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chmark" sheetId="1" r:id="rId4"/>
    <sheet state="visible" name="Hasil Salin dan Penyamaan Akun" sheetId="2" r:id="rId5"/>
    <sheet state="visible" name="Hasil Bersih" sheetId="3" r:id="rId6"/>
    <sheet state="visible" name="Rujukan" sheetId="4" r:id="rId7"/>
    <sheet state="visible" name="Hitung Rasio" sheetId="5" r:id="rId8"/>
    <sheet state="visible" name="Analisis Kesehatan" sheetId="6" r:id="rId9"/>
    <sheet state="visible" name="Penjumlahan Kesehatan" sheetId="7" r:id="rId10"/>
    <sheet state="visible" name="Kesehatan Warna" sheetId="8" r:id="rId11"/>
    <sheet state="visible" name="Bobot" sheetId="9" r:id="rId12"/>
    <sheet state="visible" name="Hasil Penilai Kinerja Keuangan" sheetId="10" r:id="rId13"/>
    <sheet state="visible" name="Atribut Pilihan" sheetId="11" r:id="rId14"/>
    <sheet state="visible" name="Vis General" sheetId="12" r:id="rId15"/>
    <sheet state="visible" name="Vis Khusus" sheetId="13" r:id="rId16"/>
    <sheet state="visible" name="Bahan Latex Perhitungan" sheetId="14" r:id="rId17"/>
    <sheet state="visible" name="Hitung Manual Kesehatan" sheetId="15" r:id="rId18"/>
    <sheet state="visible" name="Hitung Manual Kesehatan Hasil" sheetId="16" r:id="rId19"/>
    <sheet state="visible" name="Hitung Manual Pertumbuhan" sheetId="17" r:id="rId20"/>
    <sheet state="visible" name="Akun Neraca Latex" sheetId="18" r:id="rId21"/>
    <sheet state="visible" name="Perbandingan Akun Neraca" sheetId="19" r:id="rId22"/>
    <sheet state="visible" name="Akun Laba Rugi Latex" sheetId="20" r:id="rId23"/>
    <sheet state="visible" name="Perbandingan Akun Laba Rugi" sheetId="21" r:id="rId24"/>
    <sheet state="visible" name="Hasil Eksperimen Perangkat Luna" sheetId="22" r:id="rId2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Yang Dilakukan: Menghapus atribut kosong, mengidentifikasikan tingkatan akun, mengubah format menjadi angka, dan merapikan hingga jumlah ada diatas
	-NI LUH MELIKA CANDRA WIDYANI MAS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Yang dilakukan: Melakukan klasifikasi tingkatan akun dengan memberikan warna, menghapus akun kosong, mengubah jadi format angka
	-NI LUH MELIKA CANDRA WIDYANI MAS</t>
      </text>
    </comment>
  </commentList>
</comments>
</file>

<file path=xl/sharedStrings.xml><?xml version="1.0" encoding="utf-8"?>
<sst xmlns="http://schemas.openxmlformats.org/spreadsheetml/2006/main" count="9083" uniqueCount="1254">
  <si>
    <t xml:space="preserve">Laporan Keuangan dan Akun </t>
  </si>
  <si>
    <t>2023</t>
  </si>
  <si>
    <t>2022</t>
  </si>
  <si>
    <t>Perubahan</t>
  </si>
  <si>
    <t>Rasio</t>
  </si>
  <si>
    <t>Nilai Acuan</t>
  </si>
  <si>
    <t>Rata Industri</t>
  </si>
  <si>
    <t>Hasil</t>
  </si>
  <si>
    <t>Rumus</t>
  </si>
  <si>
    <t>Penjelasan</t>
  </si>
  <si>
    <t>Miliaran Rp</t>
  </si>
  <si>
    <t>Common Size</t>
  </si>
  <si>
    <t>Rasio Likuiditas</t>
  </si>
  <si>
    <t>Persentase</t>
  </si>
  <si>
    <t>Aset</t>
  </si>
  <si>
    <t>Current Ratio</t>
  </si>
  <si>
    <t>Aset Lancar / Liabilitas Jangka Pendek</t>
  </si>
  <si>
    <t>Aset Lancar</t>
  </si>
  <si>
    <t>Quick Ratio</t>
  </si>
  <si>
    <t>(Aset Lancar - Persediaan) / Liabilitas Jangka Pendek</t>
  </si>
  <si>
    <t>Kas dan setara kas</t>
  </si>
  <si>
    <t>Cash Ratio</t>
  </si>
  <si>
    <t>05 - 1</t>
  </si>
  <si>
    <t>Kas dan Setara Kas / Liabilitas Jangka Pendek</t>
  </si>
  <si>
    <t>Piutang Usaha - bersih</t>
  </si>
  <si>
    <t>Net Working Capital to Asset</t>
  </si>
  <si>
    <t>02 - 05</t>
  </si>
  <si>
    <t>(Aset Lancar - Liabilitas jangka Pendek) / Total Aset</t>
  </si>
  <si>
    <t>Piutang Pembiayaan - bersih</t>
  </si>
  <si>
    <t>Interval Measure</t>
  </si>
  <si>
    <t>100-200</t>
  </si>
  <si>
    <t>Aset Lancar / (Beban Usaha /365 hari)</t>
  </si>
  <si>
    <t>Persediaan</t>
  </si>
  <si>
    <t>Rasio Solvabilitas</t>
  </si>
  <si>
    <t>Aset Lancar Lainnya</t>
  </si>
  <si>
    <t>Debt to Asset Ratio</t>
  </si>
  <si>
    <t>Total Liabilitas / Total Aset</t>
  </si>
  <si>
    <t>Aset Tidak Lancar</t>
  </si>
  <si>
    <t>Debt to Equity Ratio</t>
  </si>
  <si>
    <t>Total Liabilitas / Total Ekuitas</t>
  </si>
  <si>
    <t>Equity Multiplier</t>
  </si>
  <si>
    <t>Total Aset / Total Ekuitas</t>
  </si>
  <si>
    <t>Long Term Debt Ratio</t>
  </si>
  <si>
    <t>Liabilitas Jangka Panjang / Liabiliats Jangka Panjang + Total Ekuitas</t>
  </si>
  <si>
    <t>Time Interest Earned Ratio</t>
  </si>
  <si>
    <t>15-6</t>
  </si>
  <si>
    <t>Laba sebelum Bunga dan Pajak / Beban Bunga</t>
  </si>
  <si>
    <t>Investasi pada Ventura Bersama &amp; Entitas Asosiasi</t>
  </si>
  <si>
    <t>Properti Investasi</t>
  </si>
  <si>
    <t>Rasio Profitabilitas</t>
  </si>
  <si>
    <t>Tanaman Produktif - bersih</t>
  </si>
  <si>
    <t>Gross Profit Margin</t>
  </si>
  <si>
    <t>Laba kotor / Penjualan</t>
  </si>
  <si>
    <t>Aset Tetap - bersih</t>
  </si>
  <si>
    <t>Net Profit Margin</t>
  </si>
  <si>
    <t>Laba bersih / Penjualan</t>
  </si>
  <si>
    <t>Properti Pertambangan - bersih</t>
  </si>
  <si>
    <t>Return on Asset</t>
  </si>
  <si>
    <t>Laba bersih / Total Asset</t>
  </si>
  <si>
    <t>Hak Konsesi - bersih</t>
  </si>
  <si>
    <t>Return on Equity</t>
  </si>
  <si>
    <t>Laba bersih / Total Ekuitas</t>
  </si>
  <si>
    <t>Goodwill dan Aset Tak Berwujud Lainnya</t>
  </si>
  <si>
    <t>Rasio Efisiensi</t>
  </si>
  <si>
    <t>Aset Tidak Lancar Lainnya</t>
  </si>
  <si>
    <t>Inventory Turnover</t>
  </si>
  <si>
    <t>Beban Pokok Penjualan /Persediaan</t>
  </si>
  <si>
    <t>Liabilitas</t>
  </si>
  <si>
    <t>Days Sales in Inventory</t>
  </si>
  <si>
    <t>30-150</t>
  </si>
  <si>
    <t>365 hari / Inventory Turnover</t>
  </si>
  <si>
    <t>Liabilitas Jangka Pendek</t>
  </si>
  <si>
    <t>Receivables Turnover</t>
  </si>
  <si>
    <t>15-25</t>
  </si>
  <si>
    <t>Penjualan / Piutang Usaha</t>
  </si>
  <si>
    <t>Pinjaman Jangka Pendek</t>
  </si>
  <si>
    <t>Days Sales in Receivables</t>
  </si>
  <si>
    <t>365 / Perputaran Piutang Usaha</t>
  </si>
  <si>
    <t>Utang Usaha</t>
  </si>
  <si>
    <t>Fixed Asset Turnover</t>
  </si>
  <si>
    <t>Penjualan / Aset Tetap</t>
  </si>
  <si>
    <t>Bagian Jangka Pendek dari Utang Jangka Panjang</t>
  </si>
  <si>
    <t>Total Asset Turnover</t>
  </si>
  <si>
    <t>Penjualan / Total Aset</t>
  </si>
  <si>
    <t>Liabilitas Jangka Pendek Lainnya</t>
  </si>
  <si>
    <t>Rasio Nilai Pasar</t>
  </si>
  <si>
    <t>Liabilitas Jangka Panjang</t>
  </si>
  <si>
    <t>Harga Saham</t>
  </si>
  <si>
    <t>Harga Saham Penutupan Akhir Tahun</t>
  </si>
  <si>
    <t>Utang Jangka Panjang - setelah dikurangi Bagian Jangka Pendek</t>
  </si>
  <si>
    <t>Jumlah Saham Beredar</t>
  </si>
  <si>
    <t>Liabilitas Jangka Panjang Lainnya</t>
  </si>
  <si>
    <t>Nilai Buku</t>
  </si>
  <si>
    <t>Ekuitas / Jumlah Saham Beredar</t>
  </si>
  <si>
    <t>Ekuitas</t>
  </si>
  <si>
    <t>Earnings per Share</t>
  </si>
  <si>
    <t>Min 1</t>
  </si>
  <si>
    <t>Laba Bersih / Saham beredar</t>
  </si>
  <si>
    <t>Pemilik entitas induk</t>
  </si>
  <si>
    <t>Price Earnings Ratio (PER)</t>
  </si>
  <si>
    <t>Harga per Lembar Saham / Laba Per Saham</t>
  </si>
  <si>
    <t>Kepentingan Non Pengendali</t>
  </si>
  <si>
    <t>Market to Book Ratio (PBV)</t>
  </si>
  <si>
    <t>0.5-2.5</t>
  </si>
  <si>
    <t>Harga per Lembar Saham / Nilai Buku per Saham</t>
  </si>
  <si>
    <t>Dividend Yield</t>
  </si>
  <si>
    <t>Dividen Tahunan per Lembar Saham /Harga Saham</t>
  </si>
  <si>
    <t>Laba Rugi</t>
  </si>
  <si>
    <t>Price to Earning Growth (PEG)</t>
  </si>
  <si>
    <t>PER / EPS Growth</t>
  </si>
  <si>
    <t>Pendapatan Bersih</t>
  </si>
  <si>
    <t>Beban Pokok Pendapatan</t>
  </si>
  <si>
    <t>EPS Growth</t>
  </si>
  <si>
    <t>Laba Bruto</t>
  </si>
  <si>
    <t>Beban Usaha</t>
  </si>
  <si>
    <t>Penghasilan Bunga</t>
  </si>
  <si>
    <t>Biaya Keuangan</t>
  </si>
  <si>
    <t>Kerugian/Keuntungan Selisih Kurs - Bersih</t>
  </si>
  <si>
    <t>Penyesuaian Nilai Wajar Investasi</t>
  </si>
  <si>
    <t>Bagian atas Hasil Bersih Ventura Bersama dan Entitas Asosiasi</t>
  </si>
  <si>
    <t>Pendapatan lain-lain - bersih</t>
  </si>
  <si>
    <t>Laba Sebelum Pajak Penghasilan</t>
  </si>
  <si>
    <t>Beban Pajak Penghasilan</t>
  </si>
  <si>
    <t>Laba Tahun Berjalan</t>
  </si>
  <si>
    <t>Laba yang diatribusikan kepada</t>
  </si>
  <si>
    <t>- Pemilik Entitas Induk</t>
  </si>
  <si>
    <t>- Kepentingan Non Pengendali</t>
  </si>
  <si>
    <t>Penghasilan Komprehensif lain setelah pajak</t>
  </si>
  <si>
    <t>Jumlah Penghasilan Tahun Berjalan</t>
  </si>
  <si>
    <t>Penghasilan Komprehensif yang Diatrubsikan kepada</t>
  </si>
  <si>
    <t>Laba per Saham</t>
  </si>
  <si>
    <t>Dividen per Saham</t>
  </si>
  <si>
    <t>ASII</t>
  </si>
  <si>
    <t>AMRT</t>
  </si>
  <si>
    <t>UNTR</t>
  </si>
  <si>
    <t>UNVR</t>
  </si>
  <si>
    <t>MAPI</t>
  </si>
  <si>
    <t>INKP</t>
  </si>
  <si>
    <t>INTP</t>
  </si>
  <si>
    <t>ACES</t>
  </si>
  <si>
    <t>SIDO</t>
  </si>
  <si>
    <t>HRUM</t>
  </si>
  <si>
    <t>Rp</t>
  </si>
  <si>
    <t>Neraca</t>
  </si>
  <si>
    <t>Laporan posisi keuangan</t>
  </si>
  <si>
    <t>Aset lancar</t>
  </si>
  <si>
    <t>Wesel tagih</t>
  </si>
  <si>
    <t>Investasi jangka pendek</t>
  </si>
  <si>
    <t>Dana yang dibatasi penggunaannya lancar</t>
  </si>
  <si>
    <t>Aset keuangan lancar</t>
  </si>
  <si>
    <t>Aset keuangan lancar yang diukur pada nilai wajar melalui laba rugi</t>
  </si>
  <si>
    <t>Aset keuangan lancar nilai wajar melalui pendapatan komprehensif lainnya</t>
  </si>
  <si>
    <t>Aset keuangan biaya perolehan diamortisasi lancar</t>
  </si>
  <si>
    <t>Aset keuangan lancar lainnya</t>
  </si>
  <si>
    <t>Aset keuangan derivatif lancar</t>
  </si>
  <si>
    <t>Piutang usaha</t>
  </si>
  <si>
    <t>Piutang usaha pihak ketiga</t>
  </si>
  <si>
    <t>Piutang usaha pihak berelasi</t>
  </si>
  <si>
    <t>Piutang sewa pembiayaan lancar</t>
  </si>
  <si>
    <t>Piutang retensi</t>
  </si>
  <si>
    <t>Piutang retensi pihak ketiga</t>
  </si>
  <si>
    <t>Piutang retensi pihak berelasi</t>
  </si>
  <si>
    <t>Tagihan bruto pemberi kerja</t>
  </si>
  <si>
    <t>Tagihan bruto pemberi kerja pihak ketiga</t>
  </si>
  <si>
    <t>Tagihan bruto pemberi kerja pihak berelasi</t>
  </si>
  <si>
    <t>Piutang subsidi</t>
  </si>
  <si>
    <t>Piutang nasabah lancar</t>
  </si>
  <si>
    <t>Piutang nasabah lancar pihak ketiga</t>
  </si>
  <si>
    <t>Piutang nasabah lancar pihak berelasi</t>
  </si>
  <si>
    <t>Piutang margin</t>
  </si>
  <si>
    <t>Piutang dari lembaga kliring dan penjaminan</t>
  </si>
  <si>
    <t>Piutang premi dan reasuransi</t>
  </si>
  <si>
    <t>Piutang dividen dan bunga</t>
  </si>
  <si>
    <t>Piutang lainnya</t>
  </si>
  <si>
    <t>Piutang lainnya pihak ketiga</t>
  </si>
  <si>
    <t>Piutang lainnya pihak berelasi</t>
  </si>
  <si>
    <t>Persediaan lancar</t>
  </si>
  <si>
    <t>Persediaan hewan ternak lancar</t>
  </si>
  <si>
    <t>Aset real estat lancar</t>
  </si>
  <si>
    <t>Aset biologis lancar</t>
  </si>
  <si>
    <t>Biaya dibayar dimuka lancar</t>
  </si>
  <si>
    <t>Jaminan lancar</t>
  </si>
  <si>
    <t>Uang muka lancar</t>
  </si>
  <si>
    <t>Uang muka lancar atas investasi</t>
  </si>
  <si>
    <t>Uang muka lancar atas pembelian aset tetap</t>
  </si>
  <si>
    <t>Uang muka lancar lainnya</t>
  </si>
  <si>
    <t>Pajak dibayar dimuka lancar</t>
  </si>
  <si>
    <t>Klaim atas pengembalian pajak lancar</t>
  </si>
  <si>
    <t>Biaya pengupasan tanah yang ditangguhkan lancar</t>
  </si>
  <si>
    <t>Biaya mobilisasi yang ditangguhkan lancar</t>
  </si>
  <si>
    <t>Aset pengampunan pajak lancar</t>
  </si>
  <si>
    <t>Aset non-keuangan lancar lainnya</t>
  </si>
  <si>
    <t>Aset tidak lancar atau kelompok lepasan diklasifikasikan sebagai dimiliki untuk dijual</t>
  </si>
  <si>
    <t>Aset tidak lancar atau kelompok lepasan diklasifikasikan sebagai dimiliki untuk didistribusikan kepada pemilik</t>
  </si>
  <si>
    <t>Jumlah aset lancar</t>
  </si>
  <si>
    <t>Aset tidak lancar</t>
  </si>
  <si>
    <t>Piutang sewa pembiayaan tidak lancar</t>
  </si>
  <si>
    <t>Dana yang dibatasi penggunaannya tidak lancar</t>
  </si>
  <si>
    <t>Dana cadangan perawatan pesawat</t>
  </si>
  <si>
    <t>Piutang dari pihak berelasi</t>
  </si>
  <si>
    <t>Piutang dari pemegang saham</t>
  </si>
  <si>
    <t>Piutang nasabah tidak lancar</t>
  </si>
  <si>
    <t>Piutang nasabah tidak lancar pihak ketiga</t>
  </si>
  <si>
    <t>Piutang nasabah tidak lancar pihak berelasi</t>
  </si>
  <si>
    <t>Piutang tidak lancar lainnya</t>
  </si>
  <si>
    <t>Piutang tidak lancar lainnya pihak ketiga</t>
  </si>
  <si>
    <t>Piutang tidak lancar lainnya pihak berelasi</t>
  </si>
  <si>
    <t>Investasi yang dicatat dengan menggunakan metode ekuitas</t>
  </si>
  <si>
    <t>Investasi pada ventura bersama dan entitas asosiasi</t>
  </si>
  <si>
    <t>Investasi pada entitas ventura bersama</t>
  </si>
  <si>
    <t>Investasi pada entitas asosiasi</t>
  </si>
  <si>
    <t>Jaminan tidak lancar</t>
  </si>
  <si>
    <t>Uang muka tidak lancar</t>
  </si>
  <si>
    <t>Uang muka tidak lancar atas investasi</t>
  </si>
  <si>
    <t>Uang muka tidak lancar atas pembelian aset tetap</t>
  </si>
  <si>
    <t>Uang muka tidak lancar lainnya</t>
  </si>
  <si>
    <t>Aset keuangan tidak lancar</t>
  </si>
  <si>
    <t>Aset keuangan tidak lancar yang diukur pada nilai wajar melalui laba rugi</t>
  </si>
  <si>
    <t>Aset keuangan tidak lancar nilai wajar melalui pendapatan komprehensif lainnya</t>
  </si>
  <si>
    <t>Aset keuangan tidak lancar biaya perolehan diamortisasi</t>
  </si>
  <si>
    <t>Aset keuangan tidak lancar lainnya</t>
  </si>
  <si>
    <t>Aset keuangan derivatif tidak lancar</t>
  </si>
  <si>
    <t>Biaya dibayar dimuka tidak lancar</t>
  </si>
  <si>
    <t>Pajak dibayar dimuka tidak lancar</t>
  </si>
  <si>
    <t>Aset pajak tangguhan</t>
  </si>
  <si>
    <t>Persediaan tidak lancar</t>
  </si>
  <si>
    <t>Persediaan hewan ternak tidak lancar</t>
  </si>
  <si>
    <t>Aset real estat tidak lancar</t>
  </si>
  <si>
    <t>Persediaan tidak lancar lainnya</t>
  </si>
  <si>
    <t>Hewan ternak produksi</t>
  </si>
  <si>
    <t>Hutan tanaman industri</t>
  </si>
  <si>
    <t>Hutan tanaman industri menghasilkan</t>
  </si>
  <si>
    <t>Hutan tanaman industri belum menghasilkan</t>
  </si>
  <si>
    <t>Tanaman perkebunan</t>
  </si>
  <si>
    <t>Tanaman perkebunan menghasilkan</t>
  </si>
  <si>
    <t>Tanaman perkebunan belum menghasilkan</t>
  </si>
  <si>
    <t>Aset biologis tidak lancar</t>
  </si>
  <si>
    <t>Perkebunan plasma</t>
  </si>
  <si>
    <t>Aset reasuransi</t>
  </si>
  <si>
    <t>Properti investasi</t>
  </si>
  <si>
    <t>Tanah Belum Dikembangkan</t>
  </si>
  <si>
    <t>Aset tetap</t>
  </si>
  <si>
    <t>Aset hak guna</t>
  </si>
  <si>
    <t>Aset ijarah</t>
  </si>
  <si>
    <t>Agunan yang diambil alih</t>
  </si>
  <si>
    <t>Aset minyak dan gas bumi</t>
  </si>
  <si>
    <t>Aset eksplorasi dan evaluasi</t>
  </si>
  <si>
    <t>Hak konsesi jalan tol</t>
  </si>
  <si>
    <t>Properti pertambangan</t>
  </si>
  <si>
    <t>Biaya pengupasan tanah yang ditangguhkan tidak lancar</t>
  </si>
  <si>
    <t>Biaya mobilisasi yang ditangguhkan tidak lancar</t>
  </si>
  <si>
    <t>Beban tangguhan</t>
  </si>
  <si>
    <t>Beban tangguhan hak atas tanah dan bangunan</t>
  </si>
  <si>
    <t>Beban tangguhan atas biaya eksplorasi dan pengembangan</t>
  </si>
  <si>
    <t>Beban tangguhan atas biaya pengelolaan hak pengusahaan hutan</t>
  </si>
  <si>
    <t>Beban tangguhan atas biaya pengelolaan dan reklamasi lingkungan hidup</t>
  </si>
  <si>
    <t>Beban tangguhan lainnya</t>
  </si>
  <si>
    <t>Klaim atas pengembalian pajak tidak lancar</t>
  </si>
  <si>
    <t>Aset imbalan pasca kerja</t>
  </si>
  <si>
    <t>Goodwill</t>
  </si>
  <si>
    <t>Aset takberwujud selain goodwill</t>
  </si>
  <si>
    <t>Aset pengampunan pajak tidak lancar</t>
  </si>
  <si>
    <t>Aset tidak lancar non-keuangan lainnya</t>
  </si>
  <si>
    <t>Jumlah aset tidak lancar</t>
  </si>
  <si>
    <t>Jumlah aset</t>
  </si>
  <si>
    <t>Liabilitas dan ekuitas</t>
  </si>
  <si>
    <t>Liabilitas jangka pendek</t>
  </si>
  <si>
    <t>Utang bank jangka pendek</t>
  </si>
  <si>
    <t>Utang trust receipts</t>
  </si>
  <si>
    <t>Utang usaha</t>
  </si>
  <si>
    <t>Utang usaha pihak ketiga</t>
  </si>
  <si>
    <t>Utang usaha pihak berelasi</t>
  </si>
  <si>
    <t>Utang lainnya</t>
  </si>
  <si>
    <t>Utang lainnya pihak ketiga</t>
  </si>
  <si>
    <t>Utang lainnya pihak berelasi</t>
  </si>
  <si>
    <t>Uang muka pelanggan jangka pendek</t>
  </si>
  <si>
    <t>Uang muka pelanggan jangka pendek pihak ketiga</t>
  </si>
  <si>
    <t>Uang muka pelanggan jangka pendek pihak berelasi</t>
  </si>
  <si>
    <t>Utang dividen</t>
  </si>
  <si>
    <t>Liabilitas keuangan jangka pendek lainnya</t>
  </si>
  <si>
    <t>Beban akrual jangka pendek</t>
  </si>
  <si>
    <t>Liabilitas imbalan pasca kerja jangka pendek</t>
  </si>
  <si>
    <t>Utang pajak</t>
  </si>
  <si>
    <t>Utang cukai</t>
  </si>
  <si>
    <t>Utang proyek</t>
  </si>
  <si>
    <t>Utang kepada lembaga kliring dan penjaminan</t>
  </si>
  <si>
    <t>Utang nasabah</t>
  </si>
  <si>
    <t>Utang nasabah pihak ketiga</t>
  </si>
  <si>
    <t>Utang nasabah pihak berelasi</t>
  </si>
  <si>
    <t>Utang koasuransi</t>
  </si>
  <si>
    <t>Utang reasuransi</t>
  </si>
  <si>
    <t>Liabilitas anjak piutang</t>
  </si>
  <si>
    <t>Uang jaminan jangka pendek</t>
  </si>
  <si>
    <t>Pendapatan diterima dimuka jangka pendek</t>
  </si>
  <si>
    <t>Liabilitas bruto kepada pemberi kerja</t>
  </si>
  <si>
    <t>Liabilitas bruto kepada pemberi kerja pihak ketiga</t>
  </si>
  <si>
    <t>Liabilitas bruto kepada pemberi kerja pihak berelasi</t>
  </si>
  <si>
    <t>Pendapatan ditangguhkan jangka pendek</t>
  </si>
  <si>
    <t>Provisi jangka pendek</t>
  </si>
  <si>
    <t>Provisi jangka pendek pelapisan jalan tol</t>
  </si>
  <si>
    <t>Provisi jangka pendek biaya pengembalian dan pemeliharaan pesawat</t>
  </si>
  <si>
    <t>Provisi jangka pendek pembangunan prasarana, fasilitas umum, dan sosial</t>
  </si>
  <si>
    <t>Provisi jangka pendek biaya pembongkaran aset tetap</t>
  </si>
  <si>
    <t>Provisi jangka pendek restorasi dan rehabilitasi</t>
  </si>
  <si>
    <t>Provisi jangka pendek lainnya</t>
  </si>
  <si>
    <t>Liabilitas pembayaran berbasis saham</t>
  </si>
  <si>
    <t>Kontrak liabilitas jangka pendek</t>
  </si>
  <si>
    <t>Liabilitas yang secara langsung berhubungan dengan aset tidak lancar atau kelompok lepasan yang diklasifikasikan sebagai dimiliki untuk dijual atau dimiliki untuk didistribusikan kepada pemilik</t>
  </si>
  <si>
    <t>Liabilitas jangka panjang yang jatuh tempo dalam satu tahun</t>
  </si>
  <si>
    <t>Liabilitas jangka panjang yang jatuh tempo dalam satu tahun atas utang bank</t>
  </si>
  <si>
    <t>Liabilitas jangka panjang yang jatuh tempo dalam satu tahun atas utang keuangan keuangan non bank</t>
  </si>
  <si>
    <t>Liabilitas jangka panjang yang jatuh tempo dalam satu tahun atas pinjaman beragunan</t>
  </si>
  <si>
    <t>Liabilitas jangka panjang yang jatuh tempo dalam satu tahun atas pinjaman tanpa agunan</t>
  </si>
  <si>
    <t>Liabilitas jangka panjang yang jatuh tempo dalam satu tahun atas penerusan pinjaman</t>
  </si>
  <si>
    <t>Liabilitas jangka panjang yang jatuh tempo dalam satu tahun atas pinjaman dari pemerintah republik Indonesia</t>
  </si>
  <si>
    <t>Liabilitas jangka panjang yang jatuh tempo dalam satu tahun atas pinjaman subordinasi</t>
  </si>
  <si>
    <t>Liabilitas jangka panjang yang jatuh tempo dalam satu tahun atas liabilitas kerja sama operasi</t>
  </si>
  <si>
    <t>Liabilitas jangka panjang yang jatuh tempo dalam satu tahun atas liabilitas pembebasan tanah</t>
  </si>
  <si>
    <t>Liabilitas jangka panjang yang jatuh tempo dalam satu tahun atas utang pembiayaan konsumen</t>
  </si>
  <si>
    <t>Liabilitas jangka panjang yang jatuh tempo dalam satu tahun atas liabilitas sewa pembiayaan</t>
  </si>
  <si>
    <t>Liabilitas jangka panjang yang jatuh tempo dalam satu tahun atas utang listrik swasta</t>
  </si>
  <si>
    <t>Liabilitas jangka panjang yang jatuh tempo dalam satu tahun atas utang retensi</t>
  </si>
  <si>
    <t>Liabilitas jangka panjang yang jatuh tempo dalam satu tahun atas wesel bayar</t>
  </si>
  <si>
    <t>Liabilitas jangka panjang yang jatuh tempo dalam satu tahun atas surat utang jangka menengah</t>
  </si>
  <si>
    <t>Liabilitas jangka panjang yang jatuh tempo dalam satu tahun atas utang obligasi</t>
  </si>
  <si>
    <t>Liabilitas jangka panjang yang jatuh tempo dalam satu tahun atas sukuk</t>
  </si>
  <si>
    <t>Liabilitas jangka panjang yang jatuh tempo dalam satu tahun atas obligasi subordinasi</t>
  </si>
  <si>
    <t>Liabilitas jangka panjang yang jatuh tempo dalam satu tahun atas pinjaman lainnya</t>
  </si>
  <si>
    <t>Utang pihak berelasi jangka pendek</t>
  </si>
  <si>
    <t>Utang pemegang saham jangka pendek</t>
  </si>
  <si>
    <t>Liabilitas keuangan derivatif jangka pendek</t>
  </si>
  <si>
    <t>Liabilitas pengampunan pajak lancar</t>
  </si>
  <si>
    <t>Liabilitas non-keuangan jangka pendek lainnya</t>
  </si>
  <si>
    <t>Jumlah liabilitas jangka pendek</t>
  </si>
  <si>
    <t>Liabilitas jangka panjang</t>
  </si>
  <si>
    <t>Liabilitas keuangan derivatif jangka panjang</t>
  </si>
  <si>
    <t>Liabilitas pajak tangguhan</t>
  </si>
  <si>
    <t>Utang pihak berelasi jangka panjang</t>
  </si>
  <si>
    <t>Utang pemegang saham jangka panjang</t>
  </si>
  <si>
    <t>Kontrak liabilitas jangka panjang</t>
  </si>
  <si>
    <t>Liabilitas jangka panjang setelah dikurangi bagian yang jatuh tempo dalam satu tahun</t>
  </si>
  <si>
    <t>Liabilitas jangka panjang atas utang bank</t>
  </si>
  <si>
    <t>Utang lembaga keuangan non-bank</t>
  </si>
  <si>
    <t>Liabilitas jangka panjang atas penerusan pinjaman</t>
  </si>
  <si>
    <t>Liabilitas jangka panjang atas pinjaman beragunan</t>
  </si>
  <si>
    <t>Liabilitas jangka panjang atas pinjaman tanpa agunan</t>
  </si>
  <si>
    <t>Liabilitas jangka panjang atas pinjaman dari pemerintah republik Indonesia</t>
  </si>
  <si>
    <t>Liabilitas jangka panjang atas pinjaman subordinasi</t>
  </si>
  <si>
    <t>Liabilitas jangka panjang atas liabilitas kerja sama operasi</t>
  </si>
  <si>
    <t>Liabilitas jangka panjang atas liabilitas pembebasan tanah</t>
  </si>
  <si>
    <t>Liabilitas jangka panjang atas utang pembiayaan konsumen</t>
  </si>
  <si>
    <t>Liabilitas jangka panjang atas liabilitas sewa pembiayaan</t>
  </si>
  <si>
    <t>Liabilitas jangka panjang atas utang listrik swasta</t>
  </si>
  <si>
    <t>Liabilitas jangka panjang atas utang retensi</t>
  </si>
  <si>
    <t>Liabilitas jangka panjang atas wesel bayar</t>
  </si>
  <si>
    <t>Liabilitas jangka panjang atas surat utang jangka menengah</t>
  </si>
  <si>
    <t>Liabilitas jangka panjang atas utang obligasi</t>
  </si>
  <si>
    <t>Liabilitas jangka panjang atas sukuk</t>
  </si>
  <si>
    <t>Liabilitas jangka panjang atas obligasi subordinasi</t>
  </si>
  <si>
    <t>Liabilitas jangka panjang atas pinjaman lainnya</t>
  </si>
  <si>
    <t>Obligasi konversi</t>
  </si>
  <si>
    <t>Pendapatan diterima dimuka jangka panjang</t>
  </si>
  <si>
    <t>Uang jaminan jangka panjang</t>
  </si>
  <si>
    <t>Uang muka pelanggan jangka panjang</t>
  </si>
  <si>
    <t>Uang muka pelanggan jangka panjang pihak ketiga</t>
  </si>
  <si>
    <t>Uang muka pelanggan jangka panjang pihak berelasi</t>
  </si>
  <si>
    <t>Pendapatan ditangguhkan jangka panjang</t>
  </si>
  <si>
    <t>Liabilitas kontrak asuransi</t>
  </si>
  <si>
    <t>Provisi jangka panjang</t>
  </si>
  <si>
    <t>Provisi pelapisan jalan tol jangka panjang</t>
  </si>
  <si>
    <t>Provisi biaya pengembalian dan pemeliharaan pesawat jangka panjang</t>
  </si>
  <si>
    <t>Provisi pembangunan prasarana, fasilitas umum, dan sosial jangka panjang</t>
  </si>
  <si>
    <t>Provisi biaya pembongkaran aset tetap jangka panjang</t>
  </si>
  <si>
    <t>Provisi restorasi dan rehabilitasi jangka panjang</t>
  </si>
  <si>
    <t>Provisi jangka panjang lainnya</t>
  </si>
  <si>
    <t>Biaya pengupasan tanah yang masih harus dibayar</t>
  </si>
  <si>
    <t>Liabilitas kepada pemegang polis</t>
  </si>
  <si>
    <t>Kewajiban imbalan pasca kerja jangka panjang</t>
  </si>
  <si>
    <t>Liabilitas pengampunan pajak tidak lancar</t>
  </si>
  <si>
    <t>Liabilitas keuangan jangka panjang lainnya</t>
  </si>
  <si>
    <t>Liabilitas non-keuangan jangka panjang</t>
  </si>
  <si>
    <t>Jumlah liabilitas jangka panjang</t>
  </si>
  <si>
    <t>Jumlah liabilitas</t>
  </si>
  <si>
    <t>Ekuitas yang diatribusikan kepada pemilik entitas induk</t>
  </si>
  <si>
    <t>Saham biasa</t>
  </si>
  <si>
    <t>Saham preferen</t>
  </si>
  <si>
    <t>Tambahan modal disetor</t>
  </si>
  <si>
    <t>Saham treasuri</t>
  </si>
  <si>
    <t>Uang muka setoran modal</t>
  </si>
  <si>
    <t>Opsi saham</t>
  </si>
  <si>
    <t>Cadangan revaluasi</t>
  </si>
  <si>
    <t>Cadangan selisih kurs penjabaran</t>
  </si>
  <si>
    <t>Cadangan perubahan nilai wajar aset keuangan nilai wajar melalui pendapatan komprehensif lainnya</t>
  </si>
  <si>
    <t>Cadangan keuntungan (kerugian) investasi pada instrumen ekuitas</t>
  </si>
  <si>
    <t>Cadangan pembayaran berbasis saham</t>
  </si>
  <si>
    <t>Cadangan lindung nilai arus kas</t>
  </si>
  <si>
    <t>Cadangan pengukuran kembali program imbalan pasti</t>
  </si>
  <si>
    <t>Cadangan lainnya</t>
  </si>
  <si>
    <t>Selisih Transaksi Perubahan Ekuitas Entitas Anak/Asosiasi</t>
  </si>
  <si>
    <t>Komponen ekuitas lainnya</t>
  </si>
  <si>
    <t>Saldo laba (akumulasi kerugian)</t>
  </si>
  <si>
    <t>Saldo laba yang telah ditentukan penggunaannya</t>
  </si>
  <si>
    <t>Saldo laba yang belum ditentukan penggunaannya</t>
  </si>
  <si>
    <t>Jumlah ekuitas yang diatribusikan kepada pemilik entitas induk</t>
  </si>
  <si>
    <t>Proforma ekuitas</t>
  </si>
  <si>
    <t>Kepentingan non-pengendali</t>
  </si>
  <si>
    <t>Jumlah ekuitas</t>
  </si>
  <si>
    <t>Jumlah liabilitas dan ekuitas</t>
  </si>
  <si>
    <t>Laporan laba rugi dan penghasilan komprehensif lain</t>
  </si>
  <si>
    <t>Penjualan dan pendapatan usaha</t>
  </si>
  <si>
    <t>Beban pokok penjualan dan pendapatan</t>
  </si>
  <si>
    <t>Jumlah laba bruto</t>
  </si>
  <si>
    <t>Beban penjualan</t>
  </si>
  <si>
    <t>Beban umum dan administrasi</t>
  </si>
  <si>
    <t>Pendapatan dividen</t>
  </si>
  <si>
    <t>Pendapatan bunga</t>
  </si>
  <si>
    <t>Pendapatan investasi</t>
  </si>
  <si>
    <t>Pendapatan keuangan</t>
  </si>
  <si>
    <t>Beban bunga dan keuangan</t>
  </si>
  <si>
    <t>Keuntungan (kerugian) selisih kurs mata uang asing</t>
  </si>
  <si>
    <t>Bagian atas laba (rugi) entitas asosiasi yang dicatat dengan menggunakan metode ekuitas</t>
  </si>
  <si>
    <t>Bagian atas laba (rugi) entitas ventura bersama yang dicatat menggunakan metode ekuitas</t>
  </si>
  <si>
    <t>Keuntungan (kerugian) perubahan nilai wajar efek</t>
  </si>
  <si>
    <t>Keuntungan (kerugian) dari transaksi perdagangan efek yang telah direalisasi</t>
  </si>
  <si>
    <t>Keuntungan (kerugian) atas instrumen keuangan derivatif</t>
  </si>
  <si>
    <t>Beban pajak final</t>
  </si>
  <si>
    <t>Pendapatan lainnya</t>
  </si>
  <si>
    <t>Beban lainnya</t>
  </si>
  <si>
    <t>Keuntungan (kerugian) lainnya</t>
  </si>
  <si>
    <t>Jumlah laba (rugi) sebelum pajak penghasilan</t>
  </si>
  <si>
    <t>Pendapatan (beban) pajak</t>
  </si>
  <si>
    <t>Jumlah laba (rugi) dari operasi yang dilanjutkan</t>
  </si>
  <si>
    <t>Laba (rugi) dari operasi yang dihentikan</t>
  </si>
  <si>
    <t>Jumlah laba (rugi)</t>
  </si>
  <si>
    <t>Pendapatan komprehensif lainnya, sebelum pajak</t>
  </si>
  <si>
    <t>Pendapatan komprehensif lainnya yang tidak akan direklasifikasi ke laba rugi, sebelum pajak</t>
  </si>
  <si>
    <t>Pendapatan komprehensif lainnya atas keuntungan (kerugian) hasil revaluasi aset tetap, sebelum pajak</t>
  </si>
  <si>
    <t>Pendapatan komprehensif lainnya atas pengukuran kembali kewajiban manfaat pasti, sebelum pajak</t>
  </si>
  <si>
    <t>Penyesuaian lainnya atas pendapatan komprehensif lainnya yang tidak akan direklasifikasi ke laba rugi, sebelum pajak</t>
  </si>
  <si>
    <t>Jumlah pendapatan komprehensif lainnya yang tidak akan direklasifikasi ke laba rugi, sebelum pajak</t>
  </si>
  <si>
    <t>Pendapatan komprehensif lainnya yang akan direklasifikasi ke laba rugi, sebelum pajak</t>
  </si>
  <si>
    <t>Keuntungan (kerugian) selisih kurs penjabaran, sebelum pajak</t>
  </si>
  <si>
    <t>Penyesuaian reklasifikasi selisih kurs penjabaran, sebelum pajak</t>
  </si>
  <si>
    <t>Keuntungan (kerugian) yang belum direalisasi atas perubahan nilai wajar aset keuangan melalui penghasilan komprehensif lain, sebelum pajak</t>
  </si>
  <si>
    <t>Penyesuaian reklasifikasi atas aset keuangan nilai wajar melalui pendapatan komprehensif lainnya, sebelum pajak</t>
  </si>
  <si>
    <t>Keuntungan (kerugian) lindung nilai arus kas, sebelum pajak</t>
  </si>
  <si>
    <t>Penyesuaian reklasifikasi atas lindung nilai arus kas, sebelum pajak</t>
  </si>
  <si>
    <t>Nilai tercatat dari aset (liabilitas) non-keuangan yang perolehan atau keterjadiannya merupakan suatu prakiraan transaksi yang kemungkinan besar terjadi yang dilindung nilai, sebelum pajak</t>
  </si>
  <si>
    <t>Keuntungan (kerugian) lindung nilai investasi bersih kegiatan usaha luar negeri, sebelum pajak</t>
  </si>
  <si>
    <t>Penyesuaian reklasifikasi atas lindung nilai investasi bersih kegiatan usaha luar negeri, sebelum pajak</t>
  </si>
  <si>
    <t>Bagian pendapatan komprehensif lainnya dari entitas asosiasi yang dicatat dengan menggunakan metode ekuitas, sebelum pajak</t>
  </si>
  <si>
    <t>Bagian pendapatan komprehensif lainnya dari entitas ventura bersama yang dicatat dengan menggunakan metode ekuitas, sebelum pajak</t>
  </si>
  <si>
    <t>Penyesuaian lainnya atas pendapatan komprehensif lainnya yang akan direklasifikasi ke laba rugi, sebelum pajak</t>
  </si>
  <si>
    <t>Jumlah pendapatan komprehensif lainnya yang akan direklasifikasi ke laba rugi, sebelum pajak</t>
  </si>
  <si>
    <t>Jumlah pendapatan komprehensif lainnya, sebelum pajak</t>
  </si>
  <si>
    <t>Pajak atas pendapatan komprehensif lainnya</t>
  </si>
  <si>
    <t>Pendapatan komprehensif lainnya, setelah pajak</t>
  </si>
  <si>
    <t>Pendapatan komprehensif lainnya yang tidak akan direklasifikasi ke laba rugi, setelah pajak</t>
  </si>
  <si>
    <t>Pendapatan komprehensif lainnya atas keuntungan (kerugian) hasil revaluasi aset tetap, setelah pajak</t>
  </si>
  <si>
    <t>Pendapatan komprehensif lainnya atas pengukuran kembali kewajiban manfaat pasti, setelah pajak</t>
  </si>
  <si>
    <t>Penyesuaian lainnya atas pendapatan komprehensif lainnya yang tidak akan direklasifikasi ke laba rugi, setelah pajak</t>
  </si>
  <si>
    <t>Jumlah pendapatan komprehensif lainnya yang tidak akan direklasifikasi ke laba rugi, setelah pajak</t>
  </si>
  <si>
    <t>Pendapatan komprehensif lainnya yang akan direklasifikasi ke laba rugi, setelah pajak</t>
  </si>
  <si>
    <t>Keuntungan (kerugian) selisih kurs penjabaran, setelah pajak</t>
  </si>
  <si>
    <t>Penyesuaian reklasifikasi selisih kurs penjabaran, setelah pajak</t>
  </si>
  <si>
    <t>Keuntungan (kerugian) yang belum direalisasi atas perubahan nilai wajar aset keuangan melalui penghasilan komprehensif lain, setelah pajak</t>
  </si>
  <si>
    <t>Penyesuaian reklasifikasi atas aset keuangan nilai wajar melalui pendapatan komprehensif lainnya, setelah pajak</t>
  </si>
  <si>
    <t>Keuntungan (kerugian) lindung nilai arus kas, setelah pajak</t>
  </si>
  <si>
    <t>Penyesuaian reklasifikasi atas lindung nilai arus kas, setelah pajak</t>
  </si>
  <si>
    <t>Nilai tercatat dari aset (liabilitas) non-keuangan yang perolehan atau keterjadiannya merupakan suatu prakiraan transaksi yang kemungkinan besar terjadi yang dilindung nilai, setelah pajak</t>
  </si>
  <si>
    <t>Keuntungan (kerugian) lindung nilai investasi bersih kegiatan usaha luar negeri, setelah pajak</t>
  </si>
  <si>
    <t>Penyesuaian reklasifikasi atas lindung nilai investasi bersih kegiatan usaha luar negeri, setelah pajak</t>
  </si>
  <si>
    <t>Bagian pendapatan komprehensif lainnya dari entitas asosiasi yang dicatat dengan menggunakan metode ekuitas, setelah pajak</t>
  </si>
  <si>
    <t>Bagian pendapatan komprehensif lainnya dari entitas ventura bersama yang dicatat dengan menggunakan metode ekuitas, setelah pajak</t>
  </si>
  <si>
    <t>Penyesuaian lainnya atas pendapatan komprehensif lainnya yang akan direklasifikasi ke laba rugi, setelah pajak</t>
  </si>
  <si>
    <t>Jumlah pendapatan komprehensif lainnya yang akan direklasifikasi ke laba rugi, setelah pajak</t>
  </si>
  <si>
    <t>Jumlah pendapatan komprehensif lainnya, setelah pajak</t>
  </si>
  <si>
    <t>Jumlah laba rugi komprehensif</t>
  </si>
  <si>
    <t>Laba (rugi) yang dapat diatribusikan</t>
  </si>
  <si>
    <t>Laba (rugi) yang dapat diatribusikan ke entitas induk</t>
  </si>
  <si>
    <t>Laba (rugi) yang dapat diatribusikan ke kepentingan non-pengendali</t>
  </si>
  <si>
    <t>Laba rugi komprehensif yang dapat diatribusikan</t>
  </si>
  <si>
    <t>Laba rugi komprehensif yang dapat diatribusikan ke entitas induk</t>
  </si>
  <si>
    <t>Laba rugi komprehensif yang dapat diatribusikan ke kepentingan non-pengendali</t>
  </si>
  <si>
    <t>Laba (rugi) per saham</t>
  </si>
  <si>
    <t>Laba per saham dasar diatribusikan kepada pemilik entitas induk</t>
  </si>
  <si>
    <t>Laba (rugi) per saham dasar dari operasi yang dilanjutkan</t>
  </si>
  <si>
    <t>Laba (rugi) per saham dasar dari operasi yang dihentikan</t>
  </si>
  <si>
    <t>Laba (rugi) per saham dilusian</t>
  </si>
  <si>
    <t>Laba (rugi) per saham dilusian dari operasi yang dilanjutkan</t>
  </si>
  <si>
    <t>Laba (rugi) per saham dilusian dari operasi yang dihentikan</t>
  </si>
  <si>
    <t>Arus Kas</t>
  </si>
  <si>
    <t>Laporan arus kas</t>
  </si>
  <si>
    <t>Arus kas dari aktivitas operasi</t>
  </si>
  <si>
    <t>Penerimaan kas dari aktivitas operasi</t>
  </si>
  <si>
    <t>Penerimaan dari pelanggan</t>
  </si>
  <si>
    <t>Penerimaan dari penjualan/penurunan modal atas investasi pada saham dan efek ekuitas lainnya</t>
  </si>
  <si>
    <t>Penerimaan subsidi</t>
  </si>
  <si>
    <t>Penerimaan dari royalti, fees, komisi, dan pendapatan lain</t>
  </si>
  <si>
    <t>Penerimaan dari kontrak yang dimiliki untuk tujuan diperdagangkan atau diperjualbelikan</t>
  </si>
  <si>
    <t>Penerimaan dari perusahaan efek</t>
  </si>
  <si>
    <t>Penerimaan kas lainnya dari aktivitas operasi</t>
  </si>
  <si>
    <t>Pembayaran kas dari aktivitas operasi</t>
  </si>
  <si>
    <t>Pembayaran kepada pemasok atas barang dan jasa</t>
  </si>
  <si>
    <t>Pembayaran gaji dan tunjangan</t>
  </si>
  <si>
    <t>Pembayaran beban umum dan administrasi</t>
  </si>
  <si>
    <t>Pembayaran royalti dan iuran eksploitasi</t>
  </si>
  <si>
    <t>Pembayaran kepada kontraktor</t>
  </si>
  <si>
    <t>Pembayaran jasa manajemen</t>
  </si>
  <si>
    <t>Pembayaran kas lainnya untuk beban operasi</t>
  </si>
  <si>
    <t>Pembayaran dari kontrak yang dimiliki untuk tujuan diperdagangkan atau diperjualbelikan</t>
  </si>
  <si>
    <t>Kas diperoleh dari (digunakan untuk) operasi</t>
  </si>
  <si>
    <t>Penerimaan bunga, hasil investasi, provisi, dan komisi</t>
  </si>
  <si>
    <t>Pembayaran bunga dan bonus, provisi dan komisi</t>
  </si>
  <si>
    <t>Penerimaan dari penyertaan saham dalam klasifikasi biaya perolehan diamortisasi dan nilai wajar melalui pendapatan komprehensif lainnya</t>
  </si>
  <si>
    <t>Penerimaan dari penjualan atas investasi pada efek</t>
  </si>
  <si>
    <t>Penempatan investasi pada efek</t>
  </si>
  <si>
    <t>Penerimaan dividen dari aktivitas operasi</t>
  </si>
  <si>
    <t>Pembayaran dividen dari aktivitas operasi</t>
  </si>
  <si>
    <t>Penerimaan bunga dari aktivitas operasi</t>
  </si>
  <si>
    <t>Pembayaran bunga dari aktivitas operasi</t>
  </si>
  <si>
    <t>Penerimaan pengembalian (pembayaran) pajak penghasilan dari aktivitas operasi</t>
  </si>
  <si>
    <t>Pembayaran utang cukai</t>
  </si>
  <si>
    <t>Pengembalian (penempatan) uang jaminan</t>
  </si>
  <si>
    <t>Pembayaran pajak penghasilan badan</t>
  </si>
  <si>
    <t>Penerimaan (pengeluaran) kas lainnya dari aktivitas operasi</t>
  </si>
  <si>
    <t>Arus kas sebelum perubahan dalam aset dan liabilitas yang diperoleh dari (digunakan untuk) aktivitas operasi</t>
  </si>
  <si>
    <t>Penurunan (kenaikan) aset operasi</t>
  </si>
  <si>
    <t>Penurunan (kenaikan) efek-efek</t>
  </si>
  <si>
    <t>Penurunan (kenaikan) kredit</t>
  </si>
  <si>
    <t>Penurunan (kenaikan) aset lainnya</t>
  </si>
  <si>
    <t>Kenaikan (penurunan) liabilitas</t>
  </si>
  <si>
    <t>Kenaikan (penurunan) simpanan dan simpanan dari bank lain</t>
  </si>
  <si>
    <t>Kenaikan (penurunan) liabilitas lainnya</t>
  </si>
  <si>
    <t>Jumlah arus kas bersih yang diperoleh dari (digunakan untuk) aktivitas operasi</t>
  </si>
  <si>
    <t>Arus kas dari aktivitas investasi</t>
  </si>
  <si>
    <t>Pembayaran biaya pengupasan tanah ditangguhkan</t>
  </si>
  <si>
    <t>Pembayaran biaya mobilisasi ditangguhkan</t>
  </si>
  <si>
    <t>Pembayaran biaya ditangguhkan</t>
  </si>
  <si>
    <t>Penerimaan dari (pengeluaran untuk) dana pemeliharaan pesawat</t>
  </si>
  <si>
    <t>Pembayaran uang muka pembelian aset tetap</t>
  </si>
  <si>
    <t>Penerimaan dari penjualan persediaan hewan ternak produksi</t>
  </si>
  <si>
    <t>Pembayaran untuk perolehan persediaan hewan ternak produksi</t>
  </si>
  <si>
    <t>Penerimaan dari penjualan hutan tanaman industri</t>
  </si>
  <si>
    <t>Pembayaran untuk perolehan hutan tanaman industri</t>
  </si>
  <si>
    <t>Penerimaan dari penjualan tanaman perkebunan</t>
  </si>
  <si>
    <t>Pembayaran untuk perolehan tanaman perkebunan</t>
  </si>
  <si>
    <t>Penerimaan dari penjualan perkebunan plasma</t>
  </si>
  <si>
    <t>Pembayaran untuk perolehan perkebunan plasma</t>
  </si>
  <si>
    <t>Penerimaan dari penjualan properti investasi</t>
  </si>
  <si>
    <t>Pembayaran untuk perolehan properti investasi</t>
  </si>
  <si>
    <t>Penerimaan dari penjualan aset tetap</t>
  </si>
  <si>
    <t>Pembayaran untuk perolehan aset tetap</t>
  </si>
  <si>
    <t>Penerimaan dari penjualan aset agunan yang diambil alih</t>
  </si>
  <si>
    <t>Penerimaan dari penjualan aset minyak dan gas bumi</t>
  </si>
  <si>
    <t>Pembayaran untuk perolehan aset minyak dan gas bumi</t>
  </si>
  <si>
    <t>Penerimaan dari penjualan aset eksplorasi dan evaluasi</t>
  </si>
  <si>
    <t>Pembayaran untuk perolehan aset eksplorasi dan evaluasi</t>
  </si>
  <si>
    <t>Penerimaan dari penjualan hak penguasaan jalan tol</t>
  </si>
  <si>
    <t>Pembayaran untuk perolehan hak penguasaan jalan tol</t>
  </si>
  <si>
    <t>Penerimaan dari penjualan properti pertambangan</t>
  </si>
  <si>
    <t>Pembayaran untuk perolehan properti pertambangan</t>
  </si>
  <si>
    <t>Penerimaan dari penjualan aset takberwujud</t>
  </si>
  <si>
    <t>Pembayaran untuk perolehan aset takberwujud</t>
  </si>
  <si>
    <t>Penerimaan dari penjualan tanah dalam pengembangan</t>
  </si>
  <si>
    <t>Pembayaran untuk perolehan tanah dalam pengembangan</t>
  </si>
  <si>
    <t>Penerimaan dari penjualan aset non-keuangan lainnya</t>
  </si>
  <si>
    <t>Pembayaran untuk perolehan aset non-keuangan lainnya</t>
  </si>
  <si>
    <t>Pencairan (penempatan) investasi jangka pendek</t>
  </si>
  <si>
    <t>Pencairan (penempatan) aset keuangan yang diukur pada nilai wajar melalui laba rugi</t>
  </si>
  <si>
    <t>Pencairan (penempatan) aset keuangan nilai wajar melalui pendapatan komprehensif lainnya</t>
  </si>
  <si>
    <t>Pencairan (penempatan) dana yang dibatasi penggunaannya dari aktivitas investasi</t>
  </si>
  <si>
    <t>Pencairan (penempatan) obligasi dan (atau) sukuk</t>
  </si>
  <si>
    <t>Penempatan aset keuangan biaya perolehan diamortisasi</t>
  </si>
  <si>
    <t>Pencairan aset keuangan biaya perolehan diamortisasi</t>
  </si>
  <si>
    <t>Penerimaan dari penjualan aset keuangan</t>
  </si>
  <si>
    <t>Pembayaran untuk perolehan aset keuangan</t>
  </si>
  <si>
    <t>Penerimaan dari future contracts, forward contracts, option contracts, dan swap contracts</t>
  </si>
  <si>
    <t>Pembayaran untuk future contracts, forward contracts, option contracts, dan swap contracts</t>
  </si>
  <si>
    <t>Pembayaran uang muka investasi</t>
  </si>
  <si>
    <t>Penerimaan pembayaran piutang dari pihak berelasi</t>
  </si>
  <si>
    <t>Pembayaran pemberian piutang kepada pihak berelasi</t>
  </si>
  <si>
    <t>Penerimaan pembayaran piutang dari pemegang saham</t>
  </si>
  <si>
    <t>Pembayaran pemberian piutang kepada pemegang saham</t>
  </si>
  <si>
    <t>Uang muka dan pinjaman diberikan kepada pihak lain, selain institusi keuangan</t>
  </si>
  <si>
    <t>Penerimaan pengembalian uang muka dan pinjaman diberikan kepada pihak lain</t>
  </si>
  <si>
    <t>Penerimaan dari pelepasan entitas anak</t>
  </si>
  <si>
    <t>Pembayaran untuk perolehan entitas anak</t>
  </si>
  <si>
    <t>Penerimaan dari pelepasan kepentingan di entitas anak tanpa hilangnya pengendalian dari kegiatan investasi</t>
  </si>
  <si>
    <t>Pembayaran untuk perolehan tambahan kepemilikan pada entitas anak</t>
  </si>
  <si>
    <t>Penerimaan dari pelepasan kepemilikan pada entitas ventura bersama</t>
  </si>
  <si>
    <t>Pembayaran untuk perolehan kepemilikan pada entitas ventura bersama</t>
  </si>
  <si>
    <t>Penerimaan dari pelepasan kepemilikan pada entitas asosiasi</t>
  </si>
  <si>
    <t>Pembayaran untuk perolehan kepemilikan pada entitas asosiasi</t>
  </si>
  <si>
    <t>Penerimaan dari pelepasan aset tidak lancar atau kelompok lepasan yang diklasifikasikan sebagai dimiliki untuk dijual dan operasi yang dihentikan</t>
  </si>
  <si>
    <t>Penerimaan dividen dari aktivitas investasi</t>
  </si>
  <si>
    <t>Penerimaan bunga dari aktivitas investasi</t>
  </si>
  <si>
    <t>Pembayaran bunga dari aktivitas investasi</t>
  </si>
  <si>
    <t>Penerimaan pengembalian (pembayaran) pajak penghasilan dari aktivitas investasi</t>
  </si>
  <si>
    <t>Penerimaan (pengeluaran) kas lainnya dari aktivitas investasi</t>
  </si>
  <si>
    <t>Jumlah arus kas bersih yang diperoleh dari (digunakan untuk) aktivitas investasi</t>
  </si>
  <si>
    <t>Arus kas dari aktivitas pendanaan</t>
  </si>
  <si>
    <t>Penerimaan pinjaman bank</t>
  </si>
  <si>
    <t>Pembayaran pinjaman bank</t>
  </si>
  <si>
    <t>Penerimaan pinjaman dari lembaga keuangan non-bank</t>
  </si>
  <si>
    <t>Pembayaran pinjaman kepada lembaga keuangan non-bank</t>
  </si>
  <si>
    <t>Penerimaan pinjaman beragunan</t>
  </si>
  <si>
    <t>Pembayaran pinjaman beragunan</t>
  </si>
  <si>
    <t>Penerimaan pinjaman tanpa agunan</t>
  </si>
  <si>
    <t>Pembayaran pinjaman tanpa agunan</t>
  </si>
  <si>
    <t>Penerimaan pinjaman penerusan</t>
  </si>
  <si>
    <t>Pembayaran pinjaman penerusan</t>
  </si>
  <si>
    <t>Penerimaan utang dari bantuan pemerintah republik Indonesia</t>
  </si>
  <si>
    <t>Pembayaran utang bantuan dari pemerintah republik indonesia</t>
  </si>
  <si>
    <t>Penerimaan pinjaman subordinasi</t>
  </si>
  <si>
    <t>Pembayaran pinjaman subordinasi</t>
  </si>
  <si>
    <t>Penerimaan liabilitas kerjasama operasi</t>
  </si>
  <si>
    <t>Pembayaran liabilitas kerjasama operasi</t>
  </si>
  <si>
    <t>Penerimaan utang pembiayaan konsumen</t>
  </si>
  <si>
    <t>Pembayaran utang pembiayaan konsumen</t>
  </si>
  <si>
    <t>Penerimaan liabilitas sewa pembiayaan</t>
  </si>
  <si>
    <t>Pembayaran liabilitas sewa pembiayaan</t>
  </si>
  <si>
    <t>Penerimaan utang listrik swasta</t>
  </si>
  <si>
    <t>Pembayaran utang listrik swasta</t>
  </si>
  <si>
    <t>Penerimaan utang retensi</t>
  </si>
  <si>
    <t>Pembayaran utang retensi</t>
  </si>
  <si>
    <t>Penerimaan wesel bayar</t>
  </si>
  <si>
    <t>Pembayaran wesel bayar</t>
  </si>
  <si>
    <t>Penerimaan dari surat utang jangka menengah</t>
  </si>
  <si>
    <t>Pembayaran dari surat utang jangka menengah</t>
  </si>
  <si>
    <t>Penerimaan dari penerbitan obligasi</t>
  </si>
  <si>
    <t>Pembayaran utang obligasi</t>
  </si>
  <si>
    <t>Obligasi subordinasi yang diterbitkan</t>
  </si>
  <si>
    <t>Pembayaran obligasi subordinasi</t>
  </si>
  <si>
    <t>Penerimaan sukuk</t>
  </si>
  <si>
    <t>Pembayaran sukuk</t>
  </si>
  <si>
    <t>Penerimaan pinjaman lainnya</t>
  </si>
  <si>
    <t>Pembayaran pinjaman lainnya</t>
  </si>
  <si>
    <t>Penerimaan dari penerbitan obligasi konversi</t>
  </si>
  <si>
    <t>Pembayaran obligasi konversi</t>
  </si>
  <si>
    <t>Pembayaran biaya emisi penerbitan obligasi</t>
  </si>
  <si>
    <t>Pencairan (penempatan) dana yang dibatasi penggunaannya dari aktivitas pendanaan</t>
  </si>
  <si>
    <t>Penerimaan utang pihak berelasi</t>
  </si>
  <si>
    <t>Pembayaran utang pihak berelasi</t>
  </si>
  <si>
    <t>Penerimaan utang pemegang saham</t>
  </si>
  <si>
    <t>Pembayaran utang pemegang saham</t>
  </si>
  <si>
    <t>Penerimaan dari penerbitan saham biasa</t>
  </si>
  <si>
    <t>Penerimaan dari penerbitan saham preferen</t>
  </si>
  <si>
    <t>Penerimaan dari penerbitan instrumen ekuitas lainnya</t>
  </si>
  <si>
    <t>Pembayaran biaya emisi saham</t>
  </si>
  <si>
    <t>Penerimaan dari penjualan (pembelian) saham tresuri</t>
  </si>
  <si>
    <t>Penerimaan dari program opsi saham karyawan</t>
  </si>
  <si>
    <t>Penyelesaian (penempatan) transaksi derivatif</t>
  </si>
  <si>
    <t>Penerimaan dari pelepasan kepentingan di entitas anak tanpa hilangnya pengendalian dari kegiatan pendanaan</t>
  </si>
  <si>
    <t>Penerimaan dari penambahan kepemilikan dari non-pengendali</t>
  </si>
  <si>
    <t>Pembayaran untuk perolehan kepentingan pihak non-pengendali pada entitas anak</t>
  </si>
  <si>
    <t>Pembayaran dividen dari aktivitas pendanaan</t>
  </si>
  <si>
    <t>Penerimaan bunga dari aktivitas pendanaan</t>
  </si>
  <si>
    <t>Pembayaran bunga dari aktivitas pendanaan</t>
  </si>
  <si>
    <t>Penerimaan pengembalian (pembayaran) pajak penghasilan dari aktivitas pendanaan</t>
  </si>
  <si>
    <t>Penerimaan (pengeluaran) kas lainnya dari aktivitas pendanaan</t>
  </si>
  <si>
    <t>Jumlah arus kas bersih yang diperoleh dari (digunakan untuk) aktivitas pendanaan</t>
  </si>
  <si>
    <t>Jumlah kenaikan (penurunan) bersih kas dan setara kas</t>
  </si>
  <si>
    <t>Kas dan setara kas arus kas, awal periode</t>
  </si>
  <si>
    <t>Efek perubahan nilai kurs pada kas dan setara kas</t>
  </si>
  <si>
    <t>Kas dan setara kas dari entitas anak yang didekonsolidasikan</t>
  </si>
  <si>
    <t>Kenaikan (penurunan) kas dan setara kas lainnya</t>
  </si>
  <si>
    <t>Kas dan setara kas arus kas, akhir periode</t>
  </si>
  <si>
    <t>05. - 1</t>
  </si>
  <si>
    <t>0.2 - 0.5</t>
  </si>
  <si>
    <t>0.5 - 1</t>
  </si>
  <si>
    <t>0.5 - 0.8</t>
  </si>
  <si>
    <t>Dividen Tahunan</t>
  </si>
  <si>
    <t>0.05-0.1</t>
  </si>
  <si>
    <t>kurang sehat</t>
  </si>
  <si>
    <t>sangat sehat</t>
  </si>
  <si>
    <t>sehat</t>
  </si>
  <si>
    <t>2</t>
  </si>
  <si>
    <t>1-7</t>
  </si>
  <si>
    <t>0.5-1</t>
  </si>
  <si>
    <t>05-08</t>
  </si>
  <si>
    <t>2-5</t>
  </si>
  <si>
    <t>3-4</t>
  </si>
  <si>
    <t>1-2</t>
  </si>
  <si>
    <t>5-30</t>
  </si>
  <si>
    <t>No</t>
  </si>
  <si>
    <t>Perusahaan - Rasio</t>
  </si>
  <si>
    <t>Likuiditas</t>
  </si>
  <si>
    <t>Solvabilitas</t>
  </si>
  <si>
    <t>Profitabilitas</t>
  </si>
  <si>
    <t>Efisiensi</t>
  </si>
  <si>
    <t>Nilai Pasar</t>
  </si>
  <si>
    <t>Total</t>
  </si>
  <si>
    <t>Fun</t>
  </si>
  <si>
    <t>Per</t>
  </si>
  <si>
    <t>Poin Fun</t>
  </si>
  <si>
    <t>Poin Per</t>
  </si>
  <si>
    <t>Tot</t>
  </si>
  <si>
    <t>Rek</t>
  </si>
  <si>
    <t>Nilai Max</t>
  </si>
  <si>
    <t>Kesehatan</t>
  </si>
  <si>
    <t>Pertumbuhan</t>
  </si>
  <si>
    <t>Liq</t>
  </si>
  <si>
    <t>Sol</t>
  </si>
  <si>
    <t>Pro</t>
  </si>
  <si>
    <t>Eff</t>
  </si>
  <si>
    <t>Pas</t>
  </si>
  <si>
    <t>WEAK BUY</t>
  </si>
  <si>
    <t>HOLD</t>
  </si>
  <si>
    <t>STRONG BUY</t>
  </si>
  <si>
    <t xml:space="preserve"> </t>
  </si>
  <si>
    <t xml:space="preserve">File ini di dump ke csv </t>
  </si>
  <si>
    <t>Akun</t>
  </si>
  <si>
    <t>Kas Setara Kas</t>
  </si>
  <si>
    <t>Aset Tetap</t>
  </si>
  <si>
    <t>Pendapatan</t>
  </si>
  <si>
    <t>Beban Operasional</t>
  </si>
  <si>
    <t>Laba Bersih</t>
  </si>
  <si>
    <t>Data Pasar</t>
  </si>
  <si>
    <t>Jumlah Lembar Saham Beredar</t>
  </si>
  <si>
    <t>Perhitungan</t>
  </si>
  <si>
    <t xml:space="preserve"> Aset</t>
  </si>
  <si>
    <t xml:space="preserve"> Aset Lancar</t>
  </si>
  <si>
    <t xml:space="preserve"> Kas Setara Kas</t>
  </si>
  <si>
    <t xml:space="preserve"> Aset Tidak Lancar</t>
  </si>
  <si>
    <t xml:space="preserve"> Aset Tetap</t>
  </si>
  <si>
    <t xml:space="preserve"> Liabilitas </t>
  </si>
  <si>
    <t xml:space="preserve"> Liabilitas Jangka Pendek</t>
  </si>
  <si>
    <t xml:space="preserve"> Liabilitas Jangka Panjang</t>
  </si>
  <si>
    <t xml:space="preserve"> Ekuitas</t>
  </si>
  <si>
    <t xml:space="preserve"> Pendapatan</t>
  </si>
  <si>
    <t xml:space="preserve"> Beban Operasional</t>
  </si>
  <si>
    <t xml:space="preserve"> Laba Bruto</t>
  </si>
  <si>
    <t xml:space="preserve"> Laba Bersih</t>
  </si>
  <si>
    <t>Lembar Saham</t>
  </si>
  <si>
    <t>Dividen</t>
  </si>
  <si>
    <t>Emiten</t>
  </si>
  <si>
    <t>...</t>
  </si>
  <si>
    <t>hasil</t>
  </si>
  <si>
    <t>Selisih</t>
  </si>
  <si>
    <t>Poin</t>
  </si>
  <si>
    <t>---</t>
  </si>
  <si>
    <t>Hasil Penjumlahan</t>
  </si>
  <si>
    <t>Kualitatif</t>
  </si>
  <si>
    <t>Kuantitatif</t>
  </si>
  <si>
    <t>Turun</t>
  </si>
  <si>
    <t>-1</t>
  </si>
  <si>
    <t>Naik</t>
  </si>
  <si>
    <t>1</t>
  </si>
  <si>
    <t>Kesimpulan</t>
  </si>
  <si>
    <t>Keputusan</t>
  </si>
  <si>
    <t>Pertumbuhan Kinerja Turun</t>
  </si>
  <si>
    <t>Penilaian</t>
  </si>
  <si>
    <t>Nilai</t>
  </si>
  <si>
    <t>Rata-rata</t>
  </si>
  <si>
    <t>Rentang</t>
  </si>
  <si>
    <t>Batas Atas</t>
  </si>
  <si>
    <t>Batas Bawah</t>
  </si>
  <si>
    <t>0.5-0.8</t>
  </si>
  <si>
    <t>Sangat Sehat</t>
  </si>
  <si>
    <t>Sehat</t>
  </si>
  <si>
    <t>Angka</t>
  </si>
  <si>
    <t>Kurang Sehat</t>
  </si>
  <si>
    <t>Jumlah</t>
  </si>
  <si>
    <t>Fundamental Baik</t>
  </si>
  <si>
    <t>0.5-0.1</t>
  </si>
  <si>
    <t>Penilaian Satuan</t>
  </si>
  <si>
    <t xml:space="preserve">Nilai </t>
  </si>
  <si>
    <t>Penilaian Akumulatif</t>
  </si>
  <si>
    <t>Penilaian Kesimpulan</t>
  </si>
  <si>
    <t>2-0</t>
  </si>
  <si>
    <t>Funfdamental Buruk</t>
  </si>
  <si>
    <t>Kinerja Keuangan Sehat</t>
  </si>
  <si>
    <t xml:space="preserve">Kesehatan </t>
  </si>
  <si>
    <t>Ket</t>
  </si>
  <si>
    <t>Tahun</t>
  </si>
  <si>
    <t>+</t>
  </si>
  <si>
    <t>Total dan Kesimpulan</t>
  </si>
  <si>
    <t>-</t>
  </si>
  <si>
    <t>Laporan Posisi Keuangan</t>
  </si>
  <si>
    <t>General</t>
  </si>
  <si>
    <t>Property</t>
  </si>
  <si>
    <t>Infrastructure</t>
  </si>
  <si>
    <t>Securities</t>
  </si>
  <si>
    <t>Insurance</t>
  </si>
  <si>
    <t>Financing</t>
  </si>
  <si>
    <t>Finance and Sharia</t>
  </si>
  <si>
    <t xml:space="preserve">Laporan posisi keuangan </t>
  </si>
  <si>
    <t>\item</t>
  </si>
  <si>
    <t>\\</t>
  </si>
  <si>
    <t xml:space="preserve">Aset </t>
  </si>
  <si>
    <t xml:space="preserve">Aset lancar </t>
  </si>
  <si>
    <t>Kas</t>
  </si>
  <si>
    <t>Dana yang dibatasi penggunaannya</t>
  </si>
  <si>
    <t>Piutang hasil investasi</t>
  </si>
  <si>
    <t>Giro pada bank indonesia</t>
  </si>
  <si>
    <t>Deposito pada lembaga kliring dan penjaminan</t>
  </si>
  <si>
    <t>Piutang premi</t>
  </si>
  <si>
    <t xml:space="preserve">Giro pada bank lain </t>
  </si>
  <si>
    <t>Piutang pada lembaga kliring dan penjaminan</t>
  </si>
  <si>
    <t>Piutang reasuransi</t>
  </si>
  <si>
    <t>Giro pada bank lain pihak ketiga</t>
  </si>
  <si>
    <t xml:space="preserve">Aset keuangan lancar </t>
  </si>
  <si>
    <t xml:space="preserve">Piutang nasabah </t>
  </si>
  <si>
    <t>Piutang koasuransi</t>
  </si>
  <si>
    <t>Giro pada bank lain pihak berelasi</t>
  </si>
  <si>
    <t>Piutang nasabah pihak ketiga</t>
  </si>
  <si>
    <t>Piutang retrosesi</t>
  </si>
  <si>
    <t xml:space="preserve">Penempatan pada bank indonesia dan bank lain </t>
  </si>
  <si>
    <t>Aset keuangan dimiliki hingga jatuh tempo lancar</t>
  </si>
  <si>
    <t>Piutang nasabah pihak berelasi</t>
  </si>
  <si>
    <t>Penempatan pada bank indonesia dan bank lain pihak ketiga</t>
  </si>
  <si>
    <t>Cadangan kerugian penurunan nilai pada giro pada bank lain</t>
  </si>
  <si>
    <t>Aset keuangan lancar tersedia untuk dijual</t>
  </si>
  <si>
    <t>Piutang perusahaan efek</t>
  </si>
  <si>
    <t>Penempatan pada bank indonesia dan bank lain pihak berelasi</t>
  </si>
  <si>
    <t>Piutang marjin</t>
  </si>
  <si>
    <t xml:space="preserve">Investasi </t>
  </si>
  <si>
    <t>Aset keuangan yang diukur pada nilai wajar melalui laba rugi</t>
  </si>
  <si>
    <t>Piutang kegiatan manajer investasi</t>
  </si>
  <si>
    <t>Investasi dalam deposito berjangka</t>
  </si>
  <si>
    <t>Piutang asuransi</t>
  </si>
  <si>
    <t xml:space="preserve">Piutang usaha </t>
  </si>
  <si>
    <t>Piutang kegiatan penjaminan emisi efek dan jasa penasehat</t>
  </si>
  <si>
    <t>Investasi pada efek dan reksadana yang diukur pada nilai wajar melalui laba rugi</t>
  </si>
  <si>
    <t>Biaya akuisisi tangguhan</t>
  </si>
  <si>
    <t>Cadangan kerugian penurunan nilai pada penempatan pada bank lain</t>
  </si>
  <si>
    <t>Investasi pada efek yang tersedia untuk dijual</t>
  </si>
  <si>
    <t>Efek yang dibeli dengan janji dijual kembali</t>
  </si>
  <si>
    <t xml:space="preserve">Piutang asuransi </t>
  </si>
  <si>
    <t>Efek yang diperdagangkan</t>
  </si>
  <si>
    <t>Investasi pada efek yang dimiliki hingga jatuh tempo</t>
  </si>
  <si>
    <t>Wesel ekspor dan tagihan lainnya</t>
  </si>
  <si>
    <t>Piutang asuransi pihak ketiga</t>
  </si>
  <si>
    <t>Penyertaan saham</t>
  </si>
  <si>
    <t>Tagihan akseptasi</t>
  </si>
  <si>
    <t>Piutang asuransi pihak berelasi</t>
  </si>
  <si>
    <t>Aset keuangan derivatif</t>
  </si>
  <si>
    <t>Investasi lainnya</t>
  </si>
  <si>
    <t xml:space="preserve">Piutang murabahah </t>
  </si>
  <si>
    <t>Cadangan kerugian penurunan nilai pada piutang asuransi</t>
  </si>
  <si>
    <t xml:space="preserve">Piutang retensi </t>
  </si>
  <si>
    <t xml:space="preserve">Piutang lainnya </t>
  </si>
  <si>
    <t>Pendapatan yang masih harus diterima</t>
  </si>
  <si>
    <t>Investasi pemegang polis pada kontrak unit-linked</t>
  </si>
  <si>
    <t>Piutang murabahah pihak ketiga</t>
  </si>
  <si>
    <t>Pajak dibayar dimuka</t>
  </si>
  <si>
    <t>Biaya dibayar dimuka</t>
  </si>
  <si>
    <t>Piutang murabahah pihak berelasi</t>
  </si>
  <si>
    <t>Jaminan</t>
  </si>
  <si>
    <t xml:space="preserve">Piutang istishna </t>
  </si>
  <si>
    <t xml:space="preserve">Efek-efek yang diperdagangkan </t>
  </si>
  <si>
    <t xml:space="preserve">Tagihan bruto pemberi kerja </t>
  </si>
  <si>
    <t>Uang muka</t>
  </si>
  <si>
    <t>Piutang istishna pihak ketiga</t>
  </si>
  <si>
    <t>Efek-efek yang diperdagangkan pihak ketiga</t>
  </si>
  <si>
    <t>Penyertaan pada bursa efek indonesia</t>
  </si>
  <si>
    <t>Piutang istishna pihak berelasi</t>
  </si>
  <si>
    <t>Efek-efek yang diperdagangkan pihak berelasi</t>
  </si>
  <si>
    <t>Klaim atas pengembalian pajak</t>
  </si>
  <si>
    <t xml:space="preserve">Piutang ijarah </t>
  </si>
  <si>
    <t>Cadangan kerugian penurunan nilai pada efek-efek yang diperdagangkan</t>
  </si>
  <si>
    <t>Piutang ijarah pihak ketiga</t>
  </si>
  <si>
    <t xml:space="preserve">Piutang nasabah lancar </t>
  </si>
  <si>
    <t xml:space="preserve">Investasi pada entitas anak, ventura bersama, dan entitas asosiasi </t>
  </si>
  <si>
    <t>Aset retrosesi</t>
  </si>
  <si>
    <t>Piutang ijarah pihak berelasi</t>
  </si>
  <si>
    <t>Investasi pada entitas anak</t>
  </si>
  <si>
    <t xml:space="preserve">Piutang pembiayaan konsumen </t>
  </si>
  <si>
    <t xml:space="preserve">Wesel ekspor dan tagihan lainnya </t>
  </si>
  <si>
    <t xml:space="preserve">Persediaan lancar </t>
  </si>
  <si>
    <t>Piutang pembiayaan konsumen pihak ketiga</t>
  </si>
  <si>
    <t>Wesel ekspor dan tagihan lainnya pihak ketiga</t>
  </si>
  <si>
    <t>Persediaan aset real estat lancar</t>
  </si>
  <si>
    <t>Piutang pembiayaan konsumen pihak berelasi</t>
  </si>
  <si>
    <t>Wesel ekspor dan tagihan lainnya pihak berelasi</t>
  </si>
  <si>
    <t xml:space="preserve">Investasi sewa </t>
  </si>
  <si>
    <t>Cadangan kerugian penurunan nilai pada wesel ekspor dan tagihan lainnya</t>
  </si>
  <si>
    <t>Investasi sewa pihak ketiga</t>
  </si>
  <si>
    <t xml:space="preserve">Tagihan akseptasi </t>
  </si>
  <si>
    <t>Investasi sewa pihak berelasi</t>
  </si>
  <si>
    <t>Tagihan akseptasi pihak ketiga</t>
  </si>
  <si>
    <t xml:space="preserve">Uang muka lancar </t>
  </si>
  <si>
    <t xml:space="preserve">Aset tidak lancar </t>
  </si>
  <si>
    <t>Aset tak berwujud selain goodwill</t>
  </si>
  <si>
    <t>Investasi sewa nilai residu yang terjamin</t>
  </si>
  <si>
    <t>Tagihan akseptasi pihak berelasi</t>
  </si>
  <si>
    <t>Aset pengampunan pajak</t>
  </si>
  <si>
    <t>Investasi sewa pendapatan pembiayaan tangguhan</t>
  </si>
  <si>
    <t>Cadangan kerugian penurunan nilai pada tagihan akseptasi</t>
  </si>
  <si>
    <t>Aset lainnya</t>
  </si>
  <si>
    <t>Investasi sewa simpanan jaminan</t>
  </si>
  <si>
    <t xml:space="preserve">Tagihan derivatif </t>
  </si>
  <si>
    <t>Investasi sewa pembiayaan</t>
  </si>
  <si>
    <t>Tagihan derivatif pihak ketiga</t>
  </si>
  <si>
    <t xml:space="preserve">Liabilitas, dana tabarru, dan ekuitas </t>
  </si>
  <si>
    <t xml:space="preserve">Pinjaman yang diberikan </t>
  </si>
  <si>
    <t>Tagihan derivatif pihak berelasi</t>
  </si>
  <si>
    <t xml:space="preserve">Liabilitas </t>
  </si>
  <si>
    <t>Pinjaman yang diberikan pihak ketiga</t>
  </si>
  <si>
    <t>Persediaan lancar lainnya</t>
  </si>
  <si>
    <t xml:space="preserve">Piutang tidak lancar lainnya </t>
  </si>
  <si>
    <t>Pinjaman yang diberikan pihak berelasi</t>
  </si>
  <si>
    <t xml:space="preserve">Liabilitas dan ekuitas </t>
  </si>
  <si>
    <t>Utang komisi</t>
  </si>
  <si>
    <t>Cadangan kerugian penurunan nilai pada pinjaman yang diberikan</t>
  </si>
  <si>
    <t>Utang klaim</t>
  </si>
  <si>
    <t xml:space="preserve">Pinjaman qardh </t>
  </si>
  <si>
    <t>Utang obligasi</t>
  </si>
  <si>
    <t>Utang retrosesi</t>
  </si>
  <si>
    <t>Pinjaman qardh pihak ketiga</t>
  </si>
  <si>
    <t>Utang bank</t>
  </si>
  <si>
    <t>Pinjaman qardh pihak berelasi</t>
  </si>
  <si>
    <t>Utang pada lembaga kliring dan penjaminan</t>
  </si>
  <si>
    <t xml:space="preserve">Pembiayaan mudharabah </t>
  </si>
  <si>
    <t xml:space="preserve">Utang nasabah </t>
  </si>
  <si>
    <t>Beban akrual</t>
  </si>
  <si>
    <t>Pembiayaan mudharabah pihak ketiga</t>
  </si>
  <si>
    <t>Liabilitas sewa pembiayaan</t>
  </si>
  <si>
    <t>Pembiayaan mudharabah pihak berelasi</t>
  </si>
  <si>
    <t>Cadangan kerugian penurunan nilai pada piutang nasabah</t>
  </si>
  <si>
    <t>Titipan premi</t>
  </si>
  <si>
    <t xml:space="preserve">Pembiayaan musyarakah </t>
  </si>
  <si>
    <t xml:space="preserve">Aset keuangan tidak lancar </t>
  </si>
  <si>
    <t>Utang kegiatan manajer investasi</t>
  </si>
  <si>
    <t>Liabilitas atas kontrak</t>
  </si>
  <si>
    <t>Pembiayaan musyarakah pihak ketiga</t>
  </si>
  <si>
    <t>Utang perusahaan efek</t>
  </si>
  <si>
    <t>Pembiayaan musyarakah pihak berelasi</t>
  </si>
  <si>
    <t>Aset keuangan tidak lancar dimiliki hingga jatuh tempo</t>
  </si>
  <si>
    <t>Liabilitas kepada pemegang polis unit-linked</t>
  </si>
  <si>
    <t xml:space="preserve">Tagihan anjak piutang </t>
  </si>
  <si>
    <t>Cadangan kerugian penurunan nilai pada piutang murabahah</t>
  </si>
  <si>
    <t>Aset keuangan tidak lancar tersedia untuk dijual</t>
  </si>
  <si>
    <t>Utang marjin</t>
  </si>
  <si>
    <t xml:space="preserve">Liabilitas kontrak asuransi </t>
  </si>
  <si>
    <t>Tagihan anjak piutang pihak ketiga</t>
  </si>
  <si>
    <t>Liabilitas asuransi atas premi yang belum merupakan pendapatan</t>
  </si>
  <si>
    <t>Tagihan anjak piutang pihak berelasi</t>
  </si>
  <si>
    <t>Liabilitas asuransi atas estimasi liabilitas klaim</t>
  </si>
  <si>
    <t>Tagihan anjak piutang pada pendapatan anjak piutang tangguhan</t>
  </si>
  <si>
    <t>Total Aset lancar</t>
  </si>
  <si>
    <t>Liabilitas asuransi atas manfaat polis masa depan</t>
  </si>
  <si>
    <t>Cadangan kerugian penurunan nilai pada piutang istishna</t>
  </si>
  <si>
    <t>Provisi yang timbul dari kerugian tes kecukupan liabilitas</t>
  </si>
  <si>
    <t>Utang pihak berelasi</t>
  </si>
  <si>
    <t xml:space="preserve">Uang muka tidak lancar </t>
  </si>
  <si>
    <t>Utang subordinasi</t>
  </si>
  <si>
    <t>Kewajiban imbalan pasca kerja</t>
  </si>
  <si>
    <t>Liabilitas imbalan pasca kerja</t>
  </si>
  <si>
    <t>Liabilitas pengampunan pajak</t>
  </si>
  <si>
    <t>Cadangan kerugian penurunan nilai pada piutang ijarah</t>
  </si>
  <si>
    <t>Liabilitas lainnya</t>
  </si>
  <si>
    <t xml:space="preserve">Piutang nasabah tidak lancar </t>
  </si>
  <si>
    <t xml:space="preserve">Dana syirkah temporer </t>
  </si>
  <si>
    <t xml:space="preserve">Ekuitas </t>
  </si>
  <si>
    <t>Dana Tabarru</t>
  </si>
  <si>
    <t>Aset keuangan yang dimiliki hingga jatuh tempo</t>
  </si>
  <si>
    <t>Cadangan kerugian penurunan nilai pada piutang pembiayaan konsumen</t>
  </si>
  <si>
    <t xml:space="preserve">Ekuitas yang diatribusikan kepada pemilik entitas induk </t>
  </si>
  <si>
    <t>Dana syirkah temporer Mudharabah</t>
  </si>
  <si>
    <t>Aset keuangan tersedia untuk dijual</t>
  </si>
  <si>
    <t>Jumlah syirkah temporer</t>
  </si>
  <si>
    <t>Aset keuangan lainnya</t>
  </si>
  <si>
    <t>Tagihan derivatif</t>
  </si>
  <si>
    <t>Cadangan kerugian penurunan nilai pada pinjaman qardh</t>
  </si>
  <si>
    <t>Saham tresuri</t>
  </si>
  <si>
    <t xml:space="preserve">Investasi pada entitas ventura bersama, dan entitas asosiasi </t>
  </si>
  <si>
    <t>Persediaan tidak lancar [abstak]</t>
  </si>
  <si>
    <t>Cadangan kerugian penurunan nilai pada pembiayaan mudharabah</t>
  </si>
  <si>
    <t xml:space="preserve">Liabilitas jangka pendek </t>
  </si>
  <si>
    <t>Cadangan perubahan nilai wajar aset keuangan tersedia untuk dijual</t>
  </si>
  <si>
    <t>Pinjaman jangka pendek non-bank</t>
  </si>
  <si>
    <t xml:space="preserve">Utang usaha </t>
  </si>
  <si>
    <t>Cadangan kerugian penurunan nilai pada pembiayaan musyarakah</t>
  </si>
  <si>
    <t xml:space="preserve">Beban tangguhan </t>
  </si>
  <si>
    <t>Beban tangguhan hak atas tanah</t>
  </si>
  <si>
    <t xml:space="preserve">Utang lainnya </t>
  </si>
  <si>
    <t>Aset sewa operasi</t>
  </si>
  <si>
    <t xml:space="preserve">Saldo laba (kerugian) </t>
  </si>
  <si>
    <t xml:space="preserve">Uang muka pelanggan jangka pendek </t>
  </si>
  <si>
    <t>Aset yang diambil alih</t>
  </si>
  <si>
    <t>Cadangan kerugian penurunan nilai pada investasi sewa</t>
  </si>
  <si>
    <t xml:space="preserve">Saldo laba (akumulasi kerugian) </t>
  </si>
  <si>
    <t xml:space="preserve">Persediaan tidak lancar </t>
  </si>
  <si>
    <t>Aset non-keuangan tidak lancar lainnya</t>
  </si>
  <si>
    <t>Liabilitas segera</t>
  </si>
  <si>
    <t>Efek yang dijual dengan janji untuk dibeli kembali</t>
  </si>
  <si>
    <t>Cadangan kerugian penurunan nilai pada tagihan anjak piutang</t>
  </si>
  <si>
    <t>Liabilitas derivatif</t>
  </si>
  <si>
    <t>Utang asuransi</t>
  </si>
  <si>
    <t xml:space="preserve">Hutan tanaman industri </t>
  </si>
  <si>
    <t>Jumlah liabilitas, dana tabarru dan ekuitas</t>
  </si>
  <si>
    <t>Utang bunga</t>
  </si>
  <si>
    <t>Liabilitas akseptasi</t>
  </si>
  <si>
    <t>Cadangan kerugian penurunan nilai pada piutang lainnya</t>
  </si>
  <si>
    <t>Utang penjaminan</t>
  </si>
  <si>
    <t xml:space="preserve">Tanaman perkebunan </t>
  </si>
  <si>
    <t xml:space="preserve">Provisi jangka pendek </t>
  </si>
  <si>
    <t>Obligasi pemerintah</t>
  </si>
  <si>
    <t>Uang muka dan angsuran</t>
  </si>
  <si>
    <t>Utang dealer</t>
  </si>
  <si>
    <t>Liabilitas atas kontrak jangka pendek</t>
  </si>
  <si>
    <t xml:space="preserve">Pinjaman yang diterima </t>
  </si>
  <si>
    <t xml:space="preserve">Liabilitas jangka panjang yang jatuh tempo dalam satu tahun </t>
  </si>
  <si>
    <t>Pinjaman yang diterima pihak ketiga</t>
  </si>
  <si>
    <t>Pinjaman yang diterima pihak berelasi</t>
  </si>
  <si>
    <t>Utang pemegang saham</t>
  </si>
  <si>
    <t>Liabilitas jangka panjang yang jatuh tempo dalam satu tahun atas pinjaman dari pemerintah republik indonesia</t>
  </si>
  <si>
    <t xml:space="preserve">Investasi pada entitas anak, ventura bersama dan asosiasi </t>
  </si>
  <si>
    <t>Provisi</t>
  </si>
  <si>
    <t>Pendapatan ditangguhkan</t>
  </si>
  <si>
    <t>Investasi pada ventura bersama</t>
  </si>
  <si>
    <t xml:space="preserve">Efek yang diterbitkan </t>
  </si>
  <si>
    <t>Obligasi</t>
  </si>
  <si>
    <t>Sukuk ijarah</t>
  </si>
  <si>
    <t xml:space="preserve">Liabilitas bruto kepada pemberi kerja </t>
  </si>
  <si>
    <t>Surat utang jangka menengah</t>
  </si>
  <si>
    <t>Efek yang diterbitkan lainnya</t>
  </si>
  <si>
    <t>Liabilitas keuangan lainnya</t>
  </si>
  <si>
    <t>Jumlah Aset</t>
  </si>
  <si>
    <t>Sukuk mudharabah</t>
  </si>
  <si>
    <t xml:space="preserve">Liabilitas, dana syirkah temporer dan ekuitas </t>
  </si>
  <si>
    <t xml:space="preserve">Liabilitas jangka panjang </t>
  </si>
  <si>
    <t>Total Aset tidak lancar</t>
  </si>
  <si>
    <t>Total Aset</t>
  </si>
  <si>
    <t>Bagi hasil yang belum dibagikan</t>
  </si>
  <si>
    <t>Dana simpanan syariah</t>
  </si>
  <si>
    <t xml:space="preserve">Simpanan nasabah </t>
  </si>
  <si>
    <t>Liabilitas atas kontrak jangka panjang</t>
  </si>
  <si>
    <t xml:space="preserve">Giro </t>
  </si>
  <si>
    <t>Pinjaman jangka pendek</t>
  </si>
  <si>
    <t xml:space="preserve">Liabilitas jangka panjang setelah dikurangi bagian yang jatuh tempo dalam satu tahun </t>
  </si>
  <si>
    <t>Giro pihak ketiga</t>
  </si>
  <si>
    <t>Giro pihak berelasi</t>
  </si>
  <si>
    <t xml:space="preserve">Giro wadiah </t>
  </si>
  <si>
    <t>Giro wadiah pihak ketiga</t>
  </si>
  <si>
    <t>Giro wadiah pihak berelasi</t>
  </si>
  <si>
    <t>Liabilitas jangka panjang atas pinjaman dari pemerintah republik indonesia</t>
  </si>
  <si>
    <t xml:space="preserve">Tabungan </t>
  </si>
  <si>
    <t>Tabungan pihak ketiga</t>
  </si>
  <si>
    <t>Tabungan pihak berelasi</t>
  </si>
  <si>
    <t xml:space="preserve">Tabungan wadiah </t>
  </si>
  <si>
    <t>Tabungan wadiah pihak ketiga</t>
  </si>
  <si>
    <t>Tabungan wadiah pihak berelasi</t>
  </si>
  <si>
    <t xml:space="preserve">Deposito berjangka </t>
  </si>
  <si>
    <t>Deposito berjangka pihak ketiga</t>
  </si>
  <si>
    <t xml:space="preserve">Saldo laba yang telah ditentukan penggunaanya </t>
  </si>
  <si>
    <t>Deposito berjangka pihak berelasi</t>
  </si>
  <si>
    <t>Cadangan umum dan wajib</t>
  </si>
  <si>
    <t xml:space="preserve">Deposito wakalah </t>
  </si>
  <si>
    <t>Cadangan khusus</t>
  </si>
  <si>
    <t>Deposito wakalah pihak ketiga</t>
  </si>
  <si>
    <t>Deposito wakalah pihak berelasi</t>
  </si>
  <si>
    <t>Simpanan dari bank lain</t>
  </si>
  <si>
    <t xml:space="preserve">Provisi jangka panjang </t>
  </si>
  <si>
    <t xml:space="preserve">Liabilitas derivatif </t>
  </si>
  <si>
    <t>Liabilitas derivatif pihak ketiga</t>
  </si>
  <si>
    <t>Liabilitas derivatif pihak berelasi</t>
  </si>
  <si>
    <t xml:space="preserve">Uang muka pelanggan jangka panjang </t>
  </si>
  <si>
    <t>Pinjaman yang diterima utang pada lembaga kliring dan penjaminan</t>
  </si>
  <si>
    <t>Liabilitas non-keuangan jangka panjang lainnya</t>
  </si>
  <si>
    <t>Utang sewa pembiayaan</t>
  </si>
  <si>
    <t>Estimasi kerugian komitmen dan kontinjensi</t>
  </si>
  <si>
    <t xml:space="preserve">Pinjaman subordinasi </t>
  </si>
  <si>
    <t>Pinjaman subordinasi pihak ketiga</t>
  </si>
  <si>
    <t>Pinjaman subordinasi pihak berelasi</t>
  </si>
  <si>
    <t xml:space="preserve">Bukan bank </t>
  </si>
  <si>
    <t xml:space="preserve">Giro mudharabah </t>
  </si>
  <si>
    <t>Giro mudharabah pihak ketiga</t>
  </si>
  <si>
    <t>Giro berjangka mudharabah pihak berelasi</t>
  </si>
  <si>
    <t xml:space="preserve">Tabungan mudharabah </t>
  </si>
  <si>
    <t>Total Liabilitas jangka pendek</t>
  </si>
  <si>
    <t>Tabungan mudharabah pihak ketiga</t>
  </si>
  <si>
    <t>Tabungan mudharabah pihak berelasi</t>
  </si>
  <si>
    <t xml:space="preserve">Deposito berjangka mudharabah </t>
  </si>
  <si>
    <t>Deposito berjangka mudharabah pihak ketiga</t>
  </si>
  <si>
    <t>Deposito berjangka mudharabah pihak berelasi</t>
  </si>
  <si>
    <t xml:space="preserve">Bank </t>
  </si>
  <si>
    <t>Giro mudharabah</t>
  </si>
  <si>
    <t>Tabungan mudharabah (ummat)</t>
  </si>
  <si>
    <t>Deposito berjangka mudharabah</t>
  </si>
  <si>
    <t xml:space="preserve">Efek yang diterbitkan bank </t>
  </si>
  <si>
    <t>Investasi mudharabah antar bank</t>
  </si>
  <si>
    <t>Sukuk mudharabah subordinasi</t>
  </si>
  <si>
    <t>Jumlah dana syirkah temporer</t>
  </si>
  <si>
    <t>Jumlah akumulasi dana tabarru</t>
  </si>
  <si>
    <t>Jumlah liabilitas, dana syirkah temporer dan ekuitas</t>
  </si>
  <si>
    <t>Total Liabilitas jangka panjang</t>
  </si>
  <si>
    <t>Total Liabilitas</t>
  </si>
  <si>
    <t>Saldo laba</t>
  </si>
  <si>
    <t>Total Ekuitas</t>
  </si>
  <si>
    <t>Total Liabilitas dan ekuitas</t>
  </si>
  <si>
    <t>Collective</t>
  </si>
  <si>
    <t xml:space="preserve">Portofolio efek </t>
  </si>
  <si>
    <t xml:space="preserve">Liabilitas dan aset bersih </t>
  </si>
  <si>
    <t xml:space="preserve">Aset bersih </t>
  </si>
  <si>
    <t>Liabilitas dan aset bersih</t>
  </si>
  <si>
    <t xml:space="preserve">Nilai aset bersih per unit penyertaan </t>
  </si>
  <si>
    <t>r</t>
  </si>
  <si>
    <t xml:space="preserve">Laporan laba rugi komprehensif </t>
  </si>
  <si>
    <t xml:space="preserve">Laporan laba rugi dan penghasilan komprehensif lain </t>
  </si>
  <si>
    <t xml:space="preserve">Pendapatan </t>
  </si>
  <si>
    <t>Pendapatan kegiatan perantara perdagangan efek</t>
  </si>
  <si>
    <t>Pendapatan dari premi asuransi</t>
  </si>
  <si>
    <t>Pendapatan bunga dan keuangan</t>
  </si>
  <si>
    <t xml:space="preserve">Pendapatan dan beban operasional </t>
  </si>
  <si>
    <t>Pendapatan kegiatan penjamin emisi dan penjualan efek</t>
  </si>
  <si>
    <t>Premi reasuransi</t>
  </si>
  <si>
    <t>Pendapatan dari penjaminan</t>
  </si>
  <si>
    <t>Beban program dan siaran</t>
  </si>
  <si>
    <t>Beban sewa</t>
  </si>
  <si>
    <t>Beban eksplorasi</t>
  </si>
  <si>
    <t>Pendapatan atas pembiayaan transaksi nasabah</t>
  </si>
  <si>
    <t>Premi retrosesi</t>
  </si>
  <si>
    <t>Pendapatan dari murabahah dan istishna</t>
  </si>
  <si>
    <t>Beban bunga</t>
  </si>
  <si>
    <t>Beban hotel</t>
  </si>
  <si>
    <t>Beban pengumpulan tol</t>
  </si>
  <si>
    <t>Pendapatan jasa biro administrasi efek</t>
  </si>
  <si>
    <t>Penurunan (kenaikan) premi yang belum merupakan pendapatan</t>
  </si>
  <si>
    <t>Pendapatan dari bagi hasil</t>
  </si>
  <si>
    <t>Pendapatan pengelolaan dana oleh bank sebagai mudharib</t>
  </si>
  <si>
    <t>Beban keamanan</t>
  </si>
  <si>
    <t>Beban pelayanan pemakai jalan tol</t>
  </si>
  <si>
    <t>Pendapatan kegiatan jasa manajer investasi</t>
  </si>
  <si>
    <t>Penurunan (kenaikan) pendapatan premi disesikan kepada reasuradur</t>
  </si>
  <si>
    <t>Pendapatan dari ijarah</t>
  </si>
  <si>
    <t>Hak pihak ketiga atas bagi hasil dana syirkah temporer</t>
  </si>
  <si>
    <t>Beban konstruksi</t>
  </si>
  <si>
    <t>Beban pemeliharaan jalan tol</t>
  </si>
  <si>
    <t>Pendapatan kegiatan jasa penasehat keuangan</t>
  </si>
  <si>
    <t>Pendapatan komisi</t>
  </si>
  <si>
    <t xml:space="preserve">Pendapatan dari pembiayaan </t>
  </si>
  <si>
    <t xml:space="preserve">Pendapatan asuransi </t>
  </si>
  <si>
    <t>Beban utilitas</t>
  </si>
  <si>
    <t>Beban kerjasama operasi</t>
  </si>
  <si>
    <t>Pendapatan bersih investasi</t>
  </si>
  <si>
    <t>Pendapatan dari pembiayaan konsumen</t>
  </si>
  <si>
    <t>Beban penjualan tanah</t>
  </si>
  <si>
    <t>Penerimaan ujrah</t>
  </si>
  <si>
    <t>Pendapatan dari sewa pembiayaan</t>
  </si>
  <si>
    <t>Beban pemeliharaan dan perbaikan</t>
  </si>
  <si>
    <t>Beban operasional penerbangan</t>
  </si>
  <si>
    <t>Laba (rugi) penjualan investasi pada efek dan reksadana yang diukur pada nilai wajar melalui laba rugi</t>
  </si>
  <si>
    <t>Pendapatan dari anjak piutang</t>
  </si>
  <si>
    <t>Beban teknik dan pengadaan konstruksi</t>
  </si>
  <si>
    <t>Beban interkoneksi</t>
  </si>
  <si>
    <t>Laba (rugi) penjualan efek yang tersedia untuk dijual</t>
  </si>
  <si>
    <t>Pendapatan dari sewa operasi</t>
  </si>
  <si>
    <t>Beban tiket, penjualan, dan promosi</t>
  </si>
  <si>
    <t>Beban manfaat karyawan</t>
  </si>
  <si>
    <t>Laba (rugi) penjualan pada penyertaan saham</t>
  </si>
  <si>
    <t>Premi penjaminan</t>
  </si>
  <si>
    <t>Beban pelayanan penumpang</t>
  </si>
  <si>
    <t>Beban penyusutan dan amortisasi</t>
  </si>
  <si>
    <t>Laba (rugi) yang belum direalisasi dari efek dan reksadana pada nilai wajar melalui laba rugi</t>
  </si>
  <si>
    <t>Pendapatan komisi asuransi</t>
  </si>
  <si>
    <t>Beban pemakaian bandara</t>
  </si>
  <si>
    <t>Pembentukan (pembalikan) kerugian penurunan nilai yang diakui dalam laba rugi</t>
  </si>
  <si>
    <t>Beban keuangan</t>
  </si>
  <si>
    <t>Penghasilan underwriting lainnya</t>
  </si>
  <si>
    <t>Beban klaim</t>
  </si>
  <si>
    <t>Beban operasional transportasi</t>
  </si>
  <si>
    <t>Klaim reasuransi</t>
  </si>
  <si>
    <t>Pendapatan asuransi lainnya</t>
  </si>
  <si>
    <t>Beban operasional jaringan</t>
  </si>
  <si>
    <t>Klaim retrosesi</t>
  </si>
  <si>
    <t xml:space="preserve">Beban asuransi </t>
  </si>
  <si>
    <t>Beban operasional hotel</t>
  </si>
  <si>
    <t>Kenaikan (penurunan) estimasi liabilitas klaim</t>
  </si>
  <si>
    <t>Kenaikan (penurunan) persediaan barang jadi dan pekerjaan dalam proses</t>
  </si>
  <si>
    <t>Laba (rugi) sebelum pajak penghasilan</t>
  </si>
  <si>
    <t>Kenaikan (penurunan) liabilitas manfaat polis masa depan</t>
  </si>
  <si>
    <t>Bahan baku dan barang habis pakai</t>
  </si>
  <si>
    <t>Kenaikan (penurunan) provisi yang timbul dari tes kecukupan liabilitas</t>
  </si>
  <si>
    <t>Laba (rugi) dari operasi yang dilanjutkan</t>
  </si>
  <si>
    <t>Kenaikan (penurunan) liabilitas asuransi yang disesikan kepada reasuradur</t>
  </si>
  <si>
    <t>Keuntungan (kerugian) atas perdagangan aset keuangan yang telah direalisasi</t>
  </si>
  <si>
    <t>Kenaikan (penurunan) liabilitas pemegang polis pada kontrak unit-linked</t>
  </si>
  <si>
    <t>Keuntungan (kerugian) atas perdagangan aset keuangan yang belum direalisasi</t>
  </si>
  <si>
    <t>Laba (rugi)</t>
  </si>
  <si>
    <t>Beban komisi</t>
  </si>
  <si>
    <t>Pendapatan administrasi</t>
  </si>
  <si>
    <t xml:space="preserve">Pendapatan komprehensif lainnya, setelah pajak </t>
  </si>
  <si>
    <t>Beban underwriting lainnya</t>
  </si>
  <si>
    <t>Pendapatan dari provisi dan komisi</t>
  </si>
  <si>
    <t xml:space="preserve">Pendapatan komprehensif lainnya yang tidak akan direklasifikasi ke laba rugi, setelah pajak </t>
  </si>
  <si>
    <t>Ujrah dibayar</t>
  </si>
  <si>
    <t>Beban akuisisi dari kontrak asuransi</t>
  </si>
  <si>
    <t>Keuntungan (kerugian) yang telah direalisasi atas instrumen derivatif</t>
  </si>
  <si>
    <t>Beban komisi asuransi</t>
  </si>
  <si>
    <t>Penerimaan kembali aset yang telah dihapusbukukan</t>
  </si>
  <si>
    <t>Keuntungan (kerugian) pelepasan aset tetap</t>
  </si>
  <si>
    <t>Beban asuransi lainnya</t>
  </si>
  <si>
    <t xml:space="preserve">Pendapatan komprehensif lainnya yang akan direklasifikasi ke laba rugi, setelah pajak </t>
  </si>
  <si>
    <t>Keuntungan (kerugian) pelepasan agunan yang diambil alih</t>
  </si>
  <si>
    <t>Keuntungan (kerugian) pelepasan aset ijarah</t>
  </si>
  <si>
    <t>Pemulihan penyisihan kerugian penurunan nilai</t>
  </si>
  <si>
    <t>Keuntungan (kerugian) yang belum direalisasi atas perubahan nilai wajar aset keuangan yang tersedia untuk dijual, setelah pajak</t>
  </si>
  <si>
    <t>Bagian atas laba (rugi) bersih entitas asosiasi yang dicatat menggunakan metode ekuitas</t>
  </si>
  <si>
    <t>Penyesuaian reklasifikasi atas aset keuangan tersedia untuk dijual, setelah pajak</t>
  </si>
  <si>
    <t>Bagian atas laba (rugi) bersih entitas ventura bersama yang dicatat menggunakan metode ekuitas</t>
  </si>
  <si>
    <t xml:space="preserve">Pendapatan sekuritas </t>
  </si>
  <si>
    <t>Keuntungan lainnya</t>
  </si>
  <si>
    <t xml:space="preserve">Beban </t>
  </si>
  <si>
    <t>Pendapatan pembiayaan transaksi nasabah</t>
  </si>
  <si>
    <t>Beban bagi hasil</t>
  </si>
  <si>
    <t xml:space="preserve">Pendapatan operasional lainnya </t>
  </si>
  <si>
    <t>Laba rugi komprehensif</t>
  </si>
  <si>
    <t>Pendapatan provisi dan komisi dari transaksi lainnya selain kredit</t>
  </si>
  <si>
    <t xml:space="preserve">Laba (rugi) yang dapat diatribusikan </t>
  </si>
  <si>
    <t>Pendapatan transaksi perdagangan</t>
  </si>
  <si>
    <t xml:space="preserve">Laba rugi komprehensif yang dapat diatribusikan </t>
  </si>
  <si>
    <t xml:space="preserve">Laba (rugi) per saham </t>
  </si>
  <si>
    <t xml:space="preserve">Laba per saham dasar diatribusikan kepada pemilik entitas induk </t>
  </si>
  <si>
    <t>Pendapatan operasional lainnya</t>
  </si>
  <si>
    <t>Pembentukan penyisihan kerugian penurunan nilai</t>
  </si>
  <si>
    <t xml:space="preserve">Pemulihan penyisihan kerugian penurunan nilai </t>
  </si>
  <si>
    <t>Pemulihan penyisihan kerugian penurunan nilai aset keuangan</t>
  </si>
  <si>
    <t xml:space="preserve">Laba (rugi) per saham dilusian </t>
  </si>
  <si>
    <t>Beban gaji dan tunjangan karyawan</t>
  </si>
  <si>
    <t>Pemulihan penyisihan kerugian penurunan nilai aset keuangan - sewa pembiayaan</t>
  </si>
  <si>
    <t>Pemulihan penyisihan kerugian penurunan nilai aset keuangan - piutang pembiayaan konsumen</t>
  </si>
  <si>
    <t>Beban penyusutan properti investasi, aset sewa, aset tetap, aset yang diambil alih dan aset ijarah</t>
  </si>
  <si>
    <t>Pemulihan penyisihan kerugian penurunan nilai aset non-keuangan</t>
  </si>
  <si>
    <t>Beban operasional lainnya</t>
  </si>
  <si>
    <t>Pemulihan penyisihan kerugian penurunan nilai aset non-keuangan - agunan yang diambil alih</t>
  </si>
  <si>
    <t>Pemulihan penyisihan estimasi kerugian atas komitmen dan kontinjensi</t>
  </si>
  <si>
    <t xml:space="preserve">Pembentukan penyisihan kerugian penurunan nilai </t>
  </si>
  <si>
    <t>Pembentukan penyisihan kerugian penurunan nilai aset produktif</t>
  </si>
  <si>
    <t>Pembentukan penyisihan kerugian penurunan nilai aset non-produktif</t>
  </si>
  <si>
    <t>Pembalikan (beban) estimasi kerugian komitmen dan kontijensi</t>
  </si>
  <si>
    <t xml:space="preserve">Beban operasional lainnya </t>
  </si>
  <si>
    <t>Beban General dan administratif</t>
  </si>
  <si>
    <t>Beban sewa, pemeliharaan, dan perbaikan</t>
  </si>
  <si>
    <t>Beban provisi dan komisi</t>
  </si>
  <si>
    <t>Jumlah laba operasional</t>
  </si>
  <si>
    <t xml:space="preserve">Pendapatan dan beban bukan operasional </t>
  </si>
  <si>
    <t>Pendapatan bukan operasional</t>
  </si>
  <si>
    <t>Beban bukan operasional</t>
  </si>
  <si>
    <t>3 Juni 2024</t>
  </si>
  <si>
    <t>14 Juni 2024</t>
  </si>
  <si>
    <t>28 Juni 2024</t>
  </si>
  <si>
    <t>4 Juli 2024</t>
  </si>
  <si>
    <t>17 Juli 2024</t>
  </si>
  <si>
    <t>26 Juli 2024</t>
  </si>
  <si>
    <t>Nyata</t>
  </si>
  <si>
    <t>Prediksi</t>
  </si>
  <si>
    <t>Selish</t>
  </si>
  <si>
    <t>Persentase  Selish</t>
  </si>
  <si>
    <t>Rata-rata selisih</t>
  </si>
  <si>
    <t xml:space="preserve"> 4 Juli 2024</t>
  </si>
  <si>
    <t>17Juli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</si>
</sst>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-d"/>
    <numFmt numFmtId="165" formatCode="mm-dd"/>
    <numFmt numFmtId="166" formatCode="0.000"/>
    <numFmt numFmtId="167" formatCode="m/d"/>
  </numFmts>
  <fonts count="20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sz val="9.0"/>
      <color theme="1"/>
      <name val="Arial"/>
    </font>
    <font>
      <b/>
      <color rgb="FF000000"/>
      <name val="Arial"/>
    </font>
    <font>
      <b/>
      <sz val="9.0"/>
      <color theme="1"/>
      <name val="Arial"/>
    </font>
    <font>
      <b/>
      <sz val="8.0"/>
      <color theme="1"/>
      <name val="Verdana"/>
    </font>
    <font>
      <sz val="8.0"/>
      <color theme="1"/>
      <name val="Verdana"/>
    </font>
    <font>
      <sz val="8.0"/>
      <color rgb="FF0070C0"/>
      <name val="Verdana"/>
    </font>
    <font>
      <sz val="8.0"/>
      <color rgb="FF4F81BD"/>
      <name val="Verdana"/>
    </font>
    <font>
      <sz val="8.0"/>
      <color rgb="FF000000"/>
      <name val="Verdana"/>
    </font>
    <font>
      <b/>
      <sz val="8.0"/>
      <color rgb="FF4F81BD"/>
      <name val="Verdana"/>
    </font>
    <font>
      <b/>
      <sz val="8.0"/>
      <color rgb="FFFF0000"/>
      <name val="Verdana"/>
    </font>
    <font>
      <sz val="8.0"/>
      <color rgb="FFFF0000"/>
      <name val="Verdana"/>
    </font>
    <font>
      <sz val="11.0"/>
      <color rgb="FF000000"/>
      <name val="Calibri"/>
    </font>
    <font>
      <sz val="8.0"/>
      <color rgb="FF0000CC"/>
      <name val="Verdana"/>
    </font>
  </fonts>
  <fills count="24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85200C"/>
        <bgColor rgb="FF85200C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CAECFD"/>
        <bgColor rgb="FFCAECFD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B0F0"/>
        <bgColor rgb="FF00B0F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FFFFFF"/>
      </left>
      <right style="thin">
        <color rgb="FFFFFFFF"/>
      </right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3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49" xfId="0" applyAlignment="1" applyBorder="1" applyFont="1" applyNumberFormat="1">
      <alignment horizontal="center" readingOrder="0"/>
    </xf>
    <xf borderId="3" fillId="0" fontId="2" numFmtId="0" xfId="0" applyBorder="1" applyFont="1"/>
    <xf borderId="3" fillId="2" fontId="1" numFmtId="49" xfId="0" applyAlignment="1" applyBorder="1" applyFont="1" applyNumberFormat="1">
      <alignment horizontal="center" readingOrder="0"/>
    </xf>
    <xf borderId="4" fillId="0" fontId="2" numFmtId="0" xfId="0" applyBorder="1" applyFont="1"/>
    <xf borderId="2" fillId="2" fontId="1" numFmtId="0" xfId="0" applyAlignment="1" applyBorder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2" fillId="3" fontId="1" numFmtId="2" xfId="0" applyAlignment="1" applyBorder="1" applyFont="1" applyNumberFormat="1">
      <alignment horizontal="center" readingOrder="0"/>
    </xf>
    <xf borderId="5" fillId="3" fontId="1" numFmtId="2" xfId="0" applyAlignment="1" applyBorder="1" applyFont="1" applyNumberForma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2" fillId="2" fontId="1" numFmtId="3" xfId="0" applyAlignment="1" applyBorder="1" applyFont="1" applyNumberFormat="1">
      <alignment horizontal="center" readingOrder="0"/>
    </xf>
    <xf borderId="8" fillId="2" fontId="1" numFmtId="10" xfId="0" applyAlignment="1" applyBorder="1" applyFont="1" applyNumberFormat="1">
      <alignment readingOrder="0"/>
    </xf>
    <xf borderId="8" fillId="2" fontId="1" numFmtId="49" xfId="0" applyAlignment="1" applyBorder="1" applyFont="1" applyNumberFormat="1">
      <alignment readingOrder="0"/>
    </xf>
    <xf borderId="8" fillId="2" fontId="1" numFmtId="0" xfId="0" applyAlignment="1" applyBorder="1" applyFont="1">
      <alignment horizontal="center" readingOrder="0" vertical="center"/>
    </xf>
    <xf borderId="0" fillId="0" fontId="3" numFmtId="3" xfId="0" applyAlignment="1" applyFont="1" applyNumberFormat="1">
      <alignment readingOrder="0"/>
    </xf>
    <xf borderId="8" fillId="3" fontId="1" numFmtId="49" xfId="0" applyAlignment="1" applyBorder="1" applyFont="1" applyNumberFormat="1">
      <alignment horizontal="center" readingOrder="0"/>
    </xf>
    <xf borderId="8" fillId="3" fontId="1" numFmtId="0" xfId="0" applyAlignment="1" applyBorder="1" applyFont="1">
      <alignment horizontal="center" readingOrder="0"/>
    </xf>
    <xf borderId="9" fillId="0" fontId="2" numFmtId="0" xfId="0" applyBorder="1" applyFont="1"/>
    <xf borderId="10" fillId="0" fontId="2" numFmtId="0" xfId="0" applyBorder="1" applyFont="1"/>
    <xf borderId="8" fillId="4" fontId="1" numFmtId="0" xfId="0" applyAlignment="1" applyBorder="1" applyFill="1" applyFont="1">
      <alignment readingOrder="0"/>
    </xf>
    <xf borderId="8" fillId="4" fontId="1" numFmtId="0" xfId="0" applyAlignment="1" applyBorder="1" applyFont="1">
      <alignment horizontal="center" readingOrder="0"/>
    </xf>
    <xf borderId="8" fillId="4" fontId="1" numFmtId="49" xfId="0" applyAlignment="1" applyBorder="1" applyFont="1" applyNumberFormat="1">
      <alignment horizontal="center" readingOrder="0"/>
    </xf>
    <xf borderId="8" fillId="4" fontId="1" numFmtId="2" xfId="0" applyAlignment="1" applyBorder="1" applyFont="1" applyNumberFormat="1">
      <alignment horizontal="center" readingOrder="0"/>
    </xf>
    <xf borderId="8" fillId="4" fontId="1" numFmtId="0" xfId="0" applyBorder="1" applyFont="1"/>
    <xf borderId="8" fillId="4" fontId="1" numFmtId="0" xfId="0" applyAlignment="1" applyBorder="1" applyFont="1">
      <alignment horizontal="left" readingOrder="0" vertical="center"/>
    </xf>
    <xf borderId="8" fillId="4" fontId="1" numFmtId="3" xfId="0" applyAlignment="1" applyBorder="1" applyFont="1" applyNumberFormat="1">
      <alignment readingOrder="0"/>
    </xf>
    <xf borderId="8" fillId="4" fontId="1" numFmtId="10" xfId="0" applyBorder="1" applyFont="1" applyNumberFormat="1"/>
    <xf borderId="8" fillId="4" fontId="3" numFmtId="3" xfId="0" applyAlignment="1" applyBorder="1" applyFont="1" applyNumberFormat="1">
      <alignment horizontal="center" readingOrder="0" vertical="center"/>
    </xf>
    <xf borderId="8" fillId="4" fontId="3" numFmtId="10" xfId="0" applyAlignment="1" applyBorder="1" applyFont="1" applyNumberFormat="1">
      <alignment horizontal="center" readingOrder="0" vertical="center"/>
    </xf>
    <xf borderId="8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/>
    </xf>
    <xf borderId="8" fillId="0" fontId="3" numFmtId="2" xfId="0" applyAlignment="1" applyBorder="1" applyFont="1" applyNumberFormat="1">
      <alignment horizontal="center"/>
    </xf>
    <xf borderId="8" fillId="0" fontId="3" numFmtId="10" xfId="0" applyAlignment="1" applyBorder="1" applyFont="1" applyNumberFormat="1">
      <alignment horizontal="center"/>
    </xf>
    <xf borderId="8" fillId="0" fontId="3" numFmtId="0" xfId="0" applyAlignment="1" applyBorder="1" applyFont="1">
      <alignment readingOrder="0"/>
    </xf>
    <xf borderId="8" fillId="0" fontId="3" numFmtId="0" xfId="0" applyBorder="1" applyFont="1"/>
    <xf borderId="8" fillId="5" fontId="1" numFmtId="0" xfId="0" applyAlignment="1" applyBorder="1" applyFill="1" applyFont="1">
      <alignment readingOrder="0"/>
    </xf>
    <xf borderId="8" fillId="5" fontId="1" numFmtId="3" xfId="0" applyBorder="1" applyFont="1" applyNumberFormat="1"/>
    <xf borderId="8" fillId="5" fontId="1" numFmtId="10" xfId="0" applyBorder="1" applyFont="1" applyNumberFormat="1"/>
    <xf borderId="8" fillId="0" fontId="3" numFmtId="164" xfId="0" applyAlignment="1" applyBorder="1" applyFont="1" applyNumberFormat="1">
      <alignment horizontal="center" readingOrder="0"/>
    </xf>
    <xf borderId="8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readingOrder="0"/>
    </xf>
    <xf borderId="8" fillId="0" fontId="3" numFmtId="3" xfId="0" applyAlignment="1" applyBorder="1" applyFont="1" applyNumberFormat="1">
      <alignment readingOrder="0"/>
    </xf>
    <xf borderId="8" fillId="0" fontId="3" numFmtId="10" xfId="0" applyBorder="1" applyFont="1" applyNumberFormat="1"/>
    <xf borderId="8" fillId="0" fontId="3" numFmtId="165" xfId="0" applyAlignment="1" applyBorder="1" applyFont="1" applyNumberFormat="1">
      <alignment horizontal="center" readingOrder="0"/>
    </xf>
    <xf borderId="8" fillId="0" fontId="3" numFmtId="166" xfId="0" applyAlignment="1" applyBorder="1" applyFont="1" applyNumberFormat="1">
      <alignment horizontal="center"/>
    </xf>
    <xf borderId="8" fillId="0" fontId="3" numFmtId="164" xfId="0" applyAlignment="1" applyBorder="1" applyFont="1" applyNumberFormat="1">
      <alignment horizontal="center" readingOrder="0"/>
    </xf>
    <xf borderId="8" fillId="4" fontId="1" numFmtId="3" xfId="0" applyBorder="1" applyFont="1" applyNumberFormat="1"/>
    <xf borderId="8" fillId="0" fontId="3" numFmtId="0" xfId="0" applyAlignment="1" applyBorder="1" applyFont="1">
      <alignment horizontal="center" readingOrder="0"/>
    </xf>
    <xf borderId="8" fillId="0" fontId="3" numFmtId="2" xfId="0" applyAlignment="1" applyBorder="1" applyFont="1" applyNumberFormat="1">
      <alignment horizontal="center" readingOrder="0"/>
    </xf>
    <xf borderId="8" fillId="4" fontId="3" numFmtId="0" xfId="0" applyBorder="1" applyFont="1"/>
    <xf borderId="8" fillId="0" fontId="3" numFmtId="0" xfId="0" applyAlignment="1" applyBorder="1" applyFont="1">
      <alignment horizontal="center"/>
    </xf>
    <xf borderId="8" fillId="0" fontId="3" numFmtId="3" xfId="0" applyAlignment="1" applyBorder="1" applyFont="1" applyNumberFormat="1">
      <alignment horizontal="center" readingOrder="0"/>
    </xf>
    <xf borderId="8" fillId="0" fontId="3" numFmtId="4" xfId="0" applyAlignment="1" applyBorder="1" applyFont="1" applyNumberFormat="1">
      <alignment horizontal="center"/>
    </xf>
    <xf borderId="8" fillId="0" fontId="3" numFmtId="49" xfId="0" applyAlignment="1" applyBorder="1" applyFont="1" applyNumberFormat="1">
      <alignment horizontal="center"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3" fillId="2" fontId="1" numFmtId="10" xfId="0" applyAlignment="1" applyBorder="1" applyFont="1" applyNumberFormat="1">
      <alignment readingOrder="0"/>
    </xf>
    <xf borderId="8" fillId="0" fontId="1" numFmtId="10" xfId="0" applyBorder="1" applyFont="1" applyNumberFormat="1"/>
    <xf borderId="0" fillId="0" fontId="3" numFmtId="0" xfId="0" applyAlignment="1" applyFont="1">
      <alignment horizontal="center"/>
    </xf>
    <xf borderId="8" fillId="6" fontId="3" numFmtId="0" xfId="0" applyAlignment="1" applyBorder="1" applyFill="1" applyFont="1">
      <alignment readingOrder="0"/>
    </xf>
    <xf borderId="8" fillId="6" fontId="3" numFmtId="3" xfId="0" applyAlignment="1" applyBorder="1" applyFont="1" applyNumberFormat="1">
      <alignment readingOrder="0"/>
    </xf>
    <xf borderId="8" fillId="6" fontId="1" numFmtId="10" xfId="0" applyBorder="1" applyFont="1" applyNumberFormat="1"/>
    <xf borderId="8" fillId="7" fontId="3" numFmtId="10" xfId="0" applyAlignment="1" applyBorder="1" applyFill="1" applyFont="1" applyNumberFormat="1">
      <alignment horizontal="center" readingOrder="0" vertical="center"/>
    </xf>
    <xf borderId="8" fillId="8" fontId="3" numFmtId="3" xfId="0" applyAlignment="1" applyBorder="1" applyFill="1" applyFont="1" applyNumberFormat="1">
      <alignment readingOrder="0"/>
    </xf>
    <xf borderId="8" fillId="8" fontId="1" numFmtId="10" xfId="0" applyBorder="1" applyFont="1" applyNumberFormat="1"/>
    <xf borderId="8" fillId="0" fontId="3" numFmtId="3" xfId="0" applyBorder="1" applyFont="1" applyNumberFormat="1"/>
    <xf borderId="8" fillId="4" fontId="3" numFmtId="3" xfId="0" applyBorder="1" applyFont="1" applyNumberFormat="1"/>
    <xf borderId="8" fillId="0" fontId="3" numFmtId="0" xfId="0" applyAlignment="1" applyBorder="1" applyFont="1">
      <alignment horizontal="center" readingOrder="0" vertical="center"/>
    </xf>
    <xf borderId="8" fillId="0" fontId="1" numFmtId="3" xfId="0" applyBorder="1" applyFont="1" applyNumberFormat="1"/>
    <xf borderId="8" fillId="0" fontId="3" numFmtId="3" xfId="0" applyAlignment="1" applyBorder="1" applyFont="1" applyNumberFormat="1">
      <alignment readingOrder="0"/>
    </xf>
    <xf borderId="8" fillId="4" fontId="1" numFmtId="10" xfId="0" applyAlignment="1" applyBorder="1" applyFont="1" applyNumberFormat="1">
      <alignment readingOrder="0"/>
    </xf>
    <xf borderId="8" fillId="0" fontId="3" numFmtId="10" xfId="0" applyAlignment="1" applyBorder="1" applyFont="1" applyNumberFormat="1">
      <alignment readingOrder="0"/>
    </xf>
    <xf borderId="0" fillId="0" fontId="3" numFmtId="3" xfId="0" applyFont="1" applyNumberFormat="1"/>
    <xf borderId="0" fillId="0" fontId="3" numFmtId="10" xfId="0" applyFont="1" applyNumberFormat="1"/>
    <xf borderId="0" fillId="0" fontId="3" numFmtId="2" xfId="0" applyAlignment="1" applyFont="1" applyNumberFormat="1">
      <alignment horizontal="center"/>
    </xf>
    <xf borderId="1" fillId="2" fontId="1" numFmtId="0" xfId="0" applyAlignment="1" applyBorder="1" applyFont="1">
      <alignment horizontal="center" readingOrder="0" shrinkToFit="0" vertical="center" wrapText="1"/>
    </xf>
    <xf borderId="0" fillId="2" fontId="1" numFmtId="49" xfId="0" applyAlignment="1" applyFont="1" applyNumberFormat="1">
      <alignment horizontal="center" readingOrder="0"/>
    </xf>
    <xf borderId="11" fillId="2" fontId="4" numFmtId="49" xfId="0" applyAlignment="1" applyBorder="1" applyFont="1" applyNumberFormat="1">
      <alignment horizontal="center" readingOrder="0" vertical="bottom"/>
    </xf>
    <xf borderId="11" fillId="0" fontId="2" numFmtId="0" xfId="0" applyBorder="1" applyFont="1"/>
    <xf borderId="12" fillId="0" fontId="2" numFmtId="0" xfId="0" applyBorder="1" applyFont="1"/>
    <xf borderId="9" fillId="2" fontId="4" numFmtId="49" xfId="0" applyAlignment="1" applyBorder="1" applyFont="1" applyNumberFormat="1">
      <alignment horizontal="center" vertical="bottom"/>
    </xf>
    <xf borderId="11" fillId="2" fontId="4" numFmtId="49" xfId="0" applyAlignment="1" applyBorder="1" applyFont="1" applyNumberFormat="1">
      <alignment horizontal="center" vertical="bottom"/>
    </xf>
    <xf borderId="7" fillId="2" fontId="4" numFmtId="3" xfId="0" applyAlignment="1" applyBorder="1" applyFont="1" applyNumberFormat="1">
      <alignment horizontal="center" vertical="bottom"/>
    </xf>
    <xf borderId="11" fillId="2" fontId="4" numFmtId="3" xfId="0" applyAlignment="1" applyBorder="1" applyFont="1" applyNumberFormat="1">
      <alignment horizontal="center" vertical="bottom"/>
    </xf>
    <xf borderId="0" fillId="2" fontId="1" numFmtId="3" xfId="0" applyAlignment="1" applyFont="1" applyNumberFormat="1">
      <alignment horizontal="center" readingOrder="0"/>
    </xf>
    <xf borderId="2" fillId="9" fontId="1" numFmtId="0" xfId="0" applyAlignment="1" applyBorder="1" applyFill="1" applyFont="1">
      <alignment horizontal="left" readingOrder="0" shrinkToFit="0" vertical="center" wrapText="1"/>
    </xf>
    <xf borderId="3" fillId="9" fontId="1" numFmtId="0" xfId="0" applyAlignment="1" applyBorder="1" applyFont="1">
      <alignment horizontal="left" readingOrder="0" shrinkToFit="0" vertical="center" wrapText="1"/>
    </xf>
    <xf borderId="4" fillId="9" fontId="1" numFmtId="0" xfId="0" applyAlignment="1" applyBorder="1" applyFont="1">
      <alignment horizontal="left" readingOrder="0" shrinkToFit="0" vertical="center" wrapText="1"/>
    </xf>
    <xf borderId="7" fillId="2" fontId="5" numFmtId="49" xfId="0" applyAlignment="1" applyBorder="1" applyFont="1" applyNumberFormat="1">
      <alignment vertical="bottom"/>
    </xf>
    <xf borderId="10" fillId="2" fontId="5" numFmtId="49" xfId="0" applyAlignment="1" applyBorder="1" applyFont="1" applyNumberFormat="1">
      <alignment vertical="bottom"/>
    </xf>
    <xf borderId="0" fillId="2" fontId="1" numFmtId="49" xfId="0" applyAlignment="1" applyFont="1" applyNumberFormat="1">
      <alignment readingOrder="0"/>
    </xf>
    <xf borderId="0" fillId="0" fontId="6" numFmtId="0" xfId="0" applyAlignment="1" applyFont="1">
      <alignment horizontal="left" readingOrder="0" shrinkToFit="0" vertical="top" wrapText="1"/>
    </xf>
    <xf borderId="13" fillId="10" fontId="6" numFmtId="0" xfId="0" applyAlignment="1" applyBorder="1" applyFill="1" applyFont="1">
      <alignment horizontal="center" vertical="top"/>
    </xf>
    <xf borderId="14" fillId="10" fontId="6" numFmtId="0" xfId="0" applyAlignment="1" applyBorder="1" applyFont="1">
      <alignment horizontal="center" vertical="top"/>
    </xf>
    <xf borderId="0" fillId="10" fontId="6" numFmtId="0" xfId="0" applyAlignment="1" applyFont="1">
      <alignment horizontal="center" vertical="top"/>
    </xf>
    <xf borderId="13" fillId="11" fontId="7" numFmtId="0" xfId="0" applyAlignment="1" applyBorder="1" applyFill="1" applyFont="1">
      <alignment horizontal="center" readingOrder="0" vertical="top"/>
    </xf>
    <xf borderId="14" fillId="11" fontId="7" numFmtId="0" xfId="0" applyAlignment="1" applyBorder="1" applyFont="1">
      <alignment horizontal="center" readingOrder="0" vertical="top"/>
    </xf>
    <xf borderId="0" fillId="11" fontId="7" numFmtId="0" xfId="0" applyAlignment="1" applyFont="1">
      <alignment horizontal="center" readingOrder="0" vertical="top"/>
    </xf>
    <xf borderId="13" fillId="11" fontId="7" numFmtId="0" xfId="0" applyAlignment="1" applyBorder="1" applyFont="1">
      <alignment horizontal="center" vertical="top"/>
    </xf>
    <xf borderId="14" fillId="11" fontId="7" numFmtId="0" xfId="0" applyAlignment="1" applyBorder="1" applyFont="1">
      <alignment horizontal="center" vertical="top"/>
    </xf>
    <xf borderId="0" fillId="11" fontId="7" numFmtId="0" xfId="0" applyAlignment="1" applyFont="1">
      <alignment horizontal="center" vertical="top"/>
    </xf>
    <xf borderId="13" fillId="11" fontId="7" numFmtId="0" xfId="0" applyAlignment="1" applyBorder="1" applyFont="1">
      <alignment horizontal="center" vertical="top"/>
    </xf>
    <xf borderId="13" fillId="12" fontId="7" numFmtId="0" xfId="0" applyAlignment="1" applyBorder="1" applyFill="1" applyFont="1">
      <alignment horizontal="center" vertical="top"/>
    </xf>
    <xf borderId="14" fillId="12" fontId="7" numFmtId="0" xfId="0" applyAlignment="1" applyBorder="1" applyFont="1">
      <alignment horizontal="center" vertical="top"/>
    </xf>
    <xf borderId="13" fillId="12" fontId="7" numFmtId="0" xfId="0" applyAlignment="1" applyBorder="1" applyFont="1">
      <alignment horizontal="center" vertical="top"/>
    </xf>
    <xf borderId="13" fillId="12" fontId="7" numFmtId="0" xfId="0" applyAlignment="1" applyBorder="1" applyFont="1">
      <alignment horizontal="center" readingOrder="0" vertical="top"/>
    </xf>
    <xf borderId="14" fillId="12" fontId="7" numFmtId="0" xfId="0" applyAlignment="1" applyBorder="1" applyFont="1">
      <alignment horizontal="center" readingOrder="0" vertical="top"/>
    </xf>
    <xf borderId="0" fillId="12" fontId="7" numFmtId="0" xfId="0" applyAlignment="1" applyFont="1">
      <alignment horizontal="center" readingOrder="0" vertical="top"/>
    </xf>
    <xf borderId="0" fillId="13" fontId="6" numFmtId="0" xfId="0" applyAlignment="1" applyFill="1" applyFont="1">
      <alignment horizontal="left" readingOrder="0" shrinkToFit="0" vertical="top" wrapText="1"/>
    </xf>
    <xf borderId="13" fillId="11" fontId="7" numFmtId="3" xfId="0" applyAlignment="1" applyBorder="1" applyFont="1" applyNumberFormat="1">
      <alignment horizontal="center" readingOrder="0" vertical="top"/>
    </xf>
    <xf borderId="14" fillId="11" fontId="7" numFmtId="3" xfId="0" applyAlignment="1" applyBorder="1" applyFont="1" applyNumberFormat="1">
      <alignment horizontal="center" readingOrder="0" vertical="top"/>
    </xf>
    <xf borderId="0" fillId="0" fontId="3" numFmtId="0" xfId="0" applyAlignment="1" applyFont="1">
      <alignment shrinkToFit="0" wrapText="1"/>
    </xf>
    <xf borderId="4" fillId="2" fontId="1" numFmtId="49" xfId="0" applyAlignment="1" applyBorder="1" applyFont="1" applyNumberFormat="1">
      <alignment horizontal="center" readingOrder="0"/>
    </xf>
    <xf borderId="3" fillId="9" fontId="1" numFmtId="3" xfId="0" applyAlignment="1" applyBorder="1" applyFont="1" applyNumberFormat="1">
      <alignment horizontal="left" readingOrder="0" shrinkToFit="0" vertical="center" wrapText="1"/>
    </xf>
    <xf borderId="8" fillId="2" fontId="1" numFmtId="3" xfId="0" applyAlignment="1" applyBorder="1" applyFont="1" applyNumberFormat="1">
      <alignment readingOrder="0"/>
    </xf>
    <xf borderId="7" fillId="2" fontId="5" numFmtId="3" xfId="0" applyAlignment="1" applyBorder="1" applyFont="1" applyNumberFormat="1">
      <alignment vertical="bottom"/>
    </xf>
    <xf borderId="10" fillId="2" fontId="5" numFmtId="3" xfId="0" applyAlignment="1" applyBorder="1" applyFont="1" applyNumberFormat="1">
      <alignment vertical="bottom"/>
    </xf>
    <xf borderId="0" fillId="2" fontId="1" numFmtId="3" xfId="0" applyAlignment="1" applyFont="1" applyNumberFormat="1">
      <alignment readingOrder="0"/>
    </xf>
    <xf borderId="0" fillId="4" fontId="8" numFmtId="0" xfId="0" applyAlignment="1" applyFont="1">
      <alignment horizontal="left" readingOrder="0" shrinkToFit="0" vertical="top" wrapText="1"/>
    </xf>
    <xf borderId="13" fillId="4" fontId="8" numFmtId="3" xfId="0" applyAlignment="1" applyBorder="1" applyFont="1" applyNumberFormat="1">
      <alignment horizontal="center" readingOrder="0" vertical="top"/>
    </xf>
    <xf borderId="14" fillId="4" fontId="8" numFmtId="3" xfId="0" applyAlignment="1" applyBorder="1" applyFont="1" applyNumberFormat="1">
      <alignment horizontal="center" readingOrder="0" vertical="top"/>
    </xf>
    <xf borderId="0" fillId="4" fontId="8" numFmtId="3" xfId="0" applyAlignment="1" applyFont="1" applyNumberFormat="1">
      <alignment horizontal="center" vertical="top"/>
    </xf>
    <xf borderId="0" fillId="5" fontId="8" numFmtId="0" xfId="0" applyAlignment="1" applyFont="1">
      <alignment horizontal="left" readingOrder="0" shrinkToFit="0" vertical="top" wrapText="1"/>
    </xf>
    <xf borderId="13" fillId="5" fontId="9" numFmtId="3" xfId="0" applyAlignment="1" applyBorder="1" applyFont="1" applyNumberFormat="1">
      <alignment horizontal="center" readingOrder="0" vertical="top"/>
    </xf>
    <xf borderId="14" fillId="5" fontId="9" numFmtId="3" xfId="0" applyAlignment="1" applyBorder="1" applyFont="1" applyNumberFormat="1">
      <alignment horizontal="center" readingOrder="0" vertical="top"/>
    </xf>
    <xf borderId="0" fillId="5" fontId="8" numFmtId="3" xfId="0" applyAlignment="1" applyFont="1" applyNumberFormat="1">
      <alignment horizontal="center" vertical="top"/>
    </xf>
    <xf borderId="13" fillId="13" fontId="7" numFmtId="3" xfId="0" applyAlignment="1" applyBorder="1" applyFont="1" applyNumberFormat="1">
      <alignment horizontal="center" readingOrder="0" vertical="top"/>
    </xf>
    <xf borderId="14" fillId="13" fontId="7" numFmtId="3" xfId="0" applyAlignment="1" applyBorder="1" applyFont="1" applyNumberFormat="1">
      <alignment horizontal="center" readingOrder="0" vertical="top"/>
    </xf>
    <xf borderId="0" fillId="13" fontId="7" numFmtId="3" xfId="0" applyAlignment="1" applyFont="1" applyNumberFormat="1">
      <alignment horizontal="center" readingOrder="0" vertical="top"/>
    </xf>
    <xf borderId="0" fillId="13" fontId="8" numFmtId="0" xfId="0" applyAlignment="1" applyFont="1">
      <alignment horizontal="left" readingOrder="0" shrinkToFit="0" vertical="top" wrapText="1"/>
    </xf>
    <xf borderId="13" fillId="13" fontId="8" numFmtId="3" xfId="0" applyAlignment="1" applyBorder="1" applyFont="1" applyNumberFormat="1">
      <alignment horizontal="center" vertical="top"/>
    </xf>
    <xf borderId="0" fillId="13" fontId="8" numFmtId="3" xfId="0" applyAlignment="1" applyFont="1" applyNumberFormat="1">
      <alignment horizontal="center" vertical="top"/>
    </xf>
    <xf borderId="13" fillId="11" fontId="7" numFmtId="3" xfId="0" applyAlignment="1" applyBorder="1" applyFont="1" applyNumberFormat="1">
      <alignment horizontal="center" vertical="top"/>
    </xf>
    <xf borderId="14" fillId="11" fontId="7" numFmtId="3" xfId="0" applyAlignment="1" applyBorder="1" applyFont="1" applyNumberFormat="1">
      <alignment horizontal="center" vertical="top"/>
    </xf>
    <xf borderId="0" fillId="11" fontId="7" numFmtId="3" xfId="0" applyAlignment="1" applyFont="1" applyNumberFormat="1">
      <alignment horizontal="center" vertical="top"/>
    </xf>
    <xf borderId="13" fillId="13" fontId="7" numFmtId="3" xfId="0" applyAlignment="1" applyBorder="1" applyFont="1" applyNumberFormat="1">
      <alignment horizontal="center" vertical="top"/>
    </xf>
    <xf borderId="14" fillId="13" fontId="7" numFmtId="3" xfId="0" applyAlignment="1" applyBorder="1" applyFont="1" applyNumberFormat="1">
      <alignment horizontal="center" vertical="top"/>
    </xf>
    <xf borderId="0" fillId="13" fontId="7" numFmtId="3" xfId="0" applyAlignment="1" applyFont="1" applyNumberFormat="1">
      <alignment horizontal="center" vertical="top"/>
    </xf>
    <xf borderId="0" fillId="11" fontId="7" numFmtId="3" xfId="0" applyAlignment="1" applyFont="1" applyNumberFormat="1">
      <alignment horizontal="center" readingOrder="0" vertical="top"/>
    </xf>
    <xf borderId="13" fillId="13" fontId="6" numFmtId="3" xfId="0" applyAlignment="1" applyBorder="1" applyFont="1" applyNumberFormat="1">
      <alignment horizontal="center" vertical="top"/>
    </xf>
    <xf borderId="0" fillId="13" fontId="6" numFmtId="3" xfId="0" applyAlignment="1" applyFont="1" applyNumberFormat="1">
      <alignment horizontal="center" vertical="top"/>
    </xf>
    <xf borderId="13" fillId="5" fontId="8" numFmtId="3" xfId="0" applyAlignment="1" applyBorder="1" applyFont="1" applyNumberFormat="1">
      <alignment horizontal="center" readingOrder="0" vertical="top"/>
    </xf>
    <xf borderId="14" fillId="5" fontId="8" numFmtId="3" xfId="0" applyAlignment="1" applyBorder="1" applyFont="1" applyNumberFormat="1">
      <alignment horizontal="center" readingOrder="0" vertical="top"/>
    </xf>
    <xf borderId="0" fillId="5" fontId="8" numFmtId="3" xfId="0" applyAlignment="1" applyFont="1" applyNumberFormat="1">
      <alignment horizontal="center" readingOrder="0" vertical="top"/>
    </xf>
    <xf borderId="0" fillId="4" fontId="8" numFmtId="3" xfId="0" applyAlignment="1" applyFont="1" applyNumberFormat="1">
      <alignment horizontal="center" readingOrder="0" vertical="top"/>
    </xf>
    <xf borderId="13" fillId="13" fontId="8" numFmtId="3" xfId="0" applyAlignment="1" applyBorder="1" applyFont="1" applyNumberFormat="1">
      <alignment horizontal="center" readingOrder="0" vertical="top"/>
    </xf>
    <xf borderId="14" fillId="13" fontId="8" numFmtId="3" xfId="0" applyAlignment="1" applyBorder="1" applyFont="1" applyNumberFormat="1">
      <alignment horizontal="center" readingOrder="0" vertical="top"/>
    </xf>
    <xf borderId="13" fillId="12" fontId="7" numFmtId="3" xfId="0" applyAlignment="1" applyBorder="1" applyFont="1" applyNumberFormat="1">
      <alignment horizontal="center" vertical="top"/>
    </xf>
    <xf borderId="14" fillId="12" fontId="7" numFmtId="3" xfId="0" applyAlignment="1" applyBorder="1" applyFont="1" applyNumberFormat="1">
      <alignment horizontal="center" vertical="top"/>
    </xf>
    <xf borderId="13" fillId="12" fontId="7" numFmtId="3" xfId="0" applyAlignment="1" applyBorder="1" applyFont="1" applyNumberFormat="1">
      <alignment horizontal="center" readingOrder="0" vertical="top"/>
    </xf>
    <xf borderId="14" fillId="12" fontId="7" numFmtId="3" xfId="0" applyAlignment="1" applyBorder="1" applyFont="1" applyNumberFormat="1">
      <alignment horizontal="center" readingOrder="0" vertical="top"/>
    </xf>
    <xf borderId="0" fillId="12" fontId="7" numFmtId="3" xfId="0" applyAlignment="1" applyFont="1" applyNumberFormat="1">
      <alignment horizontal="center" readingOrder="0" vertical="top"/>
    </xf>
    <xf borderId="0" fillId="14" fontId="8" numFmtId="0" xfId="0" applyAlignment="1" applyFill="1" applyFont="1">
      <alignment horizontal="left" readingOrder="0" shrinkToFit="0" vertical="top" wrapText="1"/>
    </xf>
    <xf borderId="13" fillId="14" fontId="8" numFmtId="3" xfId="0" applyAlignment="1" applyBorder="1" applyFont="1" applyNumberFormat="1">
      <alignment horizontal="center" vertical="top"/>
    </xf>
    <xf borderId="0" fillId="14" fontId="8" numFmtId="3" xfId="0" applyAlignment="1" applyFont="1" applyNumberFormat="1">
      <alignment horizontal="center" vertical="top"/>
    </xf>
    <xf borderId="0" fillId="14" fontId="6" numFmtId="0" xfId="0" applyAlignment="1" applyFont="1">
      <alignment horizontal="left" readingOrder="0" shrinkToFit="0" vertical="top" wrapText="1"/>
    </xf>
    <xf borderId="13" fillId="14" fontId="7" numFmtId="3" xfId="0" applyAlignment="1" applyBorder="1" applyFont="1" applyNumberFormat="1">
      <alignment horizontal="center" readingOrder="0" vertical="top"/>
    </xf>
    <xf borderId="14" fillId="14" fontId="7" numFmtId="3" xfId="0" applyAlignment="1" applyBorder="1" applyFont="1" applyNumberFormat="1">
      <alignment horizontal="center" readingOrder="0" vertical="top"/>
    </xf>
    <xf borderId="13" fillId="14" fontId="7" numFmtId="3" xfId="0" applyAlignment="1" applyBorder="1" applyFont="1" applyNumberFormat="1">
      <alignment horizontal="center" vertical="top"/>
    </xf>
    <xf borderId="14" fillId="14" fontId="7" numFmtId="3" xfId="0" applyAlignment="1" applyBorder="1" applyFont="1" applyNumberFormat="1">
      <alignment horizontal="center" vertical="top"/>
    </xf>
    <xf borderId="0" fillId="14" fontId="7" numFmtId="3" xfId="0" applyAlignment="1" applyFont="1" applyNumberFormat="1">
      <alignment horizontal="center" readingOrder="0" vertical="top"/>
    </xf>
    <xf borderId="0" fillId="13" fontId="3" numFmtId="3" xfId="0" applyFont="1" applyNumberFormat="1"/>
    <xf borderId="0" fillId="15" fontId="6" numFmtId="0" xfId="0" applyAlignment="1" applyFill="1" applyFont="1">
      <alignment horizontal="left" readingOrder="0" shrinkToFit="0" vertical="top" wrapText="1"/>
    </xf>
    <xf borderId="13" fillId="15" fontId="7" numFmtId="3" xfId="0" applyAlignment="1" applyBorder="1" applyFont="1" applyNumberFormat="1">
      <alignment horizontal="center" vertical="top"/>
    </xf>
    <xf borderId="13" fillId="15" fontId="7" numFmtId="3" xfId="0" applyAlignment="1" applyBorder="1" applyFont="1" applyNumberFormat="1">
      <alignment horizontal="center" readingOrder="0" vertical="top"/>
    </xf>
    <xf borderId="14" fillId="15" fontId="7" numFmtId="3" xfId="0" applyAlignment="1" applyBorder="1" applyFont="1" applyNumberFormat="1">
      <alignment horizontal="center" vertical="top"/>
    </xf>
    <xf borderId="14" fillId="15" fontId="7" numFmtId="3" xfId="0" applyAlignment="1" applyBorder="1" applyFont="1" applyNumberFormat="1">
      <alignment horizontal="center" readingOrder="0" vertical="top"/>
    </xf>
    <xf borderId="0" fillId="15" fontId="3" numFmtId="3" xfId="0" applyFont="1" applyNumberFormat="1"/>
    <xf borderId="0" fillId="16" fontId="6" numFmtId="0" xfId="0" applyAlignment="1" applyFill="1" applyFont="1">
      <alignment horizontal="left" readingOrder="0" shrinkToFit="0" vertical="top" wrapText="1"/>
    </xf>
    <xf borderId="13" fillId="16" fontId="7" numFmtId="3" xfId="0" applyAlignment="1" applyBorder="1" applyFont="1" applyNumberFormat="1">
      <alignment horizontal="center" readingOrder="0" vertical="top"/>
    </xf>
    <xf borderId="14" fillId="16" fontId="7" numFmtId="3" xfId="0" applyAlignment="1" applyBorder="1" applyFont="1" applyNumberFormat="1">
      <alignment horizontal="center" readingOrder="0" vertical="top"/>
    </xf>
    <xf borderId="0" fillId="16" fontId="3" numFmtId="3" xfId="0" applyFont="1" applyNumberFormat="1"/>
    <xf borderId="0" fillId="16" fontId="8" numFmtId="0" xfId="0" applyAlignment="1" applyFont="1">
      <alignment horizontal="left" readingOrder="0" shrinkToFit="0" vertical="top" wrapText="1"/>
    </xf>
    <xf borderId="13" fillId="16" fontId="9" numFmtId="3" xfId="0" applyAlignment="1" applyBorder="1" applyFont="1" applyNumberFormat="1">
      <alignment horizontal="center" readingOrder="0" vertical="top"/>
    </xf>
    <xf borderId="14" fillId="16" fontId="9" numFmtId="3" xfId="0" applyAlignment="1" applyBorder="1" applyFont="1" applyNumberFormat="1">
      <alignment horizontal="center" readingOrder="0" vertical="top"/>
    </xf>
    <xf borderId="0" fillId="16" fontId="1" numFmtId="3" xfId="0" applyFont="1" applyNumberFormat="1"/>
    <xf borderId="0" fillId="13" fontId="1" numFmtId="3" xfId="0" applyFont="1" applyNumberFormat="1"/>
    <xf borderId="13" fillId="14" fontId="8" numFmtId="3" xfId="0" applyAlignment="1" applyBorder="1" applyFont="1" applyNumberFormat="1">
      <alignment horizontal="center" readingOrder="0" vertical="top"/>
    </xf>
    <xf borderId="0" fillId="14" fontId="1" numFmtId="3" xfId="0" applyFont="1" applyNumberFormat="1"/>
    <xf borderId="14" fillId="14" fontId="8" numFmtId="3" xfId="0" applyAlignment="1" applyBorder="1" applyFont="1" applyNumberFormat="1">
      <alignment horizontal="center" readingOrder="0" vertical="top"/>
    </xf>
    <xf borderId="13" fillId="13" fontId="9" numFmtId="3" xfId="0" applyAlignment="1" applyBorder="1" applyFont="1" applyNumberFormat="1">
      <alignment horizontal="center" readingOrder="0" vertical="top"/>
    </xf>
    <xf borderId="14" fillId="13" fontId="9" numFmtId="3" xfId="0" applyAlignment="1" applyBorder="1" applyFont="1" applyNumberFormat="1">
      <alignment horizontal="center" readingOrder="0" vertical="top"/>
    </xf>
    <xf borderId="13" fillId="14" fontId="9" numFmtId="3" xfId="0" applyAlignment="1" applyBorder="1" applyFont="1" applyNumberFormat="1">
      <alignment horizontal="center" readingOrder="0" vertical="top"/>
    </xf>
    <xf borderId="14" fillId="14" fontId="9" numFmtId="3" xfId="0" applyAlignment="1" applyBorder="1" applyFont="1" applyNumberFormat="1">
      <alignment horizontal="center" readingOrder="0" vertical="top"/>
    </xf>
    <xf borderId="0" fillId="14" fontId="3" numFmtId="3" xfId="0" applyFont="1" applyNumberFormat="1"/>
    <xf borderId="0" fillId="17" fontId="6" numFmtId="0" xfId="0" applyAlignment="1" applyFill="1" applyFont="1">
      <alignment horizontal="left" readingOrder="0" shrinkToFit="0" vertical="top" wrapText="1"/>
    </xf>
    <xf borderId="14" fillId="14" fontId="8" numFmtId="3" xfId="0" applyAlignment="1" applyBorder="1" applyFont="1" applyNumberFormat="1">
      <alignment horizontal="center" vertical="top"/>
    </xf>
    <xf borderId="14" fillId="13" fontId="8" numFmtId="3" xfId="0" applyAlignment="1" applyBorder="1" applyFont="1" applyNumberFormat="1">
      <alignment horizontal="center" vertical="top"/>
    </xf>
    <xf borderId="14" fillId="13" fontId="6" numFmtId="3" xfId="0" applyAlignment="1" applyBorder="1" applyFont="1" applyNumberFormat="1">
      <alignment horizontal="center" vertical="top"/>
    </xf>
    <xf borderId="13" fillId="14" fontId="6" numFmtId="3" xfId="0" applyAlignment="1" applyBorder="1" applyFont="1" applyNumberFormat="1">
      <alignment horizontal="center" vertical="top"/>
    </xf>
    <xf borderId="14" fillId="14" fontId="6" numFmtId="3" xfId="0" applyAlignment="1" applyBorder="1" applyFont="1" applyNumberFormat="1">
      <alignment horizontal="center" vertical="top"/>
    </xf>
    <xf borderId="0" fillId="4" fontId="1" numFmtId="3" xfId="0" applyFont="1" applyNumberFormat="1"/>
    <xf borderId="0" fillId="6" fontId="8" numFmtId="0" xfId="0" applyAlignment="1" applyFont="1">
      <alignment horizontal="left" readingOrder="0" shrinkToFit="0" vertical="top" wrapText="1"/>
    </xf>
    <xf borderId="13" fillId="6" fontId="8" numFmtId="3" xfId="0" applyAlignment="1" applyBorder="1" applyFont="1" applyNumberFormat="1">
      <alignment horizontal="center" vertical="top"/>
    </xf>
    <xf borderId="14" fillId="6" fontId="8" numFmtId="3" xfId="0" applyAlignment="1" applyBorder="1" applyFont="1" applyNumberFormat="1">
      <alignment horizontal="center" vertical="top"/>
    </xf>
    <xf borderId="0" fillId="6" fontId="1" numFmtId="3" xfId="0" applyFont="1" applyNumberFormat="1"/>
    <xf borderId="0" fillId="6" fontId="6" numFmtId="0" xfId="0" applyAlignment="1" applyFont="1">
      <alignment horizontal="left" readingOrder="0" shrinkToFit="0" vertical="top" wrapText="1"/>
    </xf>
    <xf borderId="13" fillId="6" fontId="7" numFmtId="3" xfId="0" applyAlignment="1" applyBorder="1" applyFont="1" applyNumberFormat="1">
      <alignment horizontal="center" vertical="top"/>
    </xf>
    <xf borderId="14" fillId="6" fontId="7" numFmtId="3" xfId="0" applyAlignment="1" applyBorder="1" applyFont="1" applyNumberFormat="1">
      <alignment horizontal="center" vertical="top"/>
    </xf>
    <xf borderId="13" fillId="6" fontId="7" numFmtId="3" xfId="0" applyAlignment="1" applyBorder="1" applyFont="1" applyNumberFormat="1">
      <alignment horizontal="center" readingOrder="0" vertical="top"/>
    </xf>
    <xf borderId="14" fillId="6" fontId="7" numFmtId="3" xfId="0" applyAlignment="1" applyBorder="1" applyFont="1" applyNumberFormat="1">
      <alignment horizontal="center" readingOrder="0" vertical="top"/>
    </xf>
    <xf borderId="0" fillId="6" fontId="3" numFmtId="3" xfId="0" applyFont="1" applyNumberFormat="1"/>
    <xf borderId="13" fillId="4" fontId="9" numFmtId="3" xfId="0" applyAlignment="1" applyBorder="1" applyFont="1" applyNumberFormat="1">
      <alignment horizontal="center" readingOrder="0" vertical="top"/>
    </xf>
    <xf borderId="14" fillId="4" fontId="9" numFmtId="3" xfId="0" applyAlignment="1" applyBorder="1" applyFont="1" applyNumberFormat="1">
      <alignment horizontal="center" readingOrder="0" vertical="top"/>
    </xf>
    <xf borderId="13" fillId="4" fontId="9" numFmtId="3" xfId="0" applyAlignment="1" applyBorder="1" applyFont="1" applyNumberFormat="1">
      <alignment horizontal="center" vertical="top"/>
    </xf>
    <xf borderId="13" fillId="17" fontId="7" numFmtId="3" xfId="0" applyAlignment="1" applyBorder="1" applyFont="1" applyNumberFormat="1">
      <alignment horizontal="center" readingOrder="0" vertical="top"/>
    </xf>
    <xf borderId="14" fillId="17" fontId="7" numFmtId="3" xfId="0" applyAlignment="1" applyBorder="1" applyFont="1" applyNumberFormat="1">
      <alignment horizontal="center" readingOrder="0" vertical="top"/>
    </xf>
    <xf borderId="13" fillId="17" fontId="7" numFmtId="3" xfId="0" applyAlignment="1" applyBorder="1" applyFont="1" applyNumberFormat="1">
      <alignment horizontal="center" vertical="top"/>
    </xf>
    <xf borderId="14" fillId="17" fontId="7" numFmtId="3" xfId="0" applyAlignment="1" applyBorder="1" applyFont="1" applyNumberFormat="1">
      <alignment horizontal="center" vertical="top"/>
    </xf>
    <xf borderId="0" fillId="17" fontId="7" numFmtId="3" xfId="0" applyAlignment="1" applyFont="1" applyNumberFormat="1">
      <alignment horizontal="center" readingOrder="0" vertical="top"/>
    </xf>
    <xf borderId="8" fillId="0" fontId="3" numFmtId="3" xfId="0" applyAlignment="1" applyBorder="1" applyFont="1" applyNumberFormat="1">
      <alignment horizontal="center"/>
    </xf>
    <xf borderId="1" fillId="3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0" fillId="3" fontId="1" numFmtId="2" xfId="0" applyAlignment="1" applyFont="1" applyNumberFormat="1">
      <alignment horizontal="center" readingOrder="0"/>
    </xf>
    <xf borderId="2" fillId="3" fontId="1" numFmtId="49" xfId="0" applyAlignment="1" applyBorder="1" applyFont="1" applyNumberFormat="1">
      <alignment horizontal="center" readingOrder="0"/>
    </xf>
    <xf borderId="2" fillId="3" fontId="1" numFmtId="0" xfId="0" applyAlignment="1" applyBorder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 vertical="center"/>
    </xf>
    <xf borderId="1" fillId="3" fontId="1" numFmtId="49" xfId="0" applyAlignment="1" applyBorder="1" applyFont="1" applyNumberFormat="1">
      <alignment horizontal="center" readingOrder="0" vertical="center"/>
    </xf>
    <xf borderId="0" fillId="4" fontId="1" numFmtId="0" xfId="0" applyAlignment="1" applyFont="1">
      <alignment readingOrder="0"/>
    </xf>
    <xf borderId="0" fillId="0" fontId="3" numFmtId="0" xfId="0" applyAlignment="1" applyFont="1">
      <alignment readingOrder="0"/>
    </xf>
    <xf borderId="8" fillId="0" fontId="3" numFmtId="49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  <xf borderId="8" fillId="0" fontId="1" numFmtId="0" xfId="0" applyBorder="1" applyFont="1"/>
    <xf borderId="0" fillId="0" fontId="1" numFmtId="0" xfId="0" applyFont="1"/>
    <xf borderId="0" fillId="0" fontId="3" numFmtId="0" xfId="0" applyAlignment="1" applyFont="1">
      <alignment readingOrder="0"/>
    </xf>
    <xf borderId="8" fillId="0" fontId="3" numFmtId="49" xfId="0" applyAlignment="1" applyBorder="1" applyFont="1" applyNumberFormat="1">
      <alignment horizontal="center" readingOrder="0"/>
    </xf>
    <xf borderId="8" fillId="0" fontId="3" numFmtId="49" xfId="0" applyAlignment="1" applyBorder="1" applyFont="1" applyNumberFormat="1">
      <alignment horizontal="center"/>
    </xf>
    <xf borderId="8" fillId="0" fontId="3" numFmtId="49" xfId="0" applyAlignment="1" applyBorder="1" applyFont="1" applyNumberFormat="1">
      <alignment readingOrder="0"/>
    </xf>
    <xf borderId="0" fillId="0" fontId="1" numFmtId="49" xfId="0" applyFont="1" applyNumberFormat="1"/>
    <xf borderId="0" fillId="0" fontId="3" numFmtId="49" xfId="0" applyFont="1" applyNumberFormat="1"/>
    <xf borderId="0" fillId="0" fontId="3" numFmtId="0" xfId="0" applyFont="1"/>
    <xf borderId="8" fillId="3" fontId="1" numFmtId="2" xfId="0" applyAlignment="1" applyBorder="1" applyFont="1" applyNumberFormat="1">
      <alignment horizontal="center" readingOrder="0"/>
    </xf>
    <xf borderId="8" fillId="0" fontId="3" numFmtId="2" xfId="0" applyAlignment="1" applyBorder="1" applyFont="1" applyNumberFormat="1">
      <alignment readingOrder="0"/>
    </xf>
    <xf borderId="8" fillId="0" fontId="3" numFmtId="2" xfId="0" applyBorder="1" applyFont="1" applyNumberFormat="1"/>
    <xf borderId="0" fillId="0" fontId="3" numFmtId="2" xfId="0" applyFont="1" applyNumberFormat="1"/>
    <xf borderId="0" fillId="0" fontId="1" numFmtId="0" xfId="0" applyAlignment="1" applyFont="1">
      <alignment readingOrder="0"/>
    </xf>
    <xf borderId="8" fillId="0" fontId="3" numFmtId="1" xfId="0" applyAlignment="1" applyBorder="1" applyFont="1" applyNumberFormat="1">
      <alignment readingOrder="0"/>
    </xf>
    <xf borderId="1" fillId="3" fontId="1" numFmtId="3" xfId="0" applyAlignment="1" applyBorder="1" applyFont="1" applyNumberFormat="1">
      <alignment readingOrder="0" vertical="center"/>
    </xf>
    <xf borderId="2" fillId="3" fontId="1" numFmtId="3" xfId="0" applyAlignment="1" applyBorder="1" applyFont="1" applyNumberFormat="1">
      <alignment horizontal="center" readingOrder="0"/>
    </xf>
    <xf borderId="8" fillId="9" fontId="1" numFmtId="3" xfId="0" applyAlignment="1" applyBorder="1" applyFont="1" applyNumberFormat="1">
      <alignment readingOrder="0"/>
    </xf>
    <xf borderId="8" fillId="9" fontId="1" numFmtId="3" xfId="0" applyBorder="1" applyFont="1" applyNumberFormat="1"/>
    <xf borderId="8" fillId="4" fontId="3" numFmtId="3" xfId="0" applyAlignment="1" applyBorder="1" applyFont="1" applyNumberFormat="1">
      <alignment readingOrder="0"/>
    </xf>
    <xf borderId="8" fillId="18" fontId="3" numFmtId="3" xfId="0" applyAlignment="1" applyBorder="1" applyFill="1" applyFont="1" applyNumberFormat="1">
      <alignment readingOrder="0"/>
    </xf>
    <xf borderId="8" fillId="14" fontId="3" numFmtId="3" xfId="0" applyAlignment="1" applyBorder="1" applyFont="1" applyNumberFormat="1">
      <alignment readingOrder="0"/>
    </xf>
    <xf borderId="8" fillId="0" fontId="5" numFmtId="3" xfId="0" applyAlignment="1" applyBorder="1" applyFont="1" applyNumberFormat="1">
      <alignment horizontal="right" vertical="bottom"/>
    </xf>
    <xf borderId="4" fillId="0" fontId="5" numFmtId="3" xfId="0" applyAlignment="1" applyBorder="1" applyFont="1" applyNumberFormat="1">
      <alignment horizontal="right" vertical="bottom"/>
    </xf>
    <xf borderId="8" fillId="0" fontId="1" numFmtId="49" xfId="0" applyAlignment="1" applyBorder="1" applyFont="1" applyNumberFormat="1">
      <alignment readingOrder="0"/>
    </xf>
    <xf borderId="8" fillId="0" fontId="1" numFmtId="0" xfId="0" applyAlignment="1" applyBorder="1" applyFont="1">
      <alignment readingOrder="0"/>
    </xf>
    <xf borderId="3" fillId="3" fontId="1" numFmtId="2" xfId="0" applyAlignment="1" applyBorder="1" applyFont="1" applyNumberFormat="1">
      <alignment horizontal="center" readingOrder="0"/>
    </xf>
    <xf borderId="8" fillId="0" fontId="1" numFmtId="0" xfId="0" applyAlignment="1" applyBorder="1" applyFont="1">
      <alignment horizontal="center"/>
    </xf>
    <xf borderId="8" fillId="4" fontId="1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8" fillId="2" fontId="1" numFmtId="0" xfId="0" applyAlignment="1" applyBorder="1" applyFont="1">
      <alignment horizontal="center" readingOrder="0"/>
    </xf>
    <xf borderId="2" fillId="3" fontId="1" numFmtId="2" xfId="0" applyAlignment="1" applyBorder="1" applyFont="1" applyNumberFormat="1">
      <alignment horizontal="center" readingOrder="0" vertical="center"/>
    </xf>
    <xf borderId="8" fillId="3" fontId="1" numFmtId="2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ont="1">
      <alignment horizontal="center" readingOrder="0" vertical="center"/>
    </xf>
    <xf borderId="8" fillId="3" fontId="1" numFmtId="49" xfId="0" applyAlignment="1" applyBorder="1" applyFont="1" applyNumberFormat="1">
      <alignment horizontal="center" readingOrder="0" vertical="center"/>
    </xf>
    <xf borderId="8" fillId="3" fontId="1" numFmtId="0" xfId="0" applyAlignment="1" applyBorder="1" applyFont="1">
      <alignment horizontal="center" readingOrder="0" vertical="center"/>
    </xf>
    <xf borderId="8" fillId="4" fontId="1" numFmtId="0" xfId="0" applyAlignment="1" applyBorder="1" applyFont="1">
      <alignment horizontal="center" readingOrder="0" vertical="center"/>
    </xf>
    <xf borderId="8" fillId="0" fontId="3" numFmtId="2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horizontal="center" vertical="center"/>
    </xf>
    <xf borderId="0" fillId="4" fontId="1" numFmtId="0" xfId="0" applyAlignment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8" fillId="0" fontId="3" numFmtId="0" xfId="0" applyAlignment="1" applyBorder="1" applyFont="1">
      <alignment horizontal="center" readingOrder="0" vertical="center"/>
    </xf>
    <xf borderId="8" fillId="0" fontId="3" numFmtId="164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4" fontId="3" numFmtId="0" xfId="0" applyAlignment="1" applyFont="1">
      <alignment horizontal="center" readingOrder="0" vertical="center"/>
    </xf>
    <xf borderId="8" fillId="0" fontId="3" numFmtId="49" xfId="0" applyAlignment="1" applyBorder="1" applyFont="1" applyNumberForma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8" fillId="19" fontId="3" numFmtId="0" xfId="0" applyAlignment="1" applyBorder="1" applyFill="1" applyFont="1">
      <alignment horizontal="center" readingOrder="0" vertical="center"/>
    </xf>
    <xf borderId="1" fillId="19" fontId="3" numFmtId="0" xfId="0" applyAlignment="1" applyBorder="1" applyFont="1">
      <alignment horizontal="center" readingOrder="0" vertical="center"/>
    </xf>
    <xf borderId="8" fillId="20" fontId="1" numFmtId="0" xfId="0" applyAlignment="1" applyBorder="1" applyFill="1" applyFont="1">
      <alignment horizontal="center" readingOrder="0" vertical="center"/>
    </xf>
    <xf borderId="0" fillId="20" fontId="1" numFmtId="0" xfId="0" applyAlignment="1" applyFont="1">
      <alignment horizontal="center" readingOrder="0" vertical="center"/>
    </xf>
    <xf borderId="0" fillId="0" fontId="3" numFmtId="167" xfId="0" applyAlignment="1" applyFont="1" applyNumberFormat="1">
      <alignment readingOrder="0"/>
    </xf>
    <xf borderId="8" fillId="12" fontId="3" numFmtId="0" xfId="0" applyAlignment="1" applyBorder="1" applyFont="1">
      <alignment horizontal="center" readingOrder="0" vertical="center"/>
    </xf>
    <xf borderId="1" fillId="12" fontId="3" numFmtId="0" xfId="0" applyAlignment="1" applyBorder="1" applyFont="1">
      <alignment horizontal="center" readingOrder="0" vertical="center"/>
    </xf>
    <xf borderId="8" fillId="21" fontId="3" numFmtId="0" xfId="0" applyAlignment="1" applyBorder="1" applyFill="1" applyFont="1">
      <alignment horizontal="center" readingOrder="0" vertical="center"/>
    </xf>
    <xf borderId="1" fillId="21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/>
    </xf>
    <xf borderId="8" fillId="4" fontId="3" numFmtId="164" xfId="0" applyAlignment="1" applyBorder="1" applyFont="1" applyNumberFormat="1">
      <alignment horizontal="center" readingOrder="0" vertical="center"/>
    </xf>
    <xf borderId="0" fillId="3" fontId="3" numFmtId="0" xfId="0" applyFont="1"/>
    <xf borderId="1" fillId="3" fontId="1" numFmtId="2" xfId="0" applyAlignment="1" applyBorder="1" applyFont="1" applyNumberFormat="1">
      <alignment horizontal="center" readingOrder="0"/>
    </xf>
    <xf borderId="8" fillId="0" fontId="1" numFmtId="0" xfId="0" applyAlignment="1" applyBorder="1" applyFont="1">
      <alignment horizontal="center" readingOrder="0"/>
    </xf>
    <xf borderId="8" fillId="0" fontId="1" numFmtId="2" xfId="0" applyAlignment="1" applyBorder="1" applyFont="1" applyNumberFormat="1">
      <alignment horizontal="center" readingOrder="0"/>
    </xf>
    <xf borderId="0" fillId="20" fontId="1" numFmtId="0" xfId="0" applyAlignment="1" applyFont="1">
      <alignment horizontal="center" readingOrder="0"/>
    </xf>
    <xf borderId="0" fillId="20" fontId="1" numFmtId="2" xfId="0" applyAlignment="1" applyFont="1" applyNumberFormat="1">
      <alignment horizontal="center" readingOrder="0"/>
    </xf>
    <xf borderId="0" fillId="20" fontId="1" numFmtId="1" xfId="0" applyAlignment="1" applyFont="1" applyNumberFormat="1">
      <alignment horizontal="center"/>
    </xf>
    <xf borderId="8" fillId="20" fontId="1" numFmtId="0" xfId="0" applyAlignment="1" applyBorder="1" applyFont="1">
      <alignment horizontal="center" readingOrder="0"/>
    </xf>
    <xf borderId="0" fillId="20" fontId="1" numFmtId="0" xfId="0" applyAlignment="1" applyFont="1">
      <alignment horizontal="center"/>
    </xf>
    <xf borderId="8" fillId="22" fontId="1" numFmtId="0" xfId="0" applyAlignment="1" applyBorder="1" applyFill="1" applyFont="1">
      <alignment horizontal="center" readingOrder="0"/>
    </xf>
    <xf borderId="2" fillId="22" fontId="1" numFmtId="0" xfId="0" applyAlignment="1" applyBorder="1" applyFont="1">
      <alignment horizontal="center" readingOrder="0"/>
    </xf>
    <xf borderId="8" fillId="22" fontId="1" numFmtId="0" xfId="0" applyAlignment="1" applyBorder="1" applyFont="1">
      <alignment readingOrder="0"/>
    </xf>
    <xf borderId="8" fillId="22" fontId="3" numFmtId="0" xfId="0" applyBorder="1" applyFont="1"/>
    <xf borderId="8" fillId="0" fontId="1" numFmtId="1" xfId="0" applyAlignment="1" applyBorder="1" applyFont="1" applyNumberFormat="1">
      <alignment readingOrder="0"/>
    </xf>
    <xf borderId="2" fillId="4" fontId="1" numFmtId="0" xfId="0" applyAlignment="1" applyBorder="1" applyFont="1">
      <alignment horizontal="center" readingOrder="0" vertical="center"/>
    </xf>
    <xf borderId="8" fillId="3" fontId="1" numFmtId="1" xfId="0" applyAlignment="1" applyBorder="1" applyFont="1" applyNumberFormat="1">
      <alignment horizontal="center" readingOrder="0" vertical="center"/>
    </xf>
    <xf borderId="8" fillId="12" fontId="1" numFmtId="0" xfId="0" applyAlignment="1" applyBorder="1" applyFont="1">
      <alignment horizontal="center" readingOrder="0" vertical="center"/>
    </xf>
    <xf quotePrefix="1" borderId="8" fillId="19" fontId="3" numFmtId="0" xfId="0" applyAlignment="1" applyBorder="1" applyFont="1">
      <alignment horizontal="center" readingOrder="0" vertical="center"/>
    </xf>
    <xf borderId="8" fillId="0" fontId="3" numFmtId="2" xfId="0" applyAlignment="1" applyBorder="1" applyFont="1" applyNumberFormat="1">
      <alignment horizontal="center" vertical="center"/>
    </xf>
    <xf borderId="8" fillId="21" fontId="3" numFmtId="0" xfId="0" applyAlignment="1" applyBorder="1" applyFont="1">
      <alignment horizontal="center" vertical="center"/>
    </xf>
    <xf borderId="2" fillId="12" fontId="1" numFmtId="2" xfId="0" applyAlignment="1" applyBorder="1" applyFont="1" applyNumberFormat="1">
      <alignment horizontal="center" readingOrder="0" vertical="center"/>
    </xf>
    <xf borderId="8" fillId="12" fontId="1" numFmtId="0" xfId="0" applyAlignment="1" applyBorder="1" applyFont="1">
      <alignment horizontal="center" vertical="center"/>
    </xf>
    <xf quotePrefix="1" borderId="8" fillId="21" fontId="3" numFmtId="0" xfId="0" applyAlignment="1" applyBorder="1" applyFont="1">
      <alignment horizontal="center" readingOrder="0" vertical="center"/>
    </xf>
    <xf borderId="8" fillId="12" fontId="3" numFmtId="0" xfId="0" applyAlignment="1" applyBorder="1" applyFont="1">
      <alignment horizontal="center" vertical="center"/>
    </xf>
    <xf borderId="8" fillId="19" fontId="3" numFmtId="0" xfId="0" applyAlignment="1" applyBorder="1" applyFont="1">
      <alignment horizontal="center" vertical="center"/>
    </xf>
    <xf borderId="8" fillId="0" fontId="3" numFmtId="2" xfId="0" applyAlignment="1" applyBorder="1" applyFont="1" applyNumberFormat="1">
      <alignment horizontal="center" vertical="center"/>
    </xf>
    <xf borderId="8" fillId="0" fontId="3" numFmtId="3" xfId="0" applyAlignment="1" applyBorder="1" applyFont="1" applyNumberFormat="1">
      <alignment horizontal="center" readingOrder="0" vertical="center"/>
    </xf>
    <xf borderId="8" fillId="0" fontId="3" numFmtId="2" xfId="0" applyAlignment="1" applyBorder="1" applyFont="1" applyNumberFormat="1">
      <alignment horizontal="center" readingOrder="0" vertical="center"/>
    </xf>
    <xf borderId="0" fillId="12" fontId="10" numFmtId="0" xfId="0" applyAlignment="1" applyFont="1">
      <alignment horizontal="left" readingOrder="0"/>
    </xf>
    <xf borderId="0" fillId="12" fontId="10" numFmtId="0" xfId="0" applyAlignment="1" applyFont="1">
      <alignment horizontal="left" readingOrder="0" shrinkToFit="0" wrapText="0"/>
    </xf>
    <xf borderId="0" fillId="0" fontId="11" numFmtId="0" xfId="0" applyAlignment="1" applyFont="1">
      <alignment horizontal="left" readingOrder="0" shrinkToFit="0" wrapText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 shrinkToFit="0" wrapText="0"/>
    </xf>
    <xf borderId="0" fillId="23" fontId="11" numFmtId="0" xfId="0" applyAlignment="1" applyFill="1" applyFont="1">
      <alignment horizontal="left" readingOrder="0" shrinkToFit="0" wrapText="0"/>
    </xf>
    <xf borderId="0" fillId="0" fontId="13" numFmtId="0" xfId="0" applyAlignment="1" applyFont="1">
      <alignment horizontal="left" readingOrder="0" shrinkToFit="0" wrapText="0"/>
    </xf>
    <xf borderId="0" fillId="0" fontId="14" numFmtId="0" xfId="0" applyAlignment="1" applyFont="1">
      <alignment horizontal="left" readingOrder="0" shrinkToFit="0" vertical="bottom" wrapText="0"/>
    </xf>
    <xf borderId="0" fillId="12" fontId="15" numFmtId="0" xfId="0" applyAlignment="1" applyFont="1">
      <alignment horizontal="left" readingOrder="0" shrinkToFit="0" wrapText="0"/>
    </xf>
    <xf borderId="0" fillId="0" fontId="12" numFmtId="0" xfId="0" applyAlignment="1" applyFont="1">
      <alignment horizontal="left" readingOrder="0"/>
    </xf>
    <xf borderId="0" fillId="23" fontId="11" numFmtId="0" xfId="0" applyAlignment="1" applyFont="1">
      <alignment horizontal="left" readingOrder="0"/>
    </xf>
    <xf borderId="0" fillId="12" fontId="16" numFmtId="0" xfId="0" applyAlignment="1" applyFont="1">
      <alignment horizontal="left" readingOrder="0" shrinkToFit="0" wrapText="0"/>
    </xf>
    <xf borderId="0" fillId="0" fontId="17" numFmtId="0" xfId="0" applyAlignment="1" applyFont="1">
      <alignment horizontal="left" readingOrder="0" shrinkToFit="0" wrapText="0"/>
    </xf>
    <xf borderId="0" fillId="23" fontId="17" numFmtId="0" xfId="0" applyAlignment="1" applyFont="1">
      <alignment horizontal="left" readingOrder="0" shrinkToFit="0" wrapText="0"/>
    </xf>
    <xf borderId="0" fillId="0" fontId="11" numFmtId="0" xfId="0" applyAlignment="1" applyFont="1">
      <alignment horizontal="left" readingOrder="0" vertical="top"/>
    </xf>
    <xf borderId="0" fillId="0" fontId="12" numFmtId="0" xfId="0" applyAlignment="1" applyFont="1">
      <alignment horizontal="left" readingOrder="0" vertical="top"/>
    </xf>
    <xf borderId="0" fillId="0" fontId="11" numFmtId="0" xfId="0" applyAlignment="1" applyFont="1">
      <alignment horizontal="left" readingOrder="0" shrinkToFit="0" vertical="top" wrapText="0"/>
    </xf>
    <xf borderId="0" fillId="23" fontId="12" numFmtId="0" xfId="0" applyAlignment="1" applyFont="1">
      <alignment horizontal="left" readingOrder="0" shrinkToFit="0" wrapText="0"/>
    </xf>
    <xf borderId="0" fillId="0" fontId="18" numFmtId="0" xfId="0" applyAlignment="1" applyFont="1">
      <alignment shrinkToFit="0" vertical="bottom" wrapText="0"/>
    </xf>
    <xf borderId="0" fillId="0" fontId="19" numFmtId="0" xfId="0" applyAlignment="1" applyFont="1">
      <alignment horizontal="left" readingOrder="0" shrinkToFit="0" wrapText="0"/>
    </xf>
    <xf borderId="0" fillId="23" fontId="19" numFmtId="0" xfId="0" applyAlignment="1" applyFont="1">
      <alignment horizontal="left" readingOrder="0" shrinkToFit="0" wrapText="0"/>
    </xf>
    <xf borderId="0" fillId="12" fontId="10" numFmtId="0" xfId="0" applyAlignment="1" applyFont="1">
      <alignment readingOrder="0" vertical="bottom"/>
    </xf>
    <xf borderId="0" fillId="23" fontId="11" numFmtId="0" xfId="0" applyAlignment="1" applyFont="1">
      <alignment vertical="bottom"/>
    </xf>
    <xf borderId="0" fillId="12" fontId="10" numFmtId="0" xfId="0" applyAlignment="1" applyFont="1">
      <alignment vertical="bottom"/>
    </xf>
    <xf borderId="0" fillId="0" fontId="11" numFmtId="0" xfId="0" applyAlignment="1" applyFont="1">
      <alignment vertical="top"/>
    </xf>
    <xf borderId="0" fillId="23" fontId="11" numFmtId="0" xfId="0" applyAlignment="1" applyFont="1">
      <alignment vertical="bottom"/>
    </xf>
    <xf borderId="0" fillId="0" fontId="10" numFmtId="0" xfId="0" applyAlignment="1" applyFont="1">
      <alignment horizontal="left"/>
    </xf>
    <xf borderId="1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8" fillId="0" fontId="3" numFmtId="10" xfId="0" applyAlignment="1" applyBorder="1" applyFont="1" applyNumberFormat="1">
      <alignment horizontal="center" readingOrder="0" vertical="center"/>
    </xf>
    <xf borderId="2" fillId="0" fontId="3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Atribut Neraca Semua Emiten (Rp)</a:t>
            </a:r>
          </a:p>
        </c:rich>
      </c:tx>
      <c:overlay val="0"/>
    </c:title>
    <c:plotArea>
      <c:layout>
        <c:manualLayout>
          <c:xMode val="edge"/>
          <c:yMode val="edge"/>
          <c:x val="0.12022292993630573"/>
          <c:y val="0.1534141958670261"/>
          <c:w val="0.6926751592356688"/>
          <c:h val="0.780917640984457"/>
        </c:manualLayout>
      </c:layout>
      <c:barChart>
        <c:barDir val="col"/>
        <c:ser>
          <c:idx val="0"/>
          <c:order val="0"/>
          <c:tx>
            <c:strRef>
              <c:f>'Vis General'!$B$1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 General'!$A$2:$A$11</c:f>
            </c:strRef>
          </c:cat>
          <c:val>
            <c:numRef>
              <c:f>'Vis General'!$B$2:$B$11</c:f>
              <c:numCache/>
            </c:numRef>
          </c:val>
        </c:ser>
        <c:ser>
          <c:idx val="1"/>
          <c:order val="1"/>
          <c:tx>
            <c:strRef>
              <c:f>'Vis General'!$C$1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'Vis General'!$A$2:$A$11</c:f>
            </c:strRef>
          </c:cat>
          <c:val>
            <c:numRef>
              <c:f>'Vis General'!$C$2:$C$11</c:f>
              <c:numCache/>
            </c:numRef>
          </c:val>
        </c:ser>
        <c:ser>
          <c:idx val="2"/>
          <c:order val="2"/>
          <c:tx>
            <c:strRef>
              <c:f>'Vis General'!$D$1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'Vis General'!$A$2:$A$11</c:f>
            </c:strRef>
          </c:cat>
          <c:val>
            <c:numRef>
              <c:f>'Vis General'!$D$2:$D$11</c:f>
              <c:numCache/>
            </c:numRef>
          </c:val>
        </c:ser>
        <c:ser>
          <c:idx val="3"/>
          <c:order val="3"/>
          <c:tx>
            <c:strRef>
              <c:f>'Vis General'!$E$1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'Vis General'!$A$2:$A$11</c:f>
            </c:strRef>
          </c:cat>
          <c:val>
            <c:numRef>
              <c:f>'Vis General'!$E$2:$E$11</c:f>
              <c:numCache/>
            </c:numRef>
          </c:val>
        </c:ser>
        <c:ser>
          <c:idx val="4"/>
          <c:order val="4"/>
          <c:tx>
            <c:strRef>
              <c:f>'Vis General'!$F$1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'Vis General'!$A$2:$A$11</c:f>
            </c:strRef>
          </c:cat>
          <c:val>
            <c:numRef>
              <c:f>'Vis General'!$F$2:$F$11</c:f>
              <c:numCache/>
            </c:numRef>
          </c:val>
        </c:ser>
        <c:ser>
          <c:idx val="5"/>
          <c:order val="5"/>
          <c:tx>
            <c:strRef>
              <c:f>'Vis General'!$G$1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'Vis General'!$A$2:$A$11</c:f>
            </c:strRef>
          </c:cat>
          <c:val>
            <c:numRef>
              <c:f>'Vis General'!$G$2:$G$11</c:f>
              <c:numCache/>
            </c:numRef>
          </c:val>
        </c:ser>
        <c:ser>
          <c:idx val="6"/>
          <c:order val="6"/>
          <c:tx>
            <c:strRef>
              <c:f>'Vis General'!$H$1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'Vis General'!$A$2:$A$11</c:f>
            </c:strRef>
          </c:cat>
          <c:val>
            <c:numRef>
              <c:f>'Vis General'!$H$2:$H$11</c:f>
              <c:numCache/>
            </c:numRef>
          </c:val>
        </c:ser>
        <c:ser>
          <c:idx val="7"/>
          <c:order val="7"/>
          <c:tx>
            <c:strRef>
              <c:f>'Vis General'!$I$1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'Vis General'!$A$2:$A$11</c:f>
            </c:strRef>
          </c:cat>
          <c:val>
            <c:numRef>
              <c:f>'Vis General'!$I$2:$I$11</c:f>
              <c:numCache/>
            </c:numRef>
          </c:val>
        </c:ser>
        <c:ser>
          <c:idx val="8"/>
          <c:order val="8"/>
          <c:tx>
            <c:strRef>
              <c:f>'Vis General'!$J$1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'Vis General'!$A$2:$A$11</c:f>
            </c:strRef>
          </c:cat>
          <c:val>
            <c:numRef>
              <c:f>'Vis General'!$J$2:$J$11</c:f>
              <c:numCache/>
            </c:numRef>
          </c:val>
        </c:ser>
        <c:axId val="1857308735"/>
        <c:axId val="918601865"/>
      </c:barChart>
      <c:catAx>
        <c:axId val="1857308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601865"/>
      </c:catAx>
      <c:valAx>
        <c:axId val="918601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308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Laba Bersih Setiap Emiten (Rp)</a:t>
            </a:r>
          </a:p>
        </c:rich>
      </c:tx>
      <c:overlay val="0"/>
    </c:title>
    <c:plotArea>
      <c:layout>
        <c:manualLayout>
          <c:xMode val="edge"/>
          <c:yMode val="edge"/>
          <c:x val="0.13583333333333333"/>
          <c:y val="0.15341419586702604"/>
          <c:w val="0.83325"/>
          <c:h val="0.7936084764579319"/>
        </c:manualLayout>
      </c:layout>
      <c:barChart>
        <c:barDir val="col"/>
        <c:ser>
          <c:idx val="0"/>
          <c:order val="0"/>
          <c:tx>
            <c:strRef>
              <c:f>'Vis Khusus'!$B$49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 Khusus'!$A$50:$A$59</c:f>
            </c:strRef>
          </c:cat>
          <c:val>
            <c:numRef>
              <c:f>'Vis Khusus'!$B$50:$B$59</c:f>
              <c:numCache/>
            </c:numRef>
          </c:val>
        </c:ser>
        <c:axId val="389340128"/>
        <c:axId val="1357996582"/>
      </c:barChart>
      <c:catAx>
        <c:axId val="38934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Emiten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996582"/>
      </c:catAx>
      <c:valAx>
        <c:axId val="1357996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Laba Bersih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340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Harga Saham and Dividen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'Vis Khusus'!$B$61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 Khusus'!$A$62:$A$71</c:f>
            </c:strRef>
          </c:cat>
          <c:val>
            <c:numRef>
              <c:f>'Vis Khusus'!$B$62:$B$71</c:f>
              <c:numCache/>
            </c:numRef>
          </c:val>
        </c:ser>
        <c:ser>
          <c:idx val="1"/>
          <c:order val="1"/>
          <c:tx>
            <c:strRef>
              <c:f>'Vis Khusus'!$C$61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'Vis Khusus'!$A$62:$A$71</c:f>
            </c:strRef>
          </c:cat>
          <c:val>
            <c:numRef>
              <c:f>'Vis Khusus'!$C$62:$C$71</c:f>
              <c:numCache/>
            </c:numRef>
          </c:val>
        </c:ser>
        <c:axId val="1780738574"/>
        <c:axId val="542946544"/>
      </c:barChart>
      <c:catAx>
        <c:axId val="1780738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Emiten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946544"/>
      </c:catAx>
      <c:valAx>
        <c:axId val="542946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7385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Dividen Per Lembar Saham Setiap Emiten (Rp)</a:t>
            </a:r>
          </a:p>
        </c:rich>
      </c:tx>
      <c:layout>
        <c:manualLayout>
          <c:xMode val="edge"/>
          <c:yMode val="edge"/>
          <c:x val="0.009250000000000001"/>
          <c:y val="0.0607816711590296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'Vis Khusus'!$B$73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'Vis Khusus'!$A$74:$A$83</c:f>
            </c:strRef>
          </c:cat>
          <c:val>
            <c:numRef>
              <c:f>'Vis Khusus'!$B$74:$B$83</c:f>
              <c:numCache/>
            </c:numRef>
          </c:val>
        </c:ser>
        <c:axId val="85963752"/>
        <c:axId val="1590216500"/>
      </c:barChart>
      <c:catAx>
        <c:axId val="8596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Emiten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216500"/>
      </c:catAx>
      <c:valAx>
        <c:axId val="1590216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Dividen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637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Perbandingan Pendapatan dan Beban Operasional (Rp)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'Vis Khusus'!$B$85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 Khusus'!$A$86:$A$95</c:f>
            </c:strRef>
          </c:cat>
          <c:val>
            <c:numRef>
              <c:f>'Vis Khusus'!$B$86:$B$95</c:f>
              <c:numCache/>
            </c:numRef>
          </c:val>
        </c:ser>
        <c:ser>
          <c:idx val="1"/>
          <c:order val="1"/>
          <c:tx>
            <c:strRef>
              <c:f>'Vis Khusus'!$C$85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'Vis Khusus'!$A$86:$A$95</c:f>
            </c:strRef>
          </c:cat>
          <c:val>
            <c:numRef>
              <c:f>'Vis Khusus'!$C$86:$C$95</c:f>
              <c:numCache/>
            </c:numRef>
          </c:val>
        </c:ser>
        <c:axId val="1558025079"/>
        <c:axId val="638465875"/>
      </c:barChart>
      <c:catAx>
        <c:axId val="1558025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Emiten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465875"/>
      </c:catAx>
      <c:valAx>
        <c:axId val="638465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025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Atribut Laba Rugi Semua Emiten (Rp)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'Vis General'!$B$13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 General'!$A$14:$A$23</c:f>
            </c:strRef>
          </c:cat>
          <c:val>
            <c:numRef>
              <c:f>'Vis General'!$B$14:$B$23</c:f>
              <c:numCache/>
            </c:numRef>
          </c:val>
        </c:ser>
        <c:ser>
          <c:idx val="1"/>
          <c:order val="1"/>
          <c:tx>
            <c:strRef>
              <c:f>'Vis General'!$C$13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'Vis General'!$A$14:$A$23</c:f>
            </c:strRef>
          </c:cat>
          <c:val>
            <c:numRef>
              <c:f>'Vis General'!$C$14:$C$23</c:f>
              <c:numCache/>
            </c:numRef>
          </c:val>
        </c:ser>
        <c:ser>
          <c:idx val="2"/>
          <c:order val="2"/>
          <c:tx>
            <c:strRef>
              <c:f>'Vis General'!$D$13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'Vis General'!$A$14:$A$23</c:f>
            </c:strRef>
          </c:cat>
          <c:val>
            <c:numRef>
              <c:f>'Vis General'!$D$14:$D$23</c:f>
              <c:numCache/>
            </c:numRef>
          </c:val>
        </c:ser>
        <c:ser>
          <c:idx val="3"/>
          <c:order val="3"/>
          <c:tx>
            <c:strRef>
              <c:f>'Vis General'!$E$13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'Vis General'!$A$14:$A$23</c:f>
            </c:strRef>
          </c:cat>
          <c:val>
            <c:numRef>
              <c:f>'Vis General'!$E$14:$E$23</c:f>
              <c:numCache/>
            </c:numRef>
          </c:val>
        </c:ser>
        <c:overlap val="100"/>
        <c:axId val="260557300"/>
        <c:axId val="940036459"/>
      </c:barChart>
      <c:catAx>
        <c:axId val="260557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036459"/>
      </c:catAx>
      <c:valAx>
        <c:axId val="940036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5573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Jumlah Lembar Saham Total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'Vis General'!$B$25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 General'!$A$26:$A$35</c:f>
            </c:strRef>
          </c:cat>
          <c:val>
            <c:numRef>
              <c:f>'Vis General'!$B$26:$B$35</c:f>
              <c:numCache/>
            </c:numRef>
          </c:val>
        </c:ser>
        <c:axId val="509527738"/>
        <c:axId val="22661370"/>
      </c:barChart>
      <c:catAx>
        <c:axId val="509527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61370"/>
      </c:catAx>
      <c:valAx>
        <c:axId val="22661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Lembar Saham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5277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Atribut Data Pasar (Rp)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'Vis General'!$B$37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 General'!$A$38:$A$47</c:f>
            </c:strRef>
          </c:cat>
          <c:val>
            <c:numRef>
              <c:f>'Vis General'!$B$38:$B$47</c:f>
              <c:numCache/>
            </c:numRef>
          </c:val>
        </c:ser>
        <c:ser>
          <c:idx val="1"/>
          <c:order val="1"/>
          <c:tx>
            <c:strRef>
              <c:f>'Vis General'!$C$37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'Vis General'!$A$38:$A$47</c:f>
            </c:strRef>
          </c:cat>
          <c:val>
            <c:numRef>
              <c:f>'Vis General'!$C$38:$C$47</c:f>
              <c:numCache/>
            </c:numRef>
          </c:val>
        </c:ser>
        <c:ser>
          <c:idx val="2"/>
          <c:order val="2"/>
          <c:tx>
            <c:strRef>
              <c:f>'Vis General'!$D$37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'Vis General'!$A$38:$A$47</c:f>
            </c:strRef>
          </c:cat>
          <c:val>
            <c:numRef>
              <c:f>'Vis General'!$D$38:$D$47</c:f>
              <c:numCache/>
            </c:numRef>
          </c:val>
        </c:ser>
        <c:axId val="2025310075"/>
        <c:axId val="1757162260"/>
      </c:barChart>
      <c:catAx>
        <c:axId val="2025310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162260"/>
      </c:catAx>
      <c:valAx>
        <c:axId val="1757162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310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ASII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'Vis General'!$A$2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 General'!$B$1:$J$1</c:f>
            </c:strRef>
          </c:cat>
          <c:val>
            <c:numRef>
              <c:f>'Vis General'!$B$2:$J$2</c:f>
              <c:numCache/>
            </c:numRef>
          </c:val>
        </c:ser>
        <c:axId val="1949814834"/>
        <c:axId val="1595818064"/>
      </c:barChart>
      <c:catAx>
        <c:axId val="1949814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818064"/>
      </c:catAx>
      <c:valAx>
        <c:axId val="1595818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ASII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814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Perbandingan Aset, Liabilitas dan Ekuitas (Rp)</a:t>
            </a:r>
          </a:p>
        </c:rich>
      </c:tx>
      <c:layout>
        <c:manualLayout>
          <c:xMode val="edge"/>
          <c:yMode val="edge"/>
          <c:x val="0.036319218241042346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'Vis Khusus'!$B$1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 Khusus'!$A$2:$A$11</c:f>
            </c:strRef>
          </c:cat>
          <c:val>
            <c:numRef>
              <c:f>'Vis Khusus'!$B$2:$B$11</c:f>
              <c:numCache/>
            </c:numRef>
          </c:val>
        </c:ser>
        <c:ser>
          <c:idx val="1"/>
          <c:order val="1"/>
          <c:tx>
            <c:strRef>
              <c:f>'Vis Khusus'!$C$1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'Vis Khusus'!$A$2:$A$11</c:f>
            </c:strRef>
          </c:cat>
          <c:val>
            <c:numRef>
              <c:f>'Vis Khusus'!$C$2:$C$11</c:f>
              <c:numCache/>
            </c:numRef>
          </c:val>
        </c:ser>
        <c:ser>
          <c:idx val="2"/>
          <c:order val="2"/>
          <c:tx>
            <c:strRef>
              <c:f>'Vis Khusus'!$D$1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'Vis Khusus'!$A$2:$A$11</c:f>
            </c:strRef>
          </c:cat>
          <c:val>
            <c:numRef>
              <c:f>'Vis Khusus'!$D$2:$D$11</c:f>
              <c:numCache/>
            </c:numRef>
          </c:val>
        </c:ser>
        <c:axId val="1550812722"/>
        <c:axId val="13884569"/>
      </c:barChart>
      <c:catAx>
        <c:axId val="1550812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Emiten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4569"/>
      </c:catAx>
      <c:valAx>
        <c:axId val="13884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812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Perbandingan Aset Lancar dan Tidak Lancar (Rp)</a:t>
            </a:r>
          </a:p>
        </c:rich>
      </c:tx>
      <c:overlay val="0"/>
    </c:title>
    <c:plotArea>
      <c:layout>
        <c:manualLayout>
          <c:xMode val="edge"/>
          <c:yMode val="edge"/>
          <c:x val="0.12416666666666666"/>
          <c:y val="0.21909254267744827"/>
          <c:w val="0.8449166666666668"/>
          <c:h val="0.6636567834681043"/>
        </c:manualLayout>
      </c:layout>
      <c:barChart>
        <c:barDir val="col"/>
        <c:grouping val="stacked"/>
        <c:ser>
          <c:idx val="0"/>
          <c:order val="0"/>
          <c:tx>
            <c:strRef>
              <c:f>'Vis Khusus'!$B$13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 Khusus'!$A$14:$A$23</c:f>
            </c:strRef>
          </c:cat>
          <c:val>
            <c:numRef>
              <c:f>'Vis Khusus'!$B$14:$B$23</c:f>
              <c:numCache/>
            </c:numRef>
          </c:val>
        </c:ser>
        <c:ser>
          <c:idx val="1"/>
          <c:order val="1"/>
          <c:tx>
            <c:strRef>
              <c:f>'Vis Khusus'!$C$13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'Vis Khusus'!$A$14:$A$23</c:f>
            </c:strRef>
          </c:cat>
          <c:val>
            <c:numRef>
              <c:f>'Vis Khusus'!$C$14:$C$23</c:f>
              <c:numCache/>
            </c:numRef>
          </c:val>
        </c:ser>
        <c:overlap val="100"/>
        <c:axId val="350858731"/>
        <c:axId val="179248259"/>
      </c:barChart>
      <c:catAx>
        <c:axId val="350858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Emiten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48259"/>
      </c:catAx>
      <c:valAx>
        <c:axId val="179248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858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Perbandingan Liabilitas Jangka Pendek dan Panjang (Rp)</a:t>
            </a:r>
          </a:p>
        </c:rich>
      </c:tx>
      <c:overlay val="0"/>
    </c:title>
    <c:plotArea>
      <c:layout>
        <c:manualLayout>
          <c:xMode val="edge"/>
          <c:yMode val="edge"/>
          <c:x val="0.12083333333333333"/>
          <c:y val="0.21909254267744827"/>
          <c:w val="0.8482500000000001"/>
          <c:h val="0.6825247079964062"/>
        </c:manualLayout>
      </c:layout>
      <c:barChart>
        <c:barDir val="col"/>
        <c:grouping val="stacked"/>
        <c:ser>
          <c:idx val="0"/>
          <c:order val="0"/>
          <c:tx>
            <c:strRef>
              <c:f>'Vis Khusus'!$B$25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 Khusus'!$A$26:$A$35</c:f>
            </c:strRef>
          </c:cat>
          <c:val>
            <c:numRef>
              <c:f>'Vis Khusus'!$B$26:$B$35</c:f>
              <c:numCache/>
            </c:numRef>
          </c:val>
        </c:ser>
        <c:ser>
          <c:idx val="1"/>
          <c:order val="1"/>
          <c:tx>
            <c:strRef>
              <c:f>'Vis Khusus'!$C$25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'Vis Khusus'!$A$26:$A$35</c:f>
            </c:strRef>
          </c:cat>
          <c:val>
            <c:numRef>
              <c:f>'Vis Khusus'!$C$26:$C$35</c:f>
              <c:numCache/>
            </c:numRef>
          </c:val>
        </c:ser>
        <c:overlap val="100"/>
        <c:axId val="715653813"/>
        <c:axId val="1069784430"/>
      </c:barChart>
      <c:catAx>
        <c:axId val="715653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Emiten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784430"/>
      </c:catAx>
      <c:valAx>
        <c:axId val="1069784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653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Perbandingan Kas Setara Kas dan Aset Tetap (Rp)</a:t>
            </a:r>
          </a:p>
        </c:rich>
      </c:tx>
      <c:overlay val="0"/>
    </c:title>
    <c:plotArea>
      <c:layout>
        <c:manualLayout>
          <c:xMode val="edge"/>
          <c:yMode val="edge"/>
          <c:x val="0.1125"/>
          <c:y val="0.2190925426774483"/>
          <c:w val="0.8565833333333334"/>
          <c:h val="0.6868120032914922"/>
        </c:manualLayout>
      </c:layout>
      <c:barChart>
        <c:barDir val="col"/>
        <c:ser>
          <c:idx val="0"/>
          <c:order val="0"/>
          <c:tx>
            <c:strRef>
              <c:f>'Vis Khusus'!$B$37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 Khusus'!$A$38:$A$47</c:f>
            </c:strRef>
          </c:cat>
          <c:val>
            <c:numRef>
              <c:f>'Vis Khusus'!$B$38:$B$47</c:f>
              <c:numCache/>
            </c:numRef>
          </c:val>
        </c:ser>
        <c:ser>
          <c:idx val="1"/>
          <c:order val="1"/>
          <c:tx>
            <c:strRef>
              <c:f>'Vis Khusus'!$C$37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'Vis Khusus'!$A$38:$A$47</c:f>
            </c:strRef>
          </c:cat>
          <c:val>
            <c:numRef>
              <c:f>'Vis Khusus'!$C$38:$C$47</c:f>
              <c:numCache/>
            </c:numRef>
          </c:val>
        </c:ser>
        <c:axId val="1977947919"/>
        <c:axId val="607774925"/>
      </c:barChart>
      <c:catAx>
        <c:axId val="1977947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Emiten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774925"/>
      </c:catAx>
      <c:valAx>
        <c:axId val="607774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947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8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219075</xdr:colOff>
      <xdr:row>0</xdr:row>
      <xdr:rowOff>0</xdr:rowOff>
    </xdr:from>
    <xdr:ext cx="5981700" cy="4019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219075</xdr:colOff>
      <xdr:row>20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609600</xdr:colOff>
      <xdr:row>0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523875</xdr:colOff>
      <xdr:row>20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809625</xdr:colOff>
      <xdr:row>24</xdr:row>
      <xdr:rowOff>95250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352425</xdr:colOff>
      <xdr:row>0</xdr:row>
      <xdr:rowOff>0</xdr:rowOff>
    </xdr:from>
    <xdr:ext cx="8772525" cy="54197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352425</xdr:colOff>
      <xdr:row>27</xdr:row>
      <xdr:rowOff>152400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542925</xdr:colOff>
      <xdr:row>27</xdr:row>
      <xdr:rowOff>152400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838200</xdr:colOff>
      <xdr:row>0</xdr:row>
      <xdr:rowOff>9525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295275</xdr:colOff>
      <xdr:row>46</xdr:row>
      <xdr:rowOff>104775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590550</xdr:colOff>
      <xdr:row>47</xdr:row>
      <xdr:rowOff>9525</xdr:rowOff>
    </xdr:from>
    <xdr:ext cx="5715000" cy="43815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76200</xdr:colOff>
      <xdr:row>26</xdr:row>
      <xdr:rowOff>95250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28575</xdr:colOff>
      <xdr:row>47</xdr:row>
      <xdr:rowOff>9525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5"/>
    <col customWidth="1" min="8" max="8" width="22.25"/>
    <col customWidth="1" min="9" max="9" width="23.75"/>
    <col customWidth="1" min="10" max="10" width="10.13"/>
    <col customWidth="1" min="11" max="11" width="11.13"/>
    <col customWidth="1" min="12" max="13" width="12.63"/>
    <col customWidth="1" min="14" max="14" width="9.63"/>
    <col customWidth="1" min="15" max="15" width="9.88"/>
    <col customWidth="1" min="16" max="16" width="51.5"/>
  </cols>
  <sheetData>
    <row r="1">
      <c r="A1" s="1" t="s">
        <v>0</v>
      </c>
      <c r="B1" s="2" t="s">
        <v>1</v>
      </c>
      <c r="C1" s="3"/>
      <c r="D1" s="4" t="s">
        <v>2</v>
      </c>
      <c r="E1" s="5"/>
      <c r="F1" s="6" t="s">
        <v>3</v>
      </c>
      <c r="G1" s="5"/>
      <c r="I1" s="7" t="s">
        <v>4</v>
      </c>
      <c r="J1" s="7" t="s">
        <v>5</v>
      </c>
      <c r="K1" s="7" t="s">
        <v>6</v>
      </c>
      <c r="L1" s="8" t="s">
        <v>7</v>
      </c>
      <c r="M1" s="5"/>
      <c r="N1" s="9" t="s">
        <v>3</v>
      </c>
      <c r="O1" s="10"/>
      <c r="P1" s="7" t="s">
        <v>8</v>
      </c>
      <c r="Q1" s="7" t="s">
        <v>9</v>
      </c>
    </row>
    <row r="2">
      <c r="A2" s="11"/>
      <c r="B2" s="12" t="s">
        <v>10</v>
      </c>
      <c r="C2" s="13" t="s">
        <v>11</v>
      </c>
      <c r="D2" s="12" t="s">
        <v>10</v>
      </c>
      <c r="E2" s="14" t="s">
        <v>11</v>
      </c>
      <c r="F2" s="15" t="s">
        <v>10</v>
      </c>
      <c r="G2" s="14" t="s">
        <v>11</v>
      </c>
      <c r="H2" s="16"/>
      <c r="I2" s="11"/>
      <c r="J2" s="11"/>
      <c r="K2" s="11"/>
      <c r="L2" s="17" t="s">
        <v>1</v>
      </c>
      <c r="M2" s="18">
        <v>2022.0</v>
      </c>
      <c r="N2" s="19"/>
      <c r="O2" s="20"/>
      <c r="P2" s="11"/>
      <c r="Q2" s="11"/>
    </row>
    <row r="3">
      <c r="I3" s="21" t="s">
        <v>12</v>
      </c>
      <c r="J3" s="22" t="s">
        <v>5</v>
      </c>
      <c r="K3" s="22" t="s">
        <v>6</v>
      </c>
      <c r="L3" s="23" t="s">
        <v>1</v>
      </c>
      <c r="M3" s="22">
        <v>2022.0</v>
      </c>
      <c r="N3" s="24" t="s">
        <v>3</v>
      </c>
      <c r="O3" s="24" t="s">
        <v>13</v>
      </c>
      <c r="P3" s="25"/>
      <c r="Q3" s="25"/>
    </row>
    <row r="4">
      <c r="A4" s="26" t="s">
        <v>14</v>
      </c>
      <c r="B4" s="27">
        <f>B5+B11</f>
        <v>445679</v>
      </c>
      <c r="C4" s="28">
        <f t="shared" ref="C4:C34" si="1">B4/$B$4</f>
        <v>1</v>
      </c>
      <c r="D4" s="27">
        <f>D5+D11</f>
        <v>413297</v>
      </c>
      <c r="E4" s="28">
        <f t="shared" ref="E4:E34" si="2">D4/$D$4</f>
        <v>1</v>
      </c>
      <c r="F4" s="29">
        <f t="shared" ref="F4:F34" si="3">B4-D4</f>
        <v>32382</v>
      </c>
      <c r="G4" s="30">
        <f t="shared" ref="G4:G11" si="4">F4/D4</f>
        <v>0.07835043564</v>
      </c>
      <c r="I4" s="31" t="s">
        <v>15</v>
      </c>
      <c r="J4" s="32">
        <v>2.0</v>
      </c>
      <c r="K4" s="32">
        <v>2.0</v>
      </c>
      <c r="L4" s="33">
        <f>B5/B24</f>
        <v>1.329254051</v>
      </c>
      <c r="M4" s="33">
        <f>D5/D24</f>
        <v>1.50856558</v>
      </c>
      <c r="N4" s="33">
        <f t="shared" ref="N4:N8" si="5">L4-M4</f>
        <v>-0.1793115287</v>
      </c>
      <c r="O4" s="34">
        <f t="shared" ref="O4:O8" si="6">(L4-M4)/M4</f>
        <v>-0.1188622696</v>
      </c>
      <c r="P4" s="35" t="s">
        <v>16</v>
      </c>
      <c r="Q4" s="36"/>
    </row>
    <row r="5">
      <c r="A5" s="37" t="s">
        <v>17</v>
      </c>
      <c r="B5" s="38">
        <f>sum(B6:B10)</f>
        <v>166186</v>
      </c>
      <c r="C5" s="39">
        <f t="shared" si="1"/>
        <v>0.372882725</v>
      </c>
      <c r="D5" s="38">
        <f>sum(D6:D10)</f>
        <v>179818</v>
      </c>
      <c r="E5" s="39">
        <f t="shared" si="2"/>
        <v>0.4350817935</v>
      </c>
      <c r="F5" s="29">
        <f t="shared" si="3"/>
        <v>-13632</v>
      </c>
      <c r="G5" s="30">
        <f t="shared" si="4"/>
        <v>-0.07580998565</v>
      </c>
      <c r="I5" s="35" t="s">
        <v>18</v>
      </c>
      <c r="J5" s="40">
        <v>45298.0</v>
      </c>
      <c r="K5" s="41">
        <v>15.0</v>
      </c>
      <c r="L5" s="33">
        <f>(B5-B9) /B24</f>
        <v>1.016205148</v>
      </c>
      <c r="M5" s="33">
        <f>(D5-D9) /D24</f>
        <v>1.237394923</v>
      </c>
      <c r="N5" s="33">
        <f t="shared" si="5"/>
        <v>-0.2211897748</v>
      </c>
      <c r="O5" s="34">
        <f t="shared" si="6"/>
        <v>-0.1787543902</v>
      </c>
      <c r="P5" s="35" t="s">
        <v>19</v>
      </c>
      <c r="Q5" s="36"/>
    </row>
    <row r="6">
      <c r="A6" s="42" t="s">
        <v>20</v>
      </c>
      <c r="B6" s="43">
        <v>41136.0</v>
      </c>
      <c r="C6" s="44">
        <f t="shared" si="1"/>
        <v>0.09229961475</v>
      </c>
      <c r="D6" s="43">
        <v>61295.0</v>
      </c>
      <c r="E6" s="44">
        <f t="shared" si="2"/>
        <v>0.1483073915</v>
      </c>
      <c r="F6" s="29">
        <f t="shared" si="3"/>
        <v>-20159</v>
      </c>
      <c r="G6" s="30">
        <f t="shared" si="4"/>
        <v>-0.3288849009</v>
      </c>
      <c r="I6" s="35" t="s">
        <v>21</v>
      </c>
      <c r="J6" s="41" t="s">
        <v>22</v>
      </c>
      <c r="K6" s="41">
        <v>5.0</v>
      </c>
      <c r="L6" s="33">
        <f>B6/B24</f>
        <v>0.3290300907</v>
      </c>
      <c r="M6" s="33">
        <f>D6/D24</f>
        <v>0.5142284267</v>
      </c>
      <c r="N6" s="33">
        <f t="shared" si="5"/>
        <v>-0.1851983359</v>
      </c>
      <c r="O6" s="34">
        <f t="shared" si="6"/>
        <v>-0.3601479933</v>
      </c>
      <c r="P6" s="35" t="s">
        <v>23</v>
      </c>
      <c r="Q6" s="36"/>
    </row>
    <row r="7">
      <c r="A7" s="35" t="s">
        <v>24</v>
      </c>
      <c r="B7" s="43">
        <v>27938.0</v>
      </c>
      <c r="C7" s="44">
        <f t="shared" si="1"/>
        <v>0.06268637293</v>
      </c>
      <c r="D7" s="43">
        <v>29425.0</v>
      </c>
      <c r="E7" s="44">
        <f t="shared" si="2"/>
        <v>0.07119577447</v>
      </c>
      <c r="F7" s="29">
        <f t="shared" si="3"/>
        <v>-1487</v>
      </c>
      <c r="G7" s="30">
        <f t="shared" si="4"/>
        <v>-0.05053525913</v>
      </c>
      <c r="I7" s="35" t="s">
        <v>25</v>
      </c>
      <c r="J7" s="41" t="s">
        <v>26</v>
      </c>
      <c r="K7" s="41"/>
      <c r="L7" s="33">
        <f>(B5-B24)/B4</f>
        <v>0.09236244023</v>
      </c>
      <c r="M7" s="33">
        <f>(D5-D24)/D4</f>
        <v>0.1466741835</v>
      </c>
      <c r="N7" s="33">
        <f t="shared" si="5"/>
        <v>-0.05431174322</v>
      </c>
      <c r="O7" s="34">
        <f t="shared" si="6"/>
        <v>-0.3702883626</v>
      </c>
      <c r="P7" s="35" t="s">
        <v>27</v>
      </c>
      <c r="Q7" s="36"/>
    </row>
    <row r="8">
      <c r="A8" s="35" t="s">
        <v>28</v>
      </c>
      <c r="B8" s="43">
        <v>38568.0</v>
      </c>
      <c r="C8" s="44">
        <f t="shared" si="1"/>
        <v>0.08653762013</v>
      </c>
      <c r="D8" s="43">
        <v>36838.0</v>
      </c>
      <c r="E8" s="44">
        <f t="shared" si="2"/>
        <v>0.08913202854</v>
      </c>
      <c r="F8" s="29">
        <f t="shared" si="3"/>
        <v>1730</v>
      </c>
      <c r="G8" s="30">
        <f t="shared" si="4"/>
        <v>0.04696237581</v>
      </c>
      <c r="I8" s="35" t="s">
        <v>29</v>
      </c>
      <c r="J8" s="41" t="s">
        <v>30</v>
      </c>
      <c r="K8" s="41"/>
      <c r="L8" s="33">
        <f>B5/((B41*-1)/365)</f>
        <v>2088.626472</v>
      </c>
      <c r="M8" s="33">
        <f>D5/((D41*-1)/365)</f>
        <v>2353.554344</v>
      </c>
      <c r="N8" s="33">
        <f t="shared" si="5"/>
        <v>-264.9278723</v>
      </c>
      <c r="O8" s="34">
        <f t="shared" si="6"/>
        <v>-0.1125650117</v>
      </c>
      <c r="P8" s="35" t="s">
        <v>31</v>
      </c>
      <c r="Q8" s="36"/>
    </row>
    <row r="9">
      <c r="A9" s="35" t="s">
        <v>32</v>
      </c>
      <c r="B9" s="43">
        <v>39138.0</v>
      </c>
      <c r="C9" s="44">
        <f t="shared" si="1"/>
        <v>0.08781656753</v>
      </c>
      <c r="D9" s="43">
        <v>32323.0</v>
      </c>
      <c r="E9" s="44">
        <f t="shared" si="2"/>
        <v>0.07820768116</v>
      </c>
      <c r="F9" s="29">
        <f t="shared" si="3"/>
        <v>6815</v>
      </c>
      <c r="G9" s="30">
        <f t="shared" si="4"/>
        <v>0.2108405779</v>
      </c>
      <c r="I9" s="21" t="s">
        <v>33</v>
      </c>
      <c r="J9" s="22" t="s">
        <v>5</v>
      </c>
      <c r="K9" s="22" t="s">
        <v>6</v>
      </c>
      <c r="L9" s="23" t="s">
        <v>1</v>
      </c>
      <c r="M9" s="22">
        <v>2022.0</v>
      </c>
      <c r="N9" s="24" t="s">
        <v>3</v>
      </c>
      <c r="O9" s="24" t="s">
        <v>13</v>
      </c>
      <c r="P9" s="25"/>
      <c r="Q9" s="25"/>
    </row>
    <row r="10">
      <c r="A10" s="35" t="s">
        <v>34</v>
      </c>
      <c r="B10" s="43">
        <v>19406.0</v>
      </c>
      <c r="C10" s="44">
        <f t="shared" si="1"/>
        <v>0.04354254968</v>
      </c>
      <c r="D10" s="43">
        <v>19937.0</v>
      </c>
      <c r="E10" s="44">
        <f t="shared" si="2"/>
        <v>0.04823891778</v>
      </c>
      <c r="F10" s="29">
        <f t="shared" si="3"/>
        <v>-531</v>
      </c>
      <c r="G10" s="30">
        <f t="shared" si="4"/>
        <v>-0.02663389677</v>
      </c>
      <c r="I10" s="35" t="s">
        <v>35</v>
      </c>
      <c r="J10" s="45">
        <v>45413.0</v>
      </c>
      <c r="K10" s="41"/>
      <c r="L10" s="33">
        <f>B23/B4</f>
        <v>0.4381202614</v>
      </c>
      <c r="M10" s="33">
        <f>D23/D4</f>
        <v>0.4103030024</v>
      </c>
      <c r="N10" s="33">
        <f t="shared" ref="N10:N14" si="7">L10-M10</f>
        <v>0.027817259</v>
      </c>
      <c r="O10" s="34">
        <f t="shared" ref="O10:O14" si="8">(L10-M10)/M10</f>
        <v>0.06779686923</v>
      </c>
      <c r="P10" s="35" t="s">
        <v>36</v>
      </c>
      <c r="Q10" s="36"/>
    </row>
    <row r="11">
      <c r="A11" s="37" t="s">
        <v>37</v>
      </c>
      <c r="B11" s="38">
        <f>sum(B12:B22)</f>
        <v>279493</v>
      </c>
      <c r="C11" s="39">
        <f t="shared" si="1"/>
        <v>0.627117275</v>
      </c>
      <c r="D11" s="38">
        <f>sum(D12:D22)</f>
        <v>233479</v>
      </c>
      <c r="E11" s="39">
        <f t="shared" si="2"/>
        <v>0.5649182065</v>
      </c>
      <c r="F11" s="29">
        <f t="shared" si="3"/>
        <v>46014</v>
      </c>
      <c r="G11" s="30">
        <f t="shared" si="4"/>
        <v>0.197079823</v>
      </c>
      <c r="I11" s="35" t="s">
        <v>38</v>
      </c>
      <c r="J11" s="45">
        <v>45413.0</v>
      </c>
      <c r="K11" s="41">
        <v>8.0</v>
      </c>
      <c r="L11" s="33">
        <f>B23/B32</f>
        <v>0.7797402743</v>
      </c>
      <c r="M11" s="33">
        <f>D23/D32</f>
        <v>0.695786148</v>
      </c>
      <c r="N11" s="33">
        <f t="shared" si="7"/>
        <v>0.08395412622</v>
      </c>
      <c r="O11" s="34">
        <f t="shared" si="8"/>
        <v>0.1206608186</v>
      </c>
      <c r="P11" s="35" t="s">
        <v>39</v>
      </c>
      <c r="Q11" s="36"/>
    </row>
    <row r="12">
      <c r="A12" s="42" t="s">
        <v>24</v>
      </c>
      <c r="B12" s="43">
        <v>29.0</v>
      </c>
      <c r="C12" s="44">
        <f t="shared" si="1"/>
        <v>0.00006506925388</v>
      </c>
      <c r="D12" s="43">
        <v>0.0</v>
      </c>
      <c r="E12" s="44">
        <f t="shared" si="2"/>
        <v>0</v>
      </c>
      <c r="F12" s="29">
        <f t="shared" si="3"/>
        <v>29</v>
      </c>
      <c r="G12" s="30">
        <f>B12</f>
        <v>29</v>
      </c>
      <c r="I12" s="35" t="s">
        <v>40</v>
      </c>
      <c r="J12" s="45">
        <v>45413.0</v>
      </c>
      <c r="K12" s="41"/>
      <c r="L12" s="33">
        <f>B4/B32</f>
        <v>1.779740274</v>
      </c>
      <c r="M12" s="33">
        <f>D4/D32</f>
        <v>1.695786148</v>
      </c>
      <c r="N12" s="33">
        <f t="shared" si="7"/>
        <v>0.08395412622</v>
      </c>
      <c r="O12" s="34">
        <f t="shared" si="8"/>
        <v>0.04950749617</v>
      </c>
      <c r="P12" s="35" t="s">
        <v>41</v>
      </c>
      <c r="Q12" s="36"/>
    </row>
    <row r="13">
      <c r="A13" s="35" t="s">
        <v>28</v>
      </c>
      <c r="B13" s="43">
        <v>39930.0</v>
      </c>
      <c r="C13" s="44">
        <f t="shared" si="1"/>
        <v>0.08959363129</v>
      </c>
      <c r="D13" s="43">
        <v>35239.0</v>
      </c>
      <c r="E13" s="44">
        <f t="shared" si="2"/>
        <v>0.08526314007</v>
      </c>
      <c r="F13" s="29">
        <f t="shared" si="3"/>
        <v>4691</v>
      </c>
      <c r="G13" s="30">
        <f t="shared" ref="G13:G34" si="9">F13/D13</f>
        <v>0.133119555</v>
      </c>
      <c r="I13" s="35" t="s">
        <v>42</v>
      </c>
      <c r="J13" s="45">
        <v>45420.0</v>
      </c>
      <c r="K13" s="41"/>
      <c r="L13" s="33">
        <f>B29/(B29+B32)</f>
        <v>0.2190471438</v>
      </c>
      <c r="M13" s="33">
        <f>D29/(D29+D32)</f>
        <v>0.1712994604</v>
      </c>
      <c r="N13" s="33">
        <f t="shared" si="7"/>
        <v>0.04774768345</v>
      </c>
      <c r="O13" s="34">
        <f t="shared" si="8"/>
        <v>0.2787380844</v>
      </c>
      <c r="P13" s="35" t="s">
        <v>43</v>
      </c>
      <c r="Q13" s="36"/>
    </row>
    <row r="14">
      <c r="A14" s="35" t="s">
        <v>32</v>
      </c>
      <c r="B14" s="43">
        <v>6399.0</v>
      </c>
      <c r="C14" s="44">
        <f t="shared" si="1"/>
        <v>0.01435786743</v>
      </c>
      <c r="D14" s="43">
        <v>4303.0</v>
      </c>
      <c r="E14" s="44">
        <f t="shared" si="2"/>
        <v>0.01041139907</v>
      </c>
      <c r="F14" s="29">
        <f t="shared" si="3"/>
        <v>2096</v>
      </c>
      <c r="G14" s="30">
        <f t="shared" si="9"/>
        <v>0.4871020218</v>
      </c>
      <c r="I14" s="35" t="s">
        <v>44</v>
      </c>
      <c r="J14" s="41" t="s">
        <v>45</v>
      </c>
      <c r="K14" s="41"/>
      <c r="L14" s="33">
        <f>B40+B41 / (B43*-1)</f>
        <v>73300.66774</v>
      </c>
      <c r="M14" s="33">
        <f>D40+D41 / (D43*-1)</f>
        <v>70074.76459</v>
      </c>
      <c r="N14" s="33">
        <f t="shared" si="7"/>
        <v>3225.903144</v>
      </c>
      <c r="O14" s="34">
        <f t="shared" si="8"/>
        <v>0.04603516205</v>
      </c>
      <c r="P14" s="35" t="s">
        <v>46</v>
      </c>
      <c r="Q14" s="36"/>
    </row>
    <row r="15">
      <c r="A15" s="35" t="s">
        <v>47</v>
      </c>
      <c r="B15" s="43">
        <v>61348.0</v>
      </c>
      <c r="C15" s="44">
        <f t="shared" si="1"/>
        <v>0.1376506409</v>
      </c>
      <c r="D15" s="43">
        <v>46725.0</v>
      </c>
      <c r="E15" s="44">
        <f t="shared" si="2"/>
        <v>0.1130542927</v>
      </c>
      <c r="F15" s="29">
        <f t="shared" si="3"/>
        <v>14623</v>
      </c>
      <c r="G15" s="30">
        <f t="shared" si="9"/>
        <v>0.3129588015</v>
      </c>
      <c r="I15" s="35"/>
      <c r="J15" s="41"/>
      <c r="K15" s="41"/>
      <c r="L15" s="33"/>
      <c r="M15" s="33"/>
      <c r="N15" s="33"/>
      <c r="O15" s="33"/>
      <c r="P15" s="25"/>
      <c r="Q15" s="36"/>
    </row>
    <row r="16">
      <c r="A16" s="35" t="s">
        <v>48</v>
      </c>
      <c r="B16" s="43">
        <v>7137.0</v>
      </c>
      <c r="C16" s="44">
        <f t="shared" si="1"/>
        <v>0.01601376776</v>
      </c>
      <c r="D16" s="43">
        <v>7172.0</v>
      </c>
      <c r="E16" s="44">
        <f t="shared" si="2"/>
        <v>0.0173531383</v>
      </c>
      <c r="F16" s="29">
        <f t="shared" si="3"/>
        <v>-35</v>
      </c>
      <c r="G16" s="30">
        <f t="shared" si="9"/>
        <v>-0.004880089236</v>
      </c>
      <c r="I16" s="21" t="s">
        <v>49</v>
      </c>
      <c r="J16" s="22" t="s">
        <v>5</v>
      </c>
      <c r="K16" s="22" t="s">
        <v>6</v>
      </c>
      <c r="L16" s="23" t="s">
        <v>1</v>
      </c>
      <c r="M16" s="22">
        <v>2022.0</v>
      </c>
      <c r="N16" s="24" t="s">
        <v>3</v>
      </c>
      <c r="O16" s="24" t="s">
        <v>13</v>
      </c>
      <c r="P16" s="25"/>
      <c r="Q16" s="25"/>
    </row>
    <row r="17">
      <c r="A17" s="35" t="s">
        <v>50</v>
      </c>
      <c r="B17" s="43">
        <v>7410.0</v>
      </c>
      <c r="C17" s="44">
        <f t="shared" si="1"/>
        <v>0.01662631625</v>
      </c>
      <c r="D17" s="43">
        <v>7310.0</v>
      </c>
      <c r="E17" s="44">
        <f t="shared" si="2"/>
        <v>0.01768703862</v>
      </c>
      <c r="F17" s="29">
        <f t="shared" si="3"/>
        <v>100</v>
      </c>
      <c r="G17" s="30">
        <f t="shared" si="9"/>
        <v>0.01367989056</v>
      </c>
      <c r="I17" s="35" t="s">
        <v>51</v>
      </c>
      <c r="J17" s="45">
        <v>45420.0</v>
      </c>
      <c r="K17" s="41">
        <v>3.0</v>
      </c>
      <c r="L17" s="46">
        <f>B40/B38</f>
        <v>0.2315796124</v>
      </c>
      <c r="M17" s="46">
        <f>D40/D38</f>
        <v>0.2325576765</v>
      </c>
      <c r="N17" s="46">
        <f t="shared" ref="N17:N20" si="10">L17-M17</f>
        <v>-0.0009780641449</v>
      </c>
      <c r="O17" s="34">
        <f t="shared" ref="O17:O20" si="11">(L17-M17)/M17</f>
        <v>-0.004205684196</v>
      </c>
      <c r="P17" s="35" t="s">
        <v>52</v>
      </c>
      <c r="Q17" s="36"/>
    </row>
    <row r="18">
      <c r="A18" s="35" t="s">
        <v>53</v>
      </c>
      <c r="B18" s="43">
        <v>72911.0</v>
      </c>
      <c r="C18" s="44">
        <f t="shared" si="1"/>
        <v>0.1635953231</v>
      </c>
      <c r="D18" s="43">
        <v>59536.0</v>
      </c>
      <c r="E18" s="44">
        <f t="shared" si="2"/>
        <v>0.1440513723</v>
      </c>
      <c r="F18" s="29">
        <f t="shared" si="3"/>
        <v>13375</v>
      </c>
      <c r="G18" s="30">
        <f t="shared" si="9"/>
        <v>0.2246539909</v>
      </c>
      <c r="I18" s="35" t="s">
        <v>54</v>
      </c>
      <c r="J18" s="45">
        <v>45420.0</v>
      </c>
      <c r="K18" s="41">
        <v>2.0</v>
      </c>
      <c r="L18" s="33">
        <f>B52/B38</f>
        <v>0.1068943187</v>
      </c>
      <c r="M18" s="33">
        <f>D52/D38</f>
        <v>0.09603854283</v>
      </c>
      <c r="N18" s="33">
        <f t="shared" si="10"/>
        <v>0.01085577587</v>
      </c>
      <c r="O18" s="34">
        <f t="shared" si="11"/>
        <v>0.1130356162</v>
      </c>
      <c r="P18" s="35" t="s">
        <v>55</v>
      </c>
      <c r="Q18" s="36"/>
    </row>
    <row r="19">
      <c r="A19" s="35" t="s">
        <v>56</v>
      </c>
      <c r="B19" s="43">
        <v>17846.0</v>
      </c>
      <c r="C19" s="44">
        <f t="shared" si="1"/>
        <v>0.04004227258</v>
      </c>
      <c r="D19" s="43">
        <v>11905.0</v>
      </c>
      <c r="E19" s="44">
        <f t="shared" si="2"/>
        <v>0.0288049514</v>
      </c>
      <c r="F19" s="29">
        <f t="shared" si="3"/>
        <v>5941</v>
      </c>
      <c r="G19" s="30">
        <f t="shared" si="9"/>
        <v>0.4990340193</v>
      </c>
      <c r="I19" s="35" t="s">
        <v>57</v>
      </c>
      <c r="J19" s="45">
        <v>45420.0</v>
      </c>
      <c r="K19" s="41">
        <v>3.0</v>
      </c>
      <c r="L19" s="33">
        <f>B52/B4</f>
        <v>0.07592684421</v>
      </c>
      <c r="M19" s="33">
        <f>D52/D4</f>
        <v>0.07003196249</v>
      </c>
      <c r="N19" s="33">
        <f t="shared" si="10"/>
        <v>0.005894881721</v>
      </c>
      <c r="O19" s="34">
        <f t="shared" si="11"/>
        <v>0.08417416151</v>
      </c>
      <c r="P19" s="35" t="s">
        <v>58</v>
      </c>
      <c r="Q19" s="36"/>
    </row>
    <row r="20">
      <c r="A20" s="35" t="s">
        <v>59</v>
      </c>
      <c r="B20" s="43">
        <v>9070.0</v>
      </c>
      <c r="C20" s="44">
        <f t="shared" si="1"/>
        <v>0.02035097009</v>
      </c>
      <c r="D20" s="43">
        <v>8774.0</v>
      </c>
      <c r="E20" s="44">
        <f t="shared" si="2"/>
        <v>0.02122928548</v>
      </c>
      <c r="F20" s="29">
        <f t="shared" si="3"/>
        <v>296</v>
      </c>
      <c r="G20" s="30">
        <f t="shared" si="9"/>
        <v>0.03373603829</v>
      </c>
      <c r="I20" s="35" t="s">
        <v>60</v>
      </c>
      <c r="J20" s="45">
        <v>45420.0</v>
      </c>
      <c r="K20" s="41">
        <v>4.0</v>
      </c>
      <c r="L20" s="33">
        <f>B52/B32</f>
        <v>0.1351300625</v>
      </c>
      <c r="M20" s="33">
        <f>D52/D32</f>
        <v>0.1187592319</v>
      </c>
      <c r="N20" s="33">
        <f t="shared" si="10"/>
        <v>0.01637083063</v>
      </c>
      <c r="O20" s="34">
        <f t="shared" si="11"/>
        <v>0.1378489097</v>
      </c>
      <c r="P20" s="35" t="s">
        <v>61</v>
      </c>
      <c r="Q20" s="36"/>
    </row>
    <row r="21">
      <c r="A21" s="35" t="s">
        <v>62</v>
      </c>
      <c r="B21" s="43">
        <v>7977.0</v>
      </c>
      <c r="C21" s="44">
        <f t="shared" si="1"/>
        <v>0.01789853235</v>
      </c>
      <c r="D21" s="43">
        <v>6827.0</v>
      </c>
      <c r="E21" s="44">
        <f t="shared" si="2"/>
        <v>0.0165183875</v>
      </c>
      <c r="F21" s="29">
        <f t="shared" si="3"/>
        <v>1150</v>
      </c>
      <c r="G21" s="30">
        <f t="shared" si="9"/>
        <v>0.1684488062</v>
      </c>
      <c r="I21" s="21" t="s">
        <v>63</v>
      </c>
      <c r="J21" s="22" t="s">
        <v>5</v>
      </c>
      <c r="K21" s="22" t="s">
        <v>6</v>
      </c>
      <c r="L21" s="23" t="s">
        <v>1</v>
      </c>
      <c r="M21" s="22">
        <v>2022.0</v>
      </c>
      <c r="N21" s="24" t="s">
        <v>3</v>
      </c>
      <c r="O21" s="24" t="s">
        <v>13</v>
      </c>
      <c r="P21" s="25"/>
      <c r="Q21" s="25"/>
    </row>
    <row r="22">
      <c r="A22" s="35" t="s">
        <v>64</v>
      </c>
      <c r="B22" s="43">
        <v>49436.0</v>
      </c>
      <c r="C22" s="44">
        <f t="shared" si="1"/>
        <v>0.110922884</v>
      </c>
      <c r="D22" s="43">
        <v>45688.0</v>
      </c>
      <c r="E22" s="44">
        <f t="shared" si="2"/>
        <v>0.1105452012</v>
      </c>
      <c r="F22" s="29">
        <f t="shared" si="3"/>
        <v>3748</v>
      </c>
      <c r="G22" s="30">
        <f t="shared" si="9"/>
        <v>0.08203466994</v>
      </c>
      <c r="I22" s="42" t="s">
        <v>65</v>
      </c>
      <c r="J22" s="47">
        <v>45327.0</v>
      </c>
      <c r="K22" s="47"/>
      <c r="L22" s="33">
        <f>B39*-1 / B9</f>
        <v>6.215315039</v>
      </c>
      <c r="M22" s="33">
        <f>D39*-1 / D9</f>
        <v>7.155616743</v>
      </c>
      <c r="N22" s="33">
        <f t="shared" ref="N22:N27" si="13">L22-M22</f>
        <v>-0.9403017044</v>
      </c>
      <c r="O22" s="34">
        <f t="shared" ref="O22:O27" si="14">(L22-M22)/M22</f>
        <v>-0.1314074996</v>
      </c>
      <c r="P22" s="35" t="s">
        <v>66</v>
      </c>
      <c r="Q22" s="36"/>
    </row>
    <row r="23">
      <c r="A23" s="21" t="s">
        <v>67</v>
      </c>
      <c r="B23" s="48">
        <f>B24+B29</f>
        <v>195261</v>
      </c>
      <c r="C23" s="28">
        <f t="shared" si="1"/>
        <v>0.4381202614</v>
      </c>
      <c r="D23" s="48">
        <f>D24+D29</f>
        <v>169577</v>
      </c>
      <c r="E23" s="28">
        <f t="shared" si="2"/>
        <v>0.4103030024</v>
      </c>
      <c r="F23" s="29">
        <f t="shared" si="3"/>
        <v>25684</v>
      </c>
      <c r="G23" s="30">
        <f t="shared" si="9"/>
        <v>0.1514592191</v>
      </c>
      <c r="I23" s="42" t="s">
        <v>68</v>
      </c>
      <c r="J23" s="49" t="s">
        <v>69</v>
      </c>
      <c r="K23" s="49"/>
      <c r="L23" s="50">
        <f t="shared" ref="L23:M23" si="12">365 / L22</f>
        <v>58.72590491</v>
      </c>
      <c r="M23" s="50">
        <f t="shared" si="12"/>
        <v>51.00888059</v>
      </c>
      <c r="N23" s="33">
        <f t="shared" si="13"/>
        <v>7.717024327</v>
      </c>
      <c r="O23" s="34">
        <f t="shared" si="14"/>
        <v>0.1512878589</v>
      </c>
      <c r="P23" s="35" t="s">
        <v>70</v>
      </c>
      <c r="Q23" s="36"/>
    </row>
    <row r="24">
      <c r="A24" s="37" t="s">
        <v>71</v>
      </c>
      <c r="B24" s="38">
        <f>sum(B25:B28)</f>
        <v>125022</v>
      </c>
      <c r="C24" s="39">
        <f t="shared" si="1"/>
        <v>0.2805202848</v>
      </c>
      <c r="D24" s="38">
        <f>sum(D25:D28)</f>
        <v>119198</v>
      </c>
      <c r="E24" s="39">
        <f t="shared" si="2"/>
        <v>0.28840761</v>
      </c>
      <c r="F24" s="29">
        <f t="shared" si="3"/>
        <v>5824</v>
      </c>
      <c r="G24" s="30">
        <f t="shared" si="9"/>
        <v>0.0488598802</v>
      </c>
      <c r="I24" s="42" t="s">
        <v>72</v>
      </c>
      <c r="J24" s="49" t="s">
        <v>73</v>
      </c>
      <c r="K24" s="49">
        <v>15.0</v>
      </c>
      <c r="L24" s="33">
        <f>B38/B7</f>
        <v>11.33098289</v>
      </c>
      <c r="M24" s="33">
        <f>D38/D7</f>
        <v>10.24227698</v>
      </c>
      <c r="N24" s="33">
        <f t="shared" si="13"/>
        <v>1.088705915</v>
      </c>
      <c r="O24" s="34">
        <f t="shared" si="14"/>
        <v>0.1062953011</v>
      </c>
      <c r="P24" s="35" t="s">
        <v>74</v>
      </c>
      <c r="Q24" s="36"/>
    </row>
    <row r="25">
      <c r="A25" s="35" t="s">
        <v>75</v>
      </c>
      <c r="B25" s="43">
        <v>6613.0</v>
      </c>
      <c r="C25" s="44">
        <f t="shared" si="1"/>
        <v>0.01483803365</v>
      </c>
      <c r="D25" s="43">
        <v>5643.0</v>
      </c>
      <c r="E25" s="44">
        <f t="shared" si="2"/>
        <v>0.01365361955</v>
      </c>
      <c r="F25" s="29">
        <f t="shared" si="3"/>
        <v>970</v>
      </c>
      <c r="G25" s="30">
        <f t="shared" si="9"/>
        <v>0.1718943824</v>
      </c>
      <c r="I25" s="42" t="s">
        <v>76</v>
      </c>
      <c r="J25" s="49" t="s">
        <v>69</v>
      </c>
      <c r="K25" s="49"/>
      <c r="L25" s="50">
        <f t="shared" ref="L25:M25" si="15">365/L24</f>
        <v>32.21256298</v>
      </c>
      <c r="M25" s="50">
        <f t="shared" si="15"/>
        <v>35.63660706</v>
      </c>
      <c r="N25" s="33">
        <f t="shared" si="13"/>
        <v>-3.424044082</v>
      </c>
      <c r="O25" s="34">
        <f t="shared" si="14"/>
        <v>-0.09608221333</v>
      </c>
      <c r="P25" s="35" t="s">
        <v>77</v>
      </c>
      <c r="Q25" s="36"/>
    </row>
    <row r="26">
      <c r="A26" s="35" t="s">
        <v>78</v>
      </c>
      <c r="B26" s="43">
        <v>40529.0</v>
      </c>
      <c r="C26" s="44">
        <f t="shared" si="1"/>
        <v>0.09093764795</v>
      </c>
      <c r="D26" s="43">
        <v>37644.0</v>
      </c>
      <c r="E26" s="44">
        <f t="shared" si="2"/>
        <v>0.09108219997</v>
      </c>
      <c r="F26" s="29">
        <f t="shared" si="3"/>
        <v>2885</v>
      </c>
      <c r="G26" s="30">
        <f t="shared" si="9"/>
        <v>0.07663903942</v>
      </c>
      <c r="I26" s="42" t="s">
        <v>79</v>
      </c>
      <c r="J26" s="47">
        <v>45355.0</v>
      </c>
      <c r="K26" s="47"/>
      <c r="L26" s="33">
        <f>B38/B18</f>
        <v>4.341800277</v>
      </c>
      <c r="M26" s="33">
        <f>D38/D18</f>
        <v>5.062130476</v>
      </c>
      <c r="N26" s="33">
        <f t="shared" si="13"/>
        <v>-0.7203301986</v>
      </c>
      <c r="O26" s="34">
        <f t="shared" si="14"/>
        <v>-0.1422978333</v>
      </c>
      <c r="P26" s="35" t="s">
        <v>80</v>
      </c>
      <c r="Q26" s="36"/>
    </row>
    <row r="27">
      <c r="A27" s="35" t="s">
        <v>81</v>
      </c>
      <c r="B27" s="43">
        <v>32448.0</v>
      </c>
      <c r="C27" s="44">
        <f t="shared" si="1"/>
        <v>0.07280576379</v>
      </c>
      <c r="D27" s="43">
        <v>29026.0</v>
      </c>
      <c r="E27" s="44">
        <f t="shared" si="2"/>
        <v>0.07023036702</v>
      </c>
      <c r="F27" s="29">
        <f t="shared" si="3"/>
        <v>3422</v>
      </c>
      <c r="G27" s="30">
        <f t="shared" si="9"/>
        <v>0.1178943017</v>
      </c>
      <c r="I27" s="42" t="s">
        <v>82</v>
      </c>
      <c r="J27" s="47">
        <v>45293.0</v>
      </c>
      <c r="K27" s="49">
        <v>2.0</v>
      </c>
      <c r="L27" s="33">
        <f>B38/B4</f>
        <v>0.7102982191</v>
      </c>
      <c r="M27" s="33">
        <f>D38/D4</f>
        <v>0.7292068416</v>
      </c>
      <c r="N27" s="33">
        <f t="shared" si="13"/>
        <v>-0.01890862245</v>
      </c>
      <c r="O27" s="34">
        <f t="shared" si="14"/>
        <v>-0.02593039638</v>
      </c>
      <c r="P27" s="35" t="s">
        <v>83</v>
      </c>
      <c r="Q27" s="36"/>
    </row>
    <row r="28">
      <c r="A28" s="35" t="s">
        <v>84</v>
      </c>
      <c r="B28" s="43">
        <v>45432.0</v>
      </c>
      <c r="C28" s="44">
        <f t="shared" si="1"/>
        <v>0.1019388394</v>
      </c>
      <c r="D28" s="43">
        <v>46885.0</v>
      </c>
      <c r="E28" s="44">
        <f t="shared" si="2"/>
        <v>0.1134414235</v>
      </c>
      <c r="F28" s="29">
        <f t="shared" si="3"/>
        <v>-1453</v>
      </c>
      <c r="G28" s="30">
        <f t="shared" si="9"/>
        <v>-0.03099072198</v>
      </c>
      <c r="I28" s="21" t="s">
        <v>85</v>
      </c>
      <c r="J28" s="22" t="s">
        <v>5</v>
      </c>
      <c r="K28" s="22" t="s">
        <v>6</v>
      </c>
      <c r="L28" s="23" t="s">
        <v>1</v>
      </c>
      <c r="M28" s="22">
        <v>2022.0</v>
      </c>
      <c r="N28" s="24" t="s">
        <v>3</v>
      </c>
      <c r="O28" s="24" t="s">
        <v>13</v>
      </c>
      <c r="P28" s="51"/>
      <c r="Q28" s="51"/>
    </row>
    <row r="29">
      <c r="A29" s="37" t="s">
        <v>86</v>
      </c>
      <c r="B29" s="38">
        <f>sum(B30:B31)</f>
        <v>70239</v>
      </c>
      <c r="C29" s="39">
        <f t="shared" si="1"/>
        <v>0.1575999767</v>
      </c>
      <c r="D29" s="38">
        <f>sum(D30:D31)</f>
        <v>50379</v>
      </c>
      <c r="E29" s="39">
        <f t="shared" si="2"/>
        <v>0.1218953924</v>
      </c>
      <c r="F29" s="29">
        <f t="shared" si="3"/>
        <v>19860</v>
      </c>
      <c r="G29" s="30">
        <f t="shared" si="9"/>
        <v>0.394211874</v>
      </c>
      <c r="I29" s="35" t="s">
        <v>87</v>
      </c>
      <c r="J29" s="52"/>
      <c r="K29" s="52"/>
      <c r="L29" s="53">
        <v>5650.0</v>
      </c>
      <c r="M29" s="53">
        <v>5700.0</v>
      </c>
      <c r="N29" s="33">
        <f t="shared" ref="N29:N35" si="16">L29-M29</f>
        <v>-50</v>
      </c>
      <c r="O29" s="34">
        <f t="shared" ref="O29:O35" si="17">(L29-M29)/M29</f>
        <v>-0.008771929825</v>
      </c>
      <c r="P29" s="35" t="s">
        <v>88</v>
      </c>
      <c r="Q29" s="36"/>
    </row>
    <row r="30">
      <c r="A30" s="35" t="s">
        <v>89</v>
      </c>
      <c r="B30" s="43">
        <v>54249.0</v>
      </c>
      <c r="C30" s="44">
        <f t="shared" si="1"/>
        <v>0.1217221363</v>
      </c>
      <c r="D30" s="43">
        <v>36052.0</v>
      </c>
      <c r="E30" s="44">
        <f t="shared" si="2"/>
        <v>0.08723024847</v>
      </c>
      <c r="F30" s="29">
        <f t="shared" si="3"/>
        <v>18197</v>
      </c>
      <c r="G30" s="30">
        <f t="shared" si="9"/>
        <v>0.5047431488</v>
      </c>
      <c r="I30" s="35" t="s">
        <v>90</v>
      </c>
      <c r="J30" s="41"/>
      <c r="K30" s="41"/>
      <c r="L30" s="53">
        <v>4.048355314E10</v>
      </c>
      <c r="M30" s="53">
        <v>4.048355314E10</v>
      </c>
      <c r="N30" s="33">
        <f t="shared" si="16"/>
        <v>0</v>
      </c>
      <c r="O30" s="34">
        <f t="shared" si="17"/>
        <v>0</v>
      </c>
      <c r="P30" s="36"/>
      <c r="Q30" s="36"/>
    </row>
    <row r="31">
      <c r="A31" s="35" t="s">
        <v>91</v>
      </c>
      <c r="B31" s="43">
        <v>15990.0</v>
      </c>
      <c r="C31" s="44">
        <f t="shared" si="1"/>
        <v>0.03587784033</v>
      </c>
      <c r="D31" s="43">
        <v>14327.0</v>
      </c>
      <c r="E31" s="44">
        <f t="shared" si="2"/>
        <v>0.03466514395</v>
      </c>
      <c r="F31" s="29">
        <f t="shared" si="3"/>
        <v>1663</v>
      </c>
      <c r="G31" s="30">
        <f t="shared" si="9"/>
        <v>0.1160745446</v>
      </c>
      <c r="I31" s="35" t="s">
        <v>92</v>
      </c>
      <c r="J31" s="41"/>
      <c r="K31" s="41"/>
      <c r="L31" s="54">
        <f>B32*1000000000/L30</f>
        <v>6185.672466</v>
      </c>
      <c r="M31" s="54">
        <f>D32*1000000000/M30</f>
        <v>6020.222562</v>
      </c>
      <c r="N31" s="33">
        <f t="shared" si="16"/>
        <v>165.4499045</v>
      </c>
      <c r="O31" s="34">
        <f t="shared" si="17"/>
        <v>0.0274823568</v>
      </c>
      <c r="P31" s="35" t="s">
        <v>93</v>
      </c>
      <c r="Q31" s="36"/>
    </row>
    <row r="32">
      <c r="A32" s="21" t="s">
        <v>94</v>
      </c>
      <c r="B32" s="48">
        <f>sum(B33+B34)</f>
        <v>250418</v>
      </c>
      <c r="C32" s="28">
        <f t="shared" si="1"/>
        <v>0.5618797386</v>
      </c>
      <c r="D32" s="48">
        <f>sum(D33+D34)</f>
        <v>243720</v>
      </c>
      <c r="E32" s="28">
        <f t="shared" si="2"/>
        <v>0.5896969976</v>
      </c>
      <c r="F32" s="29">
        <f t="shared" si="3"/>
        <v>6698</v>
      </c>
      <c r="G32" s="30">
        <f t="shared" si="9"/>
        <v>0.0274823568</v>
      </c>
      <c r="I32" s="35" t="s">
        <v>95</v>
      </c>
      <c r="J32" s="41" t="s">
        <v>96</v>
      </c>
      <c r="K32" s="41"/>
      <c r="L32" s="33">
        <f>B52*1000000000 / L30</f>
        <v>835.8703072</v>
      </c>
      <c r="M32" s="33">
        <f>D52*1000000000 / M30</f>
        <v>714.9570074</v>
      </c>
      <c r="N32" s="33">
        <f t="shared" si="16"/>
        <v>120.9132999</v>
      </c>
      <c r="O32" s="34">
        <f t="shared" si="17"/>
        <v>0.1691196794</v>
      </c>
      <c r="P32" s="35" t="s">
        <v>97</v>
      </c>
      <c r="Q32" s="36"/>
    </row>
    <row r="33">
      <c r="A33" s="35" t="s">
        <v>98</v>
      </c>
      <c r="B33" s="43">
        <v>198640.0</v>
      </c>
      <c r="C33" s="44">
        <f t="shared" si="1"/>
        <v>0.4457019514</v>
      </c>
      <c r="D33" s="43">
        <v>192142.0</v>
      </c>
      <c r="E33" s="44">
        <f t="shared" si="2"/>
        <v>0.4649005437</v>
      </c>
      <c r="F33" s="29">
        <f t="shared" si="3"/>
        <v>6498</v>
      </c>
      <c r="G33" s="30">
        <f t="shared" si="9"/>
        <v>0.03381873822</v>
      </c>
      <c r="I33" s="35" t="s">
        <v>99</v>
      </c>
      <c r="J33" s="40">
        <v>45442.0</v>
      </c>
      <c r="K33" s="40"/>
      <c r="L33" s="33">
        <f t="shared" ref="L33:M33" si="18">L29/L32</f>
        <v>6.759421828</v>
      </c>
      <c r="M33" s="33">
        <f t="shared" si="18"/>
        <v>7.972507356</v>
      </c>
      <c r="N33" s="33">
        <f t="shared" si="16"/>
        <v>-1.213085527</v>
      </c>
      <c r="O33" s="34">
        <f t="shared" si="17"/>
        <v>-0.1521585962</v>
      </c>
      <c r="P33" s="35" t="s">
        <v>100</v>
      </c>
      <c r="Q33" s="36"/>
    </row>
    <row r="34">
      <c r="A34" s="35" t="s">
        <v>101</v>
      </c>
      <c r="B34" s="43">
        <v>51778.0</v>
      </c>
      <c r="C34" s="44">
        <f t="shared" si="1"/>
        <v>0.1161777872</v>
      </c>
      <c r="D34" s="43">
        <v>51578.0</v>
      </c>
      <c r="E34" s="44">
        <f t="shared" si="2"/>
        <v>0.1247964539</v>
      </c>
      <c r="F34" s="29">
        <f t="shared" si="3"/>
        <v>200</v>
      </c>
      <c r="G34" s="30">
        <f t="shared" si="9"/>
        <v>0.003877622242</v>
      </c>
      <c r="I34" s="35" t="s">
        <v>102</v>
      </c>
      <c r="J34" s="55" t="s">
        <v>103</v>
      </c>
      <c r="K34" s="41"/>
      <c r="L34" s="33">
        <f t="shared" ref="L34:M34" si="19">L29/L31</f>
        <v>0.9134010943</v>
      </c>
      <c r="M34" s="33">
        <f t="shared" si="19"/>
        <v>0.9468088499</v>
      </c>
      <c r="N34" s="33">
        <f t="shared" si="16"/>
        <v>-0.03340775557</v>
      </c>
      <c r="O34" s="34">
        <f t="shared" si="17"/>
        <v>-0.03528458312</v>
      </c>
      <c r="P34" s="35" t="s">
        <v>104</v>
      </c>
      <c r="Q34" s="36"/>
    </row>
    <row r="35">
      <c r="A35" s="1" t="s">
        <v>0</v>
      </c>
      <c r="B35" s="2" t="s">
        <v>1</v>
      </c>
      <c r="C35" s="3"/>
      <c r="D35" s="4" t="s">
        <v>2</v>
      </c>
      <c r="E35" s="5"/>
      <c r="F35" s="6" t="s">
        <v>3</v>
      </c>
      <c r="G35" s="5"/>
      <c r="I35" s="35" t="s">
        <v>105</v>
      </c>
      <c r="J35" s="52"/>
      <c r="K35" s="52"/>
      <c r="L35" s="33">
        <f>B60/L29</f>
        <v>0.09185840708</v>
      </c>
      <c r="M35" s="33">
        <f>D60/M29</f>
        <v>0.1122807018</v>
      </c>
      <c r="N35" s="33">
        <f t="shared" si="16"/>
        <v>-0.02042229467</v>
      </c>
      <c r="O35" s="34">
        <f t="shared" si="17"/>
        <v>-0.1818860619</v>
      </c>
      <c r="P35" s="35" t="s">
        <v>106</v>
      </c>
      <c r="Q35" s="36"/>
    </row>
    <row r="36">
      <c r="A36" s="11"/>
      <c r="B36" s="12" t="s">
        <v>10</v>
      </c>
      <c r="C36" s="13" t="s">
        <v>11</v>
      </c>
      <c r="D36" s="12" t="s">
        <v>10</v>
      </c>
      <c r="E36" s="14" t="s">
        <v>11</v>
      </c>
      <c r="F36" s="15" t="s">
        <v>10</v>
      </c>
      <c r="G36" s="14" t="s">
        <v>11</v>
      </c>
      <c r="Q36" s="36"/>
    </row>
    <row r="37">
      <c r="A37" s="56" t="s">
        <v>107</v>
      </c>
      <c r="B37" s="57"/>
      <c r="C37" s="58"/>
      <c r="D37" s="57"/>
      <c r="E37" s="57"/>
      <c r="F37" s="57"/>
      <c r="G37" s="57"/>
      <c r="I37" s="35" t="s">
        <v>108</v>
      </c>
      <c r="J37" s="41"/>
      <c r="K37" s="41"/>
      <c r="L37" s="33">
        <f>L33/L39</f>
        <v>39.96827485</v>
      </c>
      <c r="M37" s="33"/>
      <c r="N37" s="33">
        <f>L37-M37</f>
        <v>39.96827485</v>
      </c>
      <c r="O37" s="34" t="str">
        <f>(L37-M37)/M37</f>
        <v>#DIV/0!</v>
      </c>
      <c r="P37" s="35" t="s">
        <v>109</v>
      </c>
      <c r="Q37" s="36"/>
    </row>
    <row r="38">
      <c r="A38" s="35" t="s">
        <v>110</v>
      </c>
      <c r="B38" s="43">
        <v>316565.0</v>
      </c>
      <c r="C38" s="59">
        <f t="shared" ref="C38:C50" si="20">B38/$B$38</f>
        <v>1</v>
      </c>
      <c r="D38" s="43">
        <v>301379.0</v>
      </c>
      <c r="E38" s="59">
        <f t="shared" ref="E38:E50" si="21">D38/$D$38</f>
        <v>1</v>
      </c>
      <c r="F38" s="29">
        <f t="shared" ref="F38:F50" si="22">B38-D38</f>
        <v>15186</v>
      </c>
      <c r="G38" s="30">
        <f t="shared" ref="G38:G44" si="23">F38/D38</f>
        <v>0.05038838141</v>
      </c>
      <c r="J38" s="60"/>
      <c r="K38" s="60"/>
      <c r="L38" s="60"/>
      <c r="M38" s="60"/>
      <c r="N38" s="60"/>
      <c r="O38" s="60"/>
      <c r="Q38" s="36"/>
    </row>
    <row r="39">
      <c r="A39" s="61" t="s">
        <v>111</v>
      </c>
      <c r="B39" s="62">
        <v>-243255.0</v>
      </c>
      <c r="C39" s="63">
        <f t="shared" si="20"/>
        <v>-0.7684203876</v>
      </c>
      <c r="D39" s="62">
        <v>-231291.0</v>
      </c>
      <c r="E39" s="63">
        <f t="shared" si="21"/>
        <v>-0.7674423235</v>
      </c>
      <c r="F39" s="29">
        <f t="shared" si="22"/>
        <v>-11964</v>
      </c>
      <c r="G39" s="64">
        <f t="shared" si="23"/>
        <v>0.05172704515</v>
      </c>
      <c r="I39" s="35" t="s">
        <v>112</v>
      </c>
      <c r="J39" s="40"/>
      <c r="K39" s="40"/>
      <c r="L39" s="33">
        <f>(L32/M32) -1</f>
        <v>0.1691196794</v>
      </c>
      <c r="M39" s="33"/>
      <c r="N39" s="33">
        <f>L39-M39</f>
        <v>0.1691196794</v>
      </c>
      <c r="O39" s="33"/>
      <c r="P39" s="35"/>
      <c r="Q39" s="36"/>
    </row>
    <row r="40">
      <c r="A40" s="21" t="s">
        <v>113</v>
      </c>
      <c r="B40" s="48">
        <f>B38+B39</f>
        <v>73310</v>
      </c>
      <c r="C40" s="28">
        <f t="shared" si="20"/>
        <v>0.2315796124</v>
      </c>
      <c r="D40" s="48">
        <f>D38+D39</f>
        <v>70088</v>
      </c>
      <c r="E40" s="28">
        <f t="shared" si="21"/>
        <v>0.2325576765</v>
      </c>
      <c r="F40" s="29">
        <f t="shared" si="22"/>
        <v>3222</v>
      </c>
      <c r="G40" s="30">
        <f t="shared" si="23"/>
        <v>0.04597077959</v>
      </c>
      <c r="I40" s="36"/>
      <c r="J40" s="52"/>
      <c r="K40" s="52"/>
      <c r="L40" s="33"/>
      <c r="M40" s="33"/>
      <c r="N40" s="33"/>
      <c r="O40" s="33"/>
      <c r="P40" s="36"/>
      <c r="Q40" s="36"/>
    </row>
    <row r="41">
      <c r="A41" s="61" t="s">
        <v>114</v>
      </c>
      <c r="B41" s="62">
        <v>-29042.0</v>
      </c>
      <c r="C41" s="63">
        <f t="shared" si="20"/>
        <v>-0.09174103265</v>
      </c>
      <c r="D41" s="62">
        <v>-27887.0</v>
      </c>
      <c r="E41" s="63">
        <f t="shared" si="21"/>
        <v>-0.09253133098</v>
      </c>
      <c r="F41" s="29">
        <f t="shared" si="22"/>
        <v>-1155</v>
      </c>
      <c r="G41" s="30">
        <f t="shared" si="23"/>
        <v>0.04141714777</v>
      </c>
      <c r="I41" s="36"/>
      <c r="J41" s="52"/>
      <c r="K41" s="52"/>
      <c r="L41" s="33"/>
      <c r="M41" s="33"/>
      <c r="N41" s="33"/>
      <c r="O41" s="33"/>
      <c r="P41" s="36"/>
      <c r="Q41" s="36"/>
    </row>
    <row r="42">
      <c r="A42" s="35" t="s">
        <v>115</v>
      </c>
      <c r="B42" s="43">
        <v>3053.0</v>
      </c>
      <c r="C42" s="59">
        <f t="shared" si="20"/>
        <v>0.009644148911</v>
      </c>
      <c r="D42" s="43">
        <v>2535.0</v>
      </c>
      <c r="E42" s="59">
        <f t="shared" si="21"/>
        <v>0.008411335893</v>
      </c>
      <c r="F42" s="29">
        <f t="shared" si="22"/>
        <v>518</v>
      </c>
      <c r="G42" s="30">
        <f t="shared" si="23"/>
        <v>0.2043392505</v>
      </c>
      <c r="I42" s="36"/>
      <c r="J42" s="52"/>
      <c r="K42" s="52"/>
      <c r="L42" s="33"/>
      <c r="M42" s="33"/>
      <c r="N42" s="33"/>
      <c r="O42" s="33"/>
      <c r="P42" s="36"/>
      <c r="Q42" s="36"/>
    </row>
    <row r="43">
      <c r="A43" s="61" t="s">
        <v>116</v>
      </c>
      <c r="B43" s="65">
        <v>-3112.0</v>
      </c>
      <c r="C43" s="66">
        <f t="shared" si="20"/>
        <v>-0.009830524537</v>
      </c>
      <c r="D43" s="65">
        <v>-2107.0</v>
      </c>
      <c r="E43" s="66">
        <f t="shared" si="21"/>
        <v>-0.006991197131</v>
      </c>
      <c r="F43" s="29">
        <f t="shared" si="22"/>
        <v>-1005</v>
      </c>
      <c r="G43" s="30">
        <f t="shared" si="23"/>
        <v>0.4769814903</v>
      </c>
      <c r="I43" s="36"/>
      <c r="J43" s="52"/>
      <c r="K43" s="52"/>
      <c r="L43" s="33"/>
      <c r="M43" s="33"/>
      <c r="N43" s="33"/>
      <c r="O43" s="33"/>
      <c r="P43" s="36"/>
      <c r="Q43" s="36"/>
    </row>
    <row r="44">
      <c r="A44" s="35" t="s">
        <v>117</v>
      </c>
      <c r="B44" s="43">
        <v>-408.0</v>
      </c>
      <c r="C44" s="59">
        <f t="shared" si="20"/>
        <v>-0.001288834836</v>
      </c>
      <c r="D44" s="43">
        <v>188.0</v>
      </c>
      <c r="E44" s="59">
        <f t="shared" si="21"/>
        <v>0.0006237992694</v>
      </c>
      <c r="F44" s="29">
        <f t="shared" si="22"/>
        <v>-596</v>
      </c>
      <c r="G44" s="30">
        <f t="shared" si="23"/>
        <v>-3.170212766</v>
      </c>
      <c r="I44" s="36"/>
      <c r="J44" s="52"/>
      <c r="K44" s="52"/>
      <c r="L44" s="33"/>
      <c r="M44" s="33"/>
      <c r="N44" s="33"/>
      <c r="O44" s="33"/>
      <c r="P44" s="36"/>
      <c r="Q44" s="36"/>
    </row>
    <row r="45">
      <c r="A45" s="35" t="s">
        <v>118</v>
      </c>
      <c r="B45" s="67">
        <f>-159 + -126</f>
        <v>-285</v>
      </c>
      <c r="C45" s="59">
        <f t="shared" si="20"/>
        <v>-0.0009002890402</v>
      </c>
      <c r="D45" s="67">
        <f>-1544+419</f>
        <v>-1125</v>
      </c>
      <c r="E45" s="59">
        <f t="shared" si="21"/>
        <v>-0.003732841372</v>
      </c>
      <c r="F45" s="29">
        <f t="shared" si="22"/>
        <v>840</v>
      </c>
      <c r="G45" s="30">
        <f>F45/-D45</f>
        <v>0.7466666667</v>
      </c>
      <c r="I45" s="36"/>
      <c r="J45" s="52"/>
      <c r="K45" s="52"/>
      <c r="L45" s="33"/>
      <c r="M45" s="33"/>
      <c r="N45" s="33"/>
      <c r="O45" s="33"/>
      <c r="P45" s="36"/>
      <c r="Q45" s="36"/>
    </row>
    <row r="46">
      <c r="A46" s="35" t="s">
        <v>119</v>
      </c>
      <c r="B46" s="43">
        <v>9499.0</v>
      </c>
      <c r="C46" s="59">
        <f t="shared" si="20"/>
        <v>0.03000647576</v>
      </c>
      <c r="D46" s="43">
        <v>8231.0</v>
      </c>
      <c r="E46" s="59">
        <f t="shared" si="21"/>
        <v>0.02731112652</v>
      </c>
      <c r="F46" s="29">
        <f t="shared" si="22"/>
        <v>1268</v>
      </c>
      <c r="G46" s="30">
        <f t="shared" ref="G46:G50" si="24">F46/D46</f>
        <v>0.1540517556</v>
      </c>
      <c r="I46" s="36"/>
      <c r="J46" s="52"/>
      <c r="K46" s="52"/>
      <c r="L46" s="33"/>
      <c r="M46" s="33"/>
      <c r="N46" s="33"/>
      <c r="O46" s="33"/>
      <c r="P46" s="36"/>
      <c r="Q46" s="36"/>
    </row>
    <row r="47">
      <c r="A47" s="35" t="s">
        <v>120</v>
      </c>
      <c r="B47" s="43">
        <v>1714.0</v>
      </c>
      <c r="C47" s="59">
        <f t="shared" si="20"/>
        <v>0.005414369877</v>
      </c>
      <c r="D47" s="43">
        <v>467.0</v>
      </c>
      <c r="E47" s="59">
        <f t="shared" si="21"/>
        <v>0.00154954393</v>
      </c>
      <c r="F47" s="29">
        <f t="shared" si="22"/>
        <v>1247</v>
      </c>
      <c r="G47" s="30">
        <f t="shared" si="24"/>
        <v>2.670235546</v>
      </c>
      <c r="I47" s="36"/>
      <c r="J47" s="52"/>
      <c r="K47" s="52"/>
      <c r="L47" s="33"/>
      <c r="M47" s="33"/>
      <c r="N47" s="33"/>
      <c r="O47" s="33"/>
      <c r="P47" s="36"/>
      <c r="Q47" s="36"/>
    </row>
    <row r="48">
      <c r="A48" s="21" t="s">
        <v>121</v>
      </c>
      <c r="B48" s="48">
        <f>B40+sum(B41:B47)</f>
        <v>54729</v>
      </c>
      <c r="C48" s="28">
        <f t="shared" si="20"/>
        <v>0.1728839259</v>
      </c>
      <c r="D48" s="48">
        <f>D40+sum(D41:D47)</f>
        <v>50390</v>
      </c>
      <c r="E48" s="28">
        <f t="shared" si="21"/>
        <v>0.1671981127</v>
      </c>
      <c r="F48" s="29">
        <f t="shared" si="22"/>
        <v>4339</v>
      </c>
      <c r="G48" s="30">
        <f t="shared" si="24"/>
        <v>0.08610835483</v>
      </c>
      <c r="I48" s="36"/>
      <c r="J48" s="52"/>
      <c r="K48" s="52"/>
      <c r="L48" s="33"/>
      <c r="M48" s="33"/>
      <c r="N48" s="33"/>
      <c r="O48" s="33"/>
      <c r="P48" s="36"/>
      <c r="Q48" s="36"/>
    </row>
    <row r="49">
      <c r="A49" s="61" t="s">
        <v>122</v>
      </c>
      <c r="B49" s="65">
        <v>-10228.0</v>
      </c>
      <c r="C49" s="66">
        <f t="shared" si="20"/>
        <v>-0.03230932036</v>
      </c>
      <c r="D49" s="65">
        <v>-9970.0</v>
      </c>
      <c r="E49" s="66">
        <f t="shared" si="21"/>
        <v>-0.03308126976</v>
      </c>
      <c r="F49" s="29">
        <f t="shared" si="22"/>
        <v>-258</v>
      </c>
      <c r="G49" s="30">
        <f t="shared" si="24"/>
        <v>0.0258776329</v>
      </c>
      <c r="I49" s="36"/>
      <c r="J49" s="52"/>
      <c r="K49" s="52"/>
      <c r="L49" s="33"/>
      <c r="M49" s="33"/>
      <c r="N49" s="33"/>
      <c r="O49" s="33"/>
      <c r="P49" s="36"/>
      <c r="Q49" s="36"/>
    </row>
    <row r="50">
      <c r="A50" s="21" t="s">
        <v>123</v>
      </c>
      <c r="B50" s="68">
        <f>B48+B49</f>
        <v>44501</v>
      </c>
      <c r="C50" s="28">
        <f t="shared" si="20"/>
        <v>0.1405746055</v>
      </c>
      <c r="D50" s="68">
        <f>D48+D49</f>
        <v>40420</v>
      </c>
      <c r="E50" s="28">
        <f t="shared" si="21"/>
        <v>0.1341168429</v>
      </c>
      <c r="F50" s="29">
        <f t="shared" si="22"/>
        <v>4081</v>
      </c>
      <c r="G50" s="30">
        <f t="shared" si="24"/>
        <v>0.1009648689</v>
      </c>
      <c r="I50" s="36"/>
      <c r="J50" s="52"/>
      <c r="K50" s="52"/>
      <c r="L50" s="33"/>
      <c r="M50" s="33"/>
      <c r="N50" s="33"/>
      <c r="O50" s="33"/>
      <c r="P50" s="36"/>
      <c r="Q50" s="36"/>
    </row>
    <row r="51">
      <c r="A51" s="35" t="s">
        <v>124</v>
      </c>
      <c r="B51" s="67"/>
      <c r="C51" s="59"/>
      <c r="D51" s="67"/>
      <c r="E51" s="59"/>
      <c r="F51" s="69"/>
      <c r="G51" s="69"/>
      <c r="I51" s="36"/>
      <c r="J51" s="52"/>
      <c r="K51" s="52"/>
      <c r="L51" s="33"/>
      <c r="M51" s="33"/>
      <c r="N51" s="33"/>
      <c r="O51" s="33"/>
      <c r="P51" s="36"/>
      <c r="Q51" s="36"/>
    </row>
    <row r="52">
      <c r="A52" s="35" t="s">
        <v>125</v>
      </c>
      <c r="B52" s="43">
        <v>33839.0</v>
      </c>
      <c r="C52" s="59">
        <f t="shared" ref="C52:C55" si="25">B52/$B$38</f>
        <v>0.1068943187</v>
      </c>
      <c r="D52" s="43">
        <v>28944.0</v>
      </c>
      <c r="E52" s="59">
        <f t="shared" ref="E52:E55" si="26">D52/$D$38</f>
        <v>0.09603854283</v>
      </c>
      <c r="F52" s="29">
        <f t="shared" ref="F52:F55" si="27">B52-D52</f>
        <v>4895</v>
      </c>
      <c r="G52" s="30">
        <f t="shared" ref="G52:G55" si="28">F52/D52</f>
        <v>0.1691196794</v>
      </c>
      <c r="I52" s="36"/>
      <c r="J52" s="52"/>
      <c r="K52" s="52"/>
      <c r="L52" s="33"/>
      <c r="M52" s="33"/>
      <c r="N52" s="33"/>
      <c r="O52" s="33"/>
      <c r="P52" s="36"/>
      <c r="Q52" s="36"/>
    </row>
    <row r="53">
      <c r="A53" s="35" t="s">
        <v>126</v>
      </c>
      <c r="B53" s="43">
        <v>10662.0</v>
      </c>
      <c r="C53" s="59">
        <f t="shared" si="25"/>
        <v>0.03368028683</v>
      </c>
      <c r="D53" s="43">
        <v>11476.0</v>
      </c>
      <c r="E53" s="59">
        <f t="shared" si="26"/>
        <v>0.03807830008</v>
      </c>
      <c r="F53" s="29">
        <f t="shared" si="27"/>
        <v>-814</v>
      </c>
      <c r="G53" s="30">
        <f t="shared" si="28"/>
        <v>-0.07093063785</v>
      </c>
      <c r="I53" s="36"/>
      <c r="J53" s="52"/>
      <c r="K53" s="52"/>
      <c r="L53" s="33"/>
      <c r="M53" s="33"/>
      <c r="N53" s="33"/>
      <c r="O53" s="33"/>
      <c r="P53" s="36"/>
      <c r="Q53" s="36"/>
    </row>
    <row r="54">
      <c r="A54" s="35" t="s">
        <v>127</v>
      </c>
      <c r="B54" s="43">
        <v>-829.0</v>
      </c>
      <c r="C54" s="59">
        <f t="shared" si="25"/>
        <v>-0.002618735489</v>
      </c>
      <c r="D54" s="43">
        <v>5525.0</v>
      </c>
      <c r="E54" s="59">
        <f t="shared" si="26"/>
        <v>0.01833239874</v>
      </c>
      <c r="F54" s="29">
        <f t="shared" si="27"/>
        <v>-6354</v>
      </c>
      <c r="G54" s="30">
        <f t="shared" si="28"/>
        <v>-1.150045249</v>
      </c>
      <c r="I54" s="36"/>
      <c r="J54" s="52"/>
      <c r="K54" s="52"/>
      <c r="L54" s="33"/>
      <c r="M54" s="33"/>
      <c r="N54" s="33"/>
      <c r="O54" s="33"/>
      <c r="P54" s="36"/>
      <c r="Q54" s="36"/>
    </row>
    <row r="55">
      <c r="A55" s="21" t="s">
        <v>128</v>
      </c>
      <c r="B55" s="48">
        <f>B50+B54</f>
        <v>43672</v>
      </c>
      <c r="C55" s="28">
        <f t="shared" si="25"/>
        <v>0.13795587</v>
      </c>
      <c r="D55" s="48">
        <f>D50+D54</f>
        <v>45945</v>
      </c>
      <c r="E55" s="28">
        <f t="shared" si="26"/>
        <v>0.1524492417</v>
      </c>
      <c r="F55" s="29">
        <f t="shared" si="27"/>
        <v>-2273</v>
      </c>
      <c r="G55" s="30">
        <f t="shared" si="28"/>
        <v>-0.04947219502</v>
      </c>
      <c r="I55" s="36"/>
      <c r="J55" s="52"/>
      <c r="K55" s="52"/>
      <c r="L55" s="33"/>
      <c r="M55" s="33"/>
      <c r="N55" s="33"/>
      <c r="O55" s="33"/>
      <c r="P55" s="36"/>
      <c r="Q55" s="36"/>
    </row>
    <row r="56">
      <c r="A56" s="42" t="s">
        <v>129</v>
      </c>
      <c r="B56" s="70"/>
      <c r="C56" s="59"/>
      <c r="D56" s="70"/>
      <c r="E56" s="59"/>
      <c r="F56" s="69"/>
      <c r="G56" s="69"/>
      <c r="I56" s="36"/>
      <c r="J56" s="52"/>
      <c r="K56" s="52"/>
      <c r="L56" s="33"/>
      <c r="M56" s="33"/>
      <c r="N56" s="33"/>
      <c r="O56" s="33"/>
      <c r="P56" s="36"/>
      <c r="Q56" s="36"/>
    </row>
    <row r="57">
      <c r="A57" s="42" t="s">
        <v>125</v>
      </c>
      <c r="B57" s="71">
        <v>33418.0</v>
      </c>
      <c r="C57" s="59">
        <f t="shared" ref="C57:C58" si="29">B57/$B$38</f>
        <v>0.1055644181</v>
      </c>
      <c r="D57" s="71">
        <v>32191.0</v>
      </c>
      <c r="E57" s="59">
        <f t="shared" ref="E57:E58" si="30">D57/$D$38</f>
        <v>0.1068123526</v>
      </c>
      <c r="F57" s="29">
        <f t="shared" ref="F57:F60" si="31">B57-D57</f>
        <v>1227</v>
      </c>
      <c r="G57" s="30">
        <f t="shared" ref="G57:G60" si="32">F57/D57</f>
        <v>0.03811624367</v>
      </c>
      <c r="I57" s="36"/>
      <c r="J57" s="52"/>
      <c r="K57" s="52"/>
      <c r="L57" s="33"/>
      <c r="M57" s="33"/>
      <c r="N57" s="33"/>
      <c r="O57" s="33"/>
      <c r="P57" s="36"/>
      <c r="Q57" s="36"/>
    </row>
    <row r="58">
      <c r="A58" s="42" t="s">
        <v>126</v>
      </c>
      <c r="B58" s="71">
        <v>10254.0</v>
      </c>
      <c r="C58" s="59">
        <f t="shared" si="29"/>
        <v>0.03239145199</v>
      </c>
      <c r="D58" s="71">
        <v>13754.0</v>
      </c>
      <c r="E58" s="59">
        <f t="shared" si="30"/>
        <v>0.0456368891</v>
      </c>
      <c r="F58" s="29">
        <f t="shared" si="31"/>
        <v>-3500</v>
      </c>
      <c r="G58" s="30">
        <f t="shared" si="32"/>
        <v>-0.2544714265</v>
      </c>
      <c r="I58" s="36"/>
      <c r="J58" s="52"/>
      <c r="K58" s="52"/>
      <c r="L58" s="33"/>
      <c r="M58" s="33"/>
      <c r="N58" s="33"/>
      <c r="O58" s="33"/>
      <c r="P58" s="36"/>
      <c r="Q58" s="36"/>
    </row>
    <row r="59">
      <c r="A59" s="21" t="s">
        <v>130</v>
      </c>
      <c r="B59" s="27">
        <v>836.0</v>
      </c>
      <c r="C59" s="72"/>
      <c r="D59" s="27">
        <v>715.0</v>
      </c>
      <c r="E59" s="27"/>
      <c r="F59" s="29">
        <f t="shared" si="31"/>
        <v>121</v>
      </c>
      <c r="G59" s="30">
        <f t="shared" si="32"/>
        <v>0.1692307692</v>
      </c>
      <c r="I59" s="36"/>
      <c r="J59" s="52"/>
      <c r="K59" s="52"/>
      <c r="L59" s="33"/>
      <c r="M59" s="33"/>
      <c r="N59" s="33"/>
      <c r="O59" s="33"/>
      <c r="P59" s="36"/>
      <c r="Q59" s="36"/>
    </row>
    <row r="60">
      <c r="A60" s="35" t="s">
        <v>131</v>
      </c>
      <c r="B60" s="43">
        <v>519.0</v>
      </c>
      <c r="C60" s="73"/>
      <c r="D60" s="43">
        <v>640.0</v>
      </c>
      <c r="E60" s="43"/>
      <c r="F60" s="29">
        <f t="shared" si="31"/>
        <v>-121</v>
      </c>
      <c r="G60" s="30">
        <f t="shared" si="32"/>
        <v>-0.1890625</v>
      </c>
      <c r="I60" s="36"/>
      <c r="J60" s="52"/>
      <c r="K60" s="52"/>
      <c r="L60" s="33"/>
      <c r="M60" s="33"/>
      <c r="N60" s="33"/>
      <c r="O60" s="33"/>
      <c r="P60" s="36"/>
      <c r="Q60" s="36"/>
    </row>
    <row r="61">
      <c r="A61" s="36"/>
      <c r="B61" s="67"/>
      <c r="C61" s="44"/>
      <c r="D61" s="67"/>
      <c r="E61" s="67"/>
      <c r="F61" s="36"/>
      <c r="G61" s="36"/>
      <c r="I61" s="36"/>
      <c r="J61" s="52"/>
      <c r="K61" s="52"/>
      <c r="L61" s="33"/>
      <c r="M61" s="33"/>
      <c r="N61" s="33"/>
      <c r="O61" s="33"/>
      <c r="P61" s="36"/>
      <c r="Q61" s="36"/>
    </row>
    <row r="62">
      <c r="A62" s="36"/>
      <c r="B62" s="67"/>
      <c r="C62" s="44"/>
      <c r="D62" s="67"/>
      <c r="E62" s="67"/>
      <c r="F62" s="36"/>
      <c r="G62" s="36"/>
      <c r="I62" s="36"/>
      <c r="J62" s="52"/>
      <c r="K62" s="52"/>
      <c r="L62" s="33"/>
      <c r="M62" s="33"/>
      <c r="N62" s="33"/>
      <c r="O62" s="33"/>
      <c r="P62" s="36"/>
      <c r="Q62" s="36"/>
    </row>
    <row r="63">
      <c r="A63" s="36"/>
      <c r="B63" s="67"/>
      <c r="C63" s="44"/>
      <c r="D63" s="67"/>
      <c r="E63" s="67"/>
      <c r="F63" s="36"/>
      <c r="G63" s="36"/>
      <c r="I63" s="36"/>
      <c r="J63" s="52"/>
      <c r="K63" s="52"/>
      <c r="L63" s="33"/>
      <c r="M63" s="33"/>
      <c r="N63" s="33"/>
      <c r="O63" s="33"/>
      <c r="P63" s="36"/>
      <c r="Q63" s="36"/>
    </row>
    <row r="64">
      <c r="A64" s="36"/>
      <c r="B64" s="67"/>
      <c r="C64" s="44"/>
      <c r="D64" s="67"/>
      <c r="E64" s="67"/>
      <c r="F64" s="36"/>
      <c r="G64" s="36"/>
      <c r="I64" s="36"/>
      <c r="J64" s="52"/>
      <c r="K64" s="52"/>
      <c r="L64" s="33"/>
      <c r="M64" s="33"/>
      <c r="N64" s="33"/>
      <c r="O64" s="33"/>
      <c r="P64" s="36"/>
      <c r="Q64" s="36"/>
    </row>
    <row r="65">
      <c r="A65" s="36"/>
      <c r="B65" s="67"/>
      <c r="C65" s="44"/>
      <c r="D65" s="67"/>
      <c r="E65" s="67"/>
      <c r="F65" s="36"/>
      <c r="G65" s="36"/>
      <c r="I65" s="36"/>
      <c r="J65" s="52"/>
      <c r="K65" s="52"/>
      <c r="L65" s="33"/>
      <c r="M65" s="33"/>
      <c r="N65" s="33"/>
      <c r="O65" s="33"/>
      <c r="P65" s="36"/>
      <c r="Q65" s="36"/>
    </row>
    <row r="66">
      <c r="A66" s="36"/>
      <c r="B66" s="67"/>
      <c r="C66" s="44"/>
      <c r="D66" s="67"/>
      <c r="E66" s="67"/>
      <c r="F66" s="36"/>
      <c r="G66" s="36"/>
      <c r="I66" s="36"/>
      <c r="J66" s="52"/>
      <c r="K66" s="52"/>
      <c r="L66" s="33"/>
      <c r="M66" s="33"/>
      <c r="N66" s="33"/>
      <c r="O66" s="33"/>
      <c r="P66" s="36"/>
      <c r="Q66" s="36"/>
    </row>
    <row r="67">
      <c r="A67" s="36"/>
      <c r="B67" s="67"/>
      <c r="C67" s="44"/>
      <c r="D67" s="67"/>
      <c r="E67" s="67"/>
      <c r="F67" s="36"/>
      <c r="G67" s="36"/>
      <c r="I67" s="36"/>
      <c r="J67" s="52"/>
      <c r="K67" s="52"/>
      <c r="L67" s="33"/>
      <c r="M67" s="33"/>
      <c r="N67" s="33"/>
      <c r="O67" s="33"/>
      <c r="P67" s="36"/>
      <c r="Q67" s="36"/>
    </row>
    <row r="68">
      <c r="A68" s="36"/>
      <c r="B68" s="67"/>
      <c r="C68" s="44"/>
      <c r="D68" s="67"/>
      <c r="E68" s="67"/>
      <c r="F68" s="36"/>
      <c r="G68" s="36"/>
      <c r="I68" s="36"/>
      <c r="J68" s="52"/>
      <c r="K68" s="52"/>
      <c r="L68" s="33"/>
      <c r="M68" s="33"/>
      <c r="N68" s="33"/>
      <c r="O68" s="33"/>
      <c r="P68" s="36"/>
      <c r="Q68" s="36"/>
    </row>
    <row r="69">
      <c r="A69" s="36"/>
      <c r="B69" s="67"/>
      <c r="C69" s="44"/>
      <c r="D69" s="67"/>
      <c r="E69" s="67"/>
      <c r="F69" s="36"/>
      <c r="G69" s="36"/>
      <c r="I69" s="36"/>
      <c r="J69" s="52"/>
      <c r="K69" s="52"/>
      <c r="L69" s="33"/>
      <c r="M69" s="33"/>
      <c r="N69" s="33"/>
      <c r="O69" s="33"/>
      <c r="P69" s="36"/>
      <c r="Q69" s="36"/>
    </row>
    <row r="70">
      <c r="A70" s="36"/>
      <c r="B70" s="67"/>
      <c r="C70" s="44"/>
      <c r="D70" s="67"/>
      <c r="E70" s="67"/>
      <c r="F70" s="36"/>
      <c r="G70" s="36"/>
      <c r="I70" s="36"/>
      <c r="J70" s="52"/>
      <c r="K70" s="52"/>
      <c r="L70" s="33"/>
      <c r="M70" s="33"/>
      <c r="N70" s="33"/>
      <c r="O70" s="33"/>
      <c r="P70" s="36"/>
      <c r="Q70" s="36"/>
    </row>
    <row r="71">
      <c r="A71" s="36"/>
      <c r="B71" s="67"/>
      <c r="C71" s="44"/>
      <c r="D71" s="67"/>
      <c r="E71" s="67"/>
      <c r="F71" s="36"/>
      <c r="G71" s="36"/>
      <c r="I71" s="36"/>
      <c r="J71" s="52"/>
      <c r="K71" s="52"/>
      <c r="L71" s="33"/>
      <c r="M71" s="33"/>
      <c r="N71" s="33"/>
      <c r="O71" s="33"/>
      <c r="P71" s="36"/>
      <c r="Q71" s="36"/>
    </row>
    <row r="72">
      <c r="A72" s="36"/>
      <c r="B72" s="67"/>
      <c r="C72" s="44"/>
      <c r="D72" s="67"/>
      <c r="E72" s="67"/>
      <c r="F72" s="36"/>
      <c r="G72" s="36"/>
      <c r="I72" s="36"/>
      <c r="J72" s="52"/>
      <c r="K72" s="52"/>
      <c r="L72" s="33"/>
      <c r="M72" s="33"/>
      <c r="N72" s="33"/>
      <c r="O72" s="33"/>
      <c r="P72" s="36"/>
      <c r="Q72" s="36"/>
    </row>
    <row r="73">
      <c r="A73" s="36"/>
      <c r="B73" s="67"/>
      <c r="C73" s="44"/>
      <c r="D73" s="67"/>
      <c r="E73" s="67"/>
      <c r="F73" s="36"/>
      <c r="G73" s="36"/>
      <c r="I73" s="36"/>
      <c r="J73" s="52"/>
      <c r="K73" s="52"/>
      <c r="L73" s="33"/>
      <c r="M73" s="33"/>
      <c r="N73" s="33"/>
      <c r="O73" s="33"/>
      <c r="P73" s="36"/>
      <c r="Q73" s="36"/>
    </row>
    <row r="74">
      <c r="A74" s="36"/>
      <c r="B74" s="67"/>
      <c r="C74" s="44"/>
      <c r="D74" s="67"/>
      <c r="E74" s="67"/>
      <c r="F74" s="36"/>
      <c r="G74" s="36"/>
      <c r="I74" s="36"/>
      <c r="J74" s="52"/>
      <c r="K74" s="52"/>
      <c r="L74" s="33"/>
      <c r="M74" s="33"/>
      <c r="N74" s="33"/>
      <c r="O74" s="33"/>
      <c r="P74" s="36"/>
      <c r="Q74" s="36"/>
    </row>
    <row r="75">
      <c r="A75" s="36"/>
      <c r="B75" s="67"/>
      <c r="C75" s="44"/>
      <c r="D75" s="67"/>
      <c r="E75" s="67"/>
      <c r="F75" s="36"/>
      <c r="G75" s="36"/>
      <c r="I75" s="36"/>
      <c r="J75" s="52"/>
      <c r="K75" s="52"/>
      <c r="L75" s="33"/>
      <c r="M75" s="33"/>
      <c r="N75" s="33"/>
      <c r="O75" s="33"/>
      <c r="P75" s="36"/>
      <c r="Q75" s="36"/>
    </row>
    <row r="76">
      <c r="A76" s="36"/>
      <c r="B76" s="67"/>
      <c r="C76" s="44"/>
      <c r="D76" s="67"/>
      <c r="E76" s="67"/>
      <c r="F76" s="36"/>
      <c r="G76" s="36"/>
      <c r="I76" s="36"/>
      <c r="J76" s="52"/>
      <c r="K76" s="52"/>
      <c r="L76" s="33"/>
      <c r="M76" s="33"/>
      <c r="N76" s="33"/>
      <c r="O76" s="33"/>
      <c r="P76" s="36"/>
      <c r="Q76" s="36"/>
    </row>
    <row r="77">
      <c r="A77" s="36"/>
      <c r="B77" s="67"/>
      <c r="C77" s="44"/>
      <c r="D77" s="67"/>
      <c r="E77" s="67"/>
      <c r="F77" s="36"/>
      <c r="G77" s="36"/>
      <c r="I77" s="36"/>
      <c r="J77" s="52"/>
      <c r="K77" s="52"/>
      <c r="L77" s="33"/>
      <c r="M77" s="33"/>
      <c r="N77" s="33"/>
      <c r="O77" s="33"/>
      <c r="P77" s="36"/>
      <c r="Q77" s="36"/>
    </row>
    <row r="78">
      <c r="A78" s="36"/>
      <c r="B78" s="67"/>
      <c r="C78" s="44"/>
      <c r="D78" s="67"/>
      <c r="E78" s="67"/>
      <c r="F78" s="36"/>
      <c r="G78" s="36"/>
      <c r="I78" s="36"/>
      <c r="J78" s="52"/>
      <c r="K78" s="52"/>
      <c r="L78" s="33"/>
      <c r="M78" s="33"/>
      <c r="N78" s="33"/>
      <c r="O78" s="33"/>
      <c r="P78" s="36"/>
      <c r="Q78" s="36"/>
    </row>
    <row r="79">
      <c r="A79" s="36"/>
      <c r="B79" s="67"/>
      <c r="C79" s="44"/>
      <c r="D79" s="67"/>
      <c r="E79" s="67"/>
      <c r="F79" s="36"/>
      <c r="G79" s="36"/>
      <c r="I79" s="36"/>
      <c r="J79" s="52"/>
      <c r="K79" s="52"/>
      <c r="L79" s="33"/>
      <c r="M79" s="33"/>
      <c r="N79" s="33"/>
      <c r="O79" s="33"/>
      <c r="P79" s="36"/>
      <c r="Q79" s="36"/>
    </row>
    <row r="80">
      <c r="A80" s="36"/>
      <c r="B80" s="67"/>
      <c r="C80" s="44"/>
      <c r="D80" s="67"/>
      <c r="E80" s="67"/>
      <c r="F80" s="36"/>
      <c r="G80" s="36"/>
      <c r="I80" s="36"/>
      <c r="J80" s="52"/>
      <c r="K80" s="52"/>
      <c r="L80" s="33"/>
      <c r="M80" s="33"/>
      <c r="N80" s="33"/>
      <c r="O80" s="33"/>
      <c r="P80" s="36"/>
      <c r="Q80" s="36"/>
    </row>
    <row r="81">
      <c r="A81" s="36"/>
      <c r="B81" s="67"/>
      <c r="C81" s="44"/>
      <c r="D81" s="67"/>
      <c r="E81" s="67"/>
      <c r="F81" s="36"/>
      <c r="G81" s="36"/>
      <c r="I81" s="36"/>
      <c r="J81" s="52"/>
      <c r="K81" s="52"/>
      <c r="L81" s="33"/>
      <c r="M81" s="33"/>
      <c r="N81" s="33"/>
      <c r="O81" s="33"/>
      <c r="P81" s="36"/>
      <c r="Q81" s="36"/>
    </row>
    <row r="82">
      <c r="A82" s="36"/>
      <c r="B82" s="67"/>
      <c r="C82" s="44"/>
      <c r="D82" s="67"/>
      <c r="E82" s="67"/>
      <c r="F82" s="36"/>
      <c r="G82" s="36"/>
      <c r="I82" s="36"/>
      <c r="J82" s="52"/>
      <c r="K82" s="52"/>
      <c r="L82" s="33"/>
      <c r="M82" s="33"/>
      <c r="N82" s="33"/>
      <c r="O82" s="33"/>
      <c r="P82" s="36"/>
      <c r="Q82" s="36"/>
    </row>
    <row r="83">
      <c r="A83" s="36"/>
      <c r="B83" s="67"/>
      <c r="C83" s="44"/>
      <c r="D83" s="67"/>
      <c r="E83" s="67"/>
      <c r="F83" s="36"/>
      <c r="G83" s="36"/>
      <c r="I83" s="36"/>
      <c r="J83" s="52"/>
      <c r="K83" s="52"/>
      <c r="L83" s="33"/>
      <c r="M83" s="33"/>
      <c r="N83" s="33"/>
      <c r="O83" s="33"/>
      <c r="P83" s="36"/>
      <c r="Q83" s="36"/>
    </row>
    <row r="84">
      <c r="A84" s="36"/>
      <c r="B84" s="67"/>
      <c r="C84" s="44"/>
      <c r="D84" s="67"/>
      <c r="E84" s="67"/>
      <c r="F84" s="36"/>
      <c r="G84" s="36"/>
      <c r="I84" s="36"/>
      <c r="J84" s="52"/>
      <c r="K84" s="52"/>
      <c r="L84" s="33"/>
      <c r="M84" s="33"/>
      <c r="N84" s="33"/>
      <c r="O84" s="33"/>
      <c r="P84" s="36"/>
      <c r="Q84" s="36"/>
    </row>
    <row r="85">
      <c r="A85" s="36"/>
      <c r="B85" s="67"/>
      <c r="C85" s="44"/>
      <c r="D85" s="67"/>
      <c r="E85" s="67"/>
      <c r="F85" s="36"/>
      <c r="G85" s="36"/>
      <c r="I85" s="36"/>
      <c r="J85" s="52"/>
      <c r="K85" s="52"/>
      <c r="L85" s="33"/>
      <c r="M85" s="33"/>
      <c r="N85" s="33"/>
      <c r="O85" s="33"/>
      <c r="P85" s="36"/>
      <c r="Q85" s="36"/>
    </row>
    <row r="86">
      <c r="A86" s="36"/>
      <c r="B86" s="67"/>
      <c r="C86" s="44"/>
      <c r="D86" s="67"/>
      <c r="E86" s="67"/>
      <c r="F86" s="36"/>
      <c r="G86" s="36"/>
      <c r="I86" s="36"/>
      <c r="J86" s="52"/>
      <c r="K86" s="52"/>
      <c r="L86" s="33"/>
      <c r="M86" s="33"/>
      <c r="N86" s="33"/>
      <c r="O86" s="33"/>
      <c r="P86" s="36"/>
      <c r="Q86" s="36"/>
    </row>
    <row r="87">
      <c r="A87" s="36"/>
      <c r="B87" s="67"/>
      <c r="C87" s="44"/>
      <c r="D87" s="67"/>
      <c r="E87" s="67"/>
      <c r="F87" s="36"/>
      <c r="G87" s="36"/>
      <c r="I87" s="36"/>
      <c r="J87" s="52"/>
      <c r="K87" s="52"/>
      <c r="L87" s="33"/>
      <c r="M87" s="33"/>
      <c r="N87" s="33"/>
      <c r="O87" s="33"/>
      <c r="P87" s="36"/>
      <c r="Q87" s="36"/>
    </row>
    <row r="88">
      <c r="A88" s="36"/>
      <c r="B88" s="67"/>
      <c r="C88" s="44"/>
      <c r="D88" s="67"/>
      <c r="E88" s="67"/>
      <c r="F88" s="36"/>
      <c r="G88" s="36"/>
      <c r="I88" s="36"/>
      <c r="J88" s="52"/>
      <c r="K88" s="52"/>
      <c r="L88" s="33"/>
      <c r="M88" s="33"/>
      <c r="N88" s="33"/>
      <c r="O88" s="33"/>
      <c r="P88" s="36"/>
      <c r="Q88" s="36"/>
    </row>
    <row r="89">
      <c r="A89" s="36"/>
      <c r="B89" s="67"/>
      <c r="C89" s="44"/>
      <c r="D89" s="67"/>
      <c r="E89" s="67"/>
      <c r="F89" s="36"/>
      <c r="G89" s="36"/>
      <c r="I89" s="36"/>
      <c r="J89" s="52"/>
      <c r="K89" s="52"/>
      <c r="L89" s="33"/>
      <c r="M89" s="33"/>
      <c r="N89" s="33"/>
      <c r="O89" s="33"/>
      <c r="P89" s="36"/>
      <c r="Q89" s="36"/>
    </row>
    <row r="90">
      <c r="A90" s="36"/>
      <c r="B90" s="67"/>
      <c r="C90" s="44"/>
      <c r="D90" s="67"/>
      <c r="E90" s="67"/>
      <c r="F90" s="36"/>
      <c r="G90" s="36"/>
      <c r="I90" s="36"/>
      <c r="J90" s="52"/>
      <c r="K90" s="52"/>
      <c r="L90" s="33"/>
      <c r="M90" s="33"/>
      <c r="N90" s="33"/>
      <c r="O90" s="33"/>
      <c r="P90" s="36"/>
      <c r="Q90" s="36"/>
    </row>
    <row r="91">
      <c r="A91" s="36"/>
      <c r="B91" s="67"/>
      <c r="C91" s="44"/>
      <c r="D91" s="67"/>
      <c r="E91" s="67"/>
      <c r="F91" s="36"/>
      <c r="G91" s="36"/>
      <c r="I91" s="36"/>
      <c r="J91" s="52"/>
      <c r="K91" s="52"/>
      <c r="L91" s="33"/>
      <c r="M91" s="33"/>
      <c r="N91" s="33"/>
      <c r="O91" s="33"/>
      <c r="P91" s="36"/>
      <c r="Q91" s="36"/>
    </row>
    <row r="92">
      <c r="A92" s="36"/>
      <c r="B92" s="67"/>
      <c r="C92" s="44"/>
      <c r="D92" s="67"/>
      <c r="E92" s="67"/>
      <c r="F92" s="36"/>
      <c r="G92" s="36"/>
      <c r="I92" s="36"/>
      <c r="J92" s="52"/>
      <c r="K92" s="52"/>
      <c r="L92" s="33"/>
      <c r="M92" s="33"/>
      <c r="N92" s="33"/>
      <c r="O92" s="33"/>
      <c r="P92" s="36"/>
      <c r="Q92" s="36"/>
    </row>
    <row r="93">
      <c r="A93" s="36"/>
      <c r="B93" s="67"/>
      <c r="C93" s="44"/>
      <c r="D93" s="67"/>
      <c r="E93" s="67"/>
      <c r="F93" s="36"/>
      <c r="G93" s="36"/>
      <c r="I93" s="36"/>
      <c r="J93" s="52"/>
      <c r="K93" s="52"/>
      <c r="L93" s="33"/>
      <c r="M93" s="33"/>
      <c r="N93" s="33"/>
      <c r="O93" s="33"/>
      <c r="P93" s="36"/>
      <c r="Q93" s="36"/>
    </row>
    <row r="94">
      <c r="A94" s="36"/>
      <c r="B94" s="67"/>
      <c r="C94" s="44"/>
      <c r="D94" s="67"/>
      <c r="E94" s="67"/>
      <c r="F94" s="36"/>
      <c r="G94" s="36"/>
      <c r="I94" s="36"/>
      <c r="J94" s="52"/>
      <c r="K94" s="52"/>
      <c r="L94" s="33"/>
      <c r="M94" s="33"/>
      <c r="N94" s="33"/>
      <c r="O94" s="33"/>
      <c r="P94" s="36"/>
      <c r="Q94" s="36"/>
    </row>
    <row r="95">
      <c r="A95" s="36"/>
      <c r="B95" s="67"/>
      <c r="C95" s="44"/>
      <c r="D95" s="67"/>
      <c r="E95" s="67"/>
      <c r="F95" s="36"/>
      <c r="G95" s="36"/>
      <c r="I95" s="36"/>
      <c r="J95" s="52"/>
      <c r="K95" s="52"/>
      <c r="L95" s="33"/>
      <c r="M95" s="33"/>
      <c r="N95" s="33"/>
      <c r="O95" s="33"/>
      <c r="P95" s="36"/>
      <c r="Q95" s="36"/>
    </row>
    <row r="96">
      <c r="A96" s="36"/>
      <c r="B96" s="67"/>
      <c r="C96" s="44"/>
      <c r="D96" s="67"/>
      <c r="E96" s="67"/>
      <c r="F96" s="36"/>
      <c r="G96" s="36"/>
      <c r="I96" s="36"/>
      <c r="J96" s="52"/>
      <c r="K96" s="52"/>
      <c r="L96" s="33"/>
      <c r="M96" s="33"/>
      <c r="N96" s="33"/>
      <c r="O96" s="33"/>
      <c r="P96" s="36"/>
      <c r="Q96" s="36"/>
    </row>
    <row r="97">
      <c r="A97" s="36"/>
      <c r="B97" s="67"/>
      <c r="C97" s="44"/>
      <c r="D97" s="67"/>
      <c r="E97" s="67"/>
      <c r="F97" s="36"/>
      <c r="G97" s="36"/>
      <c r="I97" s="36"/>
      <c r="J97" s="52"/>
      <c r="K97" s="52"/>
      <c r="L97" s="33"/>
      <c r="M97" s="33"/>
      <c r="N97" s="33"/>
      <c r="O97" s="33"/>
      <c r="P97" s="36"/>
      <c r="Q97" s="36"/>
    </row>
    <row r="98">
      <c r="A98" s="36"/>
      <c r="B98" s="67"/>
      <c r="C98" s="44"/>
      <c r="D98" s="67"/>
      <c r="E98" s="67"/>
      <c r="F98" s="36"/>
      <c r="G98" s="36"/>
      <c r="I98" s="36"/>
      <c r="J98" s="52"/>
      <c r="K98" s="52"/>
      <c r="L98" s="33"/>
      <c r="M98" s="33"/>
      <c r="N98" s="33"/>
      <c r="O98" s="33"/>
      <c r="P98" s="36"/>
      <c r="Q98" s="36"/>
    </row>
    <row r="99">
      <c r="A99" s="36"/>
      <c r="B99" s="67"/>
      <c r="C99" s="44"/>
      <c r="D99" s="67"/>
      <c r="E99" s="67"/>
      <c r="F99" s="36"/>
      <c r="G99" s="36"/>
      <c r="I99" s="36"/>
      <c r="J99" s="52"/>
      <c r="K99" s="52"/>
      <c r="L99" s="33"/>
      <c r="M99" s="33"/>
      <c r="N99" s="33"/>
      <c r="O99" s="33"/>
      <c r="P99" s="36"/>
      <c r="Q99" s="36"/>
    </row>
    <row r="100">
      <c r="A100" s="36"/>
      <c r="B100" s="67"/>
      <c r="C100" s="44"/>
      <c r="D100" s="67"/>
      <c r="E100" s="67"/>
      <c r="F100" s="36"/>
      <c r="G100" s="36"/>
      <c r="I100" s="36"/>
      <c r="J100" s="52"/>
      <c r="K100" s="52"/>
      <c r="L100" s="33"/>
      <c r="M100" s="33"/>
      <c r="N100" s="33"/>
      <c r="O100" s="33"/>
      <c r="P100" s="36"/>
      <c r="Q100" s="36"/>
    </row>
    <row r="101">
      <c r="A101" s="36"/>
      <c r="B101" s="67"/>
      <c r="C101" s="44"/>
      <c r="D101" s="67"/>
      <c r="E101" s="67"/>
      <c r="F101" s="36"/>
      <c r="G101" s="36"/>
      <c r="I101" s="36"/>
      <c r="J101" s="52"/>
      <c r="K101" s="52"/>
      <c r="L101" s="33"/>
      <c r="M101" s="33"/>
      <c r="N101" s="33"/>
      <c r="O101" s="33"/>
      <c r="P101" s="36"/>
      <c r="Q101" s="36"/>
    </row>
    <row r="102">
      <c r="A102" s="36"/>
      <c r="B102" s="67"/>
      <c r="C102" s="44"/>
      <c r="D102" s="67"/>
      <c r="E102" s="67"/>
      <c r="F102" s="36"/>
      <c r="G102" s="36"/>
      <c r="I102" s="36"/>
      <c r="J102" s="52"/>
      <c r="K102" s="52"/>
      <c r="L102" s="33"/>
      <c r="M102" s="33"/>
      <c r="N102" s="33"/>
      <c r="O102" s="33"/>
      <c r="P102" s="36"/>
      <c r="Q102" s="36"/>
    </row>
    <row r="103">
      <c r="A103" s="36"/>
      <c r="B103" s="67"/>
      <c r="C103" s="44"/>
      <c r="D103" s="67"/>
      <c r="E103" s="67"/>
      <c r="F103" s="36"/>
      <c r="G103" s="36"/>
      <c r="I103" s="36"/>
      <c r="J103" s="52"/>
      <c r="K103" s="52"/>
      <c r="L103" s="33"/>
      <c r="M103" s="33"/>
      <c r="N103" s="33"/>
      <c r="O103" s="33"/>
      <c r="P103" s="36"/>
      <c r="Q103" s="36"/>
    </row>
    <row r="104">
      <c r="A104" s="36"/>
      <c r="B104" s="67"/>
      <c r="C104" s="44"/>
      <c r="D104" s="67"/>
      <c r="E104" s="67"/>
      <c r="F104" s="36"/>
      <c r="G104" s="36"/>
      <c r="I104" s="36"/>
      <c r="J104" s="52"/>
      <c r="K104" s="52"/>
      <c r="L104" s="33"/>
      <c r="M104" s="33"/>
      <c r="N104" s="33"/>
      <c r="O104" s="33"/>
      <c r="P104" s="36"/>
      <c r="Q104" s="36"/>
    </row>
    <row r="105">
      <c r="A105" s="36"/>
      <c r="B105" s="67"/>
      <c r="C105" s="44"/>
      <c r="D105" s="67"/>
      <c r="E105" s="67"/>
      <c r="F105" s="36"/>
      <c r="G105" s="36"/>
      <c r="I105" s="36"/>
      <c r="J105" s="52"/>
      <c r="K105" s="52"/>
      <c r="L105" s="33"/>
      <c r="M105" s="33"/>
      <c r="N105" s="33"/>
      <c r="O105" s="33"/>
      <c r="P105" s="36"/>
      <c r="Q105" s="36"/>
    </row>
    <row r="106">
      <c r="A106" s="36"/>
      <c r="B106" s="67"/>
      <c r="C106" s="44"/>
      <c r="D106" s="67"/>
      <c r="E106" s="67"/>
      <c r="F106" s="36"/>
      <c r="G106" s="36"/>
      <c r="I106" s="36"/>
      <c r="J106" s="52"/>
      <c r="K106" s="52"/>
      <c r="L106" s="33"/>
      <c r="M106" s="33"/>
      <c r="N106" s="33"/>
      <c r="O106" s="33"/>
      <c r="P106" s="36"/>
      <c r="Q106" s="36"/>
    </row>
    <row r="107">
      <c r="A107" s="36"/>
      <c r="B107" s="67"/>
      <c r="C107" s="44"/>
      <c r="D107" s="67"/>
      <c r="E107" s="67"/>
      <c r="F107" s="36"/>
      <c r="G107" s="36"/>
      <c r="I107" s="36"/>
      <c r="J107" s="52"/>
      <c r="K107" s="52"/>
      <c r="L107" s="33"/>
      <c r="M107" s="33"/>
      <c r="N107" s="33"/>
      <c r="O107" s="33"/>
      <c r="P107" s="36"/>
      <c r="Q107" s="36"/>
    </row>
    <row r="108">
      <c r="A108" s="36"/>
      <c r="B108" s="67"/>
      <c r="C108" s="44"/>
      <c r="D108" s="67"/>
      <c r="E108" s="67"/>
      <c r="F108" s="36"/>
      <c r="G108" s="36"/>
      <c r="I108" s="36"/>
      <c r="J108" s="52"/>
      <c r="K108" s="52"/>
      <c r="L108" s="33"/>
      <c r="M108" s="33"/>
      <c r="N108" s="33"/>
      <c r="O108" s="33"/>
      <c r="P108" s="36"/>
      <c r="Q108" s="36"/>
    </row>
    <row r="109">
      <c r="A109" s="36"/>
      <c r="B109" s="67"/>
      <c r="C109" s="44"/>
      <c r="D109" s="67"/>
      <c r="E109" s="67"/>
      <c r="F109" s="36"/>
      <c r="G109" s="36"/>
      <c r="I109" s="36"/>
      <c r="J109" s="52"/>
      <c r="K109" s="52"/>
      <c r="L109" s="33"/>
      <c r="M109" s="33"/>
      <c r="N109" s="33"/>
      <c r="O109" s="33"/>
      <c r="P109" s="36"/>
      <c r="Q109" s="36"/>
    </row>
    <row r="110">
      <c r="A110" s="36"/>
      <c r="B110" s="67"/>
      <c r="C110" s="44"/>
      <c r="D110" s="67"/>
      <c r="E110" s="67"/>
      <c r="F110" s="36"/>
      <c r="G110" s="36"/>
      <c r="I110" s="36"/>
      <c r="J110" s="52"/>
      <c r="K110" s="52"/>
      <c r="L110" s="33"/>
      <c r="M110" s="33"/>
      <c r="N110" s="33"/>
      <c r="O110" s="33"/>
      <c r="P110" s="36"/>
      <c r="Q110" s="36"/>
    </row>
    <row r="111">
      <c r="A111" s="36"/>
      <c r="B111" s="67"/>
      <c r="C111" s="44"/>
      <c r="D111" s="67"/>
      <c r="E111" s="67"/>
      <c r="F111" s="36"/>
      <c r="G111" s="36"/>
      <c r="I111" s="36"/>
      <c r="J111" s="52"/>
      <c r="K111" s="52"/>
      <c r="L111" s="33"/>
      <c r="M111" s="33"/>
      <c r="N111" s="33"/>
      <c r="O111" s="33"/>
      <c r="P111" s="36"/>
      <c r="Q111" s="36"/>
    </row>
    <row r="112">
      <c r="A112" s="36"/>
      <c r="B112" s="67"/>
      <c r="C112" s="44"/>
      <c r="D112" s="67"/>
      <c r="E112" s="67"/>
      <c r="F112" s="36"/>
      <c r="G112" s="36"/>
      <c r="I112" s="36"/>
      <c r="J112" s="52"/>
      <c r="K112" s="52"/>
      <c r="L112" s="33"/>
      <c r="M112" s="33"/>
      <c r="N112" s="33"/>
      <c r="O112" s="33"/>
      <c r="P112" s="36"/>
      <c r="Q112" s="36"/>
    </row>
    <row r="113">
      <c r="A113" s="36"/>
      <c r="B113" s="67"/>
      <c r="C113" s="44"/>
      <c r="D113" s="67"/>
      <c r="E113" s="67"/>
      <c r="F113" s="36"/>
      <c r="G113" s="36"/>
      <c r="I113" s="36"/>
      <c r="J113" s="52"/>
      <c r="K113" s="52"/>
      <c r="L113" s="33"/>
      <c r="M113" s="33"/>
      <c r="N113" s="33"/>
      <c r="O113" s="33"/>
      <c r="P113" s="36"/>
      <c r="Q113" s="36"/>
    </row>
    <row r="114">
      <c r="A114" s="36"/>
      <c r="B114" s="67"/>
      <c r="C114" s="44"/>
      <c r="D114" s="67"/>
      <c r="E114" s="67"/>
      <c r="F114" s="36"/>
      <c r="G114" s="36"/>
      <c r="I114" s="36"/>
      <c r="J114" s="52"/>
      <c r="K114" s="52"/>
      <c r="L114" s="33"/>
      <c r="M114" s="33"/>
      <c r="N114" s="33"/>
      <c r="O114" s="33"/>
      <c r="P114" s="36"/>
      <c r="Q114" s="36"/>
    </row>
    <row r="115">
      <c r="A115" s="36"/>
      <c r="B115" s="67"/>
      <c r="C115" s="44"/>
      <c r="D115" s="67"/>
      <c r="E115" s="67"/>
      <c r="F115" s="36"/>
      <c r="G115" s="36"/>
      <c r="I115" s="36"/>
      <c r="J115" s="52"/>
      <c r="K115" s="52"/>
      <c r="L115" s="33"/>
      <c r="M115" s="33"/>
      <c r="N115" s="33"/>
      <c r="O115" s="33"/>
      <c r="P115" s="36"/>
      <c r="Q115" s="36"/>
    </row>
    <row r="116">
      <c r="A116" s="36"/>
      <c r="B116" s="67"/>
      <c r="C116" s="44"/>
      <c r="D116" s="67"/>
      <c r="E116" s="67"/>
      <c r="F116" s="36"/>
      <c r="G116" s="36"/>
      <c r="I116" s="36"/>
      <c r="J116" s="52"/>
      <c r="K116" s="52"/>
      <c r="L116" s="33"/>
      <c r="M116" s="33"/>
      <c r="N116" s="33"/>
      <c r="O116" s="33"/>
      <c r="P116" s="36"/>
      <c r="Q116" s="36"/>
    </row>
    <row r="117">
      <c r="A117" s="36"/>
      <c r="B117" s="67"/>
      <c r="C117" s="44"/>
      <c r="D117" s="67"/>
      <c r="E117" s="67"/>
      <c r="F117" s="36"/>
      <c r="G117" s="36"/>
      <c r="I117" s="36"/>
      <c r="J117" s="52"/>
      <c r="K117" s="52"/>
      <c r="L117" s="33"/>
      <c r="M117" s="33"/>
      <c r="N117" s="33"/>
      <c r="O117" s="33"/>
      <c r="P117" s="36"/>
      <c r="Q117" s="36"/>
    </row>
    <row r="118">
      <c r="A118" s="36"/>
      <c r="B118" s="67"/>
      <c r="C118" s="44"/>
      <c r="D118" s="67"/>
      <c r="E118" s="67"/>
      <c r="F118" s="36"/>
      <c r="G118" s="36"/>
      <c r="I118" s="36"/>
      <c r="J118" s="52"/>
      <c r="K118" s="52"/>
      <c r="L118" s="33"/>
      <c r="M118" s="33"/>
      <c r="N118" s="33"/>
      <c r="O118" s="33"/>
      <c r="P118" s="36"/>
      <c r="Q118" s="36"/>
    </row>
    <row r="119">
      <c r="A119" s="36"/>
      <c r="B119" s="67"/>
      <c r="C119" s="44"/>
      <c r="D119" s="67"/>
      <c r="E119" s="67"/>
      <c r="F119" s="36"/>
      <c r="G119" s="36"/>
      <c r="I119" s="36"/>
      <c r="J119" s="52"/>
      <c r="K119" s="52"/>
      <c r="L119" s="33"/>
      <c r="M119" s="33"/>
      <c r="N119" s="33"/>
      <c r="O119" s="33"/>
      <c r="P119" s="36"/>
      <c r="Q119" s="36"/>
    </row>
    <row r="120">
      <c r="A120" s="36"/>
      <c r="B120" s="67"/>
      <c r="C120" s="44"/>
      <c r="D120" s="67"/>
      <c r="E120" s="67"/>
      <c r="F120" s="36"/>
      <c r="G120" s="36"/>
      <c r="I120" s="36"/>
      <c r="J120" s="52"/>
      <c r="K120" s="52"/>
      <c r="L120" s="33"/>
      <c r="M120" s="33"/>
      <c r="N120" s="33"/>
      <c r="O120" s="33"/>
      <c r="P120" s="36"/>
      <c r="Q120" s="36"/>
    </row>
    <row r="121">
      <c r="A121" s="36"/>
      <c r="B121" s="67"/>
      <c r="C121" s="44"/>
      <c r="D121" s="67"/>
      <c r="E121" s="67"/>
      <c r="F121" s="36"/>
      <c r="G121" s="36"/>
      <c r="I121" s="36"/>
      <c r="J121" s="52"/>
      <c r="K121" s="52"/>
      <c r="L121" s="33"/>
      <c r="M121" s="33"/>
      <c r="N121" s="33"/>
      <c r="O121" s="33"/>
      <c r="P121" s="36"/>
      <c r="Q121" s="36"/>
    </row>
    <row r="122">
      <c r="A122" s="36"/>
      <c r="B122" s="67"/>
      <c r="C122" s="44"/>
      <c r="D122" s="67"/>
      <c r="E122" s="67"/>
      <c r="F122" s="36"/>
      <c r="G122" s="36"/>
      <c r="I122" s="36"/>
      <c r="J122" s="52"/>
      <c r="K122" s="52"/>
      <c r="L122" s="33"/>
      <c r="M122" s="33"/>
      <c r="N122" s="33"/>
      <c r="O122" s="33"/>
      <c r="P122" s="36"/>
      <c r="Q122" s="36"/>
    </row>
    <row r="123">
      <c r="A123" s="36"/>
      <c r="B123" s="67"/>
      <c r="C123" s="44"/>
      <c r="D123" s="67"/>
      <c r="E123" s="67"/>
      <c r="F123" s="36"/>
      <c r="G123" s="36"/>
      <c r="I123" s="36"/>
      <c r="J123" s="52"/>
      <c r="K123" s="52"/>
      <c r="L123" s="33"/>
      <c r="M123" s="33"/>
      <c r="N123" s="33"/>
      <c r="O123" s="33"/>
      <c r="P123" s="36"/>
      <c r="Q123" s="36"/>
    </row>
    <row r="124">
      <c r="A124" s="36"/>
      <c r="B124" s="67"/>
      <c r="C124" s="44"/>
      <c r="D124" s="67"/>
      <c r="E124" s="67"/>
      <c r="F124" s="36"/>
      <c r="G124" s="36"/>
      <c r="I124" s="36"/>
      <c r="J124" s="52"/>
      <c r="K124" s="52"/>
      <c r="L124" s="33"/>
      <c r="M124" s="33"/>
      <c r="N124" s="33"/>
      <c r="O124" s="33"/>
      <c r="P124" s="36"/>
      <c r="Q124" s="36"/>
    </row>
    <row r="125">
      <c r="A125" s="36"/>
      <c r="B125" s="67"/>
      <c r="C125" s="44"/>
      <c r="D125" s="67"/>
      <c r="E125" s="67"/>
      <c r="F125" s="36"/>
      <c r="G125" s="36"/>
      <c r="I125" s="36"/>
      <c r="J125" s="52"/>
      <c r="K125" s="52"/>
      <c r="L125" s="33"/>
      <c r="M125" s="33"/>
      <c r="N125" s="33"/>
      <c r="O125" s="33"/>
      <c r="P125" s="36"/>
      <c r="Q125" s="36"/>
    </row>
    <row r="126">
      <c r="A126" s="36"/>
      <c r="B126" s="67"/>
      <c r="C126" s="44"/>
      <c r="D126" s="67"/>
      <c r="E126" s="67"/>
      <c r="F126" s="36"/>
      <c r="G126" s="36"/>
      <c r="I126" s="36"/>
      <c r="J126" s="52"/>
      <c r="K126" s="52"/>
      <c r="L126" s="33"/>
      <c r="M126" s="33"/>
      <c r="N126" s="33"/>
      <c r="O126" s="33"/>
      <c r="P126" s="36"/>
      <c r="Q126" s="36"/>
    </row>
    <row r="127">
      <c r="A127" s="36"/>
      <c r="B127" s="67"/>
      <c r="C127" s="44"/>
      <c r="D127" s="67"/>
      <c r="E127" s="67"/>
      <c r="F127" s="36"/>
      <c r="G127" s="36"/>
      <c r="I127" s="36"/>
      <c r="J127" s="52"/>
      <c r="K127" s="52"/>
      <c r="L127" s="33"/>
      <c r="M127" s="33"/>
      <c r="N127" s="33"/>
      <c r="O127" s="33"/>
      <c r="P127" s="36"/>
      <c r="Q127" s="36"/>
    </row>
    <row r="128">
      <c r="A128" s="36"/>
      <c r="B128" s="67"/>
      <c r="C128" s="44"/>
      <c r="D128" s="67"/>
      <c r="E128" s="67"/>
      <c r="F128" s="36"/>
      <c r="G128" s="36"/>
      <c r="I128" s="36"/>
      <c r="J128" s="52"/>
      <c r="K128" s="52"/>
      <c r="L128" s="33"/>
      <c r="M128" s="33"/>
      <c r="N128" s="33"/>
      <c r="O128" s="33"/>
      <c r="P128" s="36"/>
      <c r="Q128" s="36"/>
    </row>
    <row r="129">
      <c r="A129" s="36"/>
      <c r="B129" s="67"/>
      <c r="C129" s="44"/>
      <c r="D129" s="67"/>
      <c r="E129" s="67"/>
      <c r="F129" s="36"/>
      <c r="G129" s="36"/>
      <c r="I129" s="36"/>
      <c r="J129" s="52"/>
      <c r="K129" s="52"/>
      <c r="L129" s="33"/>
      <c r="M129" s="33"/>
      <c r="N129" s="33"/>
      <c r="O129" s="33"/>
      <c r="P129" s="36"/>
      <c r="Q129" s="36"/>
    </row>
    <row r="130">
      <c r="A130" s="36"/>
      <c r="B130" s="67"/>
      <c r="C130" s="44"/>
      <c r="D130" s="67"/>
      <c r="E130" s="67"/>
      <c r="F130" s="36"/>
      <c r="G130" s="36"/>
      <c r="I130" s="36"/>
      <c r="J130" s="52"/>
      <c r="K130" s="52"/>
      <c r="L130" s="33"/>
      <c r="M130" s="33"/>
      <c r="N130" s="33"/>
      <c r="O130" s="33"/>
      <c r="P130" s="36"/>
      <c r="Q130" s="36"/>
    </row>
    <row r="131">
      <c r="A131" s="36"/>
      <c r="B131" s="67"/>
      <c r="C131" s="44"/>
      <c r="D131" s="67"/>
      <c r="E131" s="67"/>
      <c r="F131" s="36"/>
      <c r="G131" s="36"/>
      <c r="I131" s="36"/>
      <c r="J131" s="52"/>
      <c r="K131" s="52"/>
      <c r="L131" s="33"/>
      <c r="M131" s="33"/>
      <c r="N131" s="33"/>
      <c r="O131" s="33"/>
      <c r="P131" s="36"/>
      <c r="Q131" s="36"/>
    </row>
    <row r="132">
      <c r="A132" s="36"/>
      <c r="B132" s="67"/>
      <c r="C132" s="44"/>
      <c r="D132" s="67"/>
      <c r="E132" s="67"/>
      <c r="F132" s="36"/>
      <c r="G132" s="36"/>
      <c r="I132" s="36"/>
      <c r="J132" s="52"/>
      <c r="K132" s="52"/>
      <c r="L132" s="33"/>
      <c r="M132" s="33"/>
      <c r="N132" s="33"/>
      <c r="O132" s="33"/>
      <c r="P132" s="36"/>
      <c r="Q132" s="36"/>
    </row>
    <row r="133">
      <c r="A133" s="36"/>
      <c r="B133" s="67"/>
      <c r="C133" s="44"/>
      <c r="D133" s="67"/>
      <c r="E133" s="67"/>
      <c r="F133" s="36"/>
      <c r="G133" s="36"/>
      <c r="I133" s="36"/>
      <c r="J133" s="52"/>
      <c r="K133" s="52"/>
      <c r="L133" s="33"/>
      <c r="M133" s="33"/>
      <c r="N133" s="33"/>
      <c r="O133" s="33"/>
      <c r="P133" s="36"/>
      <c r="Q133" s="36"/>
    </row>
    <row r="134">
      <c r="A134" s="36"/>
      <c r="B134" s="67"/>
      <c r="C134" s="44"/>
      <c r="D134" s="67"/>
      <c r="E134" s="67"/>
      <c r="F134" s="36"/>
      <c r="G134" s="36"/>
      <c r="I134" s="36"/>
      <c r="J134" s="52"/>
      <c r="K134" s="52"/>
      <c r="L134" s="33"/>
      <c r="M134" s="33"/>
      <c r="N134" s="33"/>
      <c r="O134" s="33"/>
      <c r="P134" s="36"/>
      <c r="Q134" s="36"/>
    </row>
    <row r="135">
      <c r="A135" s="36"/>
      <c r="B135" s="67"/>
      <c r="C135" s="44"/>
      <c r="D135" s="67"/>
      <c r="E135" s="67"/>
      <c r="F135" s="36"/>
      <c r="G135" s="36"/>
      <c r="I135" s="36"/>
      <c r="J135" s="52"/>
      <c r="K135" s="52"/>
      <c r="L135" s="33"/>
      <c r="M135" s="33"/>
      <c r="N135" s="33"/>
      <c r="O135" s="33"/>
      <c r="P135" s="36"/>
      <c r="Q135" s="36"/>
    </row>
    <row r="136">
      <c r="A136" s="36"/>
      <c r="B136" s="67"/>
      <c r="C136" s="44"/>
      <c r="D136" s="67"/>
      <c r="E136" s="67"/>
      <c r="F136" s="36"/>
      <c r="G136" s="36"/>
      <c r="I136" s="36"/>
      <c r="J136" s="52"/>
      <c r="K136" s="52"/>
      <c r="L136" s="33"/>
      <c r="M136" s="33"/>
      <c r="N136" s="33"/>
      <c r="O136" s="33"/>
      <c r="P136" s="36"/>
      <c r="Q136" s="36"/>
    </row>
    <row r="137">
      <c r="A137" s="36"/>
      <c r="B137" s="67"/>
      <c r="C137" s="44"/>
      <c r="D137" s="67"/>
      <c r="E137" s="67"/>
      <c r="F137" s="36"/>
      <c r="G137" s="36"/>
      <c r="I137" s="36"/>
      <c r="J137" s="52"/>
      <c r="K137" s="52"/>
      <c r="L137" s="33"/>
      <c r="M137" s="33"/>
      <c r="N137" s="33"/>
      <c r="O137" s="33"/>
      <c r="P137" s="36"/>
      <c r="Q137" s="36"/>
    </row>
    <row r="138">
      <c r="A138" s="36"/>
      <c r="B138" s="67"/>
      <c r="C138" s="44"/>
      <c r="D138" s="67"/>
      <c r="E138" s="67"/>
      <c r="F138" s="36"/>
      <c r="G138" s="36"/>
      <c r="I138" s="36"/>
      <c r="J138" s="52"/>
      <c r="K138" s="52"/>
      <c r="L138" s="33"/>
      <c r="M138" s="33"/>
      <c r="N138" s="33"/>
      <c r="O138" s="33"/>
      <c r="P138" s="36"/>
      <c r="Q138" s="36"/>
    </row>
    <row r="139">
      <c r="A139" s="36"/>
      <c r="B139" s="67"/>
      <c r="C139" s="44"/>
      <c r="D139" s="67"/>
      <c r="E139" s="67"/>
      <c r="F139" s="36"/>
      <c r="G139" s="36"/>
      <c r="I139" s="36"/>
      <c r="J139" s="52"/>
      <c r="K139" s="52"/>
      <c r="L139" s="33"/>
      <c r="M139" s="33"/>
      <c r="N139" s="33"/>
      <c r="O139" s="33"/>
      <c r="P139" s="36"/>
      <c r="Q139" s="36"/>
    </row>
    <row r="140">
      <c r="A140" s="36"/>
      <c r="B140" s="67"/>
      <c r="C140" s="44"/>
      <c r="D140" s="67"/>
      <c r="E140" s="67"/>
      <c r="F140" s="36"/>
      <c r="G140" s="36"/>
      <c r="I140" s="36"/>
      <c r="J140" s="52"/>
      <c r="K140" s="52"/>
      <c r="L140" s="33"/>
      <c r="M140" s="33"/>
      <c r="N140" s="33"/>
      <c r="O140" s="33"/>
      <c r="P140" s="36"/>
      <c r="Q140" s="36"/>
    </row>
    <row r="141">
      <c r="A141" s="36"/>
      <c r="B141" s="67"/>
      <c r="C141" s="44"/>
      <c r="D141" s="67"/>
      <c r="E141" s="67"/>
      <c r="F141" s="36"/>
      <c r="G141" s="36"/>
      <c r="I141" s="36"/>
      <c r="J141" s="52"/>
      <c r="K141" s="52"/>
      <c r="L141" s="33"/>
      <c r="M141" s="33"/>
      <c r="N141" s="33"/>
      <c r="O141" s="33"/>
      <c r="P141" s="36"/>
      <c r="Q141" s="36"/>
    </row>
    <row r="142">
      <c r="A142" s="36"/>
      <c r="B142" s="67"/>
      <c r="C142" s="44"/>
      <c r="D142" s="67"/>
      <c r="E142" s="67"/>
      <c r="F142" s="36"/>
      <c r="G142" s="36"/>
      <c r="I142" s="36"/>
      <c r="J142" s="52"/>
      <c r="K142" s="52"/>
      <c r="L142" s="33"/>
      <c r="M142" s="33"/>
      <c r="N142" s="33"/>
      <c r="O142" s="33"/>
      <c r="P142" s="36"/>
      <c r="Q142" s="36"/>
    </row>
    <row r="143">
      <c r="A143" s="36"/>
      <c r="B143" s="67"/>
      <c r="C143" s="44"/>
      <c r="D143" s="67"/>
      <c r="E143" s="67"/>
      <c r="F143" s="36"/>
      <c r="G143" s="36"/>
      <c r="I143" s="36"/>
      <c r="J143" s="52"/>
      <c r="K143" s="52"/>
      <c r="L143" s="33"/>
      <c r="M143" s="33"/>
      <c r="N143" s="33"/>
      <c r="O143" s="33"/>
      <c r="P143" s="36"/>
      <c r="Q143" s="36"/>
    </row>
    <row r="144">
      <c r="A144" s="36"/>
      <c r="B144" s="67"/>
      <c r="C144" s="44"/>
      <c r="D144" s="67"/>
      <c r="E144" s="67"/>
      <c r="F144" s="36"/>
      <c r="G144" s="36"/>
      <c r="I144" s="36"/>
      <c r="J144" s="52"/>
      <c r="K144" s="52"/>
      <c r="L144" s="33"/>
      <c r="M144" s="33"/>
      <c r="N144" s="33"/>
      <c r="O144" s="33"/>
      <c r="P144" s="36"/>
      <c r="Q144" s="36"/>
    </row>
    <row r="145">
      <c r="A145" s="36"/>
      <c r="B145" s="67"/>
      <c r="C145" s="44"/>
      <c r="D145" s="67"/>
      <c r="E145" s="67"/>
      <c r="F145" s="36"/>
      <c r="G145" s="36"/>
      <c r="I145" s="36"/>
      <c r="J145" s="52"/>
      <c r="K145" s="52"/>
      <c r="L145" s="33"/>
      <c r="M145" s="33"/>
      <c r="N145" s="33"/>
      <c r="O145" s="33"/>
      <c r="P145" s="36"/>
      <c r="Q145" s="36"/>
    </row>
    <row r="146">
      <c r="A146" s="36"/>
      <c r="B146" s="67"/>
      <c r="C146" s="44"/>
      <c r="D146" s="67"/>
      <c r="E146" s="67"/>
      <c r="F146" s="36"/>
      <c r="G146" s="36"/>
      <c r="I146" s="36"/>
      <c r="J146" s="52"/>
      <c r="K146" s="52"/>
      <c r="L146" s="33"/>
      <c r="M146" s="33"/>
      <c r="N146" s="33"/>
      <c r="O146" s="33"/>
      <c r="P146" s="36"/>
      <c r="Q146" s="36"/>
    </row>
    <row r="147">
      <c r="A147" s="36"/>
      <c r="B147" s="67"/>
      <c r="C147" s="44"/>
      <c r="D147" s="67"/>
      <c r="E147" s="67"/>
      <c r="F147" s="36"/>
      <c r="G147" s="36"/>
      <c r="I147" s="36"/>
      <c r="J147" s="52"/>
      <c r="K147" s="52"/>
      <c r="L147" s="33"/>
      <c r="M147" s="33"/>
      <c r="N147" s="33"/>
      <c r="O147" s="33"/>
      <c r="P147" s="36"/>
      <c r="Q147" s="36"/>
    </row>
    <row r="148">
      <c r="A148" s="36"/>
      <c r="B148" s="67"/>
      <c r="C148" s="44"/>
      <c r="D148" s="67"/>
      <c r="E148" s="67"/>
      <c r="F148" s="36"/>
      <c r="G148" s="36"/>
      <c r="I148" s="36"/>
      <c r="J148" s="52"/>
      <c r="K148" s="52"/>
      <c r="L148" s="33"/>
      <c r="M148" s="33"/>
      <c r="N148" s="33"/>
      <c r="O148" s="33"/>
      <c r="P148" s="36"/>
      <c r="Q148" s="36"/>
    </row>
    <row r="149">
      <c r="A149" s="36"/>
      <c r="B149" s="67"/>
      <c r="C149" s="44"/>
      <c r="D149" s="67"/>
      <c r="E149" s="67"/>
      <c r="F149" s="36"/>
      <c r="G149" s="36"/>
      <c r="I149" s="36"/>
      <c r="J149" s="52"/>
      <c r="K149" s="52"/>
      <c r="L149" s="33"/>
      <c r="M149" s="33"/>
      <c r="N149" s="33"/>
      <c r="O149" s="33"/>
      <c r="P149" s="36"/>
      <c r="Q149" s="36"/>
    </row>
    <row r="150">
      <c r="A150" s="36"/>
      <c r="B150" s="67"/>
      <c r="C150" s="44"/>
      <c r="D150" s="67"/>
      <c r="E150" s="67"/>
      <c r="F150" s="36"/>
      <c r="G150" s="36"/>
      <c r="I150" s="36"/>
      <c r="J150" s="52"/>
      <c r="K150" s="52"/>
      <c r="L150" s="33"/>
      <c r="M150" s="33"/>
      <c r="N150" s="33"/>
      <c r="O150" s="33"/>
      <c r="P150" s="36"/>
      <c r="Q150" s="36"/>
    </row>
    <row r="151">
      <c r="A151" s="36"/>
      <c r="B151" s="67"/>
      <c r="C151" s="44"/>
      <c r="D151" s="67"/>
      <c r="E151" s="67"/>
      <c r="F151" s="36"/>
      <c r="G151" s="36"/>
      <c r="I151" s="36"/>
      <c r="J151" s="52"/>
      <c r="K151" s="52"/>
      <c r="L151" s="33"/>
      <c r="M151" s="33"/>
      <c r="N151" s="33"/>
      <c r="O151" s="33"/>
      <c r="P151" s="36"/>
      <c r="Q151" s="36"/>
    </row>
    <row r="152">
      <c r="A152" s="36"/>
      <c r="B152" s="67"/>
      <c r="C152" s="44"/>
      <c r="D152" s="67"/>
      <c r="E152" s="67"/>
      <c r="F152" s="36"/>
      <c r="G152" s="36"/>
      <c r="I152" s="36"/>
      <c r="J152" s="52"/>
      <c r="K152" s="52"/>
      <c r="L152" s="33"/>
      <c r="M152" s="33"/>
      <c r="N152" s="33"/>
      <c r="O152" s="33"/>
      <c r="P152" s="36"/>
      <c r="Q152" s="36"/>
    </row>
    <row r="153">
      <c r="A153" s="36"/>
      <c r="B153" s="67"/>
      <c r="C153" s="44"/>
      <c r="D153" s="67"/>
      <c r="E153" s="67"/>
      <c r="F153" s="36"/>
      <c r="G153" s="36"/>
      <c r="I153" s="36"/>
      <c r="J153" s="52"/>
      <c r="K153" s="52"/>
      <c r="L153" s="33"/>
      <c r="M153" s="33"/>
      <c r="N153" s="33"/>
      <c r="O153" s="33"/>
      <c r="P153" s="36"/>
      <c r="Q153" s="36"/>
    </row>
    <row r="154">
      <c r="A154" s="36"/>
      <c r="B154" s="67"/>
      <c r="C154" s="44"/>
      <c r="D154" s="67"/>
      <c r="E154" s="67"/>
      <c r="F154" s="36"/>
      <c r="G154" s="36"/>
      <c r="I154" s="36"/>
      <c r="J154" s="52"/>
      <c r="K154" s="52"/>
      <c r="L154" s="33"/>
      <c r="M154" s="33"/>
      <c r="N154" s="33"/>
      <c r="O154" s="33"/>
      <c r="P154" s="36"/>
      <c r="Q154" s="36"/>
    </row>
    <row r="155">
      <c r="A155" s="36"/>
      <c r="B155" s="67"/>
      <c r="C155" s="44"/>
      <c r="D155" s="67"/>
      <c r="E155" s="67"/>
      <c r="F155" s="36"/>
      <c r="G155" s="36"/>
      <c r="I155" s="36"/>
      <c r="J155" s="52"/>
      <c r="K155" s="52"/>
      <c r="L155" s="33"/>
      <c r="M155" s="33"/>
      <c r="N155" s="33"/>
      <c r="O155" s="33"/>
      <c r="P155" s="36"/>
      <c r="Q155" s="36"/>
    </row>
    <row r="156">
      <c r="A156" s="36"/>
      <c r="B156" s="67"/>
      <c r="C156" s="44"/>
      <c r="D156" s="67"/>
      <c r="E156" s="67"/>
      <c r="F156" s="36"/>
      <c r="G156" s="36"/>
      <c r="I156" s="36"/>
      <c r="J156" s="52"/>
      <c r="K156" s="52"/>
      <c r="L156" s="33"/>
      <c r="M156" s="33"/>
      <c r="N156" s="33"/>
      <c r="O156" s="33"/>
      <c r="P156" s="36"/>
      <c r="Q156" s="36"/>
    </row>
    <row r="157">
      <c r="A157" s="36"/>
      <c r="B157" s="67"/>
      <c r="C157" s="44"/>
      <c r="D157" s="67"/>
      <c r="E157" s="67"/>
      <c r="F157" s="36"/>
      <c r="G157" s="36"/>
      <c r="I157" s="36"/>
      <c r="J157" s="52"/>
      <c r="K157" s="52"/>
      <c r="L157" s="33"/>
      <c r="M157" s="33"/>
      <c r="N157" s="33"/>
      <c r="O157" s="33"/>
      <c r="P157" s="36"/>
      <c r="Q157" s="36"/>
    </row>
    <row r="158">
      <c r="A158" s="36"/>
      <c r="B158" s="67"/>
      <c r="C158" s="44"/>
      <c r="D158" s="67"/>
      <c r="E158" s="67"/>
      <c r="F158" s="36"/>
      <c r="G158" s="36"/>
      <c r="I158" s="36"/>
      <c r="J158" s="52"/>
      <c r="K158" s="52"/>
      <c r="L158" s="33"/>
      <c r="M158" s="33"/>
      <c r="N158" s="33"/>
      <c r="O158" s="33"/>
      <c r="P158" s="36"/>
      <c r="Q158" s="36"/>
    </row>
    <row r="159">
      <c r="A159" s="36"/>
      <c r="B159" s="67"/>
      <c r="C159" s="44"/>
      <c r="D159" s="67"/>
      <c r="E159" s="67"/>
      <c r="F159" s="36"/>
      <c r="G159" s="36"/>
      <c r="I159" s="36"/>
      <c r="J159" s="52"/>
      <c r="K159" s="52"/>
      <c r="L159" s="33"/>
      <c r="M159" s="33"/>
      <c r="N159" s="33"/>
      <c r="O159" s="33"/>
      <c r="P159" s="36"/>
      <c r="Q159" s="36"/>
    </row>
    <row r="160">
      <c r="A160" s="36"/>
      <c r="B160" s="67"/>
      <c r="C160" s="44"/>
      <c r="D160" s="67"/>
      <c r="E160" s="67"/>
      <c r="F160" s="36"/>
      <c r="G160" s="36"/>
      <c r="I160" s="36"/>
      <c r="J160" s="52"/>
      <c r="K160" s="52"/>
      <c r="L160" s="33"/>
      <c r="M160" s="33"/>
      <c r="N160" s="33"/>
      <c r="O160" s="33"/>
      <c r="P160" s="36"/>
      <c r="Q160" s="36"/>
    </row>
    <row r="161">
      <c r="A161" s="36"/>
      <c r="B161" s="67"/>
      <c r="C161" s="44"/>
      <c r="D161" s="67"/>
      <c r="E161" s="67"/>
      <c r="F161" s="36"/>
      <c r="G161" s="36"/>
      <c r="I161" s="36"/>
      <c r="J161" s="52"/>
      <c r="K161" s="52"/>
      <c r="L161" s="33"/>
      <c r="M161" s="33"/>
      <c r="N161" s="33"/>
      <c r="O161" s="33"/>
      <c r="P161" s="36"/>
      <c r="Q161" s="36"/>
    </row>
    <row r="162">
      <c r="A162" s="36"/>
      <c r="B162" s="67"/>
      <c r="C162" s="44"/>
      <c r="D162" s="67"/>
      <c r="E162" s="67"/>
      <c r="F162" s="36"/>
      <c r="G162" s="36"/>
      <c r="I162" s="36"/>
      <c r="J162" s="52"/>
      <c r="K162" s="52"/>
      <c r="L162" s="33"/>
      <c r="M162" s="33"/>
      <c r="N162" s="33"/>
      <c r="O162" s="33"/>
      <c r="P162" s="36"/>
      <c r="Q162" s="36"/>
    </row>
    <row r="163">
      <c r="A163" s="36"/>
      <c r="B163" s="67"/>
      <c r="C163" s="44"/>
      <c r="D163" s="67"/>
      <c r="E163" s="67"/>
      <c r="F163" s="36"/>
      <c r="G163" s="36"/>
      <c r="I163" s="36"/>
      <c r="J163" s="52"/>
      <c r="K163" s="52"/>
      <c r="L163" s="33"/>
      <c r="M163" s="33"/>
      <c r="N163" s="33"/>
      <c r="O163" s="33"/>
      <c r="P163" s="36"/>
      <c r="Q163" s="36"/>
    </row>
    <row r="164">
      <c r="A164" s="36"/>
      <c r="B164" s="67"/>
      <c r="C164" s="44"/>
      <c r="D164" s="67"/>
      <c r="E164" s="67"/>
      <c r="F164" s="36"/>
      <c r="G164" s="36"/>
      <c r="I164" s="36"/>
      <c r="J164" s="52"/>
      <c r="K164" s="52"/>
      <c r="L164" s="33"/>
      <c r="M164" s="33"/>
      <c r="N164" s="33"/>
      <c r="O164" s="33"/>
      <c r="P164" s="36"/>
      <c r="Q164" s="36"/>
    </row>
    <row r="165">
      <c r="A165" s="36"/>
      <c r="B165" s="67"/>
      <c r="C165" s="44"/>
      <c r="D165" s="67"/>
      <c r="E165" s="67"/>
      <c r="F165" s="36"/>
      <c r="G165" s="36"/>
      <c r="I165" s="36"/>
      <c r="J165" s="52"/>
      <c r="K165" s="52"/>
      <c r="L165" s="33"/>
      <c r="M165" s="33"/>
      <c r="N165" s="33"/>
      <c r="O165" s="33"/>
      <c r="P165" s="36"/>
      <c r="Q165" s="36"/>
    </row>
    <row r="166">
      <c r="A166" s="36"/>
      <c r="B166" s="67"/>
      <c r="C166" s="44"/>
      <c r="D166" s="67"/>
      <c r="E166" s="67"/>
      <c r="F166" s="36"/>
      <c r="G166" s="36"/>
      <c r="I166" s="36"/>
      <c r="J166" s="52"/>
      <c r="K166" s="52"/>
      <c r="L166" s="33"/>
      <c r="M166" s="33"/>
      <c r="N166" s="33"/>
      <c r="O166" s="33"/>
      <c r="P166" s="36"/>
      <c r="Q166" s="36"/>
    </row>
    <row r="167">
      <c r="A167" s="36"/>
      <c r="B167" s="67"/>
      <c r="C167" s="44"/>
      <c r="D167" s="67"/>
      <c r="E167" s="67"/>
      <c r="F167" s="36"/>
      <c r="G167" s="36"/>
      <c r="I167" s="36"/>
      <c r="J167" s="52"/>
      <c r="K167" s="52"/>
      <c r="L167" s="33"/>
      <c r="M167" s="33"/>
      <c r="N167" s="33"/>
      <c r="O167" s="33"/>
      <c r="P167" s="36"/>
      <c r="Q167" s="36"/>
    </row>
    <row r="168">
      <c r="A168" s="36"/>
      <c r="B168" s="67"/>
      <c r="C168" s="44"/>
      <c r="D168" s="67"/>
      <c r="E168" s="67"/>
      <c r="F168" s="36"/>
      <c r="G168" s="36"/>
      <c r="I168" s="36"/>
      <c r="J168" s="52"/>
      <c r="K168" s="52"/>
      <c r="L168" s="33"/>
      <c r="M168" s="33"/>
      <c r="N168" s="33"/>
      <c r="O168" s="33"/>
      <c r="P168" s="36"/>
      <c r="Q168" s="36"/>
    </row>
    <row r="169">
      <c r="A169" s="36"/>
      <c r="B169" s="67"/>
      <c r="C169" s="44"/>
      <c r="D169" s="67"/>
      <c r="E169" s="67"/>
      <c r="F169" s="36"/>
      <c r="G169" s="36"/>
      <c r="I169" s="36"/>
      <c r="J169" s="52"/>
      <c r="K169" s="52"/>
      <c r="L169" s="33"/>
      <c r="M169" s="33"/>
      <c r="N169" s="33"/>
      <c r="O169" s="33"/>
      <c r="P169" s="36"/>
      <c r="Q169" s="36"/>
    </row>
    <row r="170">
      <c r="A170" s="36"/>
      <c r="B170" s="67"/>
      <c r="C170" s="44"/>
      <c r="D170" s="67"/>
      <c r="E170" s="67"/>
      <c r="F170" s="36"/>
      <c r="G170" s="36"/>
      <c r="I170" s="36"/>
      <c r="J170" s="52"/>
      <c r="K170" s="52"/>
      <c r="L170" s="33"/>
      <c r="M170" s="33"/>
      <c r="N170" s="33"/>
      <c r="O170" s="33"/>
      <c r="P170" s="36"/>
      <c r="Q170" s="36"/>
    </row>
    <row r="171">
      <c r="A171" s="36"/>
      <c r="B171" s="67"/>
      <c r="C171" s="44"/>
      <c r="D171" s="67"/>
      <c r="E171" s="67"/>
      <c r="F171" s="36"/>
      <c r="G171" s="36"/>
      <c r="I171" s="36"/>
      <c r="J171" s="52"/>
      <c r="K171" s="52"/>
      <c r="L171" s="33"/>
      <c r="M171" s="33"/>
      <c r="N171" s="33"/>
      <c r="O171" s="33"/>
      <c r="P171" s="36"/>
      <c r="Q171" s="36"/>
    </row>
    <row r="172">
      <c r="A172" s="36"/>
      <c r="B172" s="67"/>
      <c r="C172" s="44"/>
      <c r="D172" s="67"/>
      <c r="E172" s="67"/>
      <c r="F172" s="36"/>
      <c r="G172" s="36"/>
      <c r="I172" s="36"/>
      <c r="J172" s="52"/>
      <c r="K172" s="52"/>
      <c r="L172" s="33"/>
      <c r="M172" s="33"/>
      <c r="N172" s="33"/>
      <c r="O172" s="33"/>
      <c r="P172" s="36"/>
      <c r="Q172" s="36"/>
    </row>
    <row r="173">
      <c r="A173" s="36"/>
      <c r="B173" s="67"/>
      <c r="C173" s="44"/>
      <c r="D173" s="67"/>
      <c r="E173" s="67"/>
      <c r="F173" s="36"/>
      <c r="G173" s="36"/>
      <c r="I173" s="36"/>
      <c r="J173" s="52"/>
      <c r="K173" s="52"/>
      <c r="L173" s="33"/>
      <c r="M173" s="33"/>
      <c r="N173" s="33"/>
      <c r="O173" s="33"/>
      <c r="P173" s="36"/>
      <c r="Q173" s="36"/>
    </row>
    <row r="174">
      <c r="A174" s="36"/>
      <c r="B174" s="67"/>
      <c r="C174" s="44"/>
      <c r="D174" s="67"/>
      <c r="E174" s="67"/>
      <c r="F174" s="36"/>
      <c r="G174" s="36"/>
      <c r="I174" s="36"/>
      <c r="J174" s="52"/>
      <c r="K174" s="52"/>
      <c r="L174" s="33"/>
      <c r="M174" s="33"/>
      <c r="N174" s="33"/>
      <c r="O174" s="33"/>
      <c r="P174" s="36"/>
      <c r="Q174" s="36"/>
    </row>
    <row r="175">
      <c r="A175" s="36"/>
      <c r="B175" s="67"/>
      <c r="C175" s="44"/>
      <c r="D175" s="67"/>
      <c r="E175" s="67"/>
      <c r="F175" s="36"/>
      <c r="G175" s="36"/>
      <c r="I175" s="36"/>
      <c r="J175" s="52"/>
      <c r="K175" s="52"/>
      <c r="L175" s="33"/>
      <c r="M175" s="33"/>
      <c r="N175" s="33"/>
      <c r="O175" s="33"/>
      <c r="P175" s="36"/>
      <c r="Q175" s="36"/>
    </row>
    <row r="176">
      <c r="A176" s="36"/>
      <c r="B176" s="67"/>
      <c r="C176" s="44"/>
      <c r="D176" s="67"/>
      <c r="E176" s="67"/>
      <c r="F176" s="36"/>
      <c r="G176" s="36"/>
      <c r="I176" s="36"/>
      <c r="J176" s="52"/>
      <c r="K176" s="52"/>
      <c r="L176" s="33"/>
      <c r="M176" s="33"/>
      <c r="N176" s="33"/>
      <c r="O176" s="33"/>
      <c r="P176" s="36"/>
      <c r="Q176" s="36"/>
    </row>
    <row r="177">
      <c r="A177" s="36"/>
      <c r="B177" s="67"/>
      <c r="C177" s="44"/>
      <c r="D177" s="67"/>
      <c r="E177" s="67"/>
      <c r="F177" s="36"/>
      <c r="G177" s="36"/>
      <c r="I177" s="36"/>
      <c r="J177" s="52"/>
      <c r="K177" s="52"/>
      <c r="L177" s="33"/>
      <c r="M177" s="33"/>
      <c r="N177" s="33"/>
      <c r="O177" s="33"/>
      <c r="P177" s="36"/>
      <c r="Q177" s="36"/>
    </row>
    <row r="178">
      <c r="A178" s="36"/>
      <c r="B178" s="67"/>
      <c r="C178" s="44"/>
      <c r="D178" s="67"/>
      <c r="E178" s="67"/>
      <c r="F178" s="36"/>
      <c r="G178" s="36"/>
      <c r="I178" s="36"/>
      <c r="J178" s="52"/>
      <c r="K178" s="52"/>
      <c r="L178" s="33"/>
      <c r="M178" s="33"/>
      <c r="N178" s="33"/>
      <c r="O178" s="33"/>
      <c r="P178" s="36"/>
      <c r="Q178" s="36"/>
    </row>
    <row r="179">
      <c r="A179" s="36"/>
      <c r="B179" s="67"/>
      <c r="C179" s="44"/>
      <c r="D179" s="67"/>
      <c r="E179" s="67"/>
      <c r="F179" s="36"/>
      <c r="G179" s="36"/>
      <c r="I179" s="36"/>
      <c r="J179" s="52"/>
      <c r="K179" s="52"/>
      <c r="L179" s="33"/>
      <c r="M179" s="33"/>
      <c r="N179" s="33"/>
      <c r="O179" s="33"/>
      <c r="P179" s="36"/>
      <c r="Q179" s="36"/>
    </row>
    <row r="180">
      <c r="A180" s="36"/>
      <c r="B180" s="67"/>
      <c r="C180" s="44"/>
      <c r="D180" s="67"/>
      <c r="E180" s="67"/>
      <c r="F180" s="36"/>
      <c r="G180" s="36"/>
      <c r="I180" s="36"/>
      <c r="J180" s="52"/>
      <c r="K180" s="52"/>
      <c r="L180" s="33"/>
      <c r="M180" s="33"/>
      <c r="N180" s="33"/>
      <c r="O180" s="33"/>
      <c r="P180" s="36"/>
      <c r="Q180" s="36"/>
    </row>
    <row r="181">
      <c r="A181" s="36"/>
      <c r="B181" s="67"/>
      <c r="C181" s="44"/>
      <c r="D181" s="67"/>
      <c r="E181" s="67"/>
      <c r="F181" s="36"/>
      <c r="G181" s="36"/>
      <c r="I181" s="36"/>
      <c r="J181" s="52"/>
      <c r="K181" s="52"/>
      <c r="L181" s="33"/>
      <c r="M181" s="33"/>
      <c r="N181" s="33"/>
      <c r="O181" s="33"/>
      <c r="P181" s="36"/>
      <c r="Q181" s="36"/>
    </row>
    <row r="182">
      <c r="A182" s="36"/>
      <c r="B182" s="67"/>
      <c r="C182" s="44"/>
      <c r="D182" s="67"/>
      <c r="E182" s="67"/>
      <c r="F182" s="36"/>
      <c r="G182" s="36"/>
      <c r="I182" s="36"/>
      <c r="J182" s="52"/>
      <c r="K182" s="52"/>
      <c r="L182" s="33"/>
      <c r="M182" s="33"/>
      <c r="N182" s="33"/>
      <c r="O182" s="33"/>
      <c r="P182" s="36"/>
      <c r="Q182" s="36"/>
    </row>
    <row r="183">
      <c r="A183" s="36"/>
      <c r="B183" s="67"/>
      <c r="C183" s="44"/>
      <c r="D183" s="67"/>
      <c r="E183" s="67"/>
      <c r="F183" s="36"/>
      <c r="G183" s="36"/>
      <c r="I183" s="36"/>
      <c r="J183" s="52"/>
      <c r="K183" s="52"/>
      <c r="L183" s="33"/>
      <c r="M183" s="33"/>
      <c r="N183" s="33"/>
      <c r="O183" s="33"/>
      <c r="P183" s="36"/>
      <c r="Q183" s="36"/>
    </row>
    <row r="184">
      <c r="A184" s="36"/>
      <c r="B184" s="67"/>
      <c r="C184" s="44"/>
      <c r="D184" s="67"/>
      <c r="E184" s="67"/>
      <c r="F184" s="36"/>
      <c r="G184" s="36"/>
      <c r="I184" s="36"/>
      <c r="J184" s="52"/>
      <c r="K184" s="52"/>
      <c r="L184" s="33"/>
      <c r="M184" s="33"/>
      <c r="N184" s="33"/>
      <c r="O184" s="33"/>
      <c r="P184" s="36"/>
      <c r="Q184" s="36"/>
    </row>
    <row r="185">
      <c r="A185" s="36"/>
      <c r="B185" s="67"/>
      <c r="C185" s="44"/>
      <c r="D185" s="67"/>
      <c r="E185" s="67"/>
      <c r="F185" s="36"/>
      <c r="G185" s="36"/>
      <c r="I185" s="36"/>
      <c r="J185" s="52"/>
      <c r="K185" s="52"/>
      <c r="L185" s="33"/>
      <c r="M185" s="33"/>
      <c r="N185" s="33"/>
      <c r="O185" s="33"/>
      <c r="P185" s="36"/>
      <c r="Q185" s="36"/>
    </row>
    <row r="186">
      <c r="A186" s="36"/>
      <c r="B186" s="67"/>
      <c r="C186" s="44"/>
      <c r="D186" s="67"/>
      <c r="E186" s="67"/>
      <c r="F186" s="36"/>
      <c r="G186" s="36"/>
      <c r="I186" s="36"/>
      <c r="J186" s="52"/>
      <c r="K186" s="52"/>
      <c r="L186" s="33"/>
      <c r="M186" s="33"/>
      <c r="N186" s="33"/>
      <c r="O186" s="33"/>
      <c r="P186" s="36"/>
      <c r="Q186" s="36"/>
    </row>
    <row r="187">
      <c r="A187" s="36"/>
      <c r="B187" s="67"/>
      <c r="C187" s="44"/>
      <c r="D187" s="67"/>
      <c r="E187" s="67"/>
      <c r="F187" s="36"/>
      <c r="G187" s="36"/>
      <c r="I187" s="36"/>
      <c r="J187" s="52"/>
      <c r="K187" s="52"/>
      <c r="L187" s="33"/>
      <c r="M187" s="33"/>
      <c r="N187" s="33"/>
      <c r="O187" s="33"/>
      <c r="P187" s="36"/>
      <c r="Q187" s="36"/>
    </row>
    <row r="188">
      <c r="A188" s="36"/>
      <c r="B188" s="67"/>
      <c r="C188" s="44"/>
      <c r="D188" s="67"/>
      <c r="E188" s="67"/>
      <c r="F188" s="36"/>
      <c r="G188" s="36"/>
      <c r="I188" s="36"/>
      <c r="J188" s="52"/>
      <c r="K188" s="52"/>
      <c r="L188" s="33"/>
      <c r="M188" s="33"/>
      <c r="N188" s="33"/>
      <c r="O188" s="33"/>
      <c r="P188" s="36"/>
      <c r="Q188" s="36"/>
    </row>
    <row r="189">
      <c r="A189" s="36"/>
      <c r="B189" s="67"/>
      <c r="C189" s="44"/>
      <c r="D189" s="67"/>
      <c r="E189" s="67"/>
      <c r="F189" s="36"/>
      <c r="G189" s="36"/>
      <c r="I189" s="36"/>
      <c r="J189" s="52"/>
      <c r="K189" s="52"/>
      <c r="L189" s="33"/>
      <c r="M189" s="33"/>
      <c r="N189" s="33"/>
      <c r="O189" s="33"/>
      <c r="P189" s="36"/>
      <c r="Q189" s="36"/>
    </row>
    <row r="190">
      <c r="A190" s="36"/>
      <c r="B190" s="67"/>
      <c r="C190" s="44"/>
      <c r="D190" s="67"/>
      <c r="E190" s="67"/>
      <c r="F190" s="36"/>
      <c r="G190" s="36"/>
      <c r="I190" s="36"/>
      <c r="J190" s="52"/>
      <c r="K190" s="52"/>
      <c r="L190" s="33"/>
      <c r="M190" s="33"/>
      <c r="N190" s="33"/>
      <c r="O190" s="33"/>
      <c r="P190" s="36"/>
      <c r="Q190" s="36"/>
    </row>
    <row r="191">
      <c r="A191" s="36"/>
      <c r="B191" s="67"/>
      <c r="C191" s="44"/>
      <c r="D191" s="67"/>
      <c r="E191" s="67"/>
      <c r="F191" s="36"/>
      <c r="G191" s="36"/>
      <c r="I191" s="36"/>
      <c r="J191" s="52"/>
      <c r="K191" s="52"/>
      <c r="L191" s="33"/>
      <c r="M191" s="33"/>
      <c r="N191" s="33"/>
      <c r="O191" s="33"/>
      <c r="P191" s="36"/>
      <c r="Q191" s="36"/>
    </row>
    <row r="192">
      <c r="A192" s="36"/>
      <c r="B192" s="67"/>
      <c r="C192" s="44"/>
      <c r="D192" s="67"/>
      <c r="E192" s="67"/>
      <c r="F192" s="36"/>
      <c r="G192" s="36"/>
      <c r="I192" s="36"/>
      <c r="J192" s="52"/>
      <c r="K192" s="52"/>
      <c r="L192" s="33"/>
      <c r="M192" s="33"/>
      <c r="N192" s="33"/>
      <c r="O192" s="33"/>
      <c r="P192" s="36"/>
      <c r="Q192" s="36"/>
    </row>
    <row r="193">
      <c r="A193" s="36"/>
      <c r="B193" s="67"/>
      <c r="C193" s="44"/>
      <c r="D193" s="67"/>
      <c r="E193" s="67"/>
      <c r="F193" s="36"/>
      <c r="G193" s="36"/>
      <c r="I193" s="36"/>
      <c r="J193" s="52"/>
      <c r="K193" s="52"/>
      <c r="L193" s="33"/>
      <c r="M193" s="33"/>
      <c r="N193" s="33"/>
      <c r="O193" s="33"/>
      <c r="P193" s="36"/>
      <c r="Q193" s="36"/>
    </row>
    <row r="194">
      <c r="A194" s="36"/>
      <c r="B194" s="67"/>
      <c r="C194" s="44"/>
      <c r="D194" s="67"/>
      <c r="E194" s="67"/>
      <c r="F194" s="36"/>
      <c r="G194" s="36"/>
      <c r="I194" s="36"/>
      <c r="J194" s="52"/>
      <c r="K194" s="52"/>
      <c r="L194" s="33"/>
      <c r="M194" s="33"/>
      <c r="N194" s="33"/>
      <c r="O194" s="33"/>
      <c r="P194" s="36"/>
      <c r="Q194" s="36"/>
    </row>
    <row r="195">
      <c r="A195" s="36"/>
      <c r="B195" s="67"/>
      <c r="C195" s="44"/>
      <c r="D195" s="67"/>
      <c r="E195" s="67"/>
      <c r="F195" s="36"/>
      <c r="G195" s="36"/>
      <c r="I195" s="36"/>
      <c r="J195" s="52"/>
      <c r="K195" s="52"/>
      <c r="L195" s="33"/>
      <c r="M195" s="33"/>
      <c r="N195" s="33"/>
      <c r="O195" s="33"/>
      <c r="P195" s="36"/>
      <c r="Q195" s="36"/>
    </row>
    <row r="196">
      <c r="A196" s="36"/>
      <c r="B196" s="67"/>
      <c r="C196" s="44"/>
      <c r="D196" s="67"/>
      <c r="E196" s="67"/>
      <c r="F196" s="36"/>
      <c r="G196" s="36"/>
      <c r="I196" s="36"/>
      <c r="J196" s="52"/>
      <c r="K196" s="52"/>
      <c r="L196" s="33"/>
      <c r="M196" s="33"/>
      <c r="N196" s="33"/>
      <c r="O196" s="33"/>
      <c r="P196" s="36"/>
      <c r="Q196" s="36"/>
    </row>
    <row r="197">
      <c r="A197" s="36"/>
      <c r="B197" s="67"/>
      <c r="C197" s="44"/>
      <c r="D197" s="67"/>
      <c r="E197" s="67"/>
      <c r="F197" s="36"/>
      <c r="G197" s="36"/>
      <c r="I197" s="36"/>
      <c r="J197" s="52"/>
      <c r="K197" s="52"/>
      <c r="L197" s="33"/>
      <c r="M197" s="33"/>
      <c r="N197" s="33"/>
      <c r="O197" s="33"/>
      <c r="P197" s="36"/>
      <c r="Q197" s="36"/>
    </row>
    <row r="198">
      <c r="A198" s="36"/>
      <c r="B198" s="67"/>
      <c r="C198" s="44"/>
      <c r="D198" s="67"/>
      <c r="E198" s="67"/>
      <c r="F198" s="36"/>
      <c r="G198" s="36"/>
      <c r="I198" s="36"/>
      <c r="J198" s="52"/>
      <c r="K198" s="52"/>
      <c r="L198" s="33"/>
      <c r="M198" s="33"/>
      <c r="N198" s="33"/>
      <c r="O198" s="33"/>
      <c r="P198" s="36"/>
      <c r="Q198" s="36"/>
    </row>
    <row r="199">
      <c r="A199" s="36"/>
      <c r="B199" s="67"/>
      <c r="C199" s="44"/>
      <c r="D199" s="67"/>
      <c r="E199" s="67"/>
      <c r="F199" s="36"/>
      <c r="G199" s="36"/>
      <c r="I199" s="36"/>
      <c r="J199" s="52"/>
      <c r="K199" s="52"/>
      <c r="L199" s="33"/>
      <c r="M199" s="33"/>
      <c r="N199" s="33"/>
      <c r="O199" s="33"/>
      <c r="P199" s="36"/>
      <c r="Q199" s="36"/>
    </row>
    <row r="200">
      <c r="A200" s="36"/>
      <c r="B200" s="67"/>
      <c r="C200" s="44"/>
      <c r="D200" s="67"/>
      <c r="E200" s="67"/>
      <c r="F200" s="36"/>
      <c r="G200" s="36"/>
      <c r="I200" s="36"/>
      <c r="J200" s="52"/>
      <c r="K200" s="52"/>
      <c r="L200" s="33"/>
      <c r="M200" s="33"/>
      <c r="N200" s="33"/>
      <c r="O200" s="33"/>
      <c r="P200" s="36"/>
      <c r="Q200" s="36"/>
    </row>
    <row r="201">
      <c r="A201" s="36"/>
      <c r="B201" s="67"/>
      <c r="C201" s="44"/>
      <c r="D201" s="67"/>
      <c r="E201" s="67"/>
      <c r="F201" s="36"/>
      <c r="G201" s="36"/>
      <c r="I201" s="36"/>
      <c r="J201" s="52"/>
      <c r="K201" s="52"/>
      <c r="L201" s="33"/>
      <c r="M201" s="33"/>
      <c r="N201" s="33"/>
      <c r="O201" s="33"/>
      <c r="P201" s="36"/>
      <c r="Q201" s="36"/>
    </row>
    <row r="202">
      <c r="A202" s="36"/>
      <c r="B202" s="67"/>
      <c r="C202" s="44"/>
      <c r="D202" s="67"/>
      <c r="E202" s="67"/>
      <c r="F202" s="36"/>
      <c r="G202" s="36"/>
      <c r="I202" s="36"/>
      <c r="J202" s="52"/>
      <c r="K202" s="52"/>
      <c r="L202" s="33"/>
      <c r="M202" s="33"/>
      <c r="N202" s="33"/>
      <c r="O202" s="33"/>
      <c r="P202" s="36"/>
      <c r="Q202" s="36"/>
    </row>
    <row r="203">
      <c r="A203" s="36"/>
      <c r="B203" s="67"/>
      <c r="C203" s="44"/>
      <c r="D203" s="67"/>
      <c r="E203" s="67"/>
      <c r="F203" s="36"/>
      <c r="G203" s="36"/>
      <c r="I203" s="36"/>
      <c r="J203" s="52"/>
      <c r="K203" s="52"/>
      <c r="L203" s="33"/>
      <c r="M203" s="33"/>
      <c r="N203" s="33"/>
      <c r="O203" s="33"/>
      <c r="P203" s="36"/>
      <c r="Q203" s="36"/>
    </row>
    <row r="204">
      <c r="A204" s="36"/>
      <c r="B204" s="67"/>
      <c r="C204" s="44"/>
      <c r="D204" s="67"/>
      <c r="E204" s="67"/>
      <c r="F204" s="36"/>
      <c r="G204" s="36"/>
      <c r="I204" s="36"/>
      <c r="J204" s="52"/>
      <c r="K204" s="52"/>
      <c r="L204" s="33"/>
      <c r="M204" s="33"/>
      <c r="N204" s="33"/>
      <c r="O204" s="33"/>
      <c r="P204" s="36"/>
      <c r="Q204" s="36"/>
    </row>
    <row r="205">
      <c r="A205" s="36"/>
      <c r="B205" s="67"/>
      <c r="C205" s="44"/>
      <c r="D205" s="67"/>
      <c r="E205" s="67"/>
      <c r="F205" s="36"/>
      <c r="G205" s="36"/>
      <c r="I205" s="36"/>
      <c r="J205" s="52"/>
      <c r="K205" s="52"/>
      <c r="L205" s="33"/>
      <c r="M205" s="33"/>
      <c r="N205" s="33"/>
      <c r="O205" s="33"/>
      <c r="P205" s="36"/>
      <c r="Q205" s="36"/>
    </row>
    <row r="206">
      <c r="A206" s="36"/>
      <c r="B206" s="67"/>
      <c r="C206" s="44"/>
      <c r="D206" s="67"/>
      <c r="E206" s="67"/>
      <c r="F206" s="36"/>
      <c r="G206" s="36"/>
      <c r="I206" s="36"/>
      <c r="J206" s="52"/>
      <c r="K206" s="52"/>
      <c r="L206" s="33"/>
      <c r="M206" s="33"/>
      <c r="N206" s="33"/>
      <c r="O206" s="33"/>
      <c r="P206" s="36"/>
      <c r="Q206" s="36"/>
    </row>
    <row r="207">
      <c r="A207" s="36"/>
      <c r="B207" s="67"/>
      <c r="C207" s="44"/>
      <c r="D207" s="67"/>
      <c r="E207" s="67"/>
      <c r="F207" s="36"/>
      <c r="G207" s="36"/>
      <c r="I207" s="36"/>
      <c r="J207" s="52"/>
      <c r="K207" s="52"/>
      <c r="L207" s="33"/>
      <c r="M207" s="33"/>
      <c r="N207" s="33"/>
      <c r="O207" s="33"/>
      <c r="P207" s="36"/>
      <c r="Q207" s="36"/>
    </row>
    <row r="208">
      <c r="A208" s="36"/>
      <c r="B208" s="67"/>
      <c r="C208" s="44"/>
      <c r="D208" s="67"/>
      <c r="E208" s="67"/>
      <c r="F208" s="36"/>
      <c r="G208" s="36"/>
      <c r="I208" s="36"/>
      <c r="J208" s="52"/>
      <c r="K208" s="52"/>
      <c r="L208" s="33"/>
      <c r="M208" s="33"/>
      <c r="N208" s="33"/>
      <c r="O208" s="33"/>
      <c r="P208" s="36"/>
      <c r="Q208" s="36"/>
    </row>
    <row r="209">
      <c r="A209" s="36"/>
      <c r="B209" s="67"/>
      <c r="C209" s="44"/>
      <c r="D209" s="67"/>
      <c r="E209" s="67"/>
      <c r="F209" s="36"/>
      <c r="G209" s="36"/>
      <c r="I209" s="36"/>
      <c r="J209" s="52"/>
      <c r="K209" s="52"/>
      <c r="L209" s="33"/>
      <c r="M209" s="33"/>
      <c r="N209" s="33"/>
      <c r="O209" s="33"/>
      <c r="P209" s="36"/>
      <c r="Q209" s="36"/>
    </row>
    <row r="210">
      <c r="A210" s="36"/>
      <c r="B210" s="67"/>
      <c r="C210" s="44"/>
      <c r="D210" s="67"/>
      <c r="E210" s="67"/>
      <c r="F210" s="36"/>
      <c r="G210" s="36"/>
      <c r="I210" s="36"/>
      <c r="J210" s="52"/>
      <c r="K210" s="52"/>
      <c r="L210" s="33"/>
      <c r="M210" s="33"/>
      <c r="N210" s="33"/>
      <c r="O210" s="33"/>
      <c r="P210" s="36"/>
      <c r="Q210" s="36"/>
    </row>
    <row r="211">
      <c r="A211" s="36"/>
      <c r="B211" s="67"/>
      <c r="C211" s="44"/>
      <c r="D211" s="67"/>
      <c r="E211" s="67"/>
      <c r="F211" s="36"/>
      <c r="G211" s="36"/>
      <c r="I211" s="36"/>
      <c r="J211" s="52"/>
      <c r="K211" s="52"/>
      <c r="L211" s="33"/>
      <c r="M211" s="33"/>
      <c r="N211" s="33"/>
      <c r="O211" s="33"/>
      <c r="P211" s="36"/>
      <c r="Q211" s="36"/>
    </row>
    <row r="212">
      <c r="A212" s="36"/>
      <c r="B212" s="67"/>
      <c r="C212" s="44"/>
      <c r="D212" s="67"/>
      <c r="E212" s="67"/>
      <c r="F212" s="36"/>
      <c r="G212" s="36"/>
      <c r="I212" s="36"/>
      <c r="J212" s="52"/>
      <c r="K212" s="52"/>
      <c r="L212" s="33"/>
      <c r="M212" s="33"/>
      <c r="N212" s="33"/>
      <c r="O212" s="33"/>
      <c r="P212" s="36"/>
      <c r="Q212" s="36"/>
    </row>
    <row r="213">
      <c r="A213" s="36"/>
      <c r="B213" s="67"/>
      <c r="C213" s="44"/>
      <c r="D213" s="67"/>
      <c r="E213" s="67"/>
      <c r="F213" s="36"/>
      <c r="G213" s="36"/>
      <c r="I213" s="36"/>
      <c r="J213" s="52"/>
      <c r="K213" s="52"/>
      <c r="L213" s="33"/>
      <c r="M213" s="33"/>
      <c r="N213" s="33"/>
      <c r="O213" s="33"/>
      <c r="P213" s="36"/>
      <c r="Q213" s="36"/>
    </row>
    <row r="214">
      <c r="A214" s="36"/>
      <c r="B214" s="67"/>
      <c r="C214" s="44"/>
      <c r="D214" s="67"/>
      <c r="E214" s="67"/>
      <c r="F214" s="36"/>
      <c r="G214" s="36"/>
      <c r="I214" s="36"/>
      <c r="J214" s="52"/>
      <c r="K214" s="52"/>
      <c r="L214" s="33"/>
      <c r="M214" s="33"/>
      <c r="N214" s="33"/>
      <c r="O214" s="33"/>
      <c r="P214" s="36"/>
      <c r="Q214" s="36"/>
    </row>
    <row r="215">
      <c r="A215" s="36"/>
      <c r="B215" s="67"/>
      <c r="C215" s="44"/>
      <c r="D215" s="67"/>
      <c r="E215" s="67"/>
      <c r="F215" s="36"/>
      <c r="G215" s="36"/>
      <c r="I215" s="36"/>
      <c r="J215" s="52"/>
      <c r="K215" s="52"/>
      <c r="L215" s="33"/>
      <c r="M215" s="33"/>
      <c r="N215" s="33"/>
      <c r="O215" s="33"/>
      <c r="P215" s="36"/>
      <c r="Q215" s="36"/>
    </row>
    <row r="216">
      <c r="A216" s="36"/>
      <c r="B216" s="67"/>
      <c r="C216" s="44"/>
      <c r="D216" s="67"/>
      <c r="E216" s="67"/>
      <c r="F216" s="36"/>
      <c r="G216" s="36"/>
      <c r="I216" s="36"/>
      <c r="J216" s="52"/>
      <c r="K216" s="52"/>
      <c r="L216" s="33"/>
      <c r="M216" s="33"/>
      <c r="N216" s="33"/>
      <c r="O216" s="33"/>
      <c r="P216" s="36"/>
      <c r="Q216" s="36"/>
    </row>
    <row r="217">
      <c r="A217" s="36"/>
      <c r="B217" s="67"/>
      <c r="C217" s="44"/>
      <c r="D217" s="67"/>
      <c r="E217" s="67"/>
      <c r="F217" s="36"/>
      <c r="G217" s="36"/>
      <c r="I217" s="36"/>
      <c r="J217" s="52"/>
      <c r="K217" s="52"/>
      <c r="L217" s="33"/>
      <c r="M217" s="33"/>
      <c r="N217" s="33"/>
      <c r="O217" s="33"/>
      <c r="P217" s="36"/>
      <c r="Q217" s="36"/>
    </row>
    <row r="218">
      <c r="A218" s="36"/>
      <c r="B218" s="67"/>
      <c r="C218" s="44"/>
      <c r="D218" s="67"/>
      <c r="E218" s="67"/>
      <c r="F218" s="36"/>
      <c r="G218" s="36"/>
      <c r="I218" s="36"/>
      <c r="J218" s="52"/>
      <c r="K218" s="52"/>
      <c r="L218" s="33"/>
      <c r="M218" s="33"/>
      <c r="N218" s="33"/>
      <c r="O218" s="33"/>
      <c r="P218" s="36"/>
      <c r="Q218" s="36"/>
    </row>
    <row r="219">
      <c r="A219" s="36"/>
      <c r="B219" s="67"/>
      <c r="C219" s="44"/>
      <c r="D219" s="67"/>
      <c r="E219" s="67"/>
      <c r="F219" s="36"/>
      <c r="G219" s="36"/>
      <c r="I219" s="36"/>
      <c r="J219" s="52"/>
      <c r="K219" s="52"/>
      <c r="L219" s="33"/>
      <c r="M219" s="33"/>
      <c r="N219" s="33"/>
      <c r="O219" s="33"/>
      <c r="P219" s="36"/>
      <c r="Q219" s="36"/>
    </row>
    <row r="220">
      <c r="A220" s="36"/>
      <c r="B220" s="67"/>
      <c r="C220" s="44"/>
      <c r="D220" s="67"/>
      <c r="E220" s="67"/>
      <c r="F220" s="36"/>
      <c r="G220" s="36"/>
      <c r="I220" s="36"/>
      <c r="J220" s="52"/>
      <c r="K220" s="52"/>
      <c r="L220" s="33"/>
      <c r="M220" s="33"/>
      <c r="N220" s="33"/>
      <c r="O220" s="33"/>
      <c r="P220" s="36"/>
      <c r="Q220" s="36"/>
    </row>
    <row r="221">
      <c r="A221" s="36"/>
      <c r="B221" s="67"/>
      <c r="C221" s="44"/>
      <c r="D221" s="67"/>
      <c r="E221" s="67"/>
      <c r="F221" s="36"/>
      <c r="G221" s="36"/>
      <c r="I221" s="36"/>
      <c r="J221" s="52"/>
      <c r="K221" s="52"/>
      <c r="L221" s="33"/>
      <c r="M221" s="33"/>
      <c r="N221" s="33"/>
      <c r="O221" s="33"/>
      <c r="P221" s="36"/>
      <c r="Q221" s="36"/>
    </row>
    <row r="222">
      <c r="A222" s="36"/>
      <c r="B222" s="67"/>
      <c r="C222" s="44"/>
      <c r="D222" s="67"/>
      <c r="E222" s="67"/>
      <c r="F222" s="36"/>
      <c r="G222" s="36"/>
      <c r="I222" s="36"/>
      <c r="J222" s="52"/>
      <c r="K222" s="52"/>
      <c r="L222" s="33"/>
      <c r="M222" s="33"/>
      <c r="N222" s="33"/>
      <c r="O222" s="33"/>
      <c r="P222" s="36"/>
      <c r="Q222" s="36"/>
    </row>
    <row r="223">
      <c r="A223" s="36"/>
      <c r="B223" s="67"/>
      <c r="C223" s="44"/>
      <c r="D223" s="67"/>
      <c r="E223" s="67"/>
      <c r="F223" s="36"/>
      <c r="G223" s="36"/>
      <c r="I223" s="36"/>
      <c r="J223" s="52"/>
      <c r="K223" s="52"/>
      <c r="L223" s="33"/>
      <c r="M223" s="33"/>
      <c r="N223" s="33"/>
      <c r="O223" s="33"/>
      <c r="P223" s="36"/>
      <c r="Q223" s="36"/>
    </row>
    <row r="224">
      <c r="A224" s="36"/>
      <c r="B224" s="67"/>
      <c r="C224" s="44"/>
      <c r="D224" s="67"/>
      <c r="E224" s="67"/>
      <c r="F224" s="36"/>
      <c r="G224" s="36"/>
      <c r="I224" s="36"/>
      <c r="J224" s="52"/>
      <c r="K224" s="52"/>
      <c r="L224" s="33"/>
      <c r="M224" s="33"/>
      <c r="N224" s="33"/>
      <c r="O224" s="33"/>
      <c r="P224" s="36"/>
      <c r="Q224" s="36"/>
    </row>
    <row r="225">
      <c r="A225" s="36"/>
      <c r="B225" s="67"/>
      <c r="C225" s="44"/>
      <c r="D225" s="67"/>
      <c r="E225" s="67"/>
      <c r="F225" s="36"/>
      <c r="G225" s="36"/>
      <c r="I225" s="36"/>
      <c r="J225" s="52"/>
      <c r="K225" s="52"/>
      <c r="L225" s="33"/>
      <c r="M225" s="33"/>
      <c r="N225" s="33"/>
      <c r="O225" s="33"/>
      <c r="P225" s="36"/>
      <c r="Q225" s="36"/>
    </row>
    <row r="226">
      <c r="A226" s="36"/>
      <c r="B226" s="67"/>
      <c r="C226" s="44"/>
      <c r="D226" s="67"/>
      <c r="E226" s="67"/>
      <c r="F226" s="36"/>
      <c r="G226" s="36"/>
      <c r="I226" s="36"/>
      <c r="J226" s="52"/>
      <c r="K226" s="52"/>
      <c r="L226" s="33"/>
      <c r="M226" s="33"/>
      <c r="N226" s="33"/>
      <c r="O226" s="33"/>
      <c r="P226" s="36"/>
      <c r="Q226" s="36"/>
    </row>
    <row r="227">
      <c r="A227" s="36"/>
      <c r="B227" s="67"/>
      <c r="C227" s="44"/>
      <c r="D227" s="67"/>
      <c r="E227" s="67"/>
      <c r="F227" s="36"/>
      <c r="G227" s="36"/>
      <c r="I227" s="36"/>
      <c r="J227" s="52"/>
      <c r="K227" s="52"/>
      <c r="L227" s="33"/>
      <c r="M227" s="33"/>
      <c r="N227" s="33"/>
      <c r="O227" s="33"/>
      <c r="P227" s="36"/>
      <c r="Q227" s="36"/>
    </row>
    <row r="228">
      <c r="A228" s="36"/>
      <c r="B228" s="67"/>
      <c r="C228" s="44"/>
      <c r="D228" s="67"/>
      <c r="E228" s="67"/>
      <c r="F228" s="36"/>
      <c r="G228" s="36"/>
      <c r="I228" s="36"/>
      <c r="J228" s="52"/>
      <c r="K228" s="52"/>
      <c r="L228" s="33"/>
      <c r="M228" s="33"/>
      <c r="N228" s="33"/>
      <c r="O228" s="33"/>
      <c r="P228" s="36"/>
      <c r="Q228" s="36"/>
    </row>
    <row r="229">
      <c r="A229" s="36"/>
      <c r="B229" s="67"/>
      <c r="C229" s="44"/>
      <c r="D229" s="67"/>
      <c r="E229" s="67"/>
      <c r="F229" s="36"/>
      <c r="G229" s="36"/>
      <c r="I229" s="36"/>
      <c r="J229" s="52"/>
      <c r="K229" s="52"/>
      <c r="L229" s="33"/>
      <c r="M229" s="33"/>
      <c r="N229" s="33"/>
      <c r="O229" s="33"/>
      <c r="P229" s="36"/>
      <c r="Q229" s="36"/>
    </row>
    <row r="230">
      <c r="A230" s="36"/>
      <c r="B230" s="67"/>
      <c r="C230" s="44"/>
      <c r="D230" s="67"/>
      <c r="E230" s="67"/>
      <c r="F230" s="36"/>
      <c r="G230" s="36"/>
      <c r="I230" s="36"/>
      <c r="J230" s="52"/>
      <c r="K230" s="52"/>
      <c r="L230" s="33"/>
      <c r="M230" s="33"/>
      <c r="N230" s="33"/>
      <c r="O230" s="33"/>
      <c r="P230" s="36"/>
      <c r="Q230" s="36"/>
    </row>
    <row r="231">
      <c r="A231" s="36"/>
      <c r="B231" s="67"/>
      <c r="C231" s="44"/>
      <c r="D231" s="67"/>
      <c r="E231" s="67"/>
      <c r="F231" s="36"/>
      <c r="G231" s="36"/>
      <c r="I231" s="36"/>
      <c r="J231" s="52"/>
      <c r="K231" s="52"/>
      <c r="L231" s="33"/>
      <c r="M231" s="33"/>
      <c r="N231" s="33"/>
      <c r="O231" s="33"/>
      <c r="P231" s="36"/>
      <c r="Q231" s="36"/>
    </row>
    <row r="232">
      <c r="A232" s="36"/>
      <c r="B232" s="67"/>
      <c r="C232" s="44"/>
      <c r="D232" s="67"/>
      <c r="E232" s="67"/>
      <c r="F232" s="36"/>
      <c r="G232" s="36"/>
      <c r="I232" s="36"/>
      <c r="J232" s="52"/>
      <c r="K232" s="52"/>
      <c r="L232" s="33"/>
      <c r="M232" s="33"/>
      <c r="N232" s="33"/>
      <c r="O232" s="33"/>
      <c r="P232" s="36"/>
      <c r="Q232" s="36"/>
    </row>
    <row r="233">
      <c r="A233" s="36"/>
      <c r="B233" s="67"/>
      <c r="C233" s="44"/>
      <c r="D233" s="67"/>
      <c r="E233" s="67"/>
      <c r="F233" s="36"/>
      <c r="G233" s="36"/>
      <c r="I233" s="36"/>
      <c r="J233" s="52"/>
      <c r="K233" s="52"/>
      <c r="L233" s="33"/>
      <c r="M233" s="33"/>
      <c r="N233" s="33"/>
      <c r="O233" s="33"/>
      <c r="P233" s="36"/>
      <c r="Q233" s="36"/>
    </row>
    <row r="234">
      <c r="A234" s="36"/>
      <c r="B234" s="67"/>
      <c r="C234" s="44"/>
      <c r="D234" s="67"/>
      <c r="E234" s="67"/>
      <c r="F234" s="36"/>
      <c r="G234" s="36"/>
      <c r="I234" s="36"/>
      <c r="J234" s="52"/>
      <c r="K234" s="52"/>
      <c r="L234" s="33"/>
      <c r="M234" s="33"/>
      <c r="N234" s="33"/>
      <c r="O234" s="33"/>
      <c r="P234" s="36"/>
      <c r="Q234" s="36"/>
    </row>
    <row r="235">
      <c r="A235" s="36"/>
      <c r="B235" s="67"/>
      <c r="C235" s="44"/>
      <c r="D235" s="67"/>
      <c r="E235" s="67"/>
      <c r="F235" s="36"/>
      <c r="G235" s="36"/>
      <c r="I235" s="36"/>
      <c r="J235" s="52"/>
      <c r="K235" s="52"/>
      <c r="L235" s="33"/>
      <c r="M235" s="33"/>
      <c r="N235" s="33"/>
      <c r="O235" s="33"/>
      <c r="P235" s="36"/>
      <c r="Q235" s="36"/>
    </row>
    <row r="236">
      <c r="A236" s="36"/>
      <c r="B236" s="67"/>
      <c r="C236" s="44"/>
      <c r="D236" s="67"/>
      <c r="E236" s="67"/>
      <c r="F236" s="36"/>
      <c r="G236" s="36"/>
      <c r="I236" s="36"/>
      <c r="J236" s="52"/>
      <c r="K236" s="52"/>
      <c r="L236" s="33"/>
      <c r="M236" s="33"/>
      <c r="N236" s="33"/>
      <c r="O236" s="33"/>
      <c r="P236" s="36"/>
      <c r="Q236" s="36"/>
    </row>
    <row r="237">
      <c r="A237" s="36"/>
      <c r="B237" s="67"/>
      <c r="C237" s="44"/>
      <c r="D237" s="67"/>
      <c r="E237" s="67"/>
      <c r="F237" s="36"/>
      <c r="G237" s="36"/>
      <c r="I237" s="36"/>
      <c r="J237" s="52"/>
      <c r="K237" s="52"/>
      <c r="L237" s="33"/>
      <c r="M237" s="33"/>
      <c r="N237" s="33"/>
      <c r="O237" s="33"/>
      <c r="P237" s="36"/>
      <c r="Q237" s="36"/>
    </row>
    <row r="238">
      <c r="A238" s="36"/>
      <c r="B238" s="67"/>
      <c r="C238" s="44"/>
      <c r="D238" s="67"/>
      <c r="E238" s="67"/>
      <c r="F238" s="36"/>
      <c r="G238" s="36"/>
      <c r="I238" s="36"/>
      <c r="J238" s="52"/>
      <c r="K238" s="52"/>
      <c r="L238" s="33"/>
      <c r="M238" s="33"/>
      <c r="N238" s="33"/>
      <c r="O238" s="33"/>
      <c r="P238" s="36"/>
      <c r="Q238" s="36"/>
    </row>
    <row r="239">
      <c r="A239" s="36"/>
      <c r="B239" s="67"/>
      <c r="C239" s="44"/>
      <c r="D239" s="67"/>
      <c r="E239" s="67"/>
      <c r="F239" s="36"/>
      <c r="G239" s="36"/>
      <c r="I239" s="36"/>
      <c r="J239" s="52"/>
      <c r="K239" s="52"/>
      <c r="L239" s="33"/>
      <c r="M239" s="33"/>
      <c r="N239" s="33"/>
      <c r="O239" s="33"/>
      <c r="P239" s="36"/>
      <c r="Q239" s="36"/>
    </row>
    <row r="240">
      <c r="A240" s="36"/>
      <c r="B240" s="67"/>
      <c r="C240" s="44"/>
      <c r="D240" s="67"/>
      <c r="E240" s="67"/>
      <c r="F240" s="36"/>
      <c r="G240" s="36"/>
      <c r="I240" s="36"/>
      <c r="J240" s="52"/>
      <c r="K240" s="52"/>
      <c r="L240" s="33"/>
      <c r="M240" s="33"/>
      <c r="N240" s="33"/>
      <c r="O240" s="33"/>
      <c r="P240" s="36"/>
      <c r="Q240" s="36"/>
    </row>
    <row r="241">
      <c r="A241" s="36"/>
      <c r="B241" s="67"/>
      <c r="C241" s="44"/>
      <c r="D241" s="67"/>
      <c r="E241" s="67"/>
      <c r="F241" s="36"/>
      <c r="G241" s="36"/>
      <c r="I241" s="36"/>
      <c r="J241" s="52"/>
      <c r="K241" s="52"/>
      <c r="L241" s="33"/>
      <c r="M241" s="33"/>
      <c r="N241" s="33"/>
      <c r="O241" s="33"/>
      <c r="P241" s="36"/>
      <c r="Q241" s="36"/>
    </row>
    <row r="242">
      <c r="A242" s="36"/>
      <c r="B242" s="67"/>
      <c r="C242" s="44"/>
      <c r="D242" s="67"/>
      <c r="E242" s="67"/>
      <c r="F242" s="36"/>
      <c r="G242" s="36"/>
      <c r="I242" s="36"/>
      <c r="J242" s="52"/>
      <c r="K242" s="52"/>
      <c r="L242" s="33"/>
      <c r="M242" s="33"/>
      <c r="N242" s="33"/>
      <c r="O242" s="33"/>
      <c r="P242" s="36"/>
      <c r="Q242" s="36"/>
    </row>
    <row r="243">
      <c r="A243" s="36"/>
      <c r="B243" s="67"/>
      <c r="C243" s="44"/>
      <c r="D243" s="67"/>
      <c r="E243" s="67"/>
      <c r="F243" s="36"/>
      <c r="G243" s="36"/>
      <c r="I243" s="36"/>
      <c r="J243" s="52"/>
      <c r="K243" s="52"/>
      <c r="L243" s="33"/>
      <c r="M243" s="33"/>
      <c r="N243" s="33"/>
      <c r="O243" s="33"/>
      <c r="P243" s="36"/>
      <c r="Q243" s="36"/>
    </row>
    <row r="244">
      <c r="A244" s="36"/>
      <c r="B244" s="67"/>
      <c r="C244" s="44"/>
      <c r="D244" s="67"/>
      <c r="E244" s="67"/>
      <c r="F244" s="36"/>
      <c r="G244" s="36"/>
      <c r="I244" s="36"/>
      <c r="J244" s="52"/>
      <c r="K244" s="52"/>
      <c r="L244" s="33"/>
      <c r="M244" s="33"/>
      <c r="N244" s="33"/>
      <c r="O244" s="33"/>
      <c r="P244" s="36"/>
      <c r="Q244" s="36"/>
    </row>
    <row r="245">
      <c r="A245" s="36"/>
      <c r="B245" s="67"/>
      <c r="C245" s="44"/>
      <c r="D245" s="67"/>
      <c r="E245" s="67"/>
      <c r="F245" s="36"/>
      <c r="G245" s="36"/>
      <c r="I245" s="36"/>
      <c r="J245" s="52"/>
      <c r="K245" s="52"/>
      <c r="L245" s="33"/>
      <c r="M245" s="33"/>
      <c r="N245" s="33"/>
      <c r="O245" s="33"/>
      <c r="P245" s="36"/>
      <c r="Q245" s="36"/>
    </row>
    <row r="246">
      <c r="A246" s="36"/>
      <c r="B246" s="67"/>
      <c r="C246" s="44"/>
      <c r="D246" s="67"/>
      <c r="E246" s="67"/>
      <c r="F246" s="36"/>
      <c r="G246" s="36"/>
      <c r="I246" s="36"/>
      <c r="J246" s="52"/>
      <c r="K246" s="52"/>
      <c r="L246" s="33"/>
      <c r="M246" s="33"/>
      <c r="N246" s="33"/>
      <c r="O246" s="33"/>
      <c r="P246" s="36"/>
      <c r="Q246" s="36"/>
    </row>
    <row r="247">
      <c r="A247" s="36"/>
      <c r="B247" s="67"/>
      <c r="C247" s="44"/>
      <c r="D247" s="67"/>
      <c r="E247" s="67"/>
      <c r="F247" s="36"/>
      <c r="G247" s="36"/>
      <c r="I247" s="36"/>
      <c r="J247" s="52"/>
      <c r="K247" s="52"/>
      <c r="L247" s="33"/>
      <c r="M247" s="33"/>
      <c r="N247" s="33"/>
      <c r="O247" s="33"/>
      <c r="P247" s="36"/>
      <c r="Q247" s="36"/>
    </row>
    <row r="248">
      <c r="A248" s="36"/>
      <c r="B248" s="67"/>
      <c r="C248" s="44"/>
      <c r="D248" s="67"/>
      <c r="E248" s="67"/>
      <c r="F248" s="36"/>
      <c r="G248" s="36"/>
      <c r="I248" s="36"/>
      <c r="J248" s="52"/>
      <c r="K248" s="52"/>
      <c r="L248" s="33"/>
      <c r="M248" s="33"/>
      <c r="N248" s="33"/>
      <c r="O248" s="33"/>
      <c r="P248" s="36"/>
      <c r="Q248" s="36"/>
    </row>
    <row r="249">
      <c r="A249" s="36"/>
      <c r="B249" s="67"/>
      <c r="C249" s="44"/>
      <c r="D249" s="67"/>
      <c r="E249" s="67"/>
      <c r="F249" s="36"/>
      <c r="G249" s="36"/>
      <c r="I249" s="36"/>
      <c r="J249" s="52"/>
      <c r="K249" s="52"/>
      <c r="L249" s="33"/>
      <c r="M249" s="33"/>
      <c r="N249" s="33"/>
      <c r="O249" s="33"/>
      <c r="P249" s="36"/>
      <c r="Q249" s="36"/>
    </row>
    <row r="250">
      <c r="A250" s="36"/>
      <c r="B250" s="67"/>
      <c r="C250" s="44"/>
      <c r="D250" s="67"/>
      <c r="E250" s="67"/>
      <c r="F250" s="36"/>
      <c r="G250" s="36"/>
      <c r="I250" s="36"/>
      <c r="J250" s="52"/>
      <c r="K250" s="52"/>
      <c r="L250" s="33"/>
      <c r="M250" s="33"/>
      <c r="N250" s="33"/>
      <c r="O250" s="33"/>
      <c r="P250" s="36"/>
      <c r="Q250" s="36"/>
    </row>
    <row r="251">
      <c r="A251" s="36"/>
      <c r="B251" s="67"/>
      <c r="C251" s="44"/>
      <c r="D251" s="67"/>
      <c r="E251" s="67"/>
      <c r="F251" s="36"/>
      <c r="G251" s="36"/>
      <c r="I251" s="36"/>
      <c r="J251" s="52"/>
      <c r="K251" s="52"/>
      <c r="L251" s="33"/>
      <c r="M251" s="33"/>
      <c r="N251" s="33"/>
      <c r="O251" s="33"/>
      <c r="P251" s="36"/>
      <c r="Q251" s="36"/>
    </row>
    <row r="252">
      <c r="A252" s="36"/>
      <c r="B252" s="67"/>
      <c r="C252" s="44"/>
      <c r="D252" s="67"/>
      <c r="E252" s="67"/>
      <c r="F252" s="36"/>
      <c r="G252" s="36"/>
      <c r="I252" s="36"/>
      <c r="J252" s="52"/>
      <c r="K252" s="52"/>
      <c r="L252" s="33"/>
      <c r="M252" s="33"/>
      <c r="N252" s="33"/>
      <c r="O252" s="33"/>
      <c r="P252" s="36"/>
      <c r="Q252" s="36"/>
    </row>
    <row r="253">
      <c r="A253" s="36"/>
      <c r="B253" s="67"/>
      <c r="C253" s="44"/>
      <c r="D253" s="67"/>
      <c r="E253" s="67"/>
      <c r="F253" s="36"/>
      <c r="G253" s="36"/>
      <c r="I253" s="36"/>
      <c r="J253" s="52"/>
      <c r="K253" s="52"/>
      <c r="L253" s="33"/>
      <c r="M253" s="33"/>
      <c r="N253" s="33"/>
      <c r="O253" s="33"/>
      <c r="P253" s="36"/>
      <c r="Q253" s="36"/>
    </row>
    <row r="254">
      <c r="A254" s="36"/>
      <c r="B254" s="67"/>
      <c r="C254" s="44"/>
      <c r="D254" s="67"/>
      <c r="E254" s="67"/>
      <c r="F254" s="36"/>
      <c r="G254" s="36"/>
      <c r="I254" s="36"/>
      <c r="J254" s="52"/>
      <c r="K254" s="52"/>
      <c r="L254" s="33"/>
      <c r="M254" s="33"/>
      <c r="N254" s="33"/>
      <c r="O254" s="33"/>
      <c r="P254" s="36"/>
      <c r="Q254" s="36"/>
    </row>
    <row r="255">
      <c r="A255" s="36"/>
      <c r="B255" s="67"/>
      <c r="C255" s="44"/>
      <c r="D255" s="67"/>
      <c r="E255" s="67"/>
      <c r="F255" s="36"/>
      <c r="G255" s="36"/>
      <c r="I255" s="36"/>
      <c r="J255" s="52"/>
      <c r="K255" s="52"/>
      <c r="L255" s="33"/>
      <c r="M255" s="33"/>
      <c r="N255" s="33"/>
      <c r="O255" s="33"/>
      <c r="P255" s="36"/>
      <c r="Q255" s="36"/>
    </row>
    <row r="256">
      <c r="A256" s="36"/>
      <c r="B256" s="67"/>
      <c r="C256" s="44"/>
      <c r="D256" s="67"/>
      <c r="E256" s="67"/>
      <c r="F256" s="36"/>
      <c r="G256" s="36"/>
      <c r="I256" s="36"/>
      <c r="J256" s="52"/>
      <c r="K256" s="52"/>
      <c r="L256" s="33"/>
      <c r="M256" s="33"/>
      <c r="N256" s="33"/>
      <c r="O256" s="33"/>
      <c r="P256" s="36"/>
      <c r="Q256" s="36"/>
    </row>
    <row r="257">
      <c r="A257" s="36"/>
      <c r="B257" s="67"/>
      <c r="C257" s="44"/>
      <c r="D257" s="67"/>
      <c r="E257" s="67"/>
      <c r="F257" s="36"/>
      <c r="G257" s="36"/>
      <c r="I257" s="36"/>
      <c r="J257" s="52"/>
      <c r="K257" s="52"/>
      <c r="L257" s="33"/>
      <c r="M257" s="33"/>
      <c r="N257" s="33"/>
      <c r="O257" s="33"/>
      <c r="P257" s="36"/>
      <c r="Q257" s="36"/>
    </row>
    <row r="258">
      <c r="A258" s="36"/>
      <c r="B258" s="67"/>
      <c r="C258" s="44"/>
      <c r="D258" s="67"/>
      <c r="E258" s="67"/>
      <c r="F258" s="36"/>
      <c r="G258" s="36"/>
      <c r="I258" s="36"/>
      <c r="J258" s="52"/>
      <c r="K258" s="52"/>
      <c r="L258" s="33"/>
      <c r="M258" s="33"/>
      <c r="N258" s="33"/>
      <c r="O258" s="33"/>
      <c r="P258" s="36"/>
      <c r="Q258" s="36"/>
    </row>
    <row r="259">
      <c r="A259" s="36"/>
      <c r="B259" s="67"/>
      <c r="C259" s="44"/>
      <c r="D259" s="67"/>
      <c r="E259" s="67"/>
      <c r="F259" s="36"/>
      <c r="G259" s="36"/>
      <c r="I259" s="36"/>
      <c r="J259" s="52"/>
      <c r="K259" s="52"/>
      <c r="L259" s="33"/>
      <c r="M259" s="33"/>
      <c r="N259" s="33"/>
      <c r="O259" s="33"/>
      <c r="P259" s="36"/>
      <c r="Q259" s="36"/>
    </row>
    <row r="260">
      <c r="A260" s="36"/>
      <c r="B260" s="67"/>
      <c r="C260" s="44"/>
      <c r="D260" s="67"/>
      <c r="E260" s="67"/>
      <c r="F260" s="36"/>
      <c r="G260" s="36"/>
      <c r="I260" s="36"/>
      <c r="J260" s="52"/>
      <c r="K260" s="52"/>
      <c r="L260" s="33"/>
      <c r="M260" s="33"/>
      <c r="N260" s="33"/>
      <c r="O260" s="33"/>
      <c r="P260" s="36"/>
      <c r="Q260" s="36"/>
    </row>
    <row r="261">
      <c r="A261" s="36"/>
      <c r="B261" s="67"/>
      <c r="C261" s="44"/>
      <c r="D261" s="67"/>
      <c r="E261" s="67"/>
      <c r="F261" s="36"/>
      <c r="G261" s="36"/>
      <c r="I261" s="36"/>
      <c r="J261" s="52"/>
      <c r="K261" s="52"/>
      <c r="L261" s="33"/>
      <c r="M261" s="33"/>
      <c r="N261" s="33"/>
      <c r="O261" s="33"/>
      <c r="P261" s="36"/>
      <c r="Q261" s="36"/>
    </row>
    <row r="262">
      <c r="A262" s="36"/>
      <c r="B262" s="67"/>
      <c r="C262" s="44"/>
      <c r="D262" s="67"/>
      <c r="E262" s="67"/>
      <c r="F262" s="36"/>
      <c r="G262" s="36"/>
      <c r="I262" s="36"/>
      <c r="J262" s="52"/>
      <c r="K262" s="52"/>
      <c r="L262" s="33"/>
      <c r="M262" s="33"/>
      <c r="N262" s="33"/>
      <c r="O262" s="33"/>
      <c r="P262" s="36"/>
      <c r="Q262" s="36"/>
    </row>
    <row r="263">
      <c r="A263" s="36"/>
      <c r="B263" s="67"/>
      <c r="C263" s="44"/>
      <c r="D263" s="67"/>
      <c r="E263" s="67"/>
      <c r="F263" s="36"/>
      <c r="G263" s="36"/>
      <c r="I263" s="36"/>
      <c r="J263" s="52"/>
      <c r="K263" s="52"/>
      <c r="L263" s="33"/>
      <c r="M263" s="33"/>
      <c r="N263" s="33"/>
      <c r="O263" s="33"/>
      <c r="P263" s="36"/>
      <c r="Q263" s="36"/>
    </row>
    <row r="264">
      <c r="A264" s="36"/>
      <c r="B264" s="67"/>
      <c r="C264" s="44"/>
      <c r="D264" s="67"/>
      <c r="E264" s="67"/>
      <c r="F264" s="36"/>
      <c r="G264" s="36"/>
      <c r="I264" s="36"/>
      <c r="J264" s="52"/>
      <c r="K264" s="52"/>
      <c r="L264" s="33"/>
      <c r="M264" s="33"/>
      <c r="N264" s="33"/>
      <c r="O264" s="33"/>
      <c r="P264" s="36"/>
      <c r="Q264" s="36"/>
    </row>
    <row r="265">
      <c r="A265" s="36"/>
      <c r="B265" s="67"/>
      <c r="C265" s="44"/>
      <c r="D265" s="67"/>
      <c r="E265" s="67"/>
      <c r="F265" s="36"/>
      <c r="G265" s="36"/>
      <c r="I265" s="36"/>
      <c r="J265" s="52"/>
      <c r="K265" s="52"/>
      <c r="L265" s="33"/>
      <c r="M265" s="33"/>
      <c r="N265" s="33"/>
      <c r="O265" s="33"/>
      <c r="P265" s="36"/>
      <c r="Q265" s="36"/>
    </row>
    <row r="266">
      <c r="A266" s="36"/>
      <c r="B266" s="67"/>
      <c r="C266" s="44"/>
      <c r="D266" s="67"/>
      <c r="E266" s="67"/>
      <c r="F266" s="36"/>
      <c r="G266" s="36"/>
      <c r="I266" s="36"/>
      <c r="J266" s="52"/>
      <c r="K266" s="52"/>
      <c r="L266" s="33"/>
      <c r="M266" s="33"/>
      <c r="N266" s="33"/>
      <c r="O266" s="33"/>
      <c r="P266" s="36"/>
      <c r="Q266" s="36"/>
    </row>
    <row r="267">
      <c r="A267" s="36"/>
      <c r="B267" s="67"/>
      <c r="C267" s="44"/>
      <c r="D267" s="67"/>
      <c r="E267" s="67"/>
      <c r="F267" s="36"/>
      <c r="G267" s="36"/>
      <c r="I267" s="36"/>
      <c r="J267" s="52"/>
      <c r="K267" s="52"/>
      <c r="L267" s="33"/>
      <c r="M267" s="33"/>
      <c r="N267" s="33"/>
      <c r="O267" s="33"/>
      <c r="P267" s="36"/>
      <c r="Q267" s="36"/>
    </row>
    <row r="268">
      <c r="A268" s="36"/>
      <c r="B268" s="67"/>
      <c r="C268" s="44"/>
      <c r="D268" s="67"/>
      <c r="E268" s="67"/>
      <c r="F268" s="36"/>
      <c r="G268" s="36"/>
      <c r="I268" s="36"/>
      <c r="J268" s="52"/>
      <c r="K268" s="52"/>
      <c r="L268" s="33"/>
      <c r="M268" s="33"/>
      <c r="N268" s="33"/>
      <c r="O268" s="33"/>
      <c r="P268" s="36"/>
      <c r="Q268" s="36"/>
    </row>
    <row r="269">
      <c r="A269" s="36"/>
      <c r="B269" s="67"/>
      <c r="C269" s="44"/>
      <c r="D269" s="67"/>
      <c r="E269" s="67"/>
      <c r="F269" s="36"/>
      <c r="G269" s="36"/>
      <c r="I269" s="36"/>
      <c r="J269" s="52"/>
      <c r="K269" s="52"/>
      <c r="L269" s="33"/>
      <c r="M269" s="33"/>
      <c r="N269" s="33"/>
      <c r="O269" s="33"/>
      <c r="P269" s="36"/>
      <c r="Q269" s="36"/>
    </row>
    <row r="270">
      <c r="A270" s="36"/>
      <c r="B270" s="67"/>
      <c r="C270" s="44"/>
      <c r="D270" s="67"/>
      <c r="E270" s="67"/>
      <c r="F270" s="36"/>
      <c r="G270" s="36"/>
      <c r="I270" s="36"/>
      <c r="J270" s="52"/>
      <c r="K270" s="52"/>
      <c r="L270" s="33"/>
      <c r="M270" s="33"/>
      <c r="N270" s="33"/>
      <c r="O270" s="33"/>
      <c r="P270" s="36"/>
      <c r="Q270" s="36"/>
    </row>
    <row r="271">
      <c r="A271" s="36"/>
      <c r="B271" s="67"/>
      <c r="C271" s="44"/>
      <c r="D271" s="67"/>
      <c r="E271" s="67"/>
      <c r="F271" s="36"/>
      <c r="G271" s="36"/>
      <c r="I271" s="36"/>
      <c r="J271" s="52"/>
      <c r="K271" s="52"/>
      <c r="L271" s="33"/>
      <c r="M271" s="33"/>
      <c r="N271" s="33"/>
      <c r="O271" s="33"/>
      <c r="P271" s="36"/>
      <c r="Q271" s="36"/>
    </row>
    <row r="272">
      <c r="A272" s="36"/>
      <c r="B272" s="67"/>
      <c r="C272" s="44"/>
      <c r="D272" s="67"/>
      <c r="E272" s="67"/>
      <c r="F272" s="36"/>
      <c r="G272" s="36"/>
      <c r="I272" s="36"/>
      <c r="J272" s="52"/>
      <c r="K272" s="52"/>
      <c r="L272" s="33"/>
      <c r="M272" s="33"/>
      <c r="N272" s="33"/>
      <c r="O272" s="33"/>
      <c r="P272" s="36"/>
      <c r="Q272" s="36"/>
    </row>
    <row r="273">
      <c r="A273" s="36"/>
      <c r="B273" s="67"/>
      <c r="C273" s="44"/>
      <c r="D273" s="67"/>
      <c r="E273" s="67"/>
      <c r="F273" s="36"/>
      <c r="G273" s="36"/>
      <c r="I273" s="36"/>
      <c r="J273" s="52"/>
      <c r="K273" s="52"/>
      <c r="L273" s="33"/>
      <c r="M273" s="33"/>
      <c r="N273" s="33"/>
      <c r="O273" s="33"/>
      <c r="P273" s="36"/>
      <c r="Q273" s="36"/>
    </row>
    <row r="274">
      <c r="A274" s="36"/>
      <c r="B274" s="67"/>
      <c r="C274" s="44"/>
      <c r="D274" s="67"/>
      <c r="E274" s="67"/>
      <c r="F274" s="36"/>
      <c r="G274" s="36"/>
      <c r="I274" s="36"/>
      <c r="J274" s="52"/>
      <c r="K274" s="52"/>
      <c r="L274" s="33"/>
      <c r="M274" s="33"/>
      <c r="N274" s="33"/>
      <c r="O274" s="33"/>
      <c r="P274" s="36"/>
      <c r="Q274" s="36"/>
    </row>
    <row r="275">
      <c r="A275" s="36"/>
      <c r="B275" s="67"/>
      <c r="C275" s="44"/>
      <c r="D275" s="67"/>
      <c r="E275" s="67"/>
      <c r="F275" s="36"/>
      <c r="G275" s="36"/>
      <c r="I275" s="36"/>
      <c r="J275" s="52"/>
      <c r="K275" s="52"/>
      <c r="L275" s="33"/>
      <c r="M275" s="33"/>
      <c r="N275" s="33"/>
      <c r="O275" s="33"/>
      <c r="P275" s="36"/>
      <c r="Q275" s="36"/>
    </row>
    <row r="276">
      <c r="A276" s="36"/>
      <c r="B276" s="67"/>
      <c r="C276" s="44"/>
      <c r="D276" s="67"/>
      <c r="E276" s="67"/>
      <c r="F276" s="36"/>
      <c r="G276" s="36"/>
      <c r="I276" s="36"/>
      <c r="J276" s="52"/>
      <c r="K276" s="52"/>
      <c r="L276" s="33"/>
      <c r="M276" s="33"/>
      <c r="N276" s="33"/>
      <c r="O276" s="33"/>
      <c r="P276" s="36"/>
      <c r="Q276" s="36"/>
    </row>
    <row r="277">
      <c r="A277" s="36"/>
      <c r="B277" s="67"/>
      <c r="C277" s="44"/>
      <c r="D277" s="67"/>
      <c r="E277" s="67"/>
      <c r="F277" s="36"/>
      <c r="G277" s="36"/>
      <c r="I277" s="36"/>
      <c r="J277" s="52"/>
      <c r="K277" s="52"/>
      <c r="L277" s="33"/>
      <c r="M277" s="33"/>
      <c r="N277" s="33"/>
      <c r="O277" s="33"/>
      <c r="P277" s="36"/>
      <c r="Q277" s="36"/>
    </row>
    <row r="278">
      <c r="A278" s="36"/>
      <c r="B278" s="67"/>
      <c r="C278" s="44"/>
      <c r="D278" s="67"/>
      <c r="E278" s="67"/>
      <c r="F278" s="36"/>
      <c r="G278" s="36"/>
      <c r="I278" s="36"/>
      <c r="J278" s="52"/>
      <c r="K278" s="52"/>
      <c r="L278" s="33"/>
      <c r="M278" s="33"/>
      <c r="N278" s="33"/>
      <c r="O278" s="33"/>
      <c r="P278" s="36"/>
      <c r="Q278" s="36"/>
    </row>
    <row r="279">
      <c r="A279" s="36"/>
      <c r="B279" s="67"/>
      <c r="C279" s="44"/>
      <c r="D279" s="67"/>
      <c r="E279" s="67"/>
      <c r="F279" s="36"/>
      <c r="G279" s="36"/>
      <c r="I279" s="36"/>
      <c r="J279" s="52"/>
      <c r="K279" s="52"/>
      <c r="L279" s="33"/>
      <c r="M279" s="33"/>
      <c r="N279" s="33"/>
      <c r="O279" s="33"/>
      <c r="P279" s="36"/>
      <c r="Q279" s="36"/>
    </row>
    <row r="280">
      <c r="A280" s="36"/>
      <c r="B280" s="67"/>
      <c r="C280" s="44"/>
      <c r="D280" s="67"/>
      <c r="E280" s="67"/>
      <c r="F280" s="36"/>
      <c r="G280" s="36"/>
      <c r="I280" s="36"/>
      <c r="J280" s="52"/>
      <c r="K280" s="52"/>
      <c r="L280" s="33"/>
      <c r="M280" s="33"/>
      <c r="N280" s="33"/>
      <c r="O280" s="33"/>
      <c r="P280" s="36"/>
      <c r="Q280" s="36"/>
    </row>
    <row r="281">
      <c r="A281" s="36"/>
      <c r="B281" s="67"/>
      <c r="C281" s="44"/>
      <c r="D281" s="67"/>
      <c r="E281" s="67"/>
      <c r="F281" s="36"/>
      <c r="G281" s="36"/>
      <c r="I281" s="36"/>
      <c r="J281" s="52"/>
      <c r="K281" s="52"/>
      <c r="L281" s="33"/>
      <c r="M281" s="33"/>
      <c r="N281" s="33"/>
      <c r="O281" s="33"/>
      <c r="P281" s="36"/>
      <c r="Q281" s="36"/>
    </row>
    <row r="282">
      <c r="A282" s="36"/>
      <c r="B282" s="67"/>
      <c r="C282" s="44"/>
      <c r="D282" s="67"/>
      <c r="E282" s="67"/>
      <c r="F282" s="36"/>
      <c r="G282" s="36"/>
      <c r="I282" s="36"/>
      <c r="J282" s="52"/>
      <c r="K282" s="52"/>
      <c r="L282" s="33"/>
      <c r="M282" s="33"/>
      <c r="N282" s="33"/>
      <c r="O282" s="33"/>
      <c r="P282" s="36"/>
      <c r="Q282" s="36"/>
    </row>
    <row r="283">
      <c r="A283" s="36"/>
      <c r="B283" s="67"/>
      <c r="C283" s="44"/>
      <c r="D283" s="67"/>
      <c r="E283" s="67"/>
      <c r="F283" s="36"/>
      <c r="G283" s="36"/>
      <c r="I283" s="36"/>
      <c r="J283" s="52"/>
      <c r="K283" s="52"/>
      <c r="L283" s="33"/>
      <c r="M283" s="33"/>
      <c r="N283" s="33"/>
      <c r="O283" s="33"/>
      <c r="P283" s="36"/>
      <c r="Q283" s="36"/>
    </row>
    <row r="284">
      <c r="A284" s="36"/>
      <c r="B284" s="67"/>
      <c r="C284" s="44"/>
      <c r="D284" s="67"/>
      <c r="E284" s="67"/>
      <c r="F284" s="36"/>
      <c r="G284" s="36"/>
      <c r="I284" s="36"/>
      <c r="J284" s="52"/>
      <c r="K284" s="52"/>
      <c r="L284" s="33"/>
      <c r="M284" s="33"/>
      <c r="N284" s="33"/>
      <c r="O284" s="33"/>
      <c r="P284" s="36"/>
      <c r="Q284" s="36"/>
    </row>
    <row r="285">
      <c r="A285" s="36"/>
      <c r="B285" s="67"/>
      <c r="C285" s="44"/>
      <c r="D285" s="67"/>
      <c r="E285" s="67"/>
      <c r="F285" s="36"/>
      <c r="G285" s="36"/>
      <c r="I285" s="36"/>
      <c r="J285" s="52"/>
      <c r="K285" s="52"/>
      <c r="L285" s="33"/>
      <c r="M285" s="33"/>
      <c r="N285" s="33"/>
      <c r="O285" s="33"/>
      <c r="P285" s="36"/>
      <c r="Q285" s="36"/>
    </row>
    <row r="286">
      <c r="A286" s="36"/>
      <c r="B286" s="67"/>
      <c r="C286" s="44"/>
      <c r="D286" s="67"/>
      <c r="E286" s="67"/>
      <c r="F286" s="36"/>
      <c r="G286" s="36"/>
      <c r="I286" s="36"/>
      <c r="J286" s="52"/>
      <c r="K286" s="52"/>
      <c r="L286" s="33"/>
      <c r="M286" s="33"/>
      <c r="N286" s="33"/>
      <c r="O286" s="33"/>
      <c r="P286" s="36"/>
      <c r="Q286" s="36"/>
    </row>
    <row r="287">
      <c r="A287" s="36"/>
      <c r="B287" s="67"/>
      <c r="C287" s="44"/>
      <c r="D287" s="67"/>
      <c r="E287" s="67"/>
      <c r="F287" s="36"/>
      <c r="G287" s="36"/>
      <c r="I287" s="36"/>
      <c r="J287" s="52"/>
      <c r="K287" s="52"/>
      <c r="L287" s="33"/>
      <c r="M287" s="33"/>
      <c r="N287" s="33"/>
      <c r="O287" s="33"/>
      <c r="P287" s="36"/>
      <c r="Q287" s="36"/>
    </row>
    <row r="288">
      <c r="A288" s="36"/>
      <c r="B288" s="67"/>
      <c r="C288" s="44"/>
      <c r="D288" s="67"/>
      <c r="E288" s="67"/>
      <c r="F288" s="36"/>
      <c r="G288" s="36"/>
      <c r="I288" s="36"/>
      <c r="J288" s="52"/>
      <c r="K288" s="52"/>
      <c r="L288" s="33"/>
      <c r="M288" s="33"/>
      <c r="N288" s="33"/>
      <c r="O288" s="33"/>
      <c r="P288" s="36"/>
      <c r="Q288" s="36"/>
    </row>
    <row r="289">
      <c r="A289" s="36"/>
      <c r="B289" s="67"/>
      <c r="C289" s="44"/>
      <c r="D289" s="67"/>
      <c r="E289" s="67"/>
      <c r="F289" s="36"/>
      <c r="G289" s="36"/>
      <c r="I289" s="36"/>
      <c r="J289" s="52"/>
      <c r="K289" s="52"/>
      <c r="L289" s="33"/>
      <c r="M289" s="33"/>
      <c r="N289" s="33"/>
      <c r="O289" s="33"/>
      <c r="P289" s="36"/>
      <c r="Q289" s="36"/>
    </row>
    <row r="290">
      <c r="A290" s="36"/>
      <c r="B290" s="67"/>
      <c r="C290" s="44"/>
      <c r="D290" s="67"/>
      <c r="E290" s="67"/>
      <c r="F290" s="36"/>
      <c r="G290" s="36"/>
      <c r="I290" s="36"/>
      <c r="J290" s="52"/>
      <c r="K290" s="52"/>
      <c r="L290" s="33"/>
      <c r="M290" s="33"/>
      <c r="N290" s="33"/>
      <c r="O290" s="33"/>
      <c r="P290" s="36"/>
      <c r="Q290" s="36"/>
    </row>
    <row r="291">
      <c r="A291" s="36"/>
      <c r="B291" s="67"/>
      <c r="C291" s="44"/>
      <c r="D291" s="67"/>
      <c r="E291" s="67"/>
      <c r="F291" s="36"/>
      <c r="G291" s="36"/>
      <c r="I291" s="36"/>
      <c r="J291" s="52"/>
      <c r="K291" s="52"/>
      <c r="L291" s="33"/>
      <c r="M291" s="33"/>
      <c r="N291" s="33"/>
      <c r="O291" s="33"/>
      <c r="P291" s="36"/>
      <c r="Q291" s="36"/>
    </row>
    <row r="292">
      <c r="A292" s="36"/>
      <c r="B292" s="67"/>
      <c r="C292" s="44"/>
      <c r="D292" s="67"/>
      <c r="E292" s="67"/>
      <c r="F292" s="36"/>
      <c r="G292" s="36"/>
      <c r="I292" s="36"/>
      <c r="J292" s="52"/>
      <c r="K292" s="52"/>
      <c r="L292" s="33"/>
      <c r="M292" s="33"/>
      <c r="N292" s="33"/>
      <c r="O292" s="33"/>
      <c r="P292" s="36"/>
      <c r="Q292" s="36"/>
    </row>
    <row r="293">
      <c r="A293" s="36"/>
      <c r="B293" s="67"/>
      <c r="C293" s="44"/>
      <c r="D293" s="67"/>
      <c r="E293" s="67"/>
      <c r="F293" s="36"/>
      <c r="G293" s="36"/>
      <c r="I293" s="36"/>
      <c r="J293" s="52"/>
      <c r="K293" s="52"/>
      <c r="L293" s="33"/>
      <c r="M293" s="33"/>
      <c r="N293" s="33"/>
      <c r="O293" s="33"/>
      <c r="P293" s="36"/>
      <c r="Q293" s="36"/>
    </row>
    <row r="294">
      <c r="A294" s="36"/>
      <c r="B294" s="67"/>
      <c r="C294" s="44"/>
      <c r="D294" s="67"/>
      <c r="E294" s="67"/>
      <c r="F294" s="36"/>
      <c r="G294" s="36"/>
      <c r="I294" s="36"/>
      <c r="J294" s="52"/>
      <c r="K294" s="52"/>
      <c r="L294" s="33"/>
      <c r="M294" s="33"/>
      <c r="N294" s="33"/>
      <c r="O294" s="33"/>
      <c r="P294" s="36"/>
      <c r="Q294" s="36"/>
    </row>
    <row r="295">
      <c r="A295" s="36"/>
      <c r="B295" s="67"/>
      <c r="C295" s="44"/>
      <c r="D295" s="67"/>
      <c r="E295" s="67"/>
      <c r="F295" s="36"/>
      <c r="G295" s="36"/>
      <c r="I295" s="36"/>
      <c r="J295" s="52"/>
      <c r="K295" s="52"/>
      <c r="L295" s="33"/>
      <c r="M295" s="33"/>
      <c r="N295" s="33"/>
      <c r="O295" s="33"/>
      <c r="P295" s="36"/>
      <c r="Q295" s="36"/>
    </row>
    <row r="296">
      <c r="A296" s="36"/>
      <c r="B296" s="67"/>
      <c r="C296" s="44"/>
      <c r="D296" s="67"/>
      <c r="E296" s="67"/>
      <c r="F296" s="36"/>
      <c r="G296" s="36"/>
      <c r="I296" s="36"/>
      <c r="J296" s="52"/>
      <c r="K296" s="52"/>
      <c r="L296" s="33"/>
      <c r="M296" s="33"/>
      <c r="N296" s="33"/>
      <c r="O296" s="33"/>
      <c r="P296" s="36"/>
      <c r="Q296" s="36"/>
    </row>
    <row r="297">
      <c r="A297" s="36"/>
      <c r="B297" s="67"/>
      <c r="C297" s="44"/>
      <c r="D297" s="67"/>
      <c r="E297" s="67"/>
      <c r="F297" s="36"/>
      <c r="G297" s="36"/>
      <c r="I297" s="36"/>
      <c r="J297" s="52"/>
      <c r="K297" s="52"/>
      <c r="L297" s="33"/>
      <c r="M297" s="33"/>
      <c r="N297" s="33"/>
      <c r="O297" s="33"/>
      <c r="P297" s="36"/>
      <c r="Q297" s="36"/>
    </row>
    <row r="298">
      <c r="A298" s="36"/>
      <c r="B298" s="67"/>
      <c r="C298" s="44"/>
      <c r="D298" s="67"/>
      <c r="E298" s="67"/>
      <c r="F298" s="36"/>
      <c r="G298" s="36"/>
      <c r="I298" s="36"/>
      <c r="J298" s="52"/>
      <c r="K298" s="52"/>
      <c r="L298" s="33"/>
      <c r="M298" s="33"/>
      <c r="N298" s="33"/>
      <c r="O298" s="33"/>
      <c r="P298" s="36"/>
      <c r="Q298" s="36"/>
    </row>
    <row r="299">
      <c r="A299" s="36"/>
      <c r="B299" s="67"/>
      <c r="C299" s="44"/>
      <c r="D299" s="67"/>
      <c r="E299" s="67"/>
      <c r="F299" s="36"/>
      <c r="G299" s="36"/>
      <c r="I299" s="36"/>
      <c r="J299" s="52"/>
      <c r="K299" s="52"/>
      <c r="L299" s="33"/>
      <c r="M299" s="33"/>
      <c r="N299" s="33"/>
      <c r="O299" s="33"/>
      <c r="P299" s="36"/>
      <c r="Q299" s="36"/>
    </row>
    <row r="300">
      <c r="A300" s="36"/>
      <c r="B300" s="67"/>
      <c r="C300" s="44"/>
      <c r="D300" s="67"/>
      <c r="E300" s="67"/>
      <c r="F300" s="36"/>
      <c r="G300" s="36"/>
      <c r="I300" s="36"/>
      <c r="J300" s="52"/>
      <c r="K300" s="52"/>
      <c r="L300" s="33"/>
      <c r="M300" s="33"/>
      <c r="N300" s="33"/>
      <c r="O300" s="33"/>
      <c r="P300" s="36"/>
      <c r="Q300" s="36"/>
    </row>
    <row r="301">
      <c r="A301" s="36"/>
      <c r="B301" s="67"/>
      <c r="C301" s="44"/>
      <c r="D301" s="67"/>
      <c r="E301" s="67"/>
      <c r="F301" s="36"/>
      <c r="G301" s="36"/>
      <c r="I301" s="36"/>
      <c r="J301" s="52"/>
      <c r="K301" s="52"/>
      <c r="L301" s="33"/>
      <c r="M301" s="33"/>
      <c r="N301" s="33"/>
      <c r="O301" s="33"/>
      <c r="P301" s="36"/>
      <c r="Q301" s="36"/>
    </row>
    <row r="302">
      <c r="A302" s="36"/>
      <c r="B302" s="67"/>
      <c r="C302" s="44"/>
      <c r="D302" s="67"/>
      <c r="E302" s="67"/>
      <c r="F302" s="36"/>
      <c r="G302" s="36"/>
      <c r="I302" s="36"/>
      <c r="J302" s="52"/>
      <c r="K302" s="52"/>
      <c r="L302" s="33"/>
      <c r="M302" s="33"/>
      <c r="N302" s="33"/>
      <c r="O302" s="33"/>
      <c r="P302" s="36"/>
      <c r="Q302" s="36"/>
    </row>
    <row r="303">
      <c r="A303" s="36"/>
      <c r="B303" s="67"/>
      <c r="C303" s="44"/>
      <c r="D303" s="67"/>
      <c r="E303" s="67"/>
      <c r="F303" s="36"/>
      <c r="G303" s="36"/>
      <c r="I303" s="36"/>
      <c r="J303" s="52"/>
      <c r="K303" s="52"/>
      <c r="L303" s="33"/>
      <c r="M303" s="33"/>
      <c r="N303" s="33"/>
      <c r="O303" s="33"/>
      <c r="P303" s="36"/>
      <c r="Q303" s="36"/>
    </row>
    <row r="304">
      <c r="A304" s="36"/>
      <c r="B304" s="67"/>
      <c r="C304" s="44"/>
      <c r="D304" s="67"/>
      <c r="E304" s="67"/>
      <c r="F304" s="36"/>
      <c r="G304" s="36"/>
      <c r="I304" s="36"/>
      <c r="J304" s="52"/>
      <c r="K304" s="52"/>
      <c r="L304" s="33"/>
      <c r="M304" s="33"/>
      <c r="N304" s="33"/>
      <c r="O304" s="33"/>
      <c r="P304" s="36"/>
      <c r="Q304" s="36"/>
    </row>
    <row r="305">
      <c r="A305" s="36"/>
      <c r="B305" s="67"/>
      <c r="C305" s="44"/>
      <c r="D305" s="67"/>
      <c r="E305" s="67"/>
      <c r="F305" s="36"/>
      <c r="G305" s="36"/>
      <c r="I305" s="36"/>
      <c r="J305" s="52"/>
      <c r="K305" s="52"/>
      <c r="L305" s="33"/>
      <c r="M305" s="33"/>
      <c r="N305" s="33"/>
      <c r="O305" s="33"/>
      <c r="P305" s="36"/>
      <c r="Q305" s="36"/>
    </row>
    <row r="306">
      <c r="A306" s="36"/>
      <c r="B306" s="67"/>
      <c r="C306" s="44"/>
      <c r="D306" s="67"/>
      <c r="E306" s="67"/>
      <c r="F306" s="36"/>
      <c r="G306" s="36"/>
      <c r="I306" s="36"/>
      <c r="J306" s="52"/>
      <c r="K306" s="52"/>
      <c r="L306" s="33"/>
      <c r="M306" s="33"/>
      <c r="N306" s="33"/>
      <c r="O306" s="33"/>
      <c r="P306" s="36"/>
      <c r="Q306" s="36"/>
    </row>
    <row r="307">
      <c r="A307" s="36"/>
      <c r="B307" s="67"/>
      <c r="C307" s="44"/>
      <c r="D307" s="67"/>
      <c r="E307" s="67"/>
      <c r="F307" s="36"/>
      <c r="G307" s="36"/>
      <c r="I307" s="36"/>
      <c r="J307" s="52"/>
      <c r="K307" s="52"/>
      <c r="L307" s="33"/>
      <c r="M307" s="33"/>
      <c r="N307" s="33"/>
      <c r="O307" s="33"/>
      <c r="P307" s="36"/>
      <c r="Q307" s="36"/>
    </row>
    <row r="308">
      <c r="A308" s="36"/>
      <c r="B308" s="67"/>
      <c r="C308" s="44"/>
      <c r="D308" s="67"/>
      <c r="E308" s="67"/>
      <c r="F308" s="36"/>
      <c r="G308" s="36"/>
      <c r="I308" s="36"/>
      <c r="J308" s="52"/>
      <c r="K308" s="52"/>
      <c r="L308" s="33"/>
      <c r="M308" s="33"/>
      <c r="N308" s="33"/>
      <c r="O308" s="33"/>
      <c r="P308" s="36"/>
      <c r="Q308" s="36"/>
    </row>
    <row r="309">
      <c r="A309" s="36"/>
      <c r="B309" s="67"/>
      <c r="C309" s="44"/>
      <c r="D309" s="67"/>
      <c r="E309" s="67"/>
      <c r="F309" s="36"/>
      <c r="G309" s="36"/>
      <c r="I309" s="36"/>
      <c r="J309" s="52"/>
      <c r="K309" s="52"/>
      <c r="L309" s="33"/>
      <c r="M309" s="33"/>
      <c r="N309" s="33"/>
      <c r="O309" s="33"/>
      <c r="P309" s="36"/>
      <c r="Q309" s="36"/>
    </row>
    <row r="310">
      <c r="A310" s="36"/>
      <c r="B310" s="67"/>
      <c r="C310" s="44"/>
      <c r="D310" s="67"/>
      <c r="E310" s="67"/>
      <c r="F310" s="36"/>
      <c r="G310" s="36"/>
      <c r="I310" s="36"/>
      <c r="J310" s="52"/>
      <c r="K310" s="52"/>
      <c r="L310" s="33"/>
      <c r="M310" s="33"/>
      <c r="N310" s="33"/>
      <c r="O310" s="33"/>
      <c r="P310" s="36"/>
      <c r="Q310" s="36"/>
    </row>
    <row r="311">
      <c r="A311" s="36"/>
      <c r="B311" s="67"/>
      <c r="C311" s="44"/>
      <c r="D311" s="67"/>
      <c r="E311" s="67"/>
      <c r="F311" s="36"/>
      <c r="G311" s="36"/>
      <c r="I311" s="36"/>
      <c r="J311" s="52"/>
      <c r="K311" s="52"/>
      <c r="L311" s="33"/>
      <c r="M311" s="33"/>
      <c r="N311" s="33"/>
      <c r="O311" s="33"/>
      <c r="P311" s="36"/>
      <c r="Q311" s="36"/>
    </row>
    <row r="312">
      <c r="A312" s="36"/>
      <c r="B312" s="67"/>
      <c r="C312" s="44"/>
      <c r="D312" s="67"/>
      <c r="E312" s="67"/>
      <c r="F312" s="36"/>
      <c r="G312" s="36"/>
      <c r="I312" s="36"/>
      <c r="J312" s="52"/>
      <c r="K312" s="52"/>
      <c r="L312" s="33"/>
      <c r="M312" s="33"/>
      <c r="N312" s="33"/>
      <c r="O312" s="33"/>
      <c r="P312" s="36"/>
      <c r="Q312" s="36"/>
    </row>
    <row r="313">
      <c r="A313" s="36"/>
      <c r="B313" s="67"/>
      <c r="C313" s="44"/>
      <c r="D313" s="67"/>
      <c r="E313" s="67"/>
      <c r="F313" s="36"/>
      <c r="G313" s="36"/>
      <c r="I313" s="36"/>
      <c r="J313" s="52"/>
      <c r="K313" s="52"/>
      <c r="L313" s="33"/>
      <c r="M313" s="33"/>
      <c r="N313" s="33"/>
      <c r="O313" s="33"/>
      <c r="P313" s="36"/>
      <c r="Q313" s="36"/>
    </row>
    <row r="314">
      <c r="A314" s="36"/>
      <c r="B314" s="67"/>
      <c r="C314" s="44"/>
      <c r="D314" s="67"/>
      <c r="E314" s="67"/>
      <c r="F314" s="36"/>
      <c r="G314" s="36"/>
      <c r="I314" s="36"/>
      <c r="J314" s="52"/>
      <c r="K314" s="52"/>
      <c r="L314" s="33"/>
      <c r="M314" s="33"/>
      <c r="N314" s="33"/>
      <c r="O314" s="33"/>
      <c r="P314" s="36"/>
      <c r="Q314" s="36"/>
    </row>
    <row r="315">
      <c r="A315" s="36"/>
      <c r="B315" s="67"/>
      <c r="C315" s="44"/>
      <c r="D315" s="67"/>
      <c r="E315" s="67"/>
      <c r="F315" s="36"/>
      <c r="G315" s="36"/>
      <c r="I315" s="36"/>
      <c r="J315" s="52"/>
      <c r="K315" s="52"/>
      <c r="L315" s="33"/>
      <c r="M315" s="33"/>
      <c r="N315" s="33"/>
      <c r="O315" s="33"/>
      <c r="P315" s="36"/>
      <c r="Q315" s="36"/>
    </row>
    <row r="316">
      <c r="A316" s="36"/>
      <c r="B316" s="67"/>
      <c r="C316" s="44"/>
      <c r="D316" s="67"/>
      <c r="E316" s="67"/>
      <c r="F316" s="36"/>
      <c r="G316" s="36"/>
      <c r="I316" s="36"/>
      <c r="J316" s="52"/>
      <c r="K316" s="52"/>
      <c r="L316" s="33"/>
      <c r="M316" s="33"/>
      <c r="N316" s="33"/>
      <c r="O316" s="33"/>
      <c r="P316" s="36"/>
      <c r="Q316" s="36"/>
    </row>
    <row r="317">
      <c r="A317" s="36"/>
      <c r="B317" s="67"/>
      <c r="C317" s="44"/>
      <c r="D317" s="67"/>
      <c r="E317" s="67"/>
      <c r="F317" s="36"/>
      <c r="G317" s="36"/>
      <c r="I317" s="36"/>
      <c r="J317" s="52"/>
      <c r="K317" s="52"/>
      <c r="L317" s="33"/>
      <c r="M317" s="33"/>
      <c r="N317" s="33"/>
      <c r="O317" s="33"/>
      <c r="P317" s="36"/>
      <c r="Q317" s="36"/>
    </row>
    <row r="318">
      <c r="A318" s="36"/>
      <c r="B318" s="67"/>
      <c r="C318" s="44"/>
      <c r="D318" s="67"/>
      <c r="E318" s="67"/>
      <c r="F318" s="36"/>
      <c r="G318" s="36"/>
      <c r="I318" s="36"/>
      <c r="J318" s="52"/>
      <c r="K318" s="52"/>
      <c r="L318" s="33"/>
      <c r="M318" s="33"/>
      <c r="N318" s="33"/>
      <c r="O318" s="33"/>
      <c r="P318" s="36"/>
      <c r="Q318" s="36"/>
    </row>
    <row r="319">
      <c r="A319" s="36"/>
      <c r="B319" s="67"/>
      <c r="C319" s="44"/>
      <c r="D319" s="67"/>
      <c r="E319" s="67"/>
      <c r="F319" s="36"/>
      <c r="G319" s="36"/>
      <c r="I319" s="36"/>
      <c r="J319" s="52"/>
      <c r="K319" s="52"/>
      <c r="L319" s="33"/>
      <c r="M319" s="33"/>
      <c r="N319" s="33"/>
      <c r="O319" s="33"/>
      <c r="P319" s="36"/>
      <c r="Q319" s="36"/>
    </row>
    <row r="320">
      <c r="A320" s="36"/>
      <c r="B320" s="67"/>
      <c r="C320" s="44"/>
      <c r="D320" s="67"/>
      <c r="E320" s="67"/>
      <c r="F320" s="36"/>
      <c r="G320" s="36"/>
      <c r="I320" s="36"/>
      <c r="J320" s="52"/>
      <c r="K320" s="52"/>
      <c r="L320" s="33"/>
      <c r="M320" s="33"/>
      <c r="N320" s="33"/>
      <c r="O320" s="33"/>
      <c r="P320" s="36"/>
      <c r="Q320" s="36"/>
    </row>
    <row r="321">
      <c r="A321" s="36"/>
      <c r="B321" s="67"/>
      <c r="C321" s="44"/>
      <c r="D321" s="67"/>
      <c r="E321" s="67"/>
      <c r="F321" s="36"/>
      <c r="G321" s="36"/>
      <c r="I321" s="36"/>
      <c r="J321" s="52"/>
      <c r="K321" s="52"/>
      <c r="L321" s="33"/>
      <c r="M321" s="33"/>
      <c r="N321" s="33"/>
      <c r="O321" s="33"/>
      <c r="P321" s="36"/>
      <c r="Q321" s="36"/>
    </row>
    <row r="322">
      <c r="A322" s="36"/>
      <c r="B322" s="67"/>
      <c r="C322" s="44"/>
      <c r="D322" s="67"/>
      <c r="E322" s="67"/>
      <c r="F322" s="36"/>
      <c r="G322" s="36"/>
      <c r="I322" s="36"/>
      <c r="J322" s="52"/>
      <c r="K322" s="52"/>
      <c r="L322" s="33"/>
      <c r="M322" s="33"/>
      <c r="N322" s="33"/>
      <c r="O322" s="33"/>
      <c r="P322" s="36"/>
      <c r="Q322" s="36"/>
    </row>
    <row r="323">
      <c r="A323" s="36"/>
      <c r="B323" s="67"/>
      <c r="C323" s="44"/>
      <c r="D323" s="67"/>
      <c r="E323" s="67"/>
      <c r="F323" s="36"/>
      <c r="G323" s="36"/>
      <c r="I323" s="36"/>
      <c r="J323" s="52"/>
      <c r="K323" s="52"/>
      <c r="L323" s="33"/>
      <c r="M323" s="33"/>
      <c r="N323" s="33"/>
      <c r="O323" s="33"/>
      <c r="P323" s="36"/>
      <c r="Q323" s="36"/>
    </row>
    <row r="324">
      <c r="A324" s="36"/>
      <c r="B324" s="67"/>
      <c r="C324" s="44"/>
      <c r="D324" s="67"/>
      <c r="E324" s="67"/>
      <c r="F324" s="36"/>
      <c r="G324" s="36"/>
      <c r="I324" s="36"/>
      <c r="J324" s="52"/>
      <c r="K324" s="52"/>
      <c r="L324" s="33"/>
      <c r="M324" s="33"/>
      <c r="N324" s="33"/>
      <c r="O324" s="33"/>
      <c r="P324" s="36"/>
      <c r="Q324" s="36"/>
    </row>
    <row r="325">
      <c r="A325" s="36"/>
      <c r="B325" s="67"/>
      <c r="C325" s="44"/>
      <c r="D325" s="67"/>
      <c r="E325" s="67"/>
      <c r="F325" s="36"/>
      <c r="G325" s="36"/>
      <c r="I325" s="36"/>
      <c r="J325" s="52"/>
      <c r="K325" s="52"/>
      <c r="L325" s="33"/>
      <c r="M325" s="33"/>
      <c r="N325" s="33"/>
      <c r="O325" s="33"/>
      <c r="P325" s="36"/>
      <c r="Q325" s="36"/>
    </row>
    <row r="326">
      <c r="A326" s="36"/>
      <c r="B326" s="67"/>
      <c r="C326" s="44"/>
      <c r="D326" s="67"/>
      <c r="E326" s="67"/>
      <c r="F326" s="36"/>
      <c r="G326" s="36"/>
      <c r="I326" s="36"/>
      <c r="J326" s="52"/>
      <c r="K326" s="52"/>
      <c r="L326" s="33"/>
      <c r="M326" s="33"/>
      <c r="N326" s="33"/>
      <c r="O326" s="33"/>
      <c r="P326" s="36"/>
      <c r="Q326" s="36"/>
    </row>
    <row r="327">
      <c r="A327" s="36"/>
      <c r="B327" s="67"/>
      <c r="C327" s="44"/>
      <c r="D327" s="67"/>
      <c r="E327" s="67"/>
      <c r="F327" s="36"/>
      <c r="G327" s="36"/>
      <c r="I327" s="36"/>
      <c r="J327" s="52"/>
      <c r="K327" s="52"/>
      <c r="L327" s="33"/>
      <c r="M327" s="33"/>
      <c r="N327" s="33"/>
      <c r="O327" s="33"/>
      <c r="P327" s="36"/>
      <c r="Q327" s="36"/>
    </row>
    <row r="328">
      <c r="A328" s="36"/>
      <c r="B328" s="67"/>
      <c r="C328" s="44"/>
      <c r="D328" s="67"/>
      <c r="E328" s="67"/>
      <c r="F328" s="36"/>
      <c r="G328" s="36"/>
      <c r="I328" s="36"/>
      <c r="J328" s="52"/>
      <c r="K328" s="52"/>
      <c r="L328" s="33"/>
      <c r="M328" s="33"/>
      <c r="N328" s="33"/>
      <c r="O328" s="33"/>
      <c r="P328" s="36"/>
      <c r="Q328" s="36"/>
    </row>
    <row r="329">
      <c r="A329" s="36"/>
      <c r="B329" s="67"/>
      <c r="C329" s="44"/>
      <c r="D329" s="67"/>
      <c r="E329" s="67"/>
      <c r="F329" s="36"/>
      <c r="G329" s="36"/>
      <c r="I329" s="36"/>
      <c r="J329" s="52"/>
      <c r="K329" s="52"/>
      <c r="L329" s="33"/>
      <c r="M329" s="33"/>
      <c r="N329" s="33"/>
      <c r="O329" s="33"/>
      <c r="P329" s="36"/>
      <c r="Q329" s="36"/>
    </row>
    <row r="330">
      <c r="A330" s="36"/>
      <c r="B330" s="67"/>
      <c r="C330" s="44"/>
      <c r="D330" s="67"/>
      <c r="E330" s="67"/>
      <c r="F330" s="36"/>
      <c r="G330" s="36"/>
      <c r="I330" s="36"/>
      <c r="J330" s="52"/>
      <c r="K330" s="52"/>
      <c r="L330" s="33"/>
      <c r="M330" s="33"/>
      <c r="N330" s="33"/>
      <c r="O330" s="33"/>
      <c r="P330" s="36"/>
      <c r="Q330" s="36"/>
    </row>
    <row r="331">
      <c r="A331" s="36"/>
      <c r="B331" s="67"/>
      <c r="C331" s="44"/>
      <c r="D331" s="67"/>
      <c r="E331" s="67"/>
      <c r="F331" s="36"/>
      <c r="G331" s="36"/>
      <c r="I331" s="36"/>
      <c r="J331" s="52"/>
      <c r="K331" s="52"/>
      <c r="L331" s="33"/>
      <c r="M331" s="33"/>
      <c r="N331" s="33"/>
      <c r="O331" s="33"/>
      <c r="P331" s="36"/>
      <c r="Q331" s="36"/>
    </row>
    <row r="332">
      <c r="A332" s="36"/>
      <c r="B332" s="67"/>
      <c r="C332" s="44"/>
      <c r="D332" s="67"/>
      <c r="E332" s="67"/>
      <c r="F332" s="36"/>
      <c r="G332" s="36"/>
      <c r="I332" s="36"/>
      <c r="J332" s="52"/>
      <c r="K332" s="52"/>
      <c r="L332" s="33"/>
      <c r="M332" s="33"/>
      <c r="N332" s="33"/>
      <c r="O332" s="33"/>
      <c r="P332" s="36"/>
      <c r="Q332" s="36"/>
    </row>
    <row r="333">
      <c r="A333" s="36"/>
      <c r="B333" s="67"/>
      <c r="C333" s="44"/>
      <c r="D333" s="67"/>
      <c r="E333" s="67"/>
      <c r="F333" s="36"/>
      <c r="G333" s="36"/>
      <c r="I333" s="36"/>
      <c r="J333" s="52"/>
      <c r="K333" s="52"/>
      <c r="L333" s="33"/>
      <c r="M333" s="33"/>
      <c r="N333" s="33"/>
      <c r="O333" s="33"/>
      <c r="P333" s="36"/>
      <c r="Q333" s="36"/>
    </row>
    <row r="334">
      <c r="A334" s="36"/>
      <c r="B334" s="67"/>
      <c r="C334" s="44"/>
      <c r="D334" s="67"/>
      <c r="E334" s="67"/>
      <c r="F334" s="36"/>
      <c r="G334" s="36"/>
      <c r="I334" s="36"/>
      <c r="J334" s="52"/>
      <c r="K334" s="52"/>
      <c r="L334" s="33"/>
      <c r="M334" s="33"/>
      <c r="N334" s="33"/>
      <c r="O334" s="33"/>
      <c r="P334" s="36"/>
      <c r="Q334" s="36"/>
    </row>
    <row r="335">
      <c r="A335" s="36"/>
      <c r="B335" s="67"/>
      <c r="C335" s="44"/>
      <c r="D335" s="67"/>
      <c r="E335" s="67"/>
      <c r="F335" s="36"/>
      <c r="G335" s="36"/>
      <c r="I335" s="36"/>
      <c r="J335" s="52"/>
      <c r="K335" s="52"/>
      <c r="L335" s="33"/>
      <c r="M335" s="33"/>
      <c r="N335" s="33"/>
      <c r="O335" s="33"/>
      <c r="P335" s="36"/>
      <c r="Q335" s="36"/>
    </row>
    <row r="336">
      <c r="A336" s="36"/>
      <c r="B336" s="67"/>
      <c r="C336" s="44"/>
      <c r="D336" s="67"/>
      <c r="E336" s="67"/>
      <c r="F336" s="36"/>
      <c r="G336" s="36"/>
      <c r="I336" s="36"/>
      <c r="J336" s="52"/>
      <c r="K336" s="52"/>
      <c r="L336" s="33"/>
      <c r="M336" s="33"/>
      <c r="N336" s="33"/>
      <c r="O336" s="33"/>
      <c r="P336" s="36"/>
      <c r="Q336" s="36"/>
    </row>
    <row r="337">
      <c r="A337" s="36"/>
      <c r="B337" s="67"/>
      <c r="C337" s="44"/>
      <c r="D337" s="67"/>
      <c r="E337" s="67"/>
      <c r="F337" s="36"/>
      <c r="G337" s="36"/>
      <c r="I337" s="36"/>
      <c r="J337" s="52"/>
      <c r="K337" s="52"/>
      <c r="L337" s="33"/>
      <c r="M337" s="33"/>
      <c r="N337" s="33"/>
      <c r="O337" s="33"/>
      <c r="P337" s="36"/>
      <c r="Q337" s="36"/>
    </row>
    <row r="338">
      <c r="A338" s="36"/>
      <c r="B338" s="67"/>
      <c r="C338" s="44"/>
      <c r="D338" s="67"/>
      <c r="E338" s="67"/>
      <c r="F338" s="36"/>
      <c r="G338" s="36"/>
      <c r="I338" s="36"/>
      <c r="J338" s="52"/>
      <c r="K338" s="52"/>
      <c r="L338" s="33"/>
      <c r="M338" s="33"/>
      <c r="N338" s="33"/>
      <c r="O338" s="33"/>
      <c r="P338" s="36"/>
      <c r="Q338" s="36"/>
    </row>
    <row r="339">
      <c r="A339" s="36"/>
      <c r="B339" s="67"/>
      <c r="C339" s="44"/>
      <c r="D339" s="67"/>
      <c r="E339" s="67"/>
      <c r="F339" s="36"/>
      <c r="G339" s="36"/>
      <c r="I339" s="36"/>
      <c r="J339" s="52"/>
      <c r="K339" s="52"/>
      <c r="L339" s="33"/>
      <c r="M339" s="33"/>
      <c r="N339" s="33"/>
      <c r="O339" s="33"/>
      <c r="P339" s="36"/>
      <c r="Q339" s="36"/>
    </row>
    <row r="340">
      <c r="A340" s="36"/>
      <c r="B340" s="67"/>
      <c r="C340" s="44"/>
      <c r="D340" s="67"/>
      <c r="E340" s="67"/>
      <c r="F340" s="36"/>
      <c r="G340" s="36"/>
      <c r="I340" s="36"/>
      <c r="J340" s="52"/>
      <c r="K340" s="52"/>
      <c r="L340" s="33"/>
      <c r="M340" s="33"/>
      <c r="N340" s="33"/>
      <c r="O340" s="33"/>
      <c r="P340" s="36"/>
      <c r="Q340" s="36"/>
    </row>
    <row r="341">
      <c r="A341" s="36"/>
      <c r="B341" s="67"/>
      <c r="C341" s="44"/>
      <c r="D341" s="67"/>
      <c r="E341" s="67"/>
      <c r="F341" s="36"/>
      <c r="G341" s="36"/>
      <c r="I341" s="36"/>
      <c r="J341" s="52"/>
      <c r="K341" s="52"/>
      <c r="L341" s="33"/>
      <c r="M341" s="33"/>
      <c r="N341" s="33"/>
      <c r="O341" s="33"/>
      <c r="P341" s="36"/>
      <c r="Q341" s="36"/>
    </row>
    <row r="342">
      <c r="A342" s="36"/>
      <c r="B342" s="67"/>
      <c r="C342" s="44"/>
      <c r="D342" s="67"/>
      <c r="E342" s="67"/>
      <c r="F342" s="36"/>
      <c r="G342" s="36"/>
      <c r="I342" s="36"/>
      <c r="J342" s="52"/>
      <c r="K342" s="52"/>
      <c r="L342" s="33"/>
      <c r="M342" s="33"/>
      <c r="N342" s="33"/>
      <c r="O342" s="33"/>
      <c r="P342" s="36"/>
      <c r="Q342" s="36"/>
    </row>
    <row r="343">
      <c r="A343" s="36"/>
      <c r="B343" s="67"/>
      <c r="C343" s="44"/>
      <c r="D343" s="67"/>
      <c r="E343" s="67"/>
      <c r="F343" s="36"/>
      <c r="G343" s="36"/>
      <c r="I343" s="36"/>
      <c r="J343" s="52"/>
      <c r="K343" s="52"/>
      <c r="L343" s="33"/>
      <c r="M343" s="33"/>
      <c r="N343" s="33"/>
      <c r="O343" s="33"/>
      <c r="P343" s="36"/>
      <c r="Q343" s="36"/>
    </row>
    <row r="344">
      <c r="A344" s="36"/>
      <c r="B344" s="67"/>
      <c r="C344" s="44"/>
      <c r="D344" s="67"/>
      <c r="E344" s="67"/>
      <c r="F344" s="36"/>
      <c r="G344" s="36"/>
      <c r="I344" s="36"/>
      <c r="J344" s="52"/>
      <c r="K344" s="52"/>
      <c r="L344" s="33"/>
      <c r="M344" s="33"/>
      <c r="N344" s="33"/>
      <c r="O344" s="33"/>
      <c r="P344" s="36"/>
      <c r="Q344" s="36"/>
    </row>
    <row r="345">
      <c r="A345" s="36"/>
      <c r="B345" s="67"/>
      <c r="C345" s="44"/>
      <c r="D345" s="67"/>
      <c r="E345" s="67"/>
      <c r="F345" s="36"/>
      <c r="G345" s="36"/>
      <c r="I345" s="36"/>
      <c r="J345" s="52"/>
      <c r="K345" s="52"/>
      <c r="L345" s="33"/>
      <c r="M345" s="33"/>
      <c r="N345" s="33"/>
      <c r="O345" s="33"/>
      <c r="P345" s="36"/>
      <c r="Q345" s="36"/>
    </row>
    <row r="346">
      <c r="A346" s="36"/>
      <c r="B346" s="67"/>
      <c r="C346" s="44"/>
      <c r="D346" s="67"/>
      <c r="E346" s="67"/>
      <c r="F346" s="36"/>
      <c r="G346" s="36"/>
      <c r="I346" s="36"/>
      <c r="J346" s="52"/>
      <c r="K346" s="52"/>
      <c r="L346" s="33"/>
      <c r="M346" s="33"/>
      <c r="N346" s="33"/>
      <c r="O346" s="33"/>
      <c r="P346" s="36"/>
      <c r="Q346" s="36"/>
    </row>
    <row r="347">
      <c r="A347" s="36"/>
      <c r="B347" s="67"/>
      <c r="C347" s="44"/>
      <c r="D347" s="67"/>
      <c r="E347" s="67"/>
      <c r="F347" s="36"/>
      <c r="G347" s="36"/>
      <c r="I347" s="36"/>
      <c r="J347" s="52"/>
      <c r="K347" s="52"/>
      <c r="L347" s="33"/>
      <c r="M347" s="33"/>
      <c r="N347" s="33"/>
      <c r="O347" s="33"/>
      <c r="P347" s="36"/>
      <c r="Q347" s="36"/>
    </row>
    <row r="348">
      <c r="A348" s="36"/>
      <c r="B348" s="67"/>
      <c r="C348" s="44"/>
      <c r="D348" s="67"/>
      <c r="E348" s="67"/>
      <c r="F348" s="36"/>
      <c r="G348" s="36"/>
      <c r="I348" s="36"/>
      <c r="J348" s="52"/>
      <c r="K348" s="52"/>
      <c r="L348" s="33"/>
      <c r="M348" s="33"/>
      <c r="N348" s="33"/>
      <c r="O348" s="33"/>
      <c r="P348" s="36"/>
      <c r="Q348" s="36"/>
    </row>
    <row r="349">
      <c r="A349" s="36"/>
      <c r="B349" s="67"/>
      <c r="C349" s="44"/>
      <c r="D349" s="67"/>
      <c r="E349" s="67"/>
      <c r="F349" s="36"/>
      <c r="G349" s="36"/>
      <c r="I349" s="36"/>
      <c r="J349" s="52"/>
      <c r="K349" s="52"/>
      <c r="L349" s="33"/>
      <c r="M349" s="33"/>
      <c r="N349" s="33"/>
      <c r="O349" s="33"/>
      <c r="P349" s="36"/>
      <c r="Q349" s="36"/>
    </row>
    <row r="350">
      <c r="A350" s="36"/>
      <c r="B350" s="67"/>
      <c r="C350" s="44"/>
      <c r="D350" s="67"/>
      <c r="E350" s="67"/>
      <c r="F350" s="36"/>
      <c r="G350" s="36"/>
      <c r="I350" s="36"/>
      <c r="J350" s="52"/>
      <c r="K350" s="52"/>
      <c r="L350" s="33"/>
      <c r="M350" s="33"/>
      <c r="N350" s="33"/>
      <c r="O350" s="33"/>
      <c r="P350" s="36"/>
      <c r="Q350" s="36"/>
    </row>
    <row r="351">
      <c r="A351" s="36"/>
      <c r="B351" s="67"/>
      <c r="C351" s="44"/>
      <c r="D351" s="67"/>
      <c r="E351" s="67"/>
      <c r="F351" s="36"/>
      <c r="G351" s="36"/>
      <c r="I351" s="36"/>
      <c r="J351" s="52"/>
      <c r="K351" s="52"/>
      <c r="L351" s="33"/>
      <c r="M351" s="33"/>
      <c r="N351" s="33"/>
      <c r="O351" s="33"/>
      <c r="P351" s="36"/>
      <c r="Q351" s="36"/>
    </row>
    <row r="352">
      <c r="A352" s="36"/>
      <c r="B352" s="67"/>
      <c r="C352" s="44"/>
      <c r="D352" s="67"/>
      <c r="E352" s="67"/>
      <c r="F352" s="36"/>
      <c r="G352" s="36"/>
      <c r="I352" s="36"/>
      <c r="J352" s="52"/>
      <c r="K352" s="52"/>
      <c r="L352" s="33"/>
      <c r="M352" s="33"/>
      <c r="N352" s="33"/>
      <c r="O352" s="33"/>
      <c r="P352" s="36"/>
      <c r="Q352" s="36"/>
    </row>
    <row r="353">
      <c r="A353" s="36"/>
      <c r="B353" s="67"/>
      <c r="C353" s="44"/>
      <c r="D353" s="67"/>
      <c r="E353" s="67"/>
      <c r="F353" s="36"/>
      <c r="G353" s="36"/>
      <c r="I353" s="36"/>
      <c r="J353" s="52"/>
      <c r="K353" s="52"/>
      <c r="L353" s="33"/>
      <c r="M353" s="33"/>
      <c r="N353" s="33"/>
      <c r="O353" s="33"/>
      <c r="P353" s="36"/>
      <c r="Q353" s="36"/>
    </row>
    <row r="354">
      <c r="A354" s="36"/>
      <c r="B354" s="67"/>
      <c r="C354" s="44"/>
      <c r="D354" s="67"/>
      <c r="E354" s="67"/>
      <c r="F354" s="36"/>
      <c r="G354" s="36"/>
      <c r="I354" s="36"/>
      <c r="J354" s="52"/>
      <c r="K354" s="52"/>
      <c r="L354" s="33"/>
      <c r="M354" s="33"/>
      <c r="N354" s="33"/>
      <c r="O354" s="33"/>
      <c r="P354" s="36"/>
      <c r="Q354" s="36"/>
    </row>
    <row r="355">
      <c r="A355" s="36"/>
      <c r="B355" s="67"/>
      <c r="C355" s="44"/>
      <c r="D355" s="67"/>
      <c r="E355" s="67"/>
      <c r="F355" s="36"/>
      <c r="G355" s="36"/>
      <c r="I355" s="36"/>
      <c r="J355" s="52"/>
      <c r="K355" s="52"/>
      <c r="L355" s="33"/>
      <c r="M355" s="33"/>
      <c r="N355" s="33"/>
      <c r="O355" s="33"/>
      <c r="P355" s="36"/>
      <c r="Q355" s="36"/>
    </row>
    <row r="356">
      <c r="A356" s="36"/>
      <c r="B356" s="67"/>
      <c r="C356" s="44"/>
      <c r="D356" s="67"/>
      <c r="E356" s="67"/>
      <c r="F356" s="36"/>
      <c r="G356" s="36"/>
      <c r="I356" s="36"/>
      <c r="J356" s="52"/>
      <c r="K356" s="52"/>
      <c r="L356" s="33"/>
      <c r="M356" s="33"/>
      <c r="N356" s="33"/>
      <c r="O356" s="33"/>
      <c r="P356" s="36"/>
      <c r="Q356" s="36"/>
    </row>
    <row r="357">
      <c r="A357" s="36"/>
      <c r="B357" s="67"/>
      <c r="C357" s="44"/>
      <c r="D357" s="67"/>
      <c r="E357" s="67"/>
      <c r="F357" s="36"/>
      <c r="G357" s="36"/>
      <c r="I357" s="36"/>
      <c r="J357" s="52"/>
      <c r="K357" s="52"/>
      <c r="L357" s="33"/>
      <c r="M357" s="33"/>
      <c r="N357" s="33"/>
      <c r="O357" s="33"/>
      <c r="P357" s="36"/>
      <c r="Q357" s="36"/>
    </row>
    <row r="358">
      <c r="A358" s="36"/>
      <c r="B358" s="67"/>
      <c r="C358" s="44"/>
      <c r="D358" s="67"/>
      <c r="E358" s="67"/>
      <c r="F358" s="36"/>
      <c r="G358" s="36"/>
      <c r="I358" s="36"/>
      <c r="J358" s="52"/>
      <c r="K358" s="52"/>
      <c r="L358" s="33"/>
      <c r="M358" s="33"/>
      <c r="N358" s="33"/>
      <c r="O358" s="33"/>
      <c r="P358" s="36"/>
      <c r="Q358" s="36"/>
    </row>
    <row r="359">
      <c r="A359" s="36"/>
      <c r="B359" s="67"/>
      <c r="C359" s="44"/>
      <c r="D359" s="67"/>
      <c r="E359" s="67"/>
      <c r="F359" s="36"/>
      <c r="G359" s="36"/>
      <c r="I359" s="36"/>
      <c r="J359" s="52"/>
      <c r="K359" s="52"/>
      <c r="L359" s="33"/>
      <c r="M359" s="33"/>
      <c r="N359" s="33"/>
      <c r="O359" s="33"/>
      <c r="P359" s="36"/>
      <c r="Q359" s="36"/>
    </row>
    <row r="360">
      <c r="A360" s="36"/>
      <c r="B360" s="67"/>
      <c r="C360" s="44"/>
      <c r="D360" s="67"/>
      <c r="E360" s="67"/>
      <c r="F360" s="36"/>
      <c r="G360" s="36"/>
      <c r="I360" s="36"/>
      <c r="J360" s="52"/>
      <c r="K360" s="52"/>
      <c r="L360" s="33"/>
      <c r="M360" s="33"/>
      <c r="N360" s="33"/>
      <c r="O360" s="33"/>
      <c r="P360" s="36"/>
      <c r="Q360" s="36"/>
    </row>
    <row r="361">
      <c r="A361" s="36"/>
      <c r="B361" s="67"/>
      <c r="C361" s="44"/>
      <c r="D361" s="67"/>
      <c r="E361" s="67"/>
      <c r="F361" s="36"/>
      <c r="G361" s="36"/>
      <c r="I361" s="36"/>
      <c r="J361" s="52"/>
      <c r="K361" s="52"/>
      <c r="L361" s="33"/>
      <c r="M361" s="33"/>
      <c r="N361" s="33"/>
      <c r="O361" s="33"/>
      <c r="P361" s="36"/>
      <c r="Q361" s="36"/>
    </row>
    <row r="362">
      <c r="A362" s="36"/>
      <c r="B362" s="67"/>
      <c r="C362" s="44"/>
      <c r="D362" s="67"/>
      <c r="E362" s="67"/>
      <c r="F362" s="36"/>
      <c r="G362" s="36"/>
      <c r="I362" s="36"/>
      <c r="J362" s="52"/>
      <c r="K362" s="52"/>
      <c r="L362" s="33"/>
      <c r="M362" s="33"/>
      <c r="N362" s="33"/>
      <c r="O362" s="33"/>
      <c r="P362" s="36"/>
      <c r="Q362" s="36"/>
    </row>
    <row r="363">
      <c r="A363" s="36"/>
      <c r="B363" s="67"/>
      <c r="C363" s="44"/>
      <c r="D363" s="67"/>
      <c r="E363" s="67"/>
      <c r="F363" s="36"/>
      <c r="G363" s="36"/>
      <c r="I363" s="36"/>
      <c r="J363" s="52"/>
      <c r="K363" s="52"/>
      <c r="L363" s="33"/>
      <c r="M363" s="33"/>
      <c r="N363" s="33"/>
      <c r="O363" s="33"/>
      <c r="P363" s="36"/>
      <c r="Q363" s="36"/>
    </row>
    <row r="364">
      <c r="A364" s="36"/>
      <c r="B364" s="67"/>
      <c r="C364" s="44"/>
      <c r="D364" s="67"/>
      <c r="E364" s="67"/>
      <c r="F364" s="36"/>
      <c r="G364" s="36"/>
      <c r="I364" s="36"/>
      <c r="J364" s="52"/>
      <c r="K364" s="52"/>
      <c r="L364" s="33"/>
      <c r="M364" s="33"/>
      <c r="N364" s="33"/>
      <c r="O364" s="33"/>
      <c r="P364" s="36"/>
      <c r="Q364" s="36"/>
    </row>
    <row r="365">
      <c r="A365" s="36"/>
      <c r="B365" s="67"/>
      <c r="C365" s="44"/>
      <c r="D365" s="67"/>
      <c r="E365" s="67"/>
      <c r="F365" s="36"/>
      <c r="G365" s="36"/>
      <c r="I365" s="36"/>
      <c r="J365" s="52"/>
      <c r="K365" s="52"/>
      <c r="L365" s="33"/>
      <c r="M365" s="33"/>
      <c r="N365" s="33"/>
      <c r="O365" s="33"/>
      <c r="P365" s="36"/>
      <c r="Q365" s="36"/>
    </row>
    <row r="366">
      <c r="A366" s="36"/>
      <c r="B366" s="67"/>
      <c r="C366" s="44"/>
      <c r="D366" s="67"/>
      <c r="E366" s="67"/>
      <c r="F366" s="36"/>
      <c r="G366" s="36"/>
      <c r="I366" s="36"/>
      <c r="J366" s="52"/>
      <c r="K366" s="52"/>
      <c r="L366" s="33"/>
      <c r="M366" s="33"/>
      <c r="N366" s="33"/>
      <c r="O366" s="33"/>
      <c r="P366" s="36"/>
      <c r="Q366" s="36"/>
    </row>
    <row r="367">
      <c r="A367" s="36"/>
      <c r="B367" s="67"/>
      <c r="C367" s="44"/>
      <c r="D367" s="67"/>
      <c r="E367" s="67"/>
      <c r="F367" s="36"/>
      <c r="G367" s="36"/>
      <c r="I367" s="36"/>
      <c r="J367" s="52"/>
      <c r="K367" s="52"/>
      <c r="L367" s="33"/>
      <c r="M367" s="33"/>
      <c r="N367" s="33"/>
      <c r="O367" s="33"/>
      <c r="P367" s="36"/>
      <c r="Q367" s="36"/>
    </row>
    <row r="368">
      <c r="A368" s="36"/>
      <c r="B368" s="67"/>
      <c r="C368" s="44"/>
      <c r="D368" s="67"/>
      <c r="E368" s="67"/>
      <c r="F368" s="36"/>
      <c r="G368" s="36"/>
      <c r="I368" s="36"/>
      <c r="J368" s="52"/>
      <c r="K368" s="52"/>
      <c r="L368" s="33"/>
      <c r="M368" s="33"/>
      <c r="N368" s="33"/>
      <c r="O368" s="33"/>
      <c r="P368" s="36"/>
      <c r="Q368" s="36"/>
    </row>
    <row r="369">
      <c r="A369" s="36"/>
      <c r="B369" s="67"/>
      <c r="C369" s="44"/>
      <c r="D369" s="67"/>
      <c r="E369" s="67"/>
      <c r="F369" s="36"/>
      <c r="G369" s="36"/>
      <c r="I369" s="36"/>
      <c r="J369" s="52"/>
      <c r="K369" s="52"/>
      <c r="L369" s="33"/>
      <c r="M369" s="33"/>
      <c r="N369" s="33"/>
      <c r="O369" s="33"/>
      <c r="P369" s="36"/>
      <c r="Q369" s="36"/>
    </row>
    <row r="370">
      <c r="A370" s="36"/>
      <c r="B370" s="67"/>
      <c r="C370" s="44"/>
      <c r="D370" s="67"/>
      <c r="E370" s="67"/>
      <c r="F370" s="36"/>
      <c r="G370" s="36"/>
      <c r="I370" s="36"/>
      <c r="J370" s="52"/>
      <c r="K370" s="52"/>
      <c r="L370" s="33"/>
      <c r="M370" s="33"/>
      <c r="N370" s="33"/>
      <c r="O370" s="33"/>
      <c r="P370" s="36"/>
      <c r="Q370" s="36"/>
    </row>
    <row r="371">
      <c r="A371" s="36"/>
      <c r="B371" s="67"/>
      <c r="C371" s="44"/>
      <c r="D371" s="67"/>
      <c r="E371" s="67"/>
      <c r="F371" s="36"/>
      <c r="G371" s="36"/>
      <c r="I371" s="36"/>
      <c r="J371" s="52"/>
      <c r="K371" s="52"/>
      <c r="L371" s="33"/>
      <c r="M371" s="33"/>
      <c r="N371" s="33"/>
      <c r="O371" s="33"/>
      <c r="P371" s="36"/>
      <c r="Q371" s="36"/>
    </row>
    <row r="372">
      <c r="A372" s="36"/>
      <c r="B372" s="67"/>
      <c r="C372" s="44"/>
      <c r="D372" s="67"/>
      <c r="E372" s="67"/>
      <c r="F372" s="36"/>
      <c r="G372" s="36"/>
      <c r="I372" s="36"/>
      <c r="J372" s="52"/>
      <c r="K372" s="52"/>
      <c r="L372" s="33"/>
      <c r="M372" s="33"/>
      <c r="N372" s="33"/>
      <c r="O372" s="33"/>
      <c r="P372" s="36"/>
      <c r="Q372" s="36"/>
    </row>
    <row r="373">
      <c r="A373" s="36"/>
      <c r="B373" s="67"/>
      <c r="C373" s="44"/>
      <c r="D373" s="67"/>
      <c r="E373" s="67"/>
      <c r="F373" s="36"/>
      <c r="G373" s="36"/>
      <c r="I373" s="36"/>
      <c r="J373" s="52"/>
      <c r="K373" s="52"/>
      <c r="L373" s="33"/>
      <c r="M373" s="33"/>
      <c r="N373" s="33"/>
      <c r="O373" s="33"/>
      <c r="P373" s="36"/>
      <c r="Q373" s="36"/>
    </row>
    <row r="374">
      <c r="A374" s="36"/>
      <c r="B374" s="67"/>
      <c r="C374" s="44"/>
      <c r="D374" s="67"/>
      <c r="E374" s="67"/>
      <c r="F374" s="36"/>
      <c r="G374" s="36"/>
      <c r="I374" s="36"/>
      <c r="J374" s="52"/>
      <c r="K374" s="52"/>
      <c r="L374" s="33"/>
      <c r="M374" s="33"/>
      <c r="N374" s="33"/>
      <c r="O374" s="33"/>
      <c r="P374" s="36"/>
      <c r="Q374" s="36"/>
    </row>
    <row r="375">
      <c r="A375" s="36"/>
      <c r="B375" s="67"/>
      <c r="C375" s="44"/>
      <c r="D375" s="67"/>
      <c r="E375" s="67"/>
      <c r="F375" s="36"/>
      <c r="G375" s="36"/>
      <c r="I375" s="36"/>
      <c r="J375" s="52"/>
      <c r="K375" s="52"/>
      <c r="L375" s="33"/>
      <c r="M375" s="33"/>
      <c r="N375" s="33"/>
      <c r="O375" s="33"/>
      <c r="P375" s="36"/>
      <c r="Q375" s="36"/>
    </row>
    <row r="376">
      <c r="A376" s="36"/>
      <c r="B376" s="67"/>
      <c r="C376" s="44"/>
      <c r="D376" s="67"/>
      <c r="E376" s="67"/>
      <c r="F376" s="36"/>
      <c r="G376" s="36"/>
      <c r="I376" s="36"/>
      <c r="J376" s="52"/>
      <c r="K376" s="52"/>
      <c r="L376" s="33"/>
      <c r="M376" s="33"/>
      <c r="N376" s="33"/>
      <c r="O376" s="33"/>
      <c r="P376" s="36"/>
      <c r="Q376" s="36"/>
    </row>
    <row r="377">
      <c r="A377" s="36"/>
      <c r="B377" s="67"/>
      <c r="C377" s="44"/>
      <c r="D377" s="67"/>
      <c r="E377" s="67"/>
      <c r="F377" s="36"/>
      <c r="G377" s="36"/>
      <c r="I377" s="36"/>
      <c r="J377" s="52"/>
      <c r="K377" s="52"/>
      <c r="L377" s="33"/>
      <c r="M377" s="33"/>
      <c r="N377" s="33"/>
      <c r="O377" s="33"/>
      <c r="P377" s="36"/>
      <c r="Q377" s="36"/>
    </row>
    <row r="378">
      <c r="A378" s="36"/>
      <c r="B378" s="67"/>
      <c r="C378" s="44"/>
      <c r="D378" s="67"/>
      <c r="E378" s="67"/>
      <c r="F378" s="36"/>
      <c r="G378" s="36"/>
      <c r="I378" s="36"/>
      <c r="J378" s="52"/>
      <c r="K378" s="52"/>
      <c r="L378" s="33"/>
      <c r="M378" s="33"/>
      <c r="N378" s="33"/>
      <c r="O378" s="33"/>
      <c r="P378" s="36"/>
      <c r="Q378" s="36"/>
    </row>
    <row r="379">
      <c r="A379" s="36"/>
      <c r="B379" s="67"/>
      <c r="C379" s="44"/>
      <c r="D379" s="67"/>
      <c r="E379" s="67"/>
      <c r="F379" s="36"/>
      <c r="G379" s="36"/>
      <c r="I379" s="36"/>
      <c r="J379" s="52"/>
      <c r="K379" s="52"/>
      <c r="L379" s="33"/>
      <c r="M379" s="33"/>
      <c r="N379" s="33"/>
      <c r="O379" s="33"/>
      <c r="P379" s="36"/>
      <c r="Q379" s="36"/>
    </row>
    <row r="380">
      <c r="A380" s="36"/>
      <c r="B380" s="67"/>
      <c r="C380" s="44"/>
      <c r="D380" s="67"/>
      <c r="E380" s="67"/>
      <c r="F380" s="36"/>
      <c r="G380" s="36"/>
      <c r="I380" s="36"/>
      <c r="J380" s="52"/>
      <c r="K380" s="52"/>
      <c r="L380" s="33"/>
      <c r="M380" s="33"/>
      <c r="N380" s="33"/>
      <c r="O380" s="33"/>
      <c r="P380" s="36"/>
      <c r="Q380" s="36"/>
    </row>
    <row r="381">
      <c r="A381" s="36"/>
      <c r="B381" s="67"/>
      <c r="C381" s="44"/>
      <c r="D381" s="67"/>
      <c r="E381" s="67"/>
      <c r="F381" s="36"/>
      <c r="G381" s="36"/>
      <c r="I381" s="36"/>
      <c r="J381" s="52"/>
      <c r="K381" s="52"/>
      <c r="L381" s="33"/>
      <c r="M381" s="33"/>
      <c r="N381" s="33"/>
      <c r="O381" s="33"/>
      <c r="P381" s="36"/>
      <c r="Q381" s="36"/>
    </row>
    <row r="382">
      <c r="A382" s="36"/>
      <c r="B382" s="67"/>
      <c r="C382" s="44"/>
      <c r="D382" s="67"/>
      <c r="E382" s="67"/>
      <c r="F382" s="36"/>
      <c r="G382" s="36"/>
      <c r="I382" s="36"/>
      <c r="J382" s="52"/>
      <c r="K382" s="52"/>
      <c r="L382" s="33"/>
      <c r="M382" s="33"/>
      <c r="N382" s="33"/>
      <c r="O382" s="33"/>
      <c r="P382" s="36"/>
      <c r="Q382" s="36"/>
    </row>
    <row r="383">
      <c r="A383" s="36"/>
      <c r="B383" s="67"/>
      <c r="C383" s="44"/>
      <c r="D383" s="67"/>
      <c r="E383" s="67"/>
      <c r="F383" s="36"/>
      <c r="G383" s="36"/>
      <c r="I383" s="36"/>
      <c r="J383" s="52"/>
      <c r="K383" s="52"/>
      <c r="L383" s="33"/>
      <c r="M383" s="33"/>
      <c r="N383" s="33"/>
      <c r="O383" s="33"/>
      <c r="P383" s="36"/>
      <c r="Q383" s="36"/>
    </row>
    <row r="384">
      <c r="A384" s="36"/>
      <c r="B384" s="67"/>
      <c r="C384" s="44"/>
      <c r="D384" s="67"/>
      <c r="E384" s="67"/>
      <c r="F384" s="36"/>
      <c r="G384" s="36"/>
      <c r="I384" s="36"/>
      <c r="J384" s="52"/>
      <c r="K384" s="52"/>
      <c r="L384" s="33"/>
      <c r="M384" s="33"/>
      <c r="N384" s="33"/>
      <c r="O384" s="33"/>
      <c r="P384" s="36"/>
      <c r="Q384" s="36"/>
    </row>
    <row r="385">
      <c r="A385" s="36"/>
      <c r="B385" s="67"/>
      <c r="C385" s="44"/>
      <c r="D385" s="67"/>
      <c r="E385" s="67"/>
      <c r="F385" s="36"/>
      <c r="G385" s="36"/>
      <c r="I385" s="36"/>
      <c r="J385" s="52"/>
      <c r="K385" s="52"/>
      <c r="L385" s="33"/>
      <c r="M385" s="33"/>
      <c r="N385" s="33"/>
      <c r="O385" s="33"/>
      <c r="P385" s="36"/>
      <c r="Q385" s="36"/>
    </row>
    <row r="386">
      <c r="A386" s="36"/>
      <c r="B386" s="67"/>
      <c r="C386" s="44"/>
      <c r="D386" s="67"/>
      <c r="E386" s="67"/>
      <c r="F386" s="36"/>
      <c r="G386" s="36"/>
      <c r="I386" s="36"/>
      <c r="J386" s="52"/>
      <c r="K386" s="52"/>
      <c r="L386" s="33"/>
      <c r="M386" s="33"/>
      <c r="N386" s="33"/>
      <c r="O386" s="33"/>
      <c r="P386" s="36"/>
      <c r="Q386" s="36"/>
    </row>
    <row r="387">
      <c r="A387" s="36"/>
      <c r="B387" s="67"/>
      <c r="C387" s="44"/>
      <c r="D387" s="67"/>
      <c r="E387" s="67"/>
      <c r="F387" s="36"/>
      <c r="G387" s="36"/>
      <c r="I387" s="36"/>
      <c r="J387" s="52"/>
      <c r="K387" s="52"/>
      <c r="L387" s="33"/>
      <c r="M387" s="33"/>
      <c r="N387" s="33"/>
      <c r="O387" s="33"/>
      <c r="P387" s="36"/>
      <c r="Q387" s="36"/>
    </row>
    <row r="388">
      <c r="A388" s="36"/>
      <c r="B388" s="67"/>
      <c r="C388" s="44"/>
      <c r="D388" s="67"/>
      <c r="E388" s="67"/>
      <c r="F388" s="36"/>
      <c r="G388" s="36"/>
      <c r="I388" s="36"/>
      <c r="J388" s="52"/>
      <c r="K388" s="52"/>
      <c r="L388" s="33"/>
      <c r="M388" s="33"/>
      <c r="N388" s="33"/>
      <c r="O388" s="33"/>
      <c r="P388" s="36"/>
      <c r="Q388" s="36"/>
    </row>
    <row r="389">
      <c r="A389" s="36"/>
      <c r="B389" s="67"/>
      <c r="C389" s="44"/>
      <c r="D389" s="67"/>
      <c r="E389" s="67"/>
      <c r="F389" s="36"/>
      <c r="G389" s="36"/>
      <c r="I389" s="36"/>
      <c r="J389" s="52"/>
      <c r="K389" s="52"/>
      <c r="L389" s="33"/>
      <c r="M389" s="33"/>
      <c r="N389" s="33"/>
      <c r="O389" s="33"/>
      <c r="P389" s="36"/>
      <c r="Q389" s="36"/>
    </row>
    <row r="390">
      <c r="A390" s="36"/>
      <c r="B390" s="67"/>
      <c r="C390" s="44"/>
      <c r="D390" s="67"/>
      <c r="E390" s="67"/>
      <c r="F390" s="36"/>
      <c r="G390" s="36"/>
      <c r="I390" s="36"/>
      <c r="J390" s="52"/>
      <c r="K390" s="52"/>
      <c r="L390" s="33"/>
      <c r="M390" s="33"/>
      <c r="N390" s="33"/>
      <c r="O390" s="33"/>
      <c r="P390" s="36"/>
      <c r="Q390" s="36"/>
    </row>
    <row r="391">
      <c r="A391" s="36"/>
      <c r="B391" s="67"/>
      <c r="C391" s="44"/>
      <c r="D391" s="67"/>
      <c r="E391" s="67"/>
      <c r="F391" s="36"/>
      <c r="G391" s="36"/>
      <c r="I391" s="36"/>
      <c r="J391" s="52"/>
      <c r="K391" s="52"/>
      <c r="L391" s="33"/>
      <c r="M391" s="33"/>
      <c r="N391" s="33"/>
      <c r="O391" s="33"/>
      <c r="P391" s="36"/>
      <c r="Q391" s="36"/>
    </row>
    <row r="392">
      <c r="A392" s="36"/>
      <c r="B392" s="67"/>
      <c r="C392" s="44"/>
      <c r="D392" s="67"/>
      <c r="E392" s="67"/>
      <c r="F392" s="36"/>
      <c r="G392" s="36"/>
      <c r="I392" s="36"/>
      <c r="J392" s="52"/>
      <c r="K392" s="52"/>
      <c r="L392" s="33"/>
      <c r="M392" s="33"/>
      <c r="N392" s="33"/>
      <c r="O392" s="33"/>
      <c r="P392" s="36"/>
      <c r="Q392" s="36"/>
    </row>
    <row r="393">
      <c r="A393" s="36"/>
      <c r="B393" s="67"/>
      <c r="C393" s="44"/>
      <c r="D393" s="67"/>
      <c r="E393" s="67"/>
      <c r="F393" s="36"/>
      <c r="G393" s="36"/>
      <c r="I393" s="36"/>
      <c r="J393" s="52"/>
      <c r="K393" s="52"/>
      <c r="L393" s="33"/>
      <c r="M393" s="33"/>
      <c r="N393" s="33"/>
      <c r="O393" s="33"/>
      <c r="P393" s="36"/>
      <c r="Q393" s="36"/>
    </row>
    <row r="394">
      <c r="A394" s="36"/>
      <c r="B394" s="67"/>
      <c r="C394" s="44"/>
      <c r="D394" s="67"/>
      <c r="E394" s="67"/>
      <c r="F394" s="36"/>
      <c r="G394" s="36"/>
      <c r="I394" s="36"/>
      <c r="J394" s="52"/>
      <c r="K394" s="52"/>
      <c r="L394" s="33"/>
      <c r="M394" s="33"/>
      <c r="N394" s="33"/>
      <c r="O394" s="33"/>
      <c r="P394" s="36"/>
      <c r="Q394" s="36"/>
    </row>
    <row r="395">
      <c r="A395" s="36"/>
      <c r="B395" s="67"/>
      <c r="C395" s="44"/>
      <c r="D395" s="67"/>
      <c r="E395" s="67"/>
      <c r="F395" s="36"/>
      <c r="G395" s="36"/>
      <c r="I395" s="36"/>
      <c r="J395" s="52"/>
      <c r="K395" s="52"/>
      <c r="L395" s="33"/>
      <c r="M395" s="33"/>
      <c r="N395" s="33"/>
      <c r="O395" s="33"/>
      <c r="P395" s="36"/>
      <c r="Q395" s="36"/>
    </row>
    <row r="396">
      <c r="A396" s="36"/>
      <c r="B396" s="67"/>
      <c r="C396" s="44"/>
      <c r="D396" s="67"/>
      <c r="E396" s="67"/>
      <c r="F396" s="36"/>
      <c r="G396" s="36"/>
      <c r="I396" s="36"/>
      <c r="J396" s="52"/>
      <c r="K396" s="52"/>
      <c r="L396" s="33"/>
      <c r="M396" s="33"/>
      <c r="N396" s="33"/>
      <c r="O396" s="33"/>
      <c r="P396" s="36"/>
      <c r="Q396" s="36"/>
    </row>
    <row r="397">
      <c r="A397" s="36"/>
      <c r="B397" s="67"/>
      <c r="C397" s="44"/>
      <c r="D397" s="67"/>
      <c r="E397" s="67"/>
      <c r="F397" s="36"/>
      <c r="G397" s="36"/>
      <c r="I397" s="36"/>
      <c r="J397" s="52"/>
      <c r="K397" s="52"/>
      <c r="L397" s="33"/>
      <c r="M397" s="33"/>
      <c r="N397" s="33"/>
      <c r="O397" s="33"/>
      <c r="P397" s="36"/>
      <c r="Q397" s="36"/>
    </row>
    <row r="398">
      <c r="A398" s="36"/>
      <c r="B398" s="67"/>
      <c r="C398" s="44"/>
      <c r="D398" s="67"/>
      <c r="E398" s="67"/>
      <c r="F398" s="36"/>
      <c r="G398" s="36"/>
      <c r="I398" s="36"/>
      <c r="J398" s="52"/>
      <c r="K398" s="52"/>
      <c r="L398" s="33"/>
      <c r="M398" s="33"/>
      <c r="N398" s="33"/>
      <c r="O398" s="33"/>
      <c r="P398" s="36"/>
      <c r="Q398" s="36"/>
    </row>
    <row r="399">
      <c r="A399" s="36"/>
      <c r="B399" s="67"/>
      <c r="C399" s="44"/>
      <c r="D399" s="67"/>
      <c r="E399" s="67"/>
      <c r="F399" s="36"/>
      <c r="G399" s="36"/>
      <c r="I399" s="36"/>
      <c r="J399" s="52"/>
      <c r="K399" s="52"/>
      <c r="L399" s="33"/>
      <c r="M399" s="33"/>
      <c r="N399" s="33"/>
      <c r="O399" s="33"/>
      <c r="P399" s="36"/>
      <c r="Q399" s="36"/>
    </row>
    <row r="400">
      <c r="A400" s="36"/>
      <c r="B400" s="67"/>
      <c r="C400" s="44"/>
      <c r="D400" s="67"/>
      <c r="E400" s="67"/>
      <c r="F400" s="36"/>
      <c r="G400" s="36"/>
      <c r="I400" s="36"/>
      <c r="J400" s="52"/>
      <c r="K400" s="52"/>
      <c r="L400" s="33"/>
      <c r="M400" s="33"/>
      <c r="N400" s="33"/>
      <c r="O400" s="33"/>
      <c r="P400" s="36"/>
      <c r="Q400" s="36"/>
    </row>
    <row r="401">
      <c r="A401" s="36"/>
      <c r="B401" s="67"/>
      <c r="C401" s="44"/>
      <c r="D401" s="67"/>
      <c r="E401" s="67"/>
      <c r="F401" s="36"/>
      <c r="G401" s="36"/>
      <c r="I401" s="36"/>
      <c r="J401" s="52"/>
      <c r="K401" s="52"/>
      <c r="L401" s="33"/>
      <c r="M401" s="33"/>
      <c r="N401" s="33"/>
      <c r="O401" s="33"/>
      <c r="P401" s="36"/>
      <c r="Q401" s="36"/>
    </row>
    <row r="402">
      <c r="A402" s="36"/>
      <c r="B402" s="67"/>
      <c r="C402" s="44"/>
      <c r="D402" s="67"/>
      <c r="E402" s="67"/>
      <c r="F402" s="36"/>
      <c r="G402" s="36"/>
      <c r="I402" s="36"/>
      <c r="J402" s="52"/>
      <c r="K402" s="52"/>
      <c r="L402" s="33"/>
      <c r="M402" s="33"/>
      <c r="N402" s="33"/>
      <c r="O402" s="33"/>
      <c r="P402" s="36"/>
      <c r="Q402" s="36"/>
    </row>
    <row r="403">
      <c r="A403" s="36"/>
      <c r="B403" s="67"/>
      <c r="C403" s="44"/>
      <c r="D403" s="67"/>
      <c r="E403" s="67"/>
      <c r="F403" s="36"/>
      <c r="G403" s="36"/>
      <c r="I403" s="36"/>
      <c r="J403" s="52"/>
      <c r="K403" s="52"/>
      <c r="L403" s="33"/>
      <c r="M403" s="33"/>
      <c r="N403" s="33"/>
      <c r="O403" s="33"/>
      <c r="P403" s="36"/>
      <c r="Q403" s="36"/>
    </row>
    <row r="404">
      <c r="A404" s="36"/>
      <c r="B404" s="67"/>
      <c r="C404" s="44"/>
      <c r="D404" s="67"/>
      <c r="E404" s="67"/>
      <c r="F404" s="36"/>
      <c r="G404" s="36"/>
      <c r="I404" s="36"/>
      <c r="J404" s="52"/>
      <c r="K404" s="52"/>
      <c r="L404" s="33"/>
      <c r="M404" s="33"/>
      <c r="N404" s="33"/>
      <c r="O404" s="33"/>
      <c r="P404" s="36"/>
      <c r="Q404" s="36"/>
    </row>
    <row r="405">
      <c r="A405" s="36"/>
      <c r="B405" s="67"/>
      <c r="C405" s="44"/>
      <c r="D405" s="67"/>
      <c r="E405" s="67"/>
      <c r="F405" s="36"/>
      <c r="G405" s="36"/>
      <c r="I405" s="36"/>
      <c r="J405" s="52"/>
      <c r="K405" s="52"/>
      <c r="L405" s="33"/>
      <c r="M405" s="33"/>
      <c r="N405" s="33"/>
      <c r="O405" s="33"/>
      <c r="P405" s="36"/>
      <c r="Q405" s="36"/>
    </row>
    <row r="406">
      <c r="A406" s="36"/>
      <c r="B406" s="67"/>
      <c r="C406" s="44"/>
      <c r="D406" s="67"/>
      <c r="E406" s="67"/>
      <c r="F406" s="36"/>
      <c r="G406" s="36"/>
      <c r="I406" s="36"/>
      <c r="J406" s="52"/>
      <c r="K406" s="52"/>
      <c r="L406" s="33"/>
      <c r="M406" s="33"/>
      <c r="N406" s="33"/>
      <c r="O406" s="33"/>
      <c r="P406" s="36"/>
      <c r="Q406" s="36"/>
    </row>
    <row r="407">
      <c r="A407" s="36"/>
      <c r="B407" s="67"/>
      <c r="C407" s="44"/>
      <c r="D407" s="67"/>
      <c r="E407" s="67"/>
      <c r="F407" s="36"/>
      <c r="G407" s="36"/>
      <c r="I407" s="36"/>
      <c r="J407" s="52"/>
      <c r="K407" s="52"/>
      <c r="L407" s="33"/>
      <c r="M407" s="33"/>
      <c r="N407" s="33"/>
      <c r="O407" s="33"/>
      <c r="P407" s="36"/>
      <c r="Q407" s="36"/>
    </row>
    <row r="408">
      <c r="A408" s="36"/>
      <c r="B408" s="67"/>
      <c r="C408" s="44"/>
      <c r="D408" s="67"/>
      <c r="E408" s="67"/>
      <c r="F408" s="36"/>
      <c r="G408" s="36"/>
      <c r="I408" s="36"/>
      <c r="J408" s="52"/>
      <c r="K408" s="52"/>
      <c r="L408" s="33"/>
      <c r="M408" s="33"/>
      <c r="N408" s="33"/>
      <c r="O408" s="33"/>
      <c r="P408" s="36"/>
      <c r="Q408" s="36"/>
    </row>
    <row r="409">
      <c r="A409" s="36"/>
      <c r="B409" s="67"/>
      <c r="C409" s="44"/>
      <c r="D409" s="67"/>
      <c r="E409" s="67"/>
      <c r="F409" s="36"/>
      <c r="G409" s="36"/>
      <c r="I409" s="36"/>
      <c r="J409" s="52"/>
      <c r="K409" s="52"/>
      <c r="L409" s="33"/>
      <c r="M409" s="33"/>
      <c r="N409" s="33"/>
      <c r="O409" s="33"/>
      <c r="P409" s="36"/>
      <c r="Q409" s="36"/>
    </row>
    <row r="410">
      <c r="A410" s="36"/>
      <c r="B410" s="67"/>
      <c r="C410" s="44"/>
      <c r="D410" s="67"/>
      <c r="E410" s="67"/>
      <c r="F410" s="36"/>
      <c r="G410" s="36"/>
      <c r="I410" s="36"/>
      <c r="J410" s="52"/>
      <c r="K410" s="52"/>
      <c r="L410" s="33"/>
      <c r="M410" s="33"/>
      <c r="N410" s="33"/>
      <c r="O410" s="33"/>
      <c r="P410" s="36"/>
      <c r="Q410" s="36"/>
    </row>
    <row r="411">
      <c r="A411" s="36"/>
      <c r="B411" s="67"/>
      <c r="C411" s="44"/>
      <c r="D411" s="67"/>
      <c r="E411" s="67"/>
      <c r="F411" s="36"/>
      <c r="G411" s="36"/>
      <c r="I411" s="36"/>
      <c r="J411" s="52"/>
      <c r="K411" s="52"/>
      <c r="L411" s="33"/>
      <c r="M411" s="33"/>
      <c r="N411" s="33"/>
      <c r="O411" s="33"/>
      <c r="P411" s="36"/>
      <c r="Q411" s="36"/>
    </row>
    <row r="412">
      <c r="A412" s="36"/>
      <c r="B412" s="67"/>
      <c r="C412" s="44"/>
      <c r="D412" s="67"/>
      <c r="E412" s="67"/>
      <c r="F412" s="36"/>
      <c r="G412" s="36"/>
      <c r="I412" s="36"/>
      <c r="J412" s="52"/>
      <c r="K412" s="52"/>
      <c r="L412" s="33"/>
      <c r="M412" s="33"/>
      <c r="N412" s="33"/>
      <c r="O412" s="33"/>
      <c r="P412" s="36"/>
      <c r="Q412" s="36"/>
    </row>
    <row r="413">
      <c r="A413" s="36"/>
      <c r="B413" s="67"/>
      <c r="C413" s="44"/>
      <c r="D413" s="67"/>
      <c r="E413" s="67"/>
      <c r="F413" s="36"/>
      <c r="G413" s="36"/>
      <c r="I413" s="36"/>
      <c r="J413" s="52"/>
      <c r="K413" s="52"/>
      <c r="L413" s="33"/>
      <c r="M413" s="33"/>
      <c r="N413" s="33"/>
      <c r="O413" s="33"/>
      <c r="P413" s="36"/>
      <c r="Q413" s="36"/>
    </row>
    <row r="414">
      <c r="A414" s="36"/>
      <c r="B414" s="67"/>
      <c r="C414" s="44"/>
      <c r="D414" s="67"/>
      <c r="E414" s="67"/>
      <c r="F414" s="36"/>
      <c r="G414" s="36"/>
      <c r="I414" s="36"/>
      <c r="J414" s="52"/>
      <c r="K414" s="52"/>
      <c r="L414" s="33"/>
      <c r="M414" s="33"/>
      <c r="N414" s="33"/>
      <c r="O414" s="33"/>
      <c r="P414" s="36"/>
      <c r="Q414" s="36"/>
    </row>
    <row r="415">
      <c r="A415" s="36"/>
      <c r="B415" s="67"/>
      <c r="C415" s="44"/>
      <c r="D415" s="67"/>
      <c r="E415" s="67"/>
      <c r="F415" s="36"/>
      <c r="G415" s="36"/>
      <c r="I415" s="36"/>
      <c r="J415" s="52"/>
      <c r="K415" s="52"/>
      <c r="L415" s="33"/>
      <c r="M415" s="33"/>
      <c r="N415" s="33"/>
      <c r="O415" s="33"/>
      <c r="P415" s="36"/>
      <c r="Q415" s="36"/>
    </row>
    <row r="416">
      <c r="A416" s="36"/>
      <c r="B416" s="67"/>
      <c r="C416" s="44"/>
      <c r="D416" s="67"/>
      <c r="E416" s="67"/>
      <c r="F416" s="36"/>
      <c r="G416" s="36"/>
      <c r="I416" s="36"/>
      <c r="J416" s="52"/>
      <c r="K416" s="52"/>
      <c r="L416" s="33"/>
      <c r="M416" s="33"/>
      <c r="N416" s="33"/>
      <c r="O416" s="33"/>
      <c r="P416" s="36"/>
      <c r="Q416" s="36"/>
    </row>
    <row r="417">
      <c r="A417" s="36"/>
      <c r="B417" s="67"/>
      <c r="C417" s="44"/>
      <c r="D417" s="67"/>
      <c r="E417" s="67"/>
      <c r="F417" s="36"/>
      <c r="G417" s="36"/>
      <c r="I417" s="36"/>
      <c r="J417" s="52"/>
      <c r="K417" s="52"/>
      <c r="L417" s="33"/>
      <c r="M417" s="33"/>
      <c r="N417" s="33"/>
      <c r="O417" s="33"/>
      <c r="P417" s="36"/>
      <c r="Q417" s="36"/>
    </row>
    <row r="418">
      <c r="A418" s="36"/>
      <c r="B418" s="67"/>
      <c r="C418" s="44"/>
      <c r="D418" s="67"/>
      <c r="E418" s="67"/>
      <c r="F418" s="36"/>
      <c r="G418" s="36"/>
      <c r="I418" s="36"/>
      <c r="J418" s="52"/>
      <c r="K418" s="52"/>
      <c r="L418" s="33"/>
      <c r="M418" s="33"/>
      <c r="N418" s="33"/>
      <c r="O418" s="33"/>
      <c r="P418" s="36"/>
      <c r="Q418" s="36"/>
    </row>
    <row r="419">
      <c r="A419" s="36"/>
      <c r="B419" s="67"/>
      <c r="C419" s="44"/>
      <c r="D419" s="67"/>
      <c r="E419" s="67"/>
      <c r="F419" s="36"/>
      <c r="G419" s="36"/>
      <c r="I419" s="36"/>
      <c r="J419" s="52"/>
      <c r="K419" s="52"/>
      <c r="L419" s="33"/>
      <c r="M419" s="33"/>
      <c r="N419" s="33"/>
      <c r="O419" s="33"/>
      <c r="P419" s="36"/>
      <c r="Q419" s="36"/>
    </row>
    <row r="420">
      <c r="A420" s="36"/>
      <c r="B420" s="67"/>
      <c r="C420" s="44"/>
      <c r="D420" s="67"/>
      <c r="E420" s="67"/>
      <c r="F420" s="36"/>
      <c r="G420" s="36"/>
      <c r="I420" s="36"/>
      <c r="J420" s="52"/>
      <c r="K420" s="52"/>
      <c r="L420" s="33"/>
      <c r="M420" s="33"/>
      <c r="N420" s="33"/>
      <c r="O420" s="33"/>
      <c r="P420" s="36"/>
      <c r="Q420" s="36"/>
    </row>
    <row r="421">
      <c r="A421" s="36"/>
      <c r="B421" s="67"/>
      <c r="C421" s="44"/>
      <c r="D421" s="67"/>
      <c r="E421" s="67"/>
      <c r="F421" s="36"/>
      <c r="G421" s="36"/>
      <c r="I421" s="36"/>
      <c r="J421" s="52"/>
      <c r="K421" s="52"/>
      <c r="L421" s="33"/>
      <c r="M421" s="33"/>
      <c r="N421" s="33"/>
      <c r="O421" s="33"/>
      <c r="P421" s="36"/>
      <c r="Q421" s="36"/>
    </row>
    <row r="422">
      <c r="A422" s="36"/>
      <c r="B422" s="67"/>
      <c r="C422" s="44"/>
      <c r="D422" s="67"/>
      <c r="E422" s="67"/>
      <c r="F422" s="36"/>
      <c r="G422" s="36"/>
      <c r="I422" s="36"/>
      <c r="J422" s="52"/>
      <c r="K422" s="52"/>
      <c r="L422" s="33"/>
      <c r="M422" s="33"/>
      <c r="N422" s="33"/>
      <c r="O422" s="33"/>
      <c r="P422" s="36"/>
      <c r="Q422" s="36"/>
    </row>
    <row r="423">
      <c r="A423" s="36"/>
      <c r="B423" s="67"/>
      <c r="C423" s="44"/>
      <c r="D423" s="67"/>
      <c r="E423" s="67"/>
      <c r="F423" s="36"/>
      <c r="G423" s="36"/>
      <c r="I423" s="36"/>
      <c r="J423" s="52"/>
      <c r="K423" s="52"/>
      <c r="L423" s="33"/>
      <c r="M423" s="33"/>
      <c r="N423" s="33"/>
      <c r="O423" s="33"/>
      <c r="P423" s="36"/>
      <c r="Q423" s="36"/>
    </row>
    <row r="424">
      <c r="A424" s="36"/>
      <c r="B424" s="67"/>
      <c r="C424" s="44"/>
      <c r="D424" s="67"/>
      <c r="E424" s="67"/>
      <c r="F424" s="36"/>
      <c r="G424" s="36"/>
      <c r="I424" s="36"/>
      <c r="J424" s="52"/>
      <c r="K424" s="52"/>
      <c r="L424" s="33"/>
      <c r="M424" s="33"/>
      <c r="N424" s="33"/>
      <c r="O424" s="33"/>
      <c r="P424" s="36"/>
      <c r="Q424" s="36"/>
    </row>
    <row r="425">
      <c r="A425" s="36"/>
      <c r="B425" s="67"/>
      <c r="C425" s="44"/>
      <c r="D425" s="67"/>
      <c r="E425" s="67"/>
      <c r="F425" s="36"/>
      <c r="G425" s="36"/>
      <c r="I425" s="36"/>
      <c r="J425" s="52"/>
      <c r="K425" s="52"/>
      <c r="L425" s="33"/>
      <c r="M425" s="33"/>
      <c r="N425" s="33"/>
      <c r="O425" s="33"/>
      <c r="P425" s="36"/>
      <c r="Q425" s="36"/>
    </row>
    <row r="426">
      <c r="A426" s="36"/>
      <c r="B426" s="67"/>
      <c r="C426" s="44"/>
      <c r="D426" s="67"/>
      <c r="E426" s="67"/>
      <c r="F426" s="36"/>
      <c r="G426" s="36"/>
      <c r="I426" s="36"/>
      <c r="J426" s="52"/>
      <c r="K426" s="52"/>
      <c r="L426" s="33"/>
      <c r="M426" s="33"/>
      <c r="N426" s="33"/>
      <c r="O426" s="33"/>
      <c r="P426" s="36"/>
      <c r="Q426" s="36"/>
    </row>
    <row r="427">
      <c r="A427" s="36"/>
      <c r="B427" s="67"/>
      <c r="C427" s="44"/>
      <c r="D427" s="67"/>
      <c r="E427" s="67"/>
      <c r="F427" s="36"/>
      <c r="G427" s="36"/>
      <c r="I427" s="36"/>
      <c r="J427" s="52"/>
      <c r="K427" s="52"/>
      <c r="L427" s="33"/>
      <c r="M427" s="33"/>
      <c r="N427" s="33"/>
      <c r="O427" s="33"/>
      <c r="P427" s="36"/>
      <c r="Q427" s="36"/>
    </row>
    <row r="428">
      <c r="A428" s="36"/>
      <c r="B428" s="67"/>
      <c r="C428" s="44"/>
      <c r="D428" s="67"/>
      <c r="E428" s="67"/>
      <c r="F428" s="36"/>
      <c r="G428" s="36"/>
      <c r="I428" s="36"/>
      <c r="J428" s="52"/>
      <c r="K428" s="52"/>
      <c r="L428" s="33"/>
      <c r="M428" s="33"/>
      <c r="N428" s="33"/>
      <c r="O428" s="33"/>
      <c r="P428" s="36"/>
      <c r="Q428" s="36"/>
    </row>
    <row r="429">
      <c r="A429" s="36"/>
      <c r="B429" s="67"/>
      <c r="C429" s="44"/>
      <c r="D429" s="67"/>
      <c r="E429" s="67"/>
      <c r="F429" s="36"/>
      <c r="G429" s="36"/>
      <c r="I429" s="36"/>
      <c r="J429" s="52"/>
      <c r="K429" s="52"/>
      <c r="L429" s="33"/>
      <c r="M429" s="33"/>
      <c r="N429" s="33"/>
      <c r="O429" s="33"/>
      <c r="P429" s="36"/>
      <c r="Q429" s="36"/>
    </row>
    <row r="430">
      <c r="A430" s="36"/>
      <c r="B430" s="67"/>
      <c r="C430" s="44"/>
      <c r="D430" s="67"/>
      <c r="E430" s="67"/>
      <c r="F430" s="36"/>
      <c r="G430" s="36"/>
      <c r="I430" s="36"/>
      <c r="J430" s="52"/>
      <c r="K430" s="52"/>
      <c r="L430" s="33"/>
      <c r="M430" s="33"/>
      <c r="N430" s="33"/>
      <c r="O430" s="33"/>
      <c r="P430" s="36"/>
      <c r="Q430" s="36"/>
    </row>
    <row r="431">
      <c r="A431" s="36"/>
      <c r="B431" s="67"/>
      <c r="C431" s="44"/>
      <c r="D431" s="67"/>
      <c r="E431" s="67"/>
      <c r="F431" s="36"/>
      <c r="G431" s="36"/>
      <c r="I431" s="36"/>
      <c r="J431" s="52"/>
      <c r="K431" s="52"/>
      <c r="L431" s="33"/>
      <c r="M431" s="33"/>
      <c r="N431" s="33"/>
      <c r="O431" s="33"/>
      <c r="P431" s="36"/>
      <c r="Q431" s="36"/>
    </row>
    <row r="432">
      <c r="A432" s="36"/>
      <c r="B432" s="67"/>
      <c r="C432" s="44"/>
      <c r="D432" s="67"/>
      <c r="E432" s="67"/>
      <c r="F432" s="36"/>
      <c r="G432" s="36"/>
      <c r="I432" s="36"/>
      <c r="J432" s="52"/>
      <c r="K432" s="52"/>
      <c r="L432" s="33"/>
      <c r="M432" s="33"/>
      <c r="N432" s="33"/>
      <c r="O432" s="33"/>
      <c r="P432" s="36"/>
      <c r="Q432" s="36"/>
    </row>
    <row r="433">
      <c r="A433" s="36"/>
      <c r="B433" s="67"/>
      <c r="C433" s="44"/>
      <c r="D433" s="67"/>
      <c r="E433" s="67"/>
      <c r="F433" s="36"/>
      <c r="G433" s="36"/>
      <c r="I433" s="36"/>
      <c r="J433" s="52"/>
      <c r="K433" s="52"/>
      <c r="L433" s="33"/>
      <c r="M433" s="33"/>
      <c r="N433" s="33"/>
      <c r="O433" s="33"/>
      <c r="P433" s="36"/>
      <c r="Q433" s="36"/>
    </row>
    <row r="434">
      <c r="A434" s="36"/>
      <c r="B434" s="67"/>
      <c r="C434" s="44"/>
      <c r="D434" s="67"/>
      <c r="E434" s="67"/>
      <c r="F434" s="36"/>
      <c r="G434" s="36"/>
      <c r="I434" s="36"/>
      <c r="J434" s="52"/>
      <c r="K434" s="52"/>
      <c r="L434" s="33"/>
      <c r="M434" s="33"/>
      <c r="N434" s="33"/>
      <c r="O434" s="33"/>
      <c r="P434" s="36"/>
      <c r="Q434" s="36"/>
    </row>
    <row r="435">
      <c r="A435" s="36"/>
      <c r="B435" s="67"/>
      <c r="C435" s="44"/>
      <c r="D435" s="67"/>
      <c r="E435" s="67"/>
      <c r="F435" s="36"/>
      <c r="G435" s="36"/>
      <c r="I435" s="36"/>
      <c r="J435" s="52"/>
      <c r="K435" s="52"/>
      <c r="L435" s="33"/>
      <c r="M435" s="33"/>
      <c r="N435" s="33"/>
      <c r="O435" s="33"/>
      <c r="P435" s="36"/>
      <c r="Q435" s="36"/>
    </row>
    <row r="436">
      <c r="A436" s="36"/>
      <c r="B436" s="67"/>
      <c r="C436" s="44"/>
      <c r="D436" s="67"/>
      <c r="E436" s="67"/>
      <c r="F436" s="36"/>
      <c r="G436" s="36"/>
      <c r="I436" s="36"/>
      <c r="J436" s="52"/>
      <c r="K436" s="52"/>
      <c r="L436" s="33"/>
      <c r="M436" s="33"/>
      <c r="N436" s="33"/>
      <c r="O436" s="33"/>
      <c r="P436" s="36"/>
      <c r="Q436" s="36"/>
    </row>
    <row r="437">
      <c r="A437" s="36"/>
      <c r="B437" s="67"/>
      <c r="C437" s="44"/>
      <c r="D437" s="67"/>
      <c r="E437" s="67"/>
      <c r="F437" s="36"/>
      <c r="G437" s="36"/>
      <c r="I437" s="36"/>
      <c r="J437" s="52"/>
      <c r="K437" s="52"/>
      <c r="L437" s="33"/>
      <c r="M437" s="33"/>
      <c r="N437" s="33"/>
      <c r="O437" s="33"/>
      <c r="P437" s="36"/>
      <c r="Q437" s="36"/>
    </row>
    <row r="438">
      <c r="A438" s="36"/>
      <c r="B438" s="67"/>
      <c r="C438" s="44"/>
      <c r="D438" s="67"/>
      <c r="E438" s="67"/>
      <c r="F438" s="36"/>
      <c r="G438" s="36"/>
      <c r="I438" s="36"/>
      <c r="J438" s="52"/>
      <c r="K438" s="52"/>
      <c r="L438" s="33"/>
      <c r="M438" s="33"/>
      <c r="N438" s="33"/>
      <c r="O438" s="33"/>
      <c r="P438" s="36"/>
      <c r="Q438" s="36"/>
    </row>
    <row r="439">
      <c r="A439" s="36"/>
      <c r="B439" s="67"/>
      <c r="C439" s="44"/>
      <c r="D439" s="67"/>
      <c r="E439" s="67"/>
      <c r="F439" s="36"/>
      <c r="G439" s="36"/>
      <c r="I439" s="36"/>
      <c r="J439" s="52"/>
      <c r="K439" s="52"/>
      <c r="L439" s="33"/>
      <c r="M439" s="33"/>
      <c r="N439" s="33"/>
      <c r="O439" s="33"/>
      <c r="P439" s="36"/>
      <c r="Q439" s="36"/>
    </row>
    <row r="440">
      <c r="A440" s="36"/>
      <c r="B440" s="67"/>
      <c r="C440" s="44"/>
      <c r="D440" s="67"/>
      <c r="E440" s="67"/>
      <c r="F440" s="36"/>
      <c r="G440" s="36"/>
      <c r="I440" s="36"/>
      <c r="J440" s="52"/>
      <c r="K440" s="52"/>
      <c r="L440" s="33"/>
      <c r="M440" s="33"/>
      <c r="N440" s="33"/>
      <c r="O440" s="33"/>
      <c r="P440" s="36"/>
      <c r="Q440" s="36"/>
    </row>
    <row r="441">
      <c r="A441" s="36"/>
      <c r="B441" s="67"/>
      <c r="C441" s="44"/>
      <c r="D441" s="67"/>
      <c r="E441" s="67"/>
      <c r="F441" s="36"/>
      <c r="G441" s="36"/>
      <c r="I441" s="36"/>
      <c r="J441" s="52"/>
      <c r="K441" s="52"/>
      <c r="L441" s="33"/>
      <c r="M441" s="33"/>
      <c r="N441" s="33"/>
      <c r="O441" s="33"/>
      <c r="P441" s="36"/>
      <c r="Q441" s="36"/>
    </row>
    <row r="442">
      <c r="A442" s="36"/>
      <c r="B442" s="67"/>
      <c r="C442" s="44"/>
      <c r="D442" s="67"/>
      <c r="E442" s="67"/>
      <c r="F442" s="36"/>
      <c r="G442" s="36"/>
      <c r="I442" s="36"/>
      <c r="J442" s="52"/>
      <c r="K442" s="52"/>
      <c r="L442" s="33"/>
      <c r="M442" s="33"/>
      <c r="N442" s="33"/>
      <c r="O442" s="33"/>
      <c r="P442" s="36"/>
      <c r="Q442" s="36"/>
    </row>
    <row r="443">
      <c r="A443" s="36"/>
      <c r="B443" s="67"/>
      <c r="C443" s="44"/>
      <c r="D443" s="67"/>
      <c r="E443" s="67"/>
      <c r="F443" s="36"/>
      <c r="G443" s="36"/>
      <c r="I443" s="36"/>
      <c r="J443" s="52"/>
      <c r="K443" s="52"/>
      <c r="L443" s="33"/>
      <c r="M443" s="33"/>
      <c r="N443" s="33"/>
      <c r="O443" s="33"/>
      <c r="P443" s="36"/>
      <c r="Q443" s="36"/>
    </row>
    <row r="444">
      <c r="A444" s="36"/>
      <c r="B444" s="67"/>
      <c r="C444" s="44"/>
      <c r="D444" s="67"/>
      <c r="E444" s="67"/>
      <c r="F444" s="36"/>
      <c r="G444" s="36"/>
      <c r="I444" s="36"/>
      <c r="J444" s="52"/>
      <c r="K444" s="52"/>
      <c r="L444" s="33"/>
      <c r="M444" s="33"/>
      <c r="N444" s="33"/>
      <c r="O444" s="33"/>
      <c r="P444" s="36"/>
      <c r="Q444" s="36"/>
    </row>
    <row r="445">
      <c r="A445" s="36"/>
      <c r="B445" s="67"/>
      <c r="C445" s="44"/>
      <c r="D445" s="67"/>
      <c r="E445" s="67"/>
      <c r="F445" s="36"/>
      <c r="G445" s="36"/>
      <c r="I445" s="36"/>
      <c r="J445" s="52"/>
      <c r="K445" s="52"/>
      <c r="L445" s="33"/>
      <c r="M445" s="33"/>
      <c r="N445" s="33"/>
      <c r="O445" s="33"/>
      <c r="P445" s="36"/>
      <c r="Q445" s="36"/>
    </row>
    <row r="446">
      <c r="A446" s="36"/>
      <c r="B446" s="67"/>
      <c r="C446" s="44"/>
      <c r="D446" s="67"/>
      <c r="E446" s="67"/>
      <c r="F446" s="36"/>
      <c r="G446" s="36"/>
      <c r="I446" s="36"/>
      <c r="J446" s="52"/>
      <c r="K446" s="52"/>
      <c r="L446" s="33"/>
      <c r="M446" s="33"/>
      <c r="N446" s="33"/>
      <c r="O446" s="33"/>
      <c r="P446" s="36"/>
      <c r="Q446" s="36"/>
    </row>
    <row r="447">
      <c r="A447" s="36"/>
      <c r="B447" s="67"/>
      <c r="C447" s="44"/>
      <c r="D447" s="67"/>
      <c r="E447" s="67"/>
      <c r="F447" s="36"/>
      <c r="G447" s="36"/>
      <c r="I447" s="36"/>
      <c r="J447" s="52"/>
      <c r="K447" s="52"/>
      <c r="L447" s="33"/>
      <c r="M447" s="33"/>
      <c r="N447" s="33"/>
      <c r="O447" s="33"/>
      <c r="P447" s="36"/>
      <c r="Q447" s="36"/>
    </row>
    <row r="448">
      <c r="A448" s="36"/>
      <c r="B448" s="67"/>
      <c r="C448" s="44"/>
      <c r="D448" s="67"/>
      <c r="E448" s="67"/>
      <c r="F448" s="36"/>
      <c r="G448" s="36"/>
      <c r="I448" s="36"/>
      <c r="J448" s="52"/>
      <c r="K448" s="52"/>
      <c r="L448" s="33"/>
      <c r="M448" s="33"/>
      <c r="N448" s="33"/>
      <c r="O448" s="33"/>
      <c r="P448" s="36"/>
      <c r="Q448" s="36"/>
    </row>
    <row r="449">
      <c r="A449" s="36"/>
      <c r="B449" s="67"/>
      <c r="C449" s="44"/>
      <c r="D449" s="67"/>
      <c r="E449" s="67"/>
      <c r="F449" s="36"/>
      <c r="G449" s="36"/>
      <c r="I449" s="36"/>
      <c r="J449" s="52"/>
      <c r="K449" s="52"/>
      <c r="L449" s="33"/>
      <c r="M449" s="33"/>
      <c r="N449" s="33"/>
      <c r="O449" s="33"/>
      <c r="P449" s="36"/>
      <c r="Q449" s="36"/>
    </row>
    <row r="450">
      <c r="A450" s="36"/>
      <c r="B450" s="67"/>
      <c r="C450" s="44"/>
      <c r="D450" s="67"/>
      <c r="E450" s="67"/>
      <c r="F450" s="36"/>
      <c r="G450" s="36"/>
      <c r="I450" s="36"/>
      <c r="J450" s="52"/>
      <c r="K450" s="52"/>
      <c r="L450" s="33"/>
      <c r="M450" s="33"/>
      <c r="N450" s="33"/>
      <c r="O450" s="33"/>
      <c r="P450" s="36"/>
      <c r="Q450" s="36"/>
    </row>
    <row r="451">
      <c r="A451" s="36"/>
      <c r="B451" s="67"/>
      <c r="C451" s="44"/>
      <c r="D451" s="67"/>
      <c r="E451" s="67"/>
      <c r="F451" s="36"/>
      <c r="G451" s="36"/>
      <c r="I451" s="36"/>
      <c r="J451" s="52"/>
      <c r="K451" s="52"/>
      <c r="L451" s="33"/>
      <c r="M451" s="33"/>
      <c r="N451" s="33"/>
      <c r="O451" s="33"/>
      <c r="P451" s="36"/>
      <c r="Q451" s="36"/>
    </row>
    <row r="452">
      <c r="A452" s="36"/>
      <c r="B452" s="67"/>
      <c r="C452" s="44"/>
      <c r="D452" s="67"/>
      <c r="E452" s="67"/>
      <c r="F452" s="36"/>
      <c r="G452" s="36"/>
      <c r="I452" s="36"/>
      <c r="J452" s="52"/>
      <c r="K452" s="52"/>
      <c r="L452" s="33"/>
      <c r="M452" s="33"/>
      <c r="N452" s="33"/>
      <c r="O452" s="33"/>
      <c r="P452" s="36"/>
      <c r="Q452" s="36"/>
    </row>
    <row r="453">
      <c r="A453" s="36"/>
      <c r="B453" s="67"/>
      <c r="C453" s="44"/>
      <c r="D453" s="67"/>
      <c r="E453" s="67"/>
      <c r="F453" s="36"/>
      <c r="G453" s="36"/>
      <c r="I453" s="36"/>
      <c r="J453" s="52"/>
      <c r="K453" s="52"/>
      <c r="L453" s="33"/>
      <c r="M453" s="33"/>
      <c r="N453" s="33"/>
      <c r="O453" s="33"/>
      <c r="P453" s="36"/>
      <c r="Q453" s="36"/>
    </row>
    <row r="454">
      <c r="A454" s="36"/>
      <c r="B454" s="67"/>
      <c r="C454" s="44"/>
      <c r="D454" s="67"/>
      <c r="E454" s="67"/>
      <c r="F454" s="36"/>
      <c r="G454" s="36"/>
      <c r="I454" s="36"/>
      <c r="J454" s="52"/>
      <c r="K454" s="52"/>
      <c r="L454" s="33"/>
      <c r="M454" s="33"/>
      <c r="N454" s="33"/>
      <c r="O454" s="33"/>
      <c r="P454" s="36"/>
      <c r="Q454" s="36"/>
    </row>
    <row r="455">
      <c r="A455" s="36"/>
      <c r="B455" s="67"/>
      <c r="C455" s="44"/>
      <c r="D455" s="67"/>
      <c r="E455" s="67"/>
      <c r="F455" s="36"/>
      <c r="G455" s="36"/>
      <c r="I455" s="36"/>
      <c r="J455" s="52"/>
      <c r="K455" s="52"/>
      <c r="L455" s="33"/>
      <c r="M455" s="33"/>
      <c r="N455" s="33"/>
      <c r="O455" s="33"/>
      <c r="P455" s="36"/>
      <c r="Q455" s="36"/>
    </row>
    <row r="456">
      <c r="A456" s="36"/>
      <c r="B456" s="67"/>
      <c r="C456" s="44"/>
      <c r="D456" s="67"/>
      <c r="E456" s="67"/>
      <c r="F456" s="36"/>
      <c r="G456" s="36"/>
      <c r="I456" s="36"/>
      <c r="J456" s="52"/>
      <c r="K456" s="52"/>
      <c r="L456" s="33"/>
      <c r="M456" s="33"/>
      <c r="N456" s="33"/>
      <c r="O456" s="33"/>
      <c r="P456" s="36"/>
      <c r="Q456" s="36"/>
    </row>
    <row r="457">
      <c r="A457" s="36"/>
      <c r="B457" s="67"/>
      <c r="C457" s="44"/>
      <c r="D457" s="67"/>
      <c r="E457" s="67"/>
      <c r="F457" s="36"/>
      <c r="G457" s="36"/>
      <c r="I457" s="36"/>
      <c r="J457" s="52"/>
      <c r="K457" s="52"/>
      <c r="L457" s="33"/>
      <c r="M457" s="33"/>
      <c r="N457" s="33"/>
      <c r="O457" s="33"/>
      <c r="P457" s="36"/>
      <c r="Q457" s="36"/>
    </row>
    <row r="458">
      <c r="A458" s="36"/>
      <c r="B458" s="67"/>
      <c r="C458" s="44"/>
      <c r="D458" s="67"/>
      <c r="E458" s="67"/>
      <c r="F458" s="36"/>
      <c r="G458" s="36"/>
      <c r="I458" s="36"/>
      <c r="J458" s="52"/>
      <c r="K458" s="52"/>
      <c r="L458" s="33"/>
      <c r="M458" s="33"/>
      <c r="N458" s="33"/>
      <c r="O458" s="33"/>
      <c r="P458" s="36"/>
      <c r="Q458" s="36"/>
    </row>
    <row r="459">
      <c r="A459" s="36"/>
      <c r="B459" s="67"/>
      <c r="C459" s="44"/>
      <c r="D459" s="67"/>
      <c r="E459" s="67"/>
      <c r="F459" s="36"/>
      <c r="G459" s="36"/>
      <c r="I459" s="36"/>
      <c r="J459" s="52"/>
      <c r="K459" s="52"/>
      <c r="L459" s="33"/>
      <c r="M459" s="33"/>
      <c r="N459" s="33"/>
      <c r="O459" s="33"/>
      <c r="P459" s="36"/>
      <c r="Q459" s="36"/>
    </row>
    <row r="460">
      <c r="A460" s="36"/>
      <c r="B460" s="67"/>
      <c r="C460" s="44"/>
      <c r="D460" s="67"/>
      <c r="E460" s="67"/>
      <c r="F460" s="36"/>
      <c r="G460" s="36"/>
      <c r="I460" s="36"/>
      <c r="J460" s="52"/>
      <c r="K460" s="52"/>
      <c r="L460" s="33"/>
      <c r="M460" s="33"/>
      <c r="N460" s="33"/>
      <c r="O460" s="33"/>
      <c r="P460" s="36"/>
      <c r="Q460" s="36"/>
    </row>
    <row r="461">
      <c r="A461" s="36"/>
      <c r="B461" s="67"/>
      <c r="C461" s="44"/>
      <c r="D461" s="67"/>
      <c r="E461" s="67"/>
      <c r="F461" s="36"/>
      <c r="G461" s="36"/>
      <c r="I461" s="36"/>
      <c r="J461" s="52"/>
      <c r="K461" s="52"/>
      <c r="L461" s="33"/>
      <c r="M461" s="33"/>
      <c r="N461" s="33"/>
      <c r="O461" s="33"/>
      <c r="P461" s="36"/>
      <c r="Q461" s="36"/>
    </row>
    <row r="462">
      <c r="A462" s="36"/>
      <c r="B462" s="67"/>
      <c r="C462" s="44"/>
      <c r="D462" s="67"/>
      <c r="E462" s="67"/>
      <c r="F462" s="36"/>
      <c r="G462" s="36"/>
      <c r="I462" s="36"/>
      <c r="J462" s="52"/>
      <c r="K462" s="52"/>
      <c r="L462" s="33"/>
      <c r="M462" s="33"/>
      <c r="N462" s="33"/>
      <c r="O462" s="33"/>
      <c r="P462" s="36"/>
      <c r="Q462" s="36"/>
    </row>
    <row r="463">
      <c r="A463" s="36"/>
      <c r="B463" s="67"/>
      <c r="C463" s="44"/>
      <c r="D463" s="67"/>
      <c r="E463" s="67"/>
      <c r="F463" s="36"/>
      <c r="G463" s="36"/>
      <c r="I463" s="36"/>
      <c r="J463" s="52"/>
      <c r="K463" s="52"/>
      <c r="L463" s="33"/>
      <c r="M463" s="33"/>
      <c r="N463" s="33"/>
      <c r="O463" s="33"/>
      <c r="P463" s="36"/>
      <c r="Q463" s="36"/>
    </row>
    <row r="464">
      <c r="A464" s="36"/>
      <c r="B464" s="67"/>
      <c r="C464" s="44"/>
      <c r="D464" s="67"/>
      <c r="E464" s="67"/>
      <c r="F464" s="36"/>
      <c r="G464" s="36"/>
      <c r="I464" s="36"/>
      <c r="J464" s="52"/>
      <c r="K464" s="52"/>
      <c r="L464" s="33"/>
      <c r="M464" s="33"/>
      <c r="N464" s="33"/>
      <c r="O464" s="33"/>
      <c r="P464" s="36"/>
      <c r="Q464" s="36"/>
    </row>
    <row r="465">
      <c r="A465" s="36"/>
      <c r="B465" s="67"/>
      <c r="C465" s="44"/>
      <c r="D465" s="67"/>
      <c r="E465" s="67"/>
      <c r="F465" s="36"/>
      <c r="G465" s="36"/>
      <c r="I465" s="36"/>
      <c r="J465" s="52"/>
      <c r="K465" s="52"/>
      <c r="L465" s="33"/>
      <c r="M465" s="33"/>
      <c r="N465" s="33"/>
      <c r="O465" s="33"/>
      <c r="P465" s="36"/>
      <c r="Q465" s="36"/>
    </row>
    <row r="466">
      <c r="A466" s="36"/>
      <c r="B466" s="67"/>
      <c r="C466" s="44"/>
      <c r="D466" s="67"/>
      <c r="E466" s="67"/>
      <c r="F466" s="36"/>
      <c r="G466" s="36"/>
      <c r="I466" s="36"/>
      <c r="J466" s="52"/>
      <c r="K466" s="52"/>
      <c r="L466" s="33"/>
      <c r="M466" s="33"/>
      <c r="N466" s="33"/>
      <c r="O466" s="33"/>
      <c r="P466" s="36"/>
      <c r="Q466" s="36"/>
    </row>
    <row r="467">
      <c r="A467" s="36"/>
      <c r="B467" s="67"/>
      <c r="C467" s="44"/>
      <c r="D467" s="67"/>
      <c r="E467" s="67"/>
      <c r="F467" s="36"/>
      <c r="G467" s="36"/>
      <c r="I467" s="36"/>
      <c r="J467" s="52"/>
      <c r="K467" s="52"/>
      <c r="L467" s="33"/>
      <c r="M467" s="33"/>
      <c r="N467" s="33"/>
      <c r="O467" s="33"/>
      <c r="P467" s="36"/>
      <c r="Q467" s="36"/>
    </row>
    <row r="468">
      <c r="A468" s="36"/>
      <c r="B468" s="67"/>
      <c r="C468" s="44"/>
      <c r="D468" s="67"/>
      <c r="E468" s="67"/>
      <c r="F468" s="36"/>
      <c r="G468" s="36"/>
      <c r="I468" s="36"/>
      <c r="J468" s="52"/>
      <c r="K468" s="52"/>
      <c r="L468" s="33"/>
      <c r="M468" s="33"/>
      <c r="N468" s="33"/>
      <c r="O468" s="33"/>
      <c r="P468" s="36"/>
      <c r="Q468" s="36"/>
    </row>
    <row r="469">
      <c r="A469" s="36"/>
      <c r="B469" s="67"/>
      <c r="C469" s="44"/>
      <c r="D469" s="67"/>
      <c r="E469" s="67"/>
      <c r="F469" s="36"/>
      <c r="G469" s="36"/>
      <c r="I469" s="36"/>
      <c r="J469" s="52"/>
      <c r="K469" s="52"/>
      <c r="L469" s="33"/>
      <c r="M469" s="33"/>
      <c r="N469" s="33"/>
      <c r="O469" s="33"/>
      <c r="P469" s="36"/>
      <c r="Q469" s="36"/>
    </row>
    <row r="470">
      <c r="A470" s="36"/>
      <c r="B470" s="67"/>
      <c r="C470" s="44"/>
      <c r="D470" s="67"/>
      <c r="E470" s="67"/>
      <c r="F470" s="36"/>
      <c r="G470" s="36"/>
      <c r="I470" s="36"/>
      <c r="J470" s="52"/>
      <c r="K470" s="52"/>
      <c r="L470" s="33"/>
      <c r="M470" s="33"/>
      <c r="N470" s="33"/>
      <c r="O470" s="33"/>
      <c r="P470" s="36"/>
      <c r="Q470" s="36"/>
    </row>
    <row r="471">
      <c r="A471" s="36"/>
      <c r="B471" s="67"/>
      <c r="C471" s="44"/>
      <c r="D471" s="67"/>
      <c r="E471" s="67"/>
      <c r="F471" s="36"/>
      <c r="G471" s="36"/>
      <c r="I471" s="36"/>
      <c r="J471" s="52"/>
      <c r="K471" s="52"/>
      <c r="L471" s="33"/>
      <c r="M471" s="33"/>
      <c r="N471" s="33"/>
      <c r="O471" s="33"/>
      <c r="P471" s="36"/>
      <c r="Q471" s="36"/>
    </row>
    <row r="472">
      <c r="A472" s="36"/>
      <c r="B472" s="67"/>
      <c r="C472" s="44"/>
      <c r="D472" s="67"/>
      <c r="E472" s="67"/>
      <c r="F472" s="36"/>
      <c r="G472" s="36"/>
      <c r="I472" s="36"/>
      <c r="J472" s="52"/>
      <c r="K472" s="52"/>
      <c r="L472" s="33"/>
      <c r="M472" s="33"/>
      <c r="N472" s="33"/>
      <c r="O472" s="33"/>
      <c r="P472" s="36"/>
      <c r="Q472" s="36"/>
    </row>
    <row r="473">
      <c r="A473" s="36"/>
      <c r="B473" s="67"/>
      <c r="C473" s="44"/>
      <c r="D473" s="67"/>
      <c r="E473" s="67"/>
      <c r="F473" s="36"/>
      <c r="G473" s="36"/>
      <c r="I473" s="36"/>
      <c r="J473" s="52"/>
      <c r="K473" s="52"/>
      <c r="L473" s="33"/>
      <c r="M473" s="33"/>
      <c r="N473" s="33"/>
      <c r="O473" s="33"/>
      <c r="P473" s="36"/>
      <c r="Q473" s="36"/>
    </row>
    <row r="474">
      <c r="A474" s="36"/>
      <c r="B474" s="67"/>
      <c r="C474" s="44"/>
      <c r="D474" s="67"/>
      <c r="E474" s="67"/>
      <c r="F474" s="36"/>
      <c r="G474" s="36"/>
      <c r="I474" s="36"/>
      <c r="J474" s="52"/>
      <c r="K474" s="52"/>
      <c r="L474" s="33"/>
      <c r="M474" s="33"/>
      <c r="N474" s="33"/>
      <c r="O474" s="33"/>
      <c r="P474" s="36"/>
      <c r="Q474" s="36"/>
    </row>
    <row r="475">
      <c r="A475" s="36"/>
      <c r="B475" s="67"/>
      <c r="C475" s="44"/>
      <c r="D475" s="67"/>
      <c r="E475" s="67"/>
      <c r="F475" s="36"/>
      <c r="G475" s="36"/>
      <c r="I475" s="36"/>
      <c r="J475" s="52"/>
      <c r="K475" s="52"/>
      <c r="L475" s="33"/>
      <c r="M475" s="33"/>
      <c r="N475" s="33"/>
      <c r="O475" s="33"/>
      <c r="P475" s="36"/>
      <c r="Q475" s="36"/>
    </row>
    <row r="476">
      <c r="A476" s="36"/>
      <c r="B476" s="67"/>
      <c r="C476" s="44"/>
      <c r="D476" s="67"/>
      <c r="E476" s="67"/>
      <c r="F476" s="36"/>
      <c r="G476" s="36"/>
      <c r="I476" s="36"/>
      <c r="J476" s="52"/>
      <c r="K476" s="52"/>
      <c r="L476" s="33"/>
      <c r="M476" s="33"/>
      <c r="N476" s="33"/>
      <c r="O476" s="33"/>
      <c r="P476" s="36"/>
      <c r="Q476" s="36"/>
    </row>
    <row r="477">
      <c r="A477" s="36"/>
      <c r="B477" s="67"/>
      <c r="C477" s="44"/>
      <c r="D477" s="67"/>
      <c r="E477" s="67"/>
      <c r="F477" s="36"/>
      <c r="G477" s="36"/>
      <c r="I477" s="36"/>
      <c r="J477" s="52"/>
      <c r="K477" s="52"/>
      <c r="L477" s="33"/>
      <c r="M477" s="33"/>
      <c r="N477" s="33"/>
      <c r="O477" s="33"/>
      <c r="P477" s="36"/>
      <c r="Q477" s="36"/>
    </row>
    <row r="478">
      <c r="A478" s="36"/>
      <c r="B478" s="67"/>
      <c r="C478" s="44"/>
      <c r="D478" s="67"/>
      <c r="E478" s="67"/>
      <c r="F478" s="36"/>
      <c r="G478" s="36"/>
      <c r="I478" s="36"/>
      <c r="J478" s="52"/>
      <c r="K478" s="52"/>
      <c r="L478" s="33"/>
      <c r="M478" s="33"/>
      <c r="N478" s="33"/>
      <c r="O478" s="33"/>
      <c r="P478" s="36"/>
      <c r="Q478" s="36"/>
    </row>
    <row r="479">
      <c r="A479" s="36"/>
      <c r="B479" s="67"/>
      <c r="C479" s="44"/>
      <c r="D479" s="67"/>
      <c r="E479" s="67"/>
      <c r="F479" s="36"/>
      <c r="G479" s="36"/>
      <c r="I479" s="36"/>
      <c r="J479" s="52"/>
      <c r="K479" s="52"/>
      <c r="L479" s="33"/>
      <c r="M479" s="33"/>
      <c r="N479" s="33"/>
      <c r="O479" s="33"/>
      <c r="P479" s="36"/>
      <c r="Q479" s="36"/>
    </row>
    <row r="480">
      <c r="A480" s="36"/>
      <c r="B480" s="67"/>
      <c r="C480" s="44"/>
      <c r="D480" s="67"/>
      <c r="E480" s="67"/>
      <c r="F480" s="36"/>
      <c r="G480" s="36"/>
      <c r="I480" s="36"/>
      <c r="J480" s="52"/>
      <c r="K480" s="52"/>
      <c r="L480" s="33"/>
      <c r="M480" s="33"/>
      <c r="N480" s="33"/>
      <c r="O480" s="33"/>
      <c r="P480" s="36"/>
      <c r="Q480" s="36"/>
    </row>
    <row r="481">
      <c r="A481" s="36"/>
      <c r="B481" s="67"/>
      <c r="C481" s="44"/>
      <c r="D481" s="67"/>
      <c r="E481" s="67"/>
      <c r="F481" s="36"/>
      <c r="G481" s="36"/>
      <c r="I481" s="36"/>
      <c r="J481" s="52"/>
      <c r="K481" s="52"/>
      <c r="L481" s="33"/>
      <c r="M481" s="33"/>
      <c r="N481" s="33"/>
      <c r="O481" s="33"/>
      <c r="P481" s="36"/>
      <c r="Q481" s="36"/>
    </row>
    <row r="482">
      <c r="A482" s="36"/>
      <c r="B482" s="67"/>
      <c r="C482" s="44"/>
      <c r="D482" s="67"/>
      <c r="E482" s="67"/>
      <c r="F482" s="36"/>
      <c r="G482" s="36"/>
      <c r="I482" s="36"/>
      <c r="J482" s="52"/>
      <c r="K482" s="52"/>
      <c r="L482" s="33"/>
      <c r="M482" s="33"/>
      <c r="N482" s="33"/>
      <c r="O482" s="33"/>
      <c r="P482" s="36"/>
      <c r="Q482" s="36"/>
    </row>
    <row r="483">
      <c r="A483" s="36"/>
      <c r="B483" s="67"/>
      <c r="C483" s="44"/>
      <c r="D483" s="67"/>
      <c r="E483" s="67"/>
      <c r="F483" s="36"/>
      <c r="G483" s="36"/>
      <c r="I483" s="36"/>
      <c r="J483" s="52"/>
      <c r="K483" s="52"/>
      <c r="L483" s="33"/>
      <c r="M483" s="33"/>
      <c r="N483" s="33"/>
      <c r="O483" s="33"/>
      <c r="P483" s="36"/>
      <c r="Q483" s="36"/>
    </row>
    <row r="484">
      <c r="A484" s="36"/>
      <c r="B484" s="67"/>
      <c r="C484" s="44"/>
      <c r="D484" s="67"/>
      <c r="E484" s="67"/>
      <c r="F484" s="36"/>
      <c r="G484" s="36"/>
      <c r="I484" s="36"/>
      <c r="J484" s="52"/>
      <c r="K484" s="52"/>
      <c r="L484" s="33"/>
      <c r="M484" s="33"/>
      <c r="N484" s="33"/>
      <c r="O484" s="33"/>
      <c r="P484" s="36"/>
      <c r="Q484" s="36"/>
    </row>
    <row r="485">
      <c r="A485" s="36"/>
      <c r="B485" s="67"/>
      <c r="C485" s="44"/>
      <c r="D485" s="67"/>
      <c r="E485" s="67"/>
      <c r="F485" s="36"/>
      <c r="G485" s="36"/>
      <c r="I485" s="36"/>
      <c r="J485" s="52"/>
      <c r="K485" s="52"/>
      <c r="L485" s="33"/>
      <c r="M485" s="33"/>
      <c r="N485" s="33"/>
      <c r="O485" s="33"/>
      <c r="P485" s="36"/>
      <c r="Q485" s="36"/>
    </row>
    <row r="486">
      <c r="A486" s="36"/>
      <c r="B486" s="67"/>
      <c r="C486" s="44"/>
      <c r="D486" s="67"/>
      <c r="E486" s="67"/>
      <c r="F486" s="36"/>
      <c r="G486" s="36"/>
      <c r="I486" s="36"/>
      <c r="J486" s="52"/>
      <c r="K486" s="52"/>
      <c r="L486" s="33"/>
      <c r="M486" s="33"/>
      <c r="N486" s="33"/>
      <c r="O486" s="33"/>
      <c r="P486" s="36"/>
      <c r="Q486" s="36"/>
    </row>
    <row r="487">
      <c r="A487" s="36"/>
      <c r="B487" s="67"/>
      <c r="C487" s="44"/>
      <c r="D487" s="67"/>
      <c r="E487" s="67"/>
      <c r="F487" s="36"/>
      <c r="G487" s="36"/>
      <c r="I487" s="36"/>
      <c r="J487" s="52"/>
      <c r="K487" s="52"/>
      <c r="L487" s="33"/>
      <c r="M487" s="33"/>
      <c r="N487" s="33"/>
      <c r="O487" s="33"/>
      <c r="P487" s="36"/>
      <c r="Q487" s="36"/>
    </row>
    <row r="488">
      <c r="A488" s="36"/>
      <c r="B488" s="67"/>
      <c r="C488" s="44"/>
      <c r="D488" s="67"/>
      <c r="E488" s="67"/>
      <c r="F488" s="36"/>
      <c r="G488" s="36"/>
      <c r="I488" s="36"/>
      <c r="J488" s="52"/>
      <c r="K488" s="52"/>
      <c r="L488" s="33"/>
      <c r="M488" s="33"/>
      <c r="N488" s="33"/>
      <c r="O488" s="33"/>
      <c r="P488" s="36"/>
      <c r="Q488" s="36"/>
    </row>
    <row r="489">
      <c r="A489" s="36"/>
      <c r="B489" s="67"/>
      <c r="C489" s="44"/>
      <c r="D489" s="67"/>
      <c r="E489" s="67"/>
      <c r="F489" s="36"/>
      <c r="G489" s="36"/>
      <c r="I489" s="36"/>
      <c r="J489" s="52"/>
      <c r="K489" s="52"/>
      <c r="L489" s="33"/>
      <c r="M489" s="33"/>
      <c r="N489" s="33"/>
      <c r="O489" s="33"/>
      <c r="P489" s="36"/>
      <c r="Q489" s="36"/>
    </row>
    <row r="490">
      <c r="A490" s="36"/>
      <c r="B490" s="67"/>
      <c r="C490" s="44"/>
      <c r="D490" s="67"/>
      <c r="E490" s="67"/>
      <c r="F490" s="36"/>
      <c r="G490" s="36"/>
      <c r="I490" s="36"/>
      <c r="J490" s="52"/>
      <c r="K490" s="52"/>
      <c r="L490" s="33"/>
      <c r="M490" s="33"/>
      <c r="N490" s="33"/>
      <c r="O490" s="33"/>
      <c r="P490" s="36"/>
      <c r="Q490" s="36"/>
    </row>
    <row r="491">
      <c r="A491" s="36"/>
      <c r="B491" s="67"/>
      <c r="C491" s="44"/>
      <c r="D491" s="67"/>
      <c r="E491" s="67"/>
      <c r="F491" s="36"/>
      <c r="G491" s="36"/>
      <c r="I491" s="36"/>
      <c r="J491" s="52"/>
      <c r="K491" s="52"/>
      <c r="L491" s="33"/>
      <c r="M491" s="33"/>
      <c r="N491" s="33"/>
      <c r="O491" s="33"/>
      <c r="P491" s="36"/>
      <c r="Q491" s="36"/>
    </row>
    <row r="492">
      <c r="A492" s="36"/>
      <c r="B492" s="67"/>
      <c r="C492" s="44"/>
      <c r="D492" s="67"/>
      <c r="E492" s="67"/>
      <c r="F492" s="36"/>
      <c r="G492" s="36"/>
      <c r="I492" s="36"/>
      <c r="J492" s="52"/>
      <c r="K492" s="52"/>
      <c r="L492" s="33"/>
      <c r="M492" s="33"/>
      <c r="N492" s="33"/>
      <c r="O492" s="33"/>
      <c r="P492" s="36"/>
      <c r="Q492" s="36"/>
    </row>
    <row r="493">
      <c r="A493" s="36"/>
      <c r="B493" s="67"/>
      <c r="C493" s="44"/>
      <c r="D493" s="67"/>
      <c r="E493" s="67"/>
      <c r="F493" s="36"/>
      <c r="G493" s="36"/>
      <c r="I493" s="36"/>
      <c r="J493" s="52"/>
      <c r="K493" s="52"/>
      <c r="L493" s="33"/>
      <c r="M493" s="33"/>
      <c r="N493" s="33"/>
      <c r="O493" s="33"/>
      <c r="P493" s="36"/>
      <c r="Q493" s="36"/>
    </row>
    <row r="494">
      <c r="A494" s="36"/>
      <c r="B494" s="67"/>
      <c r="C494" s="44"/>
      <c r="D494" s="67"/>
      <c r="E494" s="67"/>
      <c r="F494" s="36"/>
      <c r="G494" s="36"/>
      <c r="I494" s="36"/>
      <c r="J494" s="52"/>
      <c r="K494" s="52"/>
      <c r="L494" s="33"/>
      <c r="M494" s="33"/>
      <c r="N494" s="33"/>
      <c r="O494" s="33"/>
      <c r="P494" s="36"/>
      <c r="Q494" s="36"/>
    </row>
    <row r="495">
      <c r="A495" s="36"/>
      <c r="B495" s="67"/>
      <c r="C495" s="44"/>
      <c r="D495" s="67"/>
      <c r="E495" s="67"/>
      <c r="F495" s="36"/>
      <c r="G495" s="36"/>
      <c r="I495" s="36"/>
      <c r="J495" s="52"/>
      <c r="K495" s="52"/>
      <c r="L495" s="33"/>
      <c r="M495" s="33"/>
      <c r="N495" s="33"/>
      <c r="O495" s="33"/>
      <c r="P495" s="36"/>
      <c r="Q495" s="36"/>
    </row>
    <row r="496">
      <c r="A496" s="36"/>
      <c r="B496" s="67"/>
      <c r="C496" s="44"/>
      <c r="D496" s="67"/>
      <c r="E496" s="67"/>
      <c r="F496" s="36"/>
      <c r="G496" s="36"/>
      <c r="I496" s="36"/>
      <c r="J496" s="52"/>
      <c r="K496" s="52"/>
      <c r="L496" s="33"/>
      <c r="M496" s="33"/>
      <c r="N496" s="33"/>
      <c r="O496" s="33"/>
      <c r="P496" s="36"/>
      <c r="Q496" s="36"/>
    </row>
    <row r="497">
      <c r="A497" s="36"/>
      <c r="B497" s="67"/>
      <c r="C497" s="44"/>
      <c r="D497" s="67"/>
      <c r="E497" s="67"/>
      <c r="F497" s="36"/>
      <c r="G497" s="36"/>
      <c r="I497" s="36"/>
      <c r="J497" s="52"/>
      <c r="K497" s="52"/>
      <c r="L497" s="33"/>
      <c r="M497" s="33"/>
      <c r="N497" s="33"/>
      <c r="O497" s="33"/>
      <c r="P497" s="36"/>
      <c r="Q497" s="36"/>
    </row>
    <row r="498">
      <c r="A498" s="36"/>
      <c r="B498" s="67"/>
      <c r="C498" s="44"/>
      <c r="D498" s="67"/>
      <c r="E498" s="67"/>
      <c r="F498" s="36"/>
      <c r="G498" s="36"/>
      <c r="I498" s="36"/>
      <c r="J498" s="52"/>
      <c r="K498" s="52"/>
      <c r="L498" s="33"/>
      <c r="M498" s="33"/>
      <c r="N498" s="33"/>
      <c r="O498" s="33"/>
      <c r="P498" s="36"/>
      <c r="Q498" s="36"/>
    </row>
    <row r="499">
      <c r="A499" s="36"/>
      <c r="B499" s="67"/>
      <c r="C499" s="44"/>
      <c r="D499" s="67"/>
      <c r="E499" s="67"/>
      <c r="F499" s="36"/>
      <c r="G499" s="36"/>
      <c r="I499" s="36"/>
      <c r="J499" s="52"/>
      <c r="K499" s="52"/>
      <c r="L499" s="33"/>
      <c r="M499" s="33"/>
      <c r="N499" s="33"/>
      <c r="O499" s="33"/>
      <c r="P499" s="36"/>
      <c r="Q499" s="36"/>
    </row>
    <row r="500">
      <c r="A500" s="36"/>
      <c r="B500" s="67"/>
      <c r="C500" s="44"/>
      <c r="D500" s="67"/>
      <c r="E500" s="67"/>
      <c r="F500" s="36"/>
      <c r="G500" s="36"/>
      <c r="I500" s="36"/>
      <c r="J500" s="52"/>
      <c r="K500" s="52"/>
      <c r="L500" s="33"/>
      <c r="M500" s="33"/>
      <c r="N500" s="33"/>
      <c r="O500" s="33"/>
      <c r="P500" s="36"/>
      <c r="Q500" s="36"/>
    </row>
    <row r="501">
      <c r="A501" s="36"/>
      <c r="B501" s="67"/>
      <c r="C501" s="44"/>
      <c r="D501" s="67"/>
      <c r="E501" s="67"/>
      <c r="F501" s="36"/>
      <c r="G501" s="36"/>
      <c r="I501" s="36"/>
      <c r="J501" s="52"/>
      <c r="K501" s="52"/>
      <c r="L501" s="33"/>
      <c r="M501" s="33"/>
      <c r="N501" s="33"/>
      <c r="O501" s="33"/>
      <c r="P501" s="36"/>
      <c r="Q501" s="36"/>
    </row>
    <row r="502">
      <c r="A502" s="36"/>
      <c r="B502" s="67"/>
      <c r="C502" s="44"/>
      <c r="D502" s="67"/>
      <c r="E502" s="67"/>
      <c r="F502" s="36"/>
      <c r="G502" s="36"/>
      <c r="I502" s="36"/>
      <c r="J502" s="52"/>
      <c r="K502" s="52"/>
      <c r="L502" s="33"/>
      <c r="M502" s="33"/>
      <c r="N502" s="33"/>
      <c r="O502" s="33"/>
      <c r="P502" s="36"/>
      <c r="Q502" s="36"/>
    </row>
    <row r="503">
      <c r="A503" s="36"/>
      <c r="B503" s="67"/>
      <c r="C503" s="44"/>
      <c r="D503" s="67"/>
      <c r="E503" s="67"/>
      <c r="F503" s="36"/>
      <c r="G503" s="36"/>
      <c r="I503" s="36"/>
      <c r="J503" s="52"/>
      <c r="K503" s="52"/>
      <c r="L503" s="33"/>
      <c r="M503" s="33"/>
      <c r="N503" s="33"/>
      <c r="O503" s="33"/>
      <c r="P503" s="36"/>
      <c r="Q503" s="36"/>
    </row>
    <row r="504">
      <c r="A504" s="36"/>
      <c r="B504" s="67"/>
      <c r="C504" s="44"/>
      <c r="D504" s="67"/>
      <c r="E504" s="67"/>
      <c r="F504" s="36"/>
      <c r="G504" s="36"/>
      <c r="I504" s="36"/>
      <c r="J504" s="52"/>
      <c r="K504" s="52"/>
      <c r="L504" s="33"/>
      <c r="M504" s="33"/>
      <c r="N504" s="33"/>
      <c r="O504" s="33"/>
      <c r="P504" s="36"/>
      <c r="Q504" s="36"/>
    </row>
    <row r="505">
      <c r="A505" s="36"/>
      <c r="B505" s="67"/>
      <c r="C505" s="44"/>
      <c r="D505" s="67"/>
      <c r="E505" s="67"/>
      <c r="F505" s="36"/>
      <c r="G505" s="36"/>
      <c r="I505" s="36"/>
      <c r="J505" s="52"/>
      <c r="K505" s="52"/>
      <c r="L505" s="33"/>
      <c r="M505" s="33"/>
      <c r="N505" s="33"/>
      <c r="O505" s="33"/>
      <c r="P505" s="36"/>
      <c r="Q505" s="36"/>
    </row>
    <row r="506">
      <c r="A506" s="36"/>
      <c r="B506" s="67"/>
      <c r="C506" s="44"/>
      <c r="D506" s="67"/>
      <c r="E506" s="67"/>
      <c r="F506" s="36"/>
      <c r="G506" s="36"/>
      <c r="I506" s="36"/>
      <c r="J506" s="52"/>
      <c r="K506" s="52"/>
      <c r="L506" s="33"/>
      <c r="M506" s="33"/>
      <c r="N506" s="33"/>
      <c r="O506" s="33"/>
      <c r="P506" s="36"/>
      <c r="Q506" s="36"/>
    </row>
    <row r="507">
      <c r="A507" s="36"/>
      <c r="B507" s="67"/>
      <c r="C507" s="44"/>
      <c r="D507" s="67"/>
      <c r="E507" s="67"/>
      <c r="F507" s="36"/>
      <c r="G507" s="36"/>
      <c r="I507" s="36"/>
      <c r="J507" s="52"/>
      <c r="K507" s="52"/>
      <c r="L507" s="33"/>
      <c r="M507" s="33"/>
      <c r="N507" s="33"/>
      <c r="O507" s="33"/>
      <c r="P507" s="36"/>
      <c r="Q507" s="36"/>
    </row>
    <row r="508">
      <c r="A508" s="36"/>
      <c r="B508" s="67"/>
      <c r="C508" s="44"/>
      <c r="D508" s="67"/>
      <c r="E508" s="67"/>
      <c r="F508" s="36"/>
      <c r="G508" s="36"/>
      <c r="I508" s="36"/>
      <c r="J508" s="52"/>
      <c r="K508" s="52"/>
      <c r="L508" s="33"/>
      <c r="M508" s="33"/>
      <c r="N508" s="33"/>
      <c r="O508" s="33"/>
      <c r="P508" s="36"/>
      <c r="Q508" s="36"/>
    </row>
    <row r="509">
      <c r="A509" s="36"/>
      <c r="B509" s="67"/>
      <c r="C509" s="44"/>
      <c r="D509" s="67"/>
      <c r="E509" s="67"/>
      <c r="F509" s="36"/>
      <c r="G509" s="36"/>
      <c r="I509" s="36"/>
      <c r="J509" s="52"/>
      <c r="K509" s="52"/>
      <c r="L509" s="33"/>
      <c r="M509" s="33"/>
      <c r="N509" s="33"/>
      <c r="O509" s="33"/>
      <c r="P509" s="36"/>
      <c r="Q509" s="36"/>
    </row>
    <row r="510">
      <c r="A510" s="36"/>
      <c r="B510" s="67"/>
      <c r="C510" s="44"/>
      <c r="D510" s="67"/>
      <c r="E510" s="67"/>
      <c r="F510" s="36"/>
      <c r="G510" s="36"/>
      <c r="I510" s="36"/>
      <c r="J510" s="52"/>
      <c r="K510" s="52"/>
      <c r="L510" s="33"/>
      <c r="M510" s="33"/>
      <c r="N510" s="33"/>
      <c r="O510" s="33"/>
      <c r="P510" s="36"/>
      <c r="Q510" s="36"/>
    </row>
    <row r="511">
      <c r="A511" s="36"/>
      <c r="B511" s="67"/>
      <c r="C511" s="44"/>
      <c r="D511" s="67"/>
      <c r="E511" s="67"/>
      <c r="F511" s="36"/>
      <c r="G511" s="36"/>
      <c r="I511" s="36"/>
      <c r="J511" s="52"/>
      <c r="K511" s="52"/>
      <c r="L511" s="33"/>
      <c r="M511" s="33"/>
      <c r="N511" s="33"/>
      <c r="O511" s="33"/>
      <c r="P511" s="36"/>
      <c r="Q511" s="36"/>
    </row>
    <row r="512">
      <c r="A512" s="36"/>
      <c r="B512" s="67"/>
      <c r="C512" s="44"/>
      <c r="D512" s="67"/>
      <c r="E512" s="67"/>
      <c r="F512" s="36"/>
      <c r="G512" s="36"/>
      <c r="I512" s="36"/>
      <c r="J512" s="52"/>
      <c r="K512" s="52"/>
      <c r="L512" s="33"/>
      <c r="M512" s="33"/>
      <c r="N512" s="33"/>
      <c r="O512" s="33"/>
      <c r="P512" s="36"/>
      <c r="Q512" s="36"/>
    </row>
    <row r="513">
      <c r="A513" s="36"/>
      <c r="B513" s="67"/>
      <c r="C513" s="44"/>
      <c r="D513" s="67"/>
      <c r="E513" s="67"/>
      <c r="F513" s="36"/>
      <c r="G513" s="36"/>
      <c r="I513" s="36"/>
      <c r="J513" s="52"/>
      <c r="K513" s="52"/>
      <c r="L513" s="33"/>
      <c r="M513" s="33"/>
      <c r="N513" s="33"/>
      <c r="O513" s="33"/>
      <c r="P513" s="36"/>
      <c r="Q513" s="36"/>
    </row>
    <row r="514">
      <c r="A514" s="36"/>
      <c r="B514" s="67"/>
      <c r="C514" s="44"/>
      <c r="D514" s="67"/>
      <c r="E514" s="67"/>
      <c r="F514" s="36"/>
      <c r="G514" s="36"/>
      <c r="I514" s="36"/>
      <c r="J514" s="52"/>
      <c r="K514" s="52"/>
      <c r="L514" s="33"/>
      <c r="M514" s="33"/>
      <c r="N514" s="33"/>
      <c r="O514" s="33"/>
      <c r="P514" s="36"/>
      <c r="Q514" s="36"/>
    </row>
    <row r="515">
      <c r="A515" s="36"/>
      <c r="B515" s="67"/>
      <c r="C515" s="44"/>
      <c r="D515" s="67"/>
      <c r="E515" s="67"/>
      <c r="F515" s="36"/>
      <c r="G515" s="36"/>
      <c r="I515" s="36"/>
      <c r="J515" s="52"/>
      <c r="K515" s="52"/>
      <c r="L515" s="33"/>
      <c r="M515" s="33"/>
      <c r="N515" s="33"/>
      <c r="O515" s="33"/>
      <c r="P515" s="36"/>
      <c r="Q515" s="36"/>
    </row>
    <row r="516">
      <c r="A516" s="36"/>
      <c r="B516" s="67"/>
      <c r="C516" s="44"/>
      <c r="D516" s="67"/>
      <c r="E516" s="67"/>
      <c r="F516" s="36"/>
      <c r="G516" s="36"/>
      <c r="I516" s="36"/>
      <c r="J516" s="52"/>
      <c r="K516" s="52"/>
      <c r="L516" s="33"/>
      <c r="M516" s="33"/>
      <c r="N516" s="33"/>
      <c r="O516" s="33"/>
      <c r="P516" s="36"/>
      <c r="Q516" s="36"/>
    </row>
    <row r="517">
      <c r="A517" s="36"/>
      <c r="B517" s="67"/>
      <c r="C517" s="44"/>
      <c r="D517" s="67"/>
      <c r="E517" s="67"/>
      <c r="F517" s="36"/>
      <c r="G517" s="36"/>
      <c r="I517" s="36"/>
      <c r="J517" s="52"/>
      <c r="K517" s="52"/>
      <c r="L517" s="33"/>
      <c r="M517" s="33"/>
      <c r="N517" s="33"/>
      <c r="O517" s="33"/>
      <c r="P517" s="36"/>
      <c r="Q517" s="36"/>
    </row>
    <row r="518">
      <c r="A518" s="36"/>
      <c r="B518" s="67"/>
      <c r="C518" s="44"/>
      <c r="D518" s="67"/>
      <c r="E518" s="67"/>
      <c r="F518" s="36"/>
      <c r="G518" s="36"/>
      <c r="I518" s="36"/>
      <c r="J518" s="52"/>
      <c r="K518" s="52"/>
      <c r="L518" s="33"/>
      <c r="M518" s="33"/>
      <c r="N518" s="33"/>
      <c r="O518" s="33"/>
      <c r="P518" s="36"/>
      <c r="Q518" s="36"/>
    </row>
    <row r="519">
      <c r="A519" s="36"/>
      <c r="B519" s="67"/>
      <c r="C519" s="44"/>
      <c r="D519" s="67"/>
      <c r="E519" s="67"/>
      <c r="F519" s="36"/>
      <c r="G519" s="36"/>
      <c r="I519" s="36"/>
      <c r="J519" s="52"/>
      <c r="K519" s="52"/>
      <c r="L519" s="33"/>
      <c r="M519" s="33"/>
      <c r="N519" s="33"/>
      <c r="O519" s="33"/>
      <c r="P519" s="36"/>
      <c r="Q519" s="36"/>
    </row>
    <row r="520">
      <c r="A520" s="36"/>
      <c r="B520" s="67"/>
      <c r="C520" s="44"/>
      <c r="D520" s="67"/>
      <c r="E520" s="67"/>
      <c r="F520" s="36"/>
      <c r="G520" s="36"/>
      <c r="I520" s="36"/>
      <c r="J520" s="52"/>
      <c r="K520" s="52"/>
      <c r="L520" s="33"/>
      <c r="M520" s="33"/>
      <c r="N520" s="33"/>
      <c r="O520" s="33"/>
      <c r="P520" s="36"/>
      <c r="Q520" s="36"/>
    </row>
    <row r="521">
      <c r="A521" s="36"/>
      <c r="B521" s="67"/>
      <c r="C521" s="44"/>
      <c r="D521" s="67"/>
      <c r="E521" s="67"/>
      <c r="F521" s="36"/>
      <c r="G521" s="36"/>
      <c r="I521" s="36"/>
      <c r="J521" s="52"/>
      <c r="K521" s="52"/>
      <c r="L521" s="33"/>
      <c r="M521" s="33"/>
      <c r="N521" s="33"/>
      <c r="O521" s="33"/>
      <c r="P521" s="36"/>
      <c r="Q521" s="36"/>
    </row>
    <row r="522">
      <c r="A522" s="36"/>
      <c r="B522" s="67"/>
      <c r="C522" s="44"/>
      <c r="D522" s="67"/>
      <c r="E522" s="67"/>
      <c r="F522" s="36"/>
      <c r="G522" s="36"/>
      <c r="I522" s="36"/>
      <c r="J522" s="52"/>
      <c r="K522" s="52"/>
      <c r="L522" s="33"/>
      <c r="M522" s="33"/>
      <c r="N522" s="33"/>
      <c r="O522" s="33"/>
      <c r="P522" s="36"/>
      <c r="Q522" s="36"/>
    </row>
    <row r="523">
      <c r="A523" s="36"/>
      <c r="B523" s="67"/>
      <c r="C523" s="44"/>
      <c r="D523" s="67"/>
      <c r="E523" s="67"/>
      <c r="F523" s="36"/>
      <c r="G523" s="36"/>
      <c r="I523" s="36"/>
      <c r="J523" s="52"/>
      <c r="K523" s="52"/>
      <c r="L523" s="33"/>
      <c r="M523" s="33"/>
      <c r="N523" s="33"/>
      <c r="O523" s="33"/>
      <c r="P523" s="36"/>
      <c r="Q523" s="36"/>
    </row>
    <row r="524">
      <c r="A524" s="36"/>
      <c r="B524" s="67"/>
      <c r="C524" s="44"/>
      <c r="D524" s="67"/>
      <c r="E524" s="67"/>
      <c r="F524" s="36"/>
      <c r="G524" s="36"/>
      <c r="I524" s="36"/>
      <c r="J524" s="52"/>
      <c r="K524" s="52"/>
      <c r="L524" s="33"/>
      <c r="M524" s="33"/>
      <c r="N524" s="33"/>
      <c r="O524" s="33"/>
      <c r="P524" s="36"/>
      <c r="Q524" s="36"/>
    </row>
    <row r="525">
      <c r="A525" s="36"/>
      <c r="B525" s="67"/>
      <c r="C525" s="44"/>
      <c r="D525" s="67"/>
      <c r="E525" s="67"/>
      <c r="F525" s="36"/>
      <c r="G525" s="36"/>
      <c r="I525" s="36"/>
      <c r="J525" s="52"/>
      <c r="K525" s="52"/>
      <c r="L525" s="33"/>
      <c r="M525" s="33"/>
      <c r="N525" s="33"/>
      <c r="O525" s="33"/>
      <c r="P525" s="36"/>
      <c r="Q525" s="36"/>
    </row>
    <row r="526">
      <c r="A526" s="36"/>
      <c r="B526" s="67"/>
      <c r="C526" s="44"/>
      <c r="D526" s="67"/>
      <c r="E526" s="67"/>
      <c r="F526" s="36"/>
      <c r="G526" s="36"/>
      <c r="I526" s="36"/>
      <c r="J526" s="52"/>
      <c r="K526" s="52"/>
      <c r="L526" s="33"/>
      <c r="M526" s="33"/>
      <c r="N526" s="33"/>
      <c r="O526" s="33"/>
      <c r="P526" s="36"/>
      <c r="Q526" s="36"/>
    </row>
    <row r="527">
      <c r="A527" s="36"/>
      <c r="B527" s="67"/>
      <c r="C527" s="44"/>
      <c r="D527" s="67"/>
      <c r="E527" s="67"/>
      <c r="F527" s="36"/>
      <c r="G527" s="36"/>
      <c r="I527" s="36"/>
      <c r="J527" s="52"/>
      <c r="K527" s="52"/>
      <c r="L527" s="33"/>
      <c r="M527" s="33"/>
      <c r="N527" s="33"/>
      <c r="O527" s="33"/>
      <c r="P527" s="36"/>
      <c r="Q527" s="36"/>
    </row>
    <row r="528">
      <c r="A528" s="36"/>
      <c r="B528" s="67"/>
      <c r="C528" s="44"/>
      <c r="D528" s="67"/>
      <c r="E528" s="67"/>
      <c r="F528" s="36"/>
      <c r="G528" s="36"/>
      <c r="I528" s="36"/>
      <c r="J528" s="52"/>
      <c r="K528" s="52"/>
      <c r="L528" s="33"/>
      <c r="M528" s="33"/>
      <c r="N528" s="33"/>
      <c r="O528" s="33"/>
      <c r="P528" s="36"/>
      <c r="Q528" s="36"/>
    </row>
    <row r="529">
      <c r="A529" s="36"/>
      <c r="B529" s="67"/>
      <c r="C529" s="44"/>
      <c r="D529" s="67"/>
      <c r="E529" s="67"/>
      <c r="F529" s="36"/>
      <c r="G529" s="36"/>
      <c r="I529" s="36"/>
      <c r="J529" s="52"/>
      <c r="K529" s="52"/>
      <c r="L529" s="33"/>
      <c r="M529" s="33"/>
      <c r="N529" s="33"/>
      <c r="O529" s="33"/>
      <c r="P529" s="36"/>
      <c r="Q529" s="36"/>
    </row>
    <row r="530">
      <c r="A530" s="36"/>
      <c r="B530" s="67"/>
      <c r="C530" s="44"/>
      <c r="D530" s="67"/>
      <c r="E530" s="67"/>
      <c r="F530" s="36"/>
      <c r="G530" s="36"/>
      <c r="I530" s="36"/>
      <c r="J530" s="52"/>
      <c r="K530" s="52"/>
      <c r="L530" s="33"/>
      <c r="M530" s="33"/>
      <c r="N530" s="33"/>
      <c r="O530" s="33"/>
      <c r="P530" s="36"/>
      <c r="Q530" s="36"/>
    </row>
    <row r="531">
      <c r="A531" s="36"/>
      <c r="B531" s="67"/>
      <c r="C531" s="44"/>
      <c r="D531" s="67"/>
      <c r="E531" s="67"/>
      <c r="F531" s="36"/>
      <c r="G531" s="36"/>
      <c r="I531" s="36"/>
      <c r="J531" s="52"/>
      <c r="K531" s="52"/>
      <c r="L531" s="33"/>
      <c r="M531" s="33"/>
      <c r="N531" s="33"/>
      <c r="O531" s="33"/>
      <c r="P531" s="36"/>
      <c r="Q531" s="36"/>
    </row>
    <row r="532">
      <c r="A532" s="36"/>
      <c r="B532" s="67"/>
      <c r="C532" s="44"/>
      <c r="D532" s="67"/>
      <c r="E532" s="67"/>
      <c r="F532" s="36"/>
      <c r="G532" s="36"/>
      <c r="I532" s="36"/>
      <c r="J532" s="52"/>
      <c r="K532" s="52"/>
      <c r="L532" s="33"/>
      <c r="M532" s="33"/>
      <c r="N532" s="33"/>
      <c r="O532" s="33"/>
      <c r="P532" s="36"/>
      <c r="Q532" s="36"/>
    </row>
    <row r="533">
      <c r="A533" s="36"/>
      <c r="B533" s="67"/>
      <c r="C533" s="44"/>
      <c r="D533" s="67"/>
      <c r="E533" s="67"/>
      <c r="F533" s="36"/>
      <c r="G533" s="36"/>
      <c r="I533" s="36"/>
      <c r="J533" s="52"/>
      <c r="K533" s="52"/>
      <c r="L533" s="33"/>
      <c r="M533" s="33"/>
      <c r="N533" s="33"/>
      <c r="O533" s="33"/>
      <c r="P533" s="36"/>
      <c r="Q533" s="36"/>
    </row>
    <row r="534">
      <c r="A534" s="36"/>
      <c r="B534" s="67"/>
      <c r="C534" s="44"/>
      <c r="D534" s="67"/>
      <c r="E534" s="67"/>
      <c r="F534" s="36"/>
      <c r="G534" s="36"/>
      <c r="I534" s="36"/>
      <c r="J534" s="52"/>
      <c r="K534" s="52"/>
      <c r="L534" s="33"/>
      <c r="M534" s="33"/>
      <c r="N534" s="33"/>
      <c r="O534" s="33"/>
      <c r="P534" s="36"/>
      <c r="Q534" s="36"/>
    </row>
    <row r="535">
      <c r="A535" s="36"/>
      <c r="B535" s="67"/>
      <c r="C535" s="44"/>
      <c r="D535" s="67"/>
      <c r="E535" s="67"/>
      <c r="F535" s="36"/>
      <c r="G535" s="36"/>
      <c r="I535" s="36"/>
      <c r="J535" s="52"/>
      <c r="K535" s="52"/>
      <c r="L535" s="33"/>
      <c r="M535" s="33"/>
      <c r="N535" s="33"/>
      <c r="O535" s="33"/>
      <c r="P535" s="36"/>
      <c r="Q535" s="36"/>
    </row>
    <row r="536">
      <c r="A536" s="36"/>
      <c r="B536" s="67"/>
      <c r="C536" s="44"/>
      <c r="D536" s="67"/>
      <c r="E536" s="67"/>
      <c r="F536" s="36"/>
      <c r="G536" s="36"/>
      <c r="I536" s="36"/>
      <c r="J536" s="52"/>
      <c r="K536" s="52"/>
      <c r="L536" s="33"/>
      <c r="M536" s="33"/>
      <c r="N536" s="33"/>
      <c r="O536" s="33"/>
      <c r="P536" s="36"/>
      <c r="Q536" s="36"/>
    </row>
    <row r="537">
      <c r="A537" s="36"/>
      <c r="B537" s="67"/>
      <c r="C537" s="44"/>
      <c r="D537" s="67"/>
      <c r="E537" s="67"/>
      <c r="F537" s="36"/>
      <c r="G537" s="36"/>
      <c r="I537" s="36"/>
      <c r="J537" s="52"/>
      <c r="K537" s="52"/>
      <c r="L537" s="33"/>
      <c r="M537" s="33"/>
      <c r="N537" s="33"/>
      <c r="O537" s="33"/>
      <c r="P537" s="36"/>
      <c r="Q537" s="36"/>
    </row>
    <row r="538">
      <c r="A538" s="36"/>
      <c r="B538" s="67"/>
      <c r="C538" s="44"/>
      <c r="D538" s="67"/>
      <c r="E538" s="67"/>
      <c r="F538" s="36"/>
      <c r="G538" s="36"/>
      <c r="I538" s="36"/>
      <c r="J538" s="52"/>
      <c r="K538" s="52"/>
      <c r="L538" s="33"/>
      <c r="M538" s="33"/>
      <c r="N538" s="33"/>
      <c r="O538" s="33"/>
      <c r="P538" s="36"/>
      <c r="Q538" s="36"/>
    </row>
    <row r="539">
      <c r="A539" s="36"/>
      <c r="B539" s="67"/>
      <c r="C539" s="44"/>
      <c r="D539" s="67"/>
      <c r="E539" s="67"/>
      <c r="F539" s="36"/>
      <c r="G539" s="36"/>
      <c r="I539" s="36"/>
      <c r="J539" s="52"/>
      <c r="K539" s="52"/>
      <c r="L539" s="33"/>
      <c r="M539" s="33"/>
      <c r="N539" s="33"/>
      <c r="O539" s="33"/>
      <c r="P539" s="36"/>
      <c r="Q539" s="36"/>
    </row>
    <row r="540">
      <c r="A540" s="36"/>
      <c r="B540" s="67"/>
      <c r="C540" s="44"/>
      <c r="D540" s="67"/>
      <c r="E540" s="67"/>
      <c r="F540" s="36"/>
      <c r="G540" s="36"/>
      <c r="I540" s="36"/>
      <c r="J540" s="52"/>
      <c r="K540" s="52"/>
      <c r="L540" s="33"/>
      <c r="M540" s="33"/>
      <c r="N540" s="33"/>
      <c r="O540" s="33"/>
      <c r="P540" s="36"/>
      <c r="Q540" s="36"/>
    </row>
    <row r="541">
      <c r="A541" s="36"/>
      <c r="B541" s="67"/>
      <c r="C541" s="44"/>
      <c r="D541" s="67"/>
      <c r="E541" s="67"/>
      <c r="F541" s="36"/>
      <c r="G541" s="36"/>
      <c r="I541" s="36"/>
      <c r="J541" s="52"/>
      <c r="K541" s="52"/>
      <c r="L541" s="33"/>
      <c r="M541" s="33"/>
      <c r="N541" s="33"/>
      <c r="O541" s="33"/>
      <c r="P541" s="36"/>
      <c r="Q541" s="36"/>
    </row>
    <row r="542">
      <c r="A542" s="36"/>
      <c r="B542" s="67"/>
      <c r="C542" s="44"/>
      <c r="D542" s="67"/>
      <c r="E542" s="67"/>
      <c r="F542" s="36"/>
      <c r="G542" s="36"/>
      <c r="I542" s="36"/>
      <c r="J542" s="52"/>
      <c r="K542" s="52"/>
      <c r="L542" s="33"/>
      <c r="M542" s="33"/>
      <c r="N542" s="33"/>
      <c r="O542" s="33"/>
      <c r="P542" s="36"/>
      <c r="Q542" s="36"/>
    </row>
    <row r="543">
      <c r="A543" s="36"/>
      <c r="B543" s="67"/>
      <c r="C543" s="44"/>
      <c r="D543" s="67"/>
      <c r="E543" s="67"/>
      <c r="F543" s="36"/>
      <c r="G543" s="36"/>
      <c r="I543" s="36"/>
      <c r="J543" s="52"/>
      <c r="K543" s="52"/>
      <c r="L543" s="33"/>
      <c r="M543" s="33"/>
      <c r="N543" s="33"/>
      <c r="O543" s="33"/>
      <c r="P543" s="36"/>
      <c r="Q543" s="36"/>
    </row>
    <row r="544">
      <c r="A544" s="36"/>
      <c r="B544" s="67"/>
      <c r="C544" s="44"/>
      <c r="D544" s="67"/>
      <c r="E544" s="67"/>
      <c r="F544" s="36"/>
      <c r="G544" s="36"/>
      <c r="I544" s="36"/>
      <c r="J544" s="52"/>
      <c r="K544" s="52"/>
      <c r="L544" s="33"/>
      <c r="M544" s="33"/>
      <c r="N544" s="33"/>
      <c r="O544" s="33"/>
      <c r="P544" s="36"/>
      <c r="Q544" s="36"/>
    </row>
    <row r="545">
      <c r="A545" s="36"/>
      <c r="B545" s="67"/>
      <c r="C545" s="44"/>
      <c r="D545" s="67"/>
      <c r="E545" s="67"/>
      <c r="F545" s="36"/>
      <c r="G545" s="36"/>
      <c r="I545" s="36"/>
      <c r="J545" s="52"/>
      <c r="K545" s="52"/>
      <c r="L545" s="33"/>
      <c r="M545" s="33"/>
      <c r="N545" s="33"/>
      <c r="O545" s="33"/>
      <c r="P545" s="36"/>
      <c r="Q545" s="36"/>
    </row>
    <row r="546">
      <c r="A546" s="36"/>
      <c r="B546" s="67"/>
      <c r="C546" s="44"/>
      <c r="D546" s="67"/>
      <c r="E546" s="67"/>
      <c r="F546" s="36"/>
      <c r="G546" s="36"/>
      <c r="I546" s="36"/>
      <c r="J546" s="52"/>
      <c r="K546" s="52"/>
      <c r="L546" s="33"/>
      <c r="M546" s="33"/>
      <c r="N546" s="33"/>
      <c r="O546" s="33"/>
      <c r="P546" s="36"/>
      <c r="Q546" s="36"/>
    </row>
    <row r="547">
      <c r="A547" s="36"/>
      <c r="B547" s="67"/>
      <c r="C547" s="44"/>
      <c r="D547" s="67"/>
      <c r="E547" s="67"/>
      <c r="F547" s="36"/>
      <c r="G547" s="36"/>
      <c r="I547" s="36"/>
      <c r="J547" s="52"/>
      <c r="K547" s="52"/>
      <c r="L547" s="33"/>
      <c r="M547" s="33"/>
      <c r="N547" s="33"/>
      <c r="O547" s="33"/>
      <c r="P547" s="36"/>
      <c r="Q547" s="36"/>
    </row>
    <row r="548">
      <c r="A548" s="36"/>
      <c r="B548" s="67"/>
      <c r="C548" s="44"/>
      <c r="D548" s="67"/>
      <c r="E548" s="67"/>
      <c r="F548" s="36"/>
      <c r="G548" s="36"/>
      <c r="I548" s="36"/>
      <c r="J548" s="52"/>
      <c r="K548" s="52"/>
      <c r="L548" s="33"/>
      <c r="M548" s="33"/>
      <c r="N548" s="33"/>
      <c r="O548" s="33"/>
      <c r="P548" s="36"/>
      <c r="Q548" s="36"/>
    </row>
    <row r="549">
      <c r="A549" s="36"/>
      <c r="B549" s="67"/>
      <c r="C549" s="44"/>
      <c r="D549" s="67"/>
      <c r="E549" s="67"/>
      <c r="F549" s="36"/>
      <c r="G549" s="36"/>
      <c r="I549" s="36"/>
      <c r="J549" s="52"/>
      <c r="K549" s="52"/>
      <c r="L549" s="33"/>
      <c r="M549" s="33"/>
      <c r="N549" s="33"/>
      <c r="O549" s="33"/>
      <c r="P549" s="36"/>
      <c r="Q549" s="36"/>
    </row>
    <row r="550">
      <c r="A550" s="36"/>
      <c r="B550" s="67"/>
      <c r="C550" s="44"/>
      <c r="D550" s="67"/>
      <c r="E550" s="67"/>
      <c r="F550" s="36"/>
      <c r="G550" s="36"/>
      <c r="I550" s="36"/>
      <c r="J550" s="52"/>
      <c r="K550" s="52"/>
      <c r="L550" s="33"/>
      <c r="M550" s="33"/>
      <c r="N550" s="33"/>
      <c r="O550" s="33"/>
      <c r="P550" s="36"/>
      <c r="Q550" s="36"/>
    </row>
    <row r="551">
      <c r="A551" s="36"/>
      <c r="B551" s="67"/>
      <c r="C551" s="44"/>
      <c r="D551" s="67"/>
      <c r="E551" s="67"/>
      <c r="F551" s="36"/>
      <c r="G551" s="36"/>
      <c r="I551" s="36"/>
      <c r="J551" s="52"/>
      <c r="K551" s="52"/>
      <c r="L551" s="33"/>
      <c r="M551" s="33"/>
      <c r="N551" s="33"/>
      <c r="O551" s="33"/>
      <c r="P551" s="36"/>
      <c r="Q551" s="36"/>
    </row>
    <row r="552">
      <c r="A552" s="36"/>
      <c r="B552" s="67"/>
      <c r="C552" s="44"/>
      <c r="D552" s="67"/>
      <c r="E552" s="67"/>
      <c r="F552" s="36"/>
      <c r="G552" s="36"/>
      <c r="I552" s="36"/>
      <c r="J552" s="52"/>
      <c r="K552" s="52"/>
      <c r="L552" s="33"/>
      <c r="M552" s="33"/>
      <c r="N552" s="33"/>
      <c r="O552" s="33"/>
      <c r="P552" s="36"/>
      <c r="Q552" s="36"/>
    </row>
    <row r="553">
      <c r="A553" s="36"/>
      <c r="B553" s="67"/>
      <c r="C553" s="44"/>
      <c r="D553" s="67"/>
      <c r="E553" s="67"/>
      <c r="F553" s="36"/>
      <c r="G553" s="36"/>
      <c r="I553" s="36"/>
      <c r="J553" s="52"/>
      <c r="K553" s="52"/>
      <c r="L553" s="33"/>
      <c r="M553" s="33"/>
      <c r="N553" s="33"/>
      <c r="O553" s="33"/>
      <c r="P553" s="36"/>
      <c r="Q553" s="36"/>
    </row>
    <row r="554">
      <c r="A554" s="36"/>
      <c r="B554" s="67"/>
      <c r="C554" s="44"/>
      <c r="D554" s="67"/>
      <c r="E554" s="67"/>
      <c r="F554" s="36"/>
      <c r="G554" s="36"/>
      <c r="I554" s="36"/>
      <c r="J554" s="52"/>
      <c r="K554" s="52"/>
      <c r="L554" s="33"/>
      <c r="M554" s="33"/>
      <c r="N554" s="33"/>
      <c r="O554" s="33"/>
      <c r="P554" s="36"/>
      <c r="Q554" s="36"/>
    </row>
    <row r="555">
      <c r="A555" s="36"/>
      <c r="B555" s="67"/>
      <c r="C555" s="44"/>
      <c r="D555" s="67"/>
      <c r="E555" s="67"/>
      <c r="F555" s="36"/>
      <c r="G555" s="36"/>
      <c r="I555" s="36"/>
      <c r="J555" s="52"/>
      <c r="K555" s="52"/>
      <c r="L555" s="33"/>
      <c r="M555" s="33"/>
      <c r="N555" s="33"/>
      <c r="O555" s="33"/>
      <c r="P555" s="36"/>
      <c r="Q555" s="36"/>
    </row>
    <row r="556">
      <c r="A556" s="36"/>
      <c r="B556" s="67"/>
      <c r="C556" s="44"/>
      <c r="D556" s="67"/>
      <c r="E556" s="67"/>
      <c r="F556" s="36"/>
      <c r="G556" s="36"/>
      <c r="I556" s="36"/>
      <c r="J556" s="52"/>
      <c r="K556" s="52"/>
      <c r="L556" s="33"/>
      <c r="M556" s="33"/>
      <c r="N556" s="33"/>
      <c r="O556" s="33"/>
      <c r="P556" s="36"/>
      <c r="Q556" s="36"/>
    </row>
    <row r="557">
      <c r="A557" s="36"/>
      <c r="B557" s="67"/>
      <c r="C557" s="44"/>
      <c r="D557" s="67"/>
      <c r="E557" s="67"/>
      <c r="F557" s="36"/>
      <c r="G557" s="36"/>
      <c r="I557" s="36"/>
      <c r="J557" s="52"/>
      <c r="K557" s="52"/>
      <c r="L557" s="33"/>
      <c r="M557" s="33"/>
      <c r="N557" s="33"/>
      <c r="O557" s="33"/>
      <c r="P557" s="36"/>
      <c r="Q557" s="36"/>
    </row>
    <row r="558">
      <c r="A558" s="36"/>
      <c r="B558" s="67"/>
      <c r="C558" s="44"/>
      <c r="D558" s="67"/>
      <c r="E558" s="67"/>
      <c r="F558" s="36"/>
      <c r="G558" s="36"/>
      <c r="I558" s="36"/>
      <c r="J558" s="52"/>
      <c r="K558" s="52"/>
      <c r="L558" s="33"/>
      <c r="M558" s="33"/>
      <c r="N558" s="33"/>
      <c r="O558" s="33"/>
      <c r="P558" s="36"/>
      <c r="Q558" s="36"/>
    </row>
    <row r="559">
      <c r="A559" s="36"/>
      <c r="B559" s="67"/>
      <c r="C559" s="44"/>
      <c r="D559" s="67"/>
      <c r="E559" s="67"/>
      <c r="F559" s="36"/>
      <c r="G559" s="36"/>
      <c r="I559" s="36"/>
      <c r="J559" s="52"/>
      <c r="K559" s="52"/>
      <c r="L559" s="33"/>
      <c r="M559" s="33"/>
      <c r="N559" s="33"/>
      <c r="O559" s="33"/>
      <c r="P559" s="36"/>
      <c r="Q559" s="36"/>
    </row>
    <row r="560">
      <c r="A560" s="36"/>
      <c r="B560" s="67"/>
      <c r="C560" s="44"/>
      <c r="D560" s="67"/>
      <c r="E560" s="67"/>
      <c r="F560" s="36"/>
      <c r="G560" s="36"/>
      <c r="I560" s="36"/>
      <c r="J560" s="52"/>
      <c r="K560" s="52"/>
      <c r="L560" s="33"/>
      <c r="M560" s="33"/>
      <c r="N560" s="33"/>
      <c r="O560" s="33"/>
      <c r="P560" s="36"/>
      <c r="Q560" s="36"/>
    </row>
    <row r="561">
      <c r="A561" s="36"/>
      <c r="B561" s="67"/>
      <c r="C561" s="44"/>
      <c r="D561" s="67"/>
      <c r="E561" s="67"/>
      <c r="F561" s="36"/>
      <c r="G561" s="36"/>
      <c r="I561" s="36"/>
      <c r="J561" s="52"/>
      <c r="K561" s="52"/>
      <c r="L561" s="33"/>
      <c r="M561" s="33"/>
      <c r="N561" s="33"/>
      <c r="O561" s="33"/>
      <c r="P561" s="36"/>
      <c r="Q561" s="36"/>
    </row>
    <row r="562">
      <c r="A562" s="36"/>
      <c r="B562" s="67"/>
      <c r="C562" s="44"/>
      <c r="D562" s="67"/>
      <c r="E562" s="67"/>
      <c r="F562" s="36"/>
      <c r="G562" s="36"/>
      <c r="I562" s="36"/>
      <c r="J562" s="52"/>
      <c r="K562" s="52"/>
      <c r="L562" s="33"/>
      <c r="M562" s="33"/>
      <c r="N562" s="33"/>
      <c r="O562" s="33"/>
      <c r="P562" s="36"/>
      <c r="Q562" s="36"/>
    </row>
    <row r="563">
      <c r="A563" s="36"/>
      <c r="B563" s="67"/>
      <c r="C563" s="44"/>
      <c r="D563" s="67"/>
      <c r="E563" s="67"/>
      <c r="F563" s="36"/>
      <c r="G563" s="36"/>
      <c r="I563" s="36"/>
      <c r="J563" s="52"/>
      <c r="K563" s="52"/>
      <c r="L563" s="33"/>
      <c r="M563" s="33"/>
      <c r="N563" s="33"/>
      <c r="O563" s="33"/>
      <c r="P563" s="36"/>
      <c r="Q563" s="36"/>
    </row>
    <row r="564">
      <c r="A564" s="36"/>
      <c r="B564" s="67"/>
      <c r="C564" s="44"/>
      <c r="D564" s="67"/>
      <c r="E564" s="67"/>
      <c r="F564" s="36"/>
      <c r="G564" s="36"/>
      <c r="I564" s="36"/>
      <c r="J564" s="52"/>
      <c r="K564" s="52"/>
      <c r="L564" s="33"/>
      <c r="M564" s="33"/>
      <c r="N564" s="33"/>
      <c r="O564" s="33"/>
      <c r="P564" s="36"/>
      <c r="Q564" s="36"/>
    </row>
    <row r="565">
      <c r="A565" s="36"/>
      <c r="B565" s="67"/>
      <c r="C565" s="44"/>
      <c r="D565" s="67"/>
      <c r="E565" s="67"/>
      <c r="F565" s="36"/>
      <c r="G565" s="36"/>
      <c r="I565" s="36"/>
      <c r="J565" s="52"/>
      <c r="K565" s="52"/>
      <c r="L565" s="33"/>
      <c r="M565" s="33"/>
      <c r="N565" s="33"/>
      <c r="O565" s="33"/>
      <c r="P565" s="36"/>
      <c r="Q565" s="36"/>
    </row>
    <row r="566">
      <c r="A566" s="36"/>
      <c r="B566" s="67"/>
      <c r="C566" s="44"/>
      <c r="D566" s="67"/>
      <c r="E566" s="67"/>
      <c r="F566" s="36"/>
      <c r="G566" s="36"/>
      <c r="I566" s="36"/>
      <c r="J566" s="52"/>
      <c r="K566" s="52"/>
      <c r="L566" s="33"/>
      <c r="M566" s="33"/>
      <c r="N566" s="33"/>
      <c r="O566" s="33"/>
      <c r="P566" s="36"/>
      <c r="Q566" s="36"/>
    </row>
    <row r="567">
      <c r="A567" s="36"/>
      <c r="B567" s="67"/>
      <c r="C567" s="44"/>
      <c r="D567" s="67"/>
      <c r="E567" s="67"/>
      <c r="F567" s="36"/>
      <c r="G567" s="36"/>
      <c r="I567" s="36"/>
      <c r="J567" s="52"/>
      <c r="K567" s="52"/>
      <c r="L567" s="33"/>
      <c r="M567" s="33"/>
      <c r="N567" s="33"/>
      <c r="O567" s="33"/>
      <c r="P567" s="36"/>
      <c r="Q567" s="36"/>
    </row>
    <row r="568">
      <c r="A568" s="36"/>
      <c r="B568" s="67"/>
      <c r="C568" s="44"/>
      <c r="D568" s="67"/>
      <c r="E568" s="67"/>
      <c r="F568" s="36"/>
      <c r="G568" s="36"/>
      <c r="I568" s="36"/>
      <c r="J568" s="52"/>
      <c r="K568" s="52"/>
      <c r="L568" s="33"/>
      <c r="M568" s="33"/>
      <c r="N568" s="33"/>
      <c r="O568" s="33"/>
      <c r="P568" s="36"/>
      <c r="Q568" s="36"/>
    </row>
    <row r="569">
      <c r="A569" s="36"/>
      <c r="B569" s="67"/>
      <c r="C569" s="44"/>
      <c r="D569" s="67"/>
      <c r="E569" s="67"/>
      <c r="F569" s="36"/>
      <c r="G569" s="36"/>
      <c r="I569" s="36"/>
      <c r="J569" s="52"/>
      <c r="K569" s="52"/>
      <c r="L569" s="33"/>
      <c r="M569" s="33"/>
      <c r="N569" s="33"/>
      <c r="O569" s="33"/>
      <c r="P569" s="36"/>
      <c r="Q569" s="36"/>
    </row>
    <row r="570">
      <c r="A570" s="36"/>
      <c r="B570" s="67"/>
      <c r="C570" s="44"/>
      <c r="D570" s="67"/>
      <c r="E570" s="67"/>
      <c r="F570" s="36"/>
      <c r="G570" s="36"/>
      <c r="I570" s="36"/>
      <c r="J570" s="52"/>
      <c r="K570" s="52"/>
      <c r="L570" s="33"/>
      <c r="M570" s="33"/>
      <c r="N570" s="33"/>
      <c r="O570" s="33"/>
      <c r="P570" s="36"/>
      <c r="Q570" s="36"/>
    </row>
    <row r="571">
      <c r="A571" s="36"/>
      <c r="B571" s="67"/>
      <c r="C571" s="44"/>
      <c r="D571" s="67"/>
      <c r="E571" s="67"/>
      <c r="F571" s="36"/>
      <c r="G571" s="36"/>
      <c r="I571" s="36"/>
      <c r="J571" s="52"/>
      <c r="K571" s="52"/>
      <c r="L571" s="33"/>
      <c r="M571" s="33"/>
      <c r="N571" s="33"/>
      <c r="O571" s="33"/>
      <c r="P571" s="36"/>
      <c r="Q571" s="36"/>
    </row>
    <row r="572">
      <c r="A572" s="36"/>
      <c r="B572" s="67"/>
      <c r="C572" s="44"/>
      <c r="D572" s="67"/>
      <c r="E572" s="67"/>
      <c r="F572" s="36"/>
      <c r="G572" s="36"/>
      <c r="I572" s="36"/>
      <c r="J572" s="52"/>
      <c r="K572" s="52"/>
      <c r="L572" s="33"/>
      <c r="M572" s="33"/>
      <c r="N572" s="33"/>
      <c r="O572" s="33"/>
      <c r="P572" s="36"/>
      <c r="Q572" s="36"/>
    </row>
    <row r="573">
      <c r="A573" s="36"/>
      <c r="B573" s="67"/>
      <c r="C573" s="44"/>
      <c r="D573" s="67"/>
      <c r="E573" s="67"/>
      <c r="F573" s="36"/>
      <c r="G573" s="36"/>
      <c r="I573" s="36"/>
      <c r="J573" s="52"/>
      <c r="K573" s="52"/>
      <c r="L573" s="33"/>
      <c r="M573" s="33"/>
      <c r="N573" s="33"/>
      <c r="O573" s="33"/>
      <c r="P573" s="36"/>
      <c r="Q573" s="36"/>
    </row>
    <row r="574">
      <c r="A574" s="36"/>
      <c r="B574" s="67"/>
      <c r="C574" s="44"/>
      <c r="D574" s="67"/>
      <c r="E574" s="67"/>
      <c r="F574" s="36"/>
      <c r="G574" s="36"/>
      <c r="I574" s="36"/>
      <c r="J574" s="52"/>
      <c r="K574" s="52"/>
      <c r="L574" s="33"/>
      <c r="M574" s="33"/>
      <c r="N574" s="33"/>
      <c r="O574" s="33"/>
      <c r="P574" s="36"/>
      <c r="Q574" s="36"/>
    </row>
    <row r="575">
      <c r="A575" s="36"/>
      <c r="B575" s="67"/>
      <c r="C575" s="44"/>
      <c r="D575" s="67"/>
      <c r="E575" s="67"/>
      <c r="F575" s="36"/>
      <c r="G575" s="36"/>
      <c r="I575" s="36"/>
      <c r="J575" s="52"/>
      <c r="K575" s="52"/>
      <c r="L575" s="33"/>
      <c r="M575" s="33"/>
      <c r="N575" s="33"/>
      <c r="O575" s="33"/>
      <c r="P575" s="36"/>
      <c r="Q575" s="36"/>
    </row>
    <row r="576">
      <c r="A576" s="36"/>
      <c r="B576" s="67"/>
      <c r="C576" s="44"/>
      <c r="D576" s="67"/>
      <c r="E576" s="67"/>
      <c r="F576" s="36"/>
      <c r="G576" s="36"/>
      <c r="I576" s="36"/>
      <c r="J576" s="52"/>
      <c r="K576" s="52"/>
      <c r="L576" s="33"/>
      <c r="M576" s="33"/>
      <c r="N576" s="33"/>
      <c r="O576" s="33"/>
      <c r="P576" s="36"/>
      <c r="Q576" s="36"/>
    </row>
    <row r="577">
      <c r="A577" s="36"/>
      <c r="B577" s="67"/>
      <c r="C577" s="44"/>
      <c r="D577" s="67"/>
      <c r="E577" s="67"/>
      <c r="F577" s="36"/>
      <c r="G577" s="36"/>
      <c r="I577" s="36"/>
      <c r="J577" s="52"/>
      <c r="K577" s="52"/>
      <c r="L577" s="33"/>
      <c r="M577" s="33"/>
      <c r="N577" s="33"/>
      <c r="O577" s="33"/>
      <c r="P577" s="36"/>
      <c r="Q577" s="36"/>
    </row>
    <row r="578">
      <c r="A578" s="36"/>
      <c r="B578" s="67"/>
      <c r="C578" s="44"/>
      <c r="D578" s="67"/>
      <c r="E578" s="67"/>
      <c r="F578" s="36"/>
      <c r="G578" s="36"/>
      <c r="I578" s="36"/>
      <c r="J578" s="52"/>
      <c r="K578" s="52"/>
      <c r="L578" s="33"/>
      <c r="M578" s="33"/>
      <c r="N578" s="33"/>
      <c r="O578" s="33"/>
      <c r="P578" s="36"/>
      <c r="Q578" s="36"/>
    </row>
    <row r="579">
      <c r="A579" s="36"/>
      <c r="B579" s="67"/>
      <c r="C579" s="44"/>
      <c r="D579" s="67"/>
      <c r="E579" s="67"/>
      <c r="F579" s="36"/>
      <c r="G579" s="36"/>
      <c r="I579" s="36"/>
      <c r="J579" s="52"/>
      <c r="K579" s="52"/>
      <c r="L579" s="33"/>
      <c r="M579" s="33"/>
      <c r="N579" s="33"/>
      <c r="O579" s="33"/>
      <c r="P579" s="36"/>
      <c r="Q579" s="36"/>
    </row>
    <row r="580">
      <c r="A580" s="36"/>
      <c r="B580" s="67"/>
      <c r="C580" s="44"/>
      <c r="D580" s="67"/>
      <c r="E580" s="67"/>
      <c r="F580" s="36"/>
      <c r="G580" s="36"/>
      <c r="I580" s="36"/>
      <c r="J580" s="52"/>
      <c r="K580" s="52"/>
      <c r="L580" s="33"/>
      <c r="M580" s="33"/>
      <c r="N580" s="33"/>
      <c r="O580" s="33"/>
      <c r="P580" s="36"/>
      <c r="Q580" s="36"/>
    </row>
    <row r="581">
      <c r="A581" s="36"/>
      <c r="B581" s="67"/>
      <c r="C581" s="44"/>
      <c r="D581" s="67"/>
      <c r="E581" s="67"/>
      <c r="F581" s="36"/>
      <c r="G581" s="36"/>
      <c r="I581" s="36"/>
      <c r="J581" s="52"/>
      <c r="K581" s="52"/>
      <c r="L581" s="33"/>
      <c r="M581" s="33"/>
      <c r="N581" s="33"/>
      <c r="O581" s="33"/>
      <c r="P581" s="36"/>
      <c r="Q581" s="36"/>
    </row>
    <row r="582">
      <c r="A582" s="36"/>
      <c r="B582" s="67"/>
      <c r="C582" s="44"/>
      <c r="D582" s="67"/>
      <c r="E582" s="67"/>
      <c r="F582" s="36"/>
      <c r="G582" s="36"/>
      <c r="I582" s="36"/>
      <c r="J582" s="52"/>
      <c r="K582" s="52"/>
      <c r="L582" s="33"/>
      <c r="M582" s="33"/>
      <c r="N582" s="33"/>
      <c r="O582" s="33"/>
      <c r="P582" s="36"/>
      <c r="Q582" s="36"/>
    </row>
    <row r="583">
      <c r="A583" s="36"/>
      <c r="B583" s="67"/>
      <c r="C583" s="44"/>
      <c r="D583" s="67"/>
      <c r="E583" s="67"/>
      <c r="F583" s="36"/>
      <c r="G583" s="36"/>
      <c r="I583" s="36"/>
      <c r="J583" s="52"/>
      <c r="K583" s="52"/>
      <c r="L583" s="33"/>
      <c r="M583" s="33"/>
      <c r="N583" s="33"/>
      <c r="O583" s="33"/>
      <c r="P583" s="36"/>
      <c r="Q583" s="36"/>
    </row>
    <row r="584">
      <c r="A584" s="36"/>
      <c r="B584" s="67"/>
      <c r="C584" s="44"/>
      <c r="D584" s="67"/>
      <c r="E584" s="67"/>
      <c r="F584" s="36"/>
      <c r="G584" s="36"/>
      <c r="I584" s="36"/>
      <c r="J584" s="52"/>
      <c r="K584" s="52"/>
      <c r="L584" s="33"/>
      <c r="M584" s="33"/>
      <c r="N584" s="33"/>
      <c r="O584" s="33"/>
      <c r="P584" s="36"/>
      <c r="Q584" s="36"/>
    </row>
    <row r="585">
      <c r="A585" s="36"/>
      <c r="B585" s="67"/>
      <c r="C585" s="44"/>
      <c r="D585" s="67"/>
      <c r="E585" s="67"/>
      <c r="F585" s="36"/>
      <c r="G585" s="36"/>
      <c r="I585" s="36"/>
      <c r="J585" s="52"/>
      <c r="K585" s="52"/>
      <c r="L585" s="33"/>
      <c r="M585" s="33"/>
      <c r="N585" s="33"/>
      <c r="O585" s="33"/>
      <c r="P585" s="36"/>
      <c r="Q585" s="36"/>
    </row>
    <row r="586">
      <c r="A586" s="36"/>
      <c r="B586" s="67"/>
      <c r="C586" s="44"/>
      <c r="D586" s="67"/>
      <c r="E586" s="67"/>
      <c r="F586" s="36"/>
      <c r="G586" s="36"/>
      <c r="I586" s="36"/>
      <c r="J586" s="52"/>
      <c r="K586" s="52"/>
      <c r="L586" s="33"/>
      <c r="M586" s="33"/>
      <c r="N586" s="33"/>
      <c r="O586" s="33"/>
      <c r="P586" s="36"/>
      <c r="Q586" s="36"/>
    </row>
    <row r="587">
      <c r="A587" s="36"/>
      <c r="B587" s="67"/>
      <c r="C587" s="44"/>
      <c r="D587" s="67"/>
      <c r="E587" s="67"/>
      <c r="F587" s="36"/>
      <c r="G587" s="36"/>
      <c r="I587" s="36"/>
      <c r="J587" s="52"/>
      <c r="K587" s="52"/>
      <c r="L587" s="33"/>
      <c r="M587" s="33"/>
      <c r="N587" s="33"/>
      <c r="O587" s="33"/>
      <c r="P587" s="36"/>
      <c r="Q587" s="36"/>
    </row>
    <row r="588">
      <c r="A588" s="36"/>
      <c r="B588" s="67"/>
      <c r="C588" s="44"/>
      <c r="D588" s="67"/>
      <c r="E588" s="67"/>
      <c r="F588" s="36"/>
      <c r="G588" s="36"/>
      <c r="I588" s="36"/>
      <c r="J588" s="52"/>
      <c r="K588" s="52"/>
      <c r="L588" s="33"/>
      <c r="M588" s="33"/>
      <c r="N588" s="33"/>
      <c r="O588" s="33"/>
      <c r="P588" s="36"/>
      <c r="Q588" s="36"/>
    </row>
    <row r="589">
      <c r="A589" s="36"/>
      <c r="B589" s="67"/>
      <c r="C589" s="44"/>
      <c r="D589" s="67"/>
      <c r="E589" s="67"/>
      <c r="F589" s="36"/>
      <c r="G589" s="36"/>
      <c r="I589" s="36"/>
      <c r="J589" s="52"/>
      <c r="K589" s="52"/>
      <c r="L589" s="33"/>
      <c r="M589" s="33"/>
      <c r="N589" s="33"/>
      <c r="O589" s="33"/>
      <c r="P589" s="36"/>
      <c r="Q589" s="36"/>
    </row>
    <row r="590">
      <c r="A590" s="36"/>
      <c r="B590" s="67"/>
      <c r="C590" s="44"/>
      <c r="D590" s="67"/>
      <c r="E590" s="67"/>
      <c r="F590" s="36"/>
      <c r="G590" s="36"/>
      <c r="I590" s="36"/>
      <c r="J590" s="52"/>
      <c r="K590" s="52"/>
      <c r="L590" s="33"/>
      <c r="M590" s="33"/>
      <c r="N590" s="33"/>
      <c r="O590" s="33"/>
      <c r="P590" s="36"/>
      <c r="Q590" s="36"/>
    </row>
    <row r="591">
      <c r="A591" s="36"/>
      <c r="B591" s="67"/>
      <c r="C591" s="44"/>
      <c r="D591" s="67"/>
      <c r="E591" s="67"/>
      <c r="F591" s="36"/>
      <c r="G591" s="36"/>
      <c r="I591" s="36"/>
      <c r="J591" s="52"/>
      <c r="K591" s="52"/>
      <c r="L591" s="33"/>
      <c r="M591" s="33"/>
      <c r="N591" s="33"/>
      <c r="O591" s="33"/>
      <c r="P591" s="36"/>
      <c r="Q591" s="36"/>
    </row>
    <row r="592">
      <c r="A592" s="36"/>
      <c r="B592" s="67"/>
      <c r="C592" s="44"/>
      <c r="D592" s="67"/>
      <c r="E592" s="67"/>
      <c r="F592" s="36"/>
      <c r="G592" s="36"/>
      <c r="I592" s="36"/>
      <c r="J592" s="52"/>
      <c r="K592" s="52"/>
      <c r="L592" s="33"/>
      <c r="M592" s="33"/>
      <c r="N592" s="33"/>
      <c r="O592" s="33"/>
      <c r="P592" s="36"/>
      <c r="Q592" s="36"/>
    </row>
    <row r="593">
      <c r="A593" s="36"/>
      <c r="B593" s="67"/>
      <c r="C593" s="44"/>
      <c r="D593" s="67"/>
      <c r="E593" s="67"/>
      <c r="F593" s="36"/>
      <c r="G593" s="36"/>
      <c r="I593" s="36"/>
      <c r="J593" s="52"/>
      <c r="K593" s="52"/>
      <c r="L593" s="33"/>
      <c r="M593" s="33"/>
      <c r="N593" s="33"/>
      <c r="O593" s="33"/>
      <c r="P593" s="36"/>
      <c r="Q593" s="36"/>
    </row>
    <row r="594">
      <c r="A594" s="36"/>
      <c r="B594" s="67"/>
      <c r="C594" s="44"/>
      <c r="D594" s="67"/>
      <c r="E594" s="67"/>
      <c r="F594" s="36"/>
      <c r="G594" s="36"/>
      <c r="I594" s="36"/>
      <c r="J594" s="52"/>
      <c r="K594" s="52"/>
      <c r="L594" s="33"/>
      <c r="M594" s="33"/>
      <c r="N594" s="33"/>
      <c r="O594" s="33"/>
      <c r="P594" s="36"/>
      <c r="Q594" s="36"/>
    </row>
    <row r="595">
      <c r="A595" s="36"/>
      <c r="B595" s="67"/>
      <c r="C595" s="44"/>
      <c r="D595" s="67"/>
      <c r="E595" s="67"/>
      <c r="F595" s="36"/>
      <c r="G595" s="36"/>
      <c r="I595" s="36"/>
      <c r="J595" s="52"/>
      <c r="K595" s="52"/>
      <c r="L595" s="33"/>
      <c r="M595" s="33"/>
      <c r="N595" s="33"/>
      <c r="O595" s="33"/>
      <c r="P595" s="36"/>
      <c r="Q595" s="36"/>
    </row>
    <row r="596">
      <c r="A596" s="36"/>
      <c r="B596" s="67"/>
      <c r="C596" s="44"/>
      <c r="D596" s="67"/>
      <c r="E596" s="67"/>
      <c r="F596" s="36"/>
      <c r="G596" s="36"/>
      <c r="I596" s="36"/>
      <c r="J596" s="52"/>
      <c r="K596" s="52"/>
      <c r="L596" s="33"/>
      <c r="M596" s="33"/>
      <c r="N596" s="33"/>
      <c r="O596" s="33"/>
      <c r="P596" s="36"/>
      <c r="Q596" s="36"/>
    </row>
    <row r="597">
      <c r="A597" s="36"/>
      <c r="B597" s="67"/>
      <c r="C597" s="44"/>
      <c r="D597" s="67"/>
      <c r="E597" s="67"/>
      <c r="F597" s="36"/>
      <c r="G597" s="36"/>
      <c r="I597" s="36"/>
      <c r="J597" s="52"/>
      <c r="K597" s="52"/>
      <c r="L597" s="33"/>
      <c r="M597" s="33"/>
      <c r="N597" s="33"/>
      <c r="O597" s="33"/>
      <c r="P597" s="36"/>
      <c r="Q597" s="36"/>
    </row>
    <row r="598">
      <c r="A598" s="36"/>
      <c r="B598" s="67"/>
      <c r="C598" s="44"/>
      <c r="D598" s="67"/>
      <c r="E598" s="67"/>
      <c r="F598" s="36"/>
      <c r="G598" s="36"/>
      <c r="I598" s="36"/>
      <c r="J598" s="52"/>
      <c r="K598" s="52"/>
      <c r="L598" s="33"/>
      <c r="M598" s="33"/>
      <c r="N598" s="33"/>
      <c r="O598" s="33"/>
      <c r="P598" s="36"/>
      <c r="Q598" s="36"/>
    </row>
    <row r="599">
      <c r="A599" s="36"/>
      <c r="B599" s="67"/>
      <c r="C599" s="44"/>
      <c r="D599" s="67"/>
      <c r="E599" s="67"/>
      <c r="F599" s="36"/>
      <c r="G599" s="36"/>
      <c r="I599" s="36"/>
      <c r="J599" s="52"/>
      <c r="K599" s="52"/>
      <c r="L599" s="33"/>
      <c r="M599" s="33"/>
      <c r="N599" s="33"/>
      <c r="O599" s="33"/>
      <c r="P599" s="36"/>
      <c r="Q599" s="36"/>
    </row>
    <row r="600">
      <c r="A600" s="36"/>
      <c r="B600" s="67"/>
      <c r="C600" s="44"/>
      <c r="D600" s="67"/>
      <c r="E600" s="67"/>
      <c r="F600" s="36"/>
      <c r="G600" s="36"/>
      <c r="I600" s="36"/>
      <c r="J600" s="52"/>
      <c r="K600" s="52"/>
      <c r="L600" s="33"/>
      <c r="M600" s="33"/>
      <c r="N600" s="33"/>
      <c r="O600" s="33"/>
      <c r="P600" s="36"/>
      <c r="Q600" s="36"/>
    </row>
    <row r="601">
      <c r="A601" s="36"/>
      <c r="B601" s="67"/>
      <c r="C601" s="44"/>
      <c r="D601" s="67"/>
      <c r="E601" s="67"/>
      <c r="F601" s="36"/>
      <c r="G601" s="36"/>
      <c r="I601" s="36"/>
      <c r="J601" s="52"/>
      <c r="K601" s="52"/>
      <c r="L601" s="33"/>
      <c r="M601" s="33"/>
      <c r="N601" s="33"/>
      <c r="O601" s="33"/>
      <c r="P601" s="36"/>
      <c r="Q601" s="36"/>
    </row>
    <row r="602">
      <c r="A602" s="36"/>
      <c r="B602" s="67"/>
      <c r="C602" s="44"/>
      <c r="D602" s="67"/>
      <c r="E602" s="67"/>
      <c r="F602" s="36"/>
      <c r="G602" s="36"/>
      <c r="I602" s="36"/>
      <c r="J602" s="52"/>
      <c r="K602" s="52"/>
      <c r="L602" s="33"/>
      <c r="M602" s="33"/>
      <c r="N602" s="33"/>
      <c r="O602" s="33"/>
      <c r="P602" s="36"/>
      <c r="Q602" s="36"/>
    </row>
    <row r="603">
      <c r="A603" s="36"/>
      <c r="B603" s="67"/>
      <c r="C603" s="44"/>
      <c r="D603" s="67"/>
      <c r="E603" s="67"/>
      <c r="F603" s="36"/>
      <c r="G603" s="36"/>
      <c r="I603" s="36"/>
      <c r="J603" s="52"/>
      <c r="K603" s="52"/>
      <c r="L603" s="33"/>
      <c r="M603" s="33"/>
      <c r="N603" s="33"/>
      <c r="O603" s="33"/>
      <c r="P603" s="36"/>
      <c r="Q603" s="36"/>
    </row>
    <row r="604">
      <c r="A604" s="36"/>
      <c r="B604" s="67"/>
      <c r="C604" s="44"/>
      <c r="D604" s="67"/>
      <c r="E604" s="67"/>
      <c r="F604" s="36"/>
      <c r="G604" s="36"/>
      <c r="I604" s="36"/>
      <c r="J604" s="52"/>
      <c r="K604" s="52"/>
      <c r="L604" s="33"/>
      <c r="M604" s="33"/>
      <c r="N604" s="33"/>
      <c r="O604" s="33"/>
      <c r="P604" s="36"/>
      <c r="Q604" s="36"/>
    </row>
    <row r="605">
      <c r="A605" s="36"/>
      <c r="B605" s="67"/>
      <c r="C605" s="44"/>
      <c r="D605" s="67"/>
      <c r="E605" s="67"/>
      <c r="F605" s="36"/>
      <c r="G605" s="36"/>
      <c r="I605" s="36"/>
      <c r="J605" s="52"/>
      <c r="K605" s="52"/>
      <c r="L605" s="33"/>
      <c r="M605" s="33"/>
      <c r="N605" s="33"/>
      <c r="O605" s="33"/>
      <c r="P605" s="36"/>
      <c r="Q605" s="36"/>
    </row>
    <row r="606">
      <c r="A606" s="36"/>
      <c r="B606" s="67"/>
      <c r="C606" s="44"/>
      <c r="D606" s="67"/>
      <c r="E606" s="67"/>
      <c r="F606" s="36"/>
      <c r="G606" s="36"/>
      <c r="I606" s="36"/>
      <c r="J606" s="52"/>
      <c r="K606" s="52"/>
      <c r="L606" s="33"/>
      <c r="M606" s="33"/>
      <c r="N606" s="33"/>
      <c r="O606" s="33"/>
      <c r="P606" s="36"/>
      <c r="Q606" s="36"/>
    </row>
    <row r="607">
      <c r="A607" s="36"/>
      <c r="B607" s="67"/>
      <c r="C607" s="44"/>
      <c r="D607" s="67"/>
      <c r="E607" s="67"/>
      <c r="F607" s="36"/>
      <c r="G607" s="36"/>
      <c r="I607" s="36"/>
      <c r="J607" s="52"/>
      <c r="K607" s="52"/>
      <c r="L607" s="33"/>
      <c r="M607" s="33"/>
      <c r="N607" s="33"/>
      <c r="O607" s="33"/>
      <c r="P607" s="36"/>
      <c r="Q607" s="36"/>
    </row>
    <row r="608">
      <c r="A608" s="36"/>
      <c r="B608" s="67"/>
      <c r="C608" s="44"/>
      <c r="D608" s="67"/>
      <c r="E608" s="67"/>
      <c r="F608" s="36"/>
      <c r="G608" s="36"/>
      <c r="I608" s="36"/>
      <c r="J608" s="52"/>
      <c r="K608" s="52"/>
      <c r="L608" s="33"/>
      <c r="M608" s="33"/>
      <c r="N608" s="33"/>
      <c r="O608" s="33"/>
      <c r="P608" s="36"/>
      <c r="Q608" s="36"/>
    </row>
    <row r="609">
      <c r="A609" s="36"/>
      <c r="B609" s="67"/>
      <c r="C609" s="44"/>
      <c r="D609" s="67"/>
      <c r="E609" s="67"/>
      <c r="F609" s="36"/>
      <c r="G609" s="36"/>
      <c r="I609" s="36"/>
      <c r="J609" s="52"/>
      <c r="K609" s="52"/>
      <c r="L609" s="33"/>
      <c r="M609" s="33"/>
      <c r="N609" s="33"/>
      <c r="O609" s="33"/>
      <c r="P609" s="36"/>
      <c r="Q609" s="36"/>
    </row>
    <row r="610">
      <c r="A610" s="36"/>
      <c r="B610" s="67"/>
      <c r="C610" s="44"/>
      <c r="D610" s="67"/>
      <c r="E610" s="67"/>
      <c r="F610" s="36"/>
      <c r="G610" s="36"/>
      <c r="I610" s="36"/>
      <c r="J610" s="52"/>
      <c r="K610" s="52"/>
      <c r="L610" s="33"/>
      <c r="M610" s="33"/>
      <c r="N610" s="33"/>
      <c r="O610" s="33"/>
      <c r="P610" s="36"/>
      <c r="Q610" s="36"/>
    </row>
    <row r="611">
      <c r="A611" s="36"/>
      <c r="B611" s="67"/>
      <c r="C611" s="44"/>
      <c r="D611" s="67"/>
      <c r="E611" s="67"/>
      <c r="F611" s="36"/>
      <c r="G611" s="36"/>
      <c r="I611" s="36"/>
      <c r="J611" s="52"/>
      <c r="K611" s="52"/>
      <c r="L611" s="33"/>
      <c r="M611" s="33"/>
      <c r="N611" s="33"/>
      <c r="O611" s="33"/>
      <c r="P611" s="36"/>
      <c r="Q611" s="36"/>
    </row>
    <row r="612">
      <c r="A612" s="36"/>
      <c r="B612" s="67"/>
      <c r="C612" s="44"/>
      <c r="D612" s="67"/>
      <c r="E612" s="67"/>
      <c r="F612" s="36"/>
      <c r="G612" s="36"/>
      <c r="I612" s="36"/>
      <c r="J612" s="52"/>
      <c r="K612" s="52"/>
      <c r="L612" s="33"/>
      <c r="M612" s="33"/>
      <c r="N612" s="33"/>
      <c r="O612" s="33"/>
      <c r="P612" s="36"/>
      <c r="Q612" s="36"/>
    </row>
    <row r="613">
      <c r="A613" s="36"/>
      <c r="B613" s="67"/>
      <c r="C613" s="44"/>
      <c r="D613" s="67"/>
      <c r="E613" s="67"/>
      <c r="F613" s="36"/>
      <c r="G613" s="36"/>
      <c r="I613" s="36"/>
      <c r="J613" s="52"/>
      <c r="K613" s="52"/>
      <c r="L613" s="33"/>
      <c r="M613" s="33"/>
      <c r="N613" s="33"/>
      <c r="O613" s="33"/>
      <c r="P613" s="36"/>
      <c r="Q613" s="36"/>
    </row>
    <row r="614">
      <c r="A614" s="36"/>
      <c r="B614" s="67"/>
      <c r="C614" s="44"/>
      <c r="D614" s="67"/>
      <c r="E614" s="67"/>
      <c r="F614" s="36"/>
      <c r="G614" s="36"/>
      <c r="I614" s="36"/>
      <c r="J614" s="52"/>
      <c r="K614" s="52"/>
      <c r="L614" s="33"/>
      <c r="M614" s="33"/>
      <c r="N614" s="33"/>
      <c r="O614" s="33"/>
      <c r="P614" s="36"/>
      <c r="Q614" s="36"/>
    </row>
    <row r="615">
      <c r="A615" s="36"/>
      <c r="B615" s="67"/>
      <c r="C615" s="44"/>
      <c r="D615" s="67"/>
      <c r="E615" s="67"/>
      <c r="F615" s="36"/>
      <c r="G615" s="36"/>
      <c r="I615" s="36"/>
      <c r="J615" s="52"/>
      <c r="K615" s="52"/>
      <c r="L615" s="33"/>
      <c r="M615" s="33"/>
      <c r="N615" s="33"/>
      <c r="O615" s="33"/>
      <c r="P615" s="36"/>
      <c r="Q615" s="36"/>
    </row>
    <row r="616">
      <c r="A616" s="36"/>
      <c r="B616" s="67"/>
      <c r="C616" s="44"/>
      <c r="D616" s="67"/>
      <c r="E616" s="67"/>
      <c r="F616" s="36"/>
      <c r="G616" s="36"/>
      <c r="I616" s="36"/>
      <c r="J616" s="52"/>
      <c r="K616" s="52"/>
      <c r="L616" s="33"/>
      <c r="M616" s="33"/>
      <c r="N616" s="33"/>
      <c r="O616" s="33"/>
      <c r="P616" s="36"/>
      <c r="Q616" s="36"/>
    </row>
    <row r="617">
      <c r="A617" s="36"/>
      <c r="B617" s="67"/>
      <c r="C617" s="44"/>
      <c r="D617" s="67"/>
      <c r="E617" s="67"/>
      <c r="F617" s="36"/>
      <c r="G617" s="36"/>
      <c r="I617" s="36"/>
      <c r="J617" s="52"/>
      <c r="K617" s="52"/>
      <c r="L617" s="33"/>
      <c r="M617" s="33"/>
      <c r="N617" s="33"/>
      <c r="O617" s="33"/>
      <c r="P617" s="36"/>
      <c r="Q617" s="36"/>
    </row>
    <row r="618">
      <c r="A618" s="36"/>
      <c r="B618" s="67"/>
      <c r="C618" s="44"/>
      <c r="D618" s="67"/>
      <c r="E618" s="67"/>
      <c r="F618" s="36"/>
      <c r="G618" s="36"/>
      <c r="I618" s="36"/>
      <c r="J618" s="52"/>
      <c r="K618" s="52"/>
      <c r="L618" s="33"/>
      <c r="M618" s="33"/>
      <c r="N618" s="33"/>
      <c r="O618" s="33"/>
      <c r="P618" s="36"/>
      <c r="Q618" s="36"/>
    </row>
    <row r="619">
      <c r="A619" s="36"/>
      <c r="B619" s="67"/>
      <c r="C619" s="44"/>
      <c r="D619" s="67"/>
      <c r="E619" s="67"/>
      <c r="F619" s="36"/>
      <c r="G619" s="36"/>
      <c r="I619" s="36"/>
      <c r="J619" s="52"/>
      <c r="K619" s="52"/>
      <c r="L619" s="33"/>
      <c r="M619" s="33"/>
      <c r="N619" s="33"/>
      <c r="O619" s="33"/>
      <c r="P619" s="36"/>
      <c r="Q619" s="36"/>
    </row>
    <row r="620">
      <c r="A620" s="36"/>
      <c r="B620" s="67"/>
      <c r="C620" s="44"/>
      <c r="D620" s="67"/>
      <c r="E620" s="67"/>
      <c r="F620" s="36"/>
      <c r="G620" s="36"/>
      <c r="I620" s="36"/>
      <c r="J620" s="52"/>
      <c r="K620" s="52"/>
      <c r="L620" s="33"/>
      <c r="M620" s="33"/>
      <c r="N620" s="33"/>
      <c r="O620" s="33"/>
      <c r="P620" s="36"/>
      <c r="Q620" s="36"/>
    </row>
    <row r="621">
      <c r="A621" s="36"/>
      <c r="B621" s="67"/>
      <c r="C621" s="44"/>
      <c r="D621" s="67"/>
      <c r="E621" s="67"/>
      <c r="F621" s="36"/>
      <c r="G621" s="36"/>
      <c r="I621" s="36"/>
      <c r="J621" s="52"/>
      <c r="K621" s="52"/>
      <c r="L621" s="33"/>
      <c r="M621" s="33"/>
      <c r="N621" s="33"/>
      <c r="O621" s="33"/>
      <c r="P621" s="36"/>
      <c r="Q621" s="36"/>
    </row>
    <row r="622">
      <c r="A622" s="36"/>
      <c r="B622" s="67"/>
      <c r="C622" s="44"/>
      <c r="D622" s="67"/>
      <c r="E622" s="67"/>
      <c r="F622" s="36"/>
      <c r="G622" s="36"/>
      <c r="I622" s="36"/>
      <c r="J622" s="52"/>
      <c r="K622" s="52"/>
      <c r="L622" s="33"/>
      <c r="M622" s="33"/>
      <c r="N622" s="33"/>
      <c r="O622" s="33"/>
      <c r="P622" s="36"/>
      <c r="Q622" s="36"/>
    </row>
    <row r="623">
      <c r="A623" s="36"/>
      <c r="B623" s="67"/>
      <c r="C623" s="44"/>
      <c r="D623" s="67"/>
      <c r="E623" s="67"/>
      <c r="F623" s="36"/>
      <c r="G623" s="36"/>
      <c r="I623" s="36"/>
      <c r="J623" s="52"/>
      <c r="K623" s="52"/>
      <c r="L623" s="33"/>
      <c r="M623" s="33"/>
      <c r="N623" s="33"/>
      <c r="O623" s="33"/>
      <c r="P623" s="36"/>
      <c r="Q623" s="36"/>
    </row>
    <row r="624">
      <c r="A624" s="36"/>
      <c r="B624" s="67"/>
      <c r="C624" s="44"/>
      <c r="D624" s="67"/>
      <c r="E624" s="67"/>
      <c r="F624" s="36"/>
      <c r="G624" s="36"/>
      <c r="I624" s="36"/>
      <c r="J624" s="52"/>
      <c r="K624" s="52"/>
      <c r="L624" s="33"/>
      <c r="M624" s="33"/>
      <c r="N624" s="33"/>
      <c r="O624" s="33"/>
      <c r="P624" s="36"/>
      <c r="Q624" s="36"/>
    </row>
    <row r="625">
      <c r="A625" s="36"/>
      <c r="B625" s="67"/>
      <c r="C625" s="44"/>
      <c r="D625" s="67"/>
      <c r="E625" s="67"/>
      <c r="F625" s="36"/>
      <c r="G625" s="36"/>
      <c r="I625" s="36"/>
      <c r="J625" s="52"/>
      <c r="K625" s="52"/>
      <c r="L625" s="33"/>
      <c r="M625" s="33"/>
      <c r="N625" s="33"/>
      <c r="O625" s="33"/>
      <c r="P625" s="36"/>
      <c r="Q625" s="36"/>
    </row>
    <row r="626">
      <c r="A626" s="36"/>
      <c r="B626" s="67"/>
      <c r="C626" s="44"/>
      <c r="D626" s="67"/>
      <c r="E626" s="67"/>
      <c r="F626" s="36"/>
      <c r="G626" s="36"/>
      <c r="I626" s="36"/>
      <c r="J626" s="52"/>
      <c r="K626" s="52"/>
      <c r="L626" s="33"/>
      <c r="M626" s="33"/>
      <c r="N626" s="33"/>
      <c r="O626" s="33"/>
      <c r="P626" s="36"/>
      <c r="Q626" s="36"/>
    </row>
    <row r="627">
      <c r="A627" s="36"/>
      <c r="B627" s="67"/>
      <c r="C627" s="44"/>
      <c r="D627" s="67"/>
      <c r="E627" s="67"/>
      <c r="F627" s="36"/>
      <c r="G627" s="36"/>
      <c r="I627" s="36"/>
      <c r="J627" s="52"/>
      <c r="K627" s="52"/>
      <c r="L627" s="33"/>
      <c r="M627" s="33"/>
      <c r="N627" s="33"/>
      <c r="O627" s="33"/>
      <c r="P627" s="36"/>
      <c r="Q627" s="36"/>
    </row>
    <row r="628">
      <c r="A628" s="36"/>
      <c r="B628" s="67"/>
      <c r="C628" s="44"/>
      <c r="D628" s="67"/>
      <c r="E628" s="67"/>
      <c r="F628" s="36"/>
      <c r="G628" s="36"/>
      <c r="I628" s="36"/>
      <c r="J628" s="52"/>
      <c r="K628" s="52"/>
      <c r="L628" s="33"/>
      <c r="M628" s="33"/>
      <c r="N628" s="33"/>
      <c r="O628" s="33"/>
      <c r="P628" s="36"/>
      <c r="Q628" s="36"/>
    </row>
    <row r="629">
      <c r="A629" s="36"/>
      <c r="B629" s="67"/>
      <c r="C629" s="44"/>
      <c r="D629" s="67"/>
      <c r="E629" s="67"/>
      <c r="F629" s="36"/>
      <c r="G629" s="36"/>
      <c r="I629" s="36"/>
      <c r="J629" s="52"/>
      <c r="K629" s="52"/>
      <c r="L629" s="33"/>
      <c r="M629" s="33"/>
      <c r="N629" s="33"/>
      <c r="O629" s="33"/>
      <c r="P629" s="36"/>
      <c r="Q629" s="36"/>
    </row>
    <row r="630">
      <c r="A630" s="36"/>
      <c r="B630" s="67"/>
      <c r="C630" s="44"/>
      <c r="D630" s="67"/>
      <c r="E630" s="67"/>
      <c r="F630" s="36"/>
      <c r="G630" s="36"/>
      <c r="I630" s="36"/>
      <c r="J630" s="52"/>
      <c r="K630" s="52"/>
      <c r="L630" s="33"/>
      <c r="M630" s="33"/>
      <c r="N630" s="33"/>
      <c r="O630" s="33"/>
      <c r="P630" s="36"/>
      <c r="Q630" s="36"/>
    </row>
    <row r="631">
      <c r="A631" s="36"/>
      <c r="B631" s="67"/>
      <c r="C631" s="44"/>
      <c r="D631" s="67"/>
      <c r="E631" s="67"/>
      <c r="F631" s="36"/>
      <c r="G631" s="36"/>
      <c r="I631" s="36"/>
      <c r="J631" s="52"/>
      <c r="K631" s="52"/>
      <c r="L631" s="33"/>
      <c r="M631" s="33"/>
      <c r="N631" s="33"/>
      <c r="O631" s="33"/>
      <c r="P631" s="36"/>
      <c r="Q631" s="36"/>
    </row>
    <row r="632">
      <c r="A632" s="36"/>
      <c r="B632" s="67"/>
      <c r="C632" s="44"/>
      <c r="D632" s="67"/>
      <c r="E632" s="67"/>
      <c r="F632" s="36"/>
      <c r="G632" s="36"/>
      <c r="I632" s="36"/>
      <c r="J632" s="52"/>
      <c r="K632" s="52"/>
      <c r="L632" s="33"/>
      <c r="M632" s="33"/>
      <c r="N632" s="33"/>
      <c r="O632" s="33"/>
      <c r="P632" s="36"/>
      <c r="Q632" s="36"/>
    </row>
    <row r="633">
      <c r="A633" s="36"/>
      <c r="B633" s="67"/>
      <c r="C633" s="44"/>
      <c r="D633" s="67"/>
      <c r="E633" s="67"/>
      <c r="F633" s="36"/>
      <c r="G633" s="36"/>
      <c r="I633" s="36"/>
      <c r="J633" s="52"/>
      <c r="K633" s="52"/>
      <c r="L633" s="33"/>
      <c r="M633" s="33"/>
      <c r="N633" s="33"/>
      <c r="O633" s="33"/>
      <c r="P633" s="36"/>
      <c r="Q633" s="36"/>
    </row>
    <row r="634">
      <c r="A634" s="36"/>
      <c r="B634" s="67"/>
      <c r="C634" s="44"/>
      <c r="D634" s="67"/>
      <c r="E634" s="67"/>
      <c r="F634" s="36"/>
      <c r="G634" s="36"/>
      <c r="I634" s="36"/>
      <c r="J634" s="52"/>
      <c r="K634" s="52"/>
      <c r="L634" s="33"/>
      <c r="M634" s="33"/>
      <c r="N634" s="33"/>
      <c r="O634" s="33"/>
      <c r="P634" s="36"/>
      <c r="Q634" s="36"/>
    </row>
    <row r="635">
      <c r="A635" s="36"/>
      <c r="B635" s="67"/>
      <c r="C635" s="44"/>
      <c r="D635" s="67"/>
      <c r="E635" s="67"/>
      <c r="F635" s="36"/>
      <c r="G635" s="36"/>
      <c r="I635" s="36"/>
      <c r="J635" s="52"/>
      <c r="K635" s="52"/>
      <c r="L635" s="33"/>
      <c r="M635" s="33"/>
      <c r="N635" s="33"/>
      <c r="O635" s="33"/>
      <c r="P635" s="36"/>
      <c r="Q635" s="36"/>
    </row>
    <row r="636">
      <c r="A636" s="36"/>
      <c r="B636" s="67"/>
      <c r="C636" s="44"/>
      <c r="D636" s="67"/>
      <c r="E636" s="67"/>
      <c r="F636" s="36"/>
      <c r="G636" s="36"/>
      <c r="I636" s="36"/>
      <c r="J636" s="52"/>
      <c r="K636" s="52"/>
      <c r="L636" s="33"/>
      <c r="M636" s="33"/>
      <c r="N636" s="33"/>
      <c r="O636" s="33"/>
      <c r="P636" s="36"/>
      <c r="Q636" s="36"/>
    </row>
    <row r="637">
      <c r="A637" s="36"/>
      <c r="B637" s="67"/>
      <c r="C637" s="44"/>
      <c r="D637" s="67"/>
      <c r="E637" s="67"/>
      <c r="F637" s="36"/>
      <c r="G637" s="36"/>
      <c r="I637" s="36"/>
      <c r="J637" s="52"/>
      <c r="K637" s="52"/>
      <c r="L637" s="33"/>
      <c r="M637" s="33"/>
      <c r="N637" s="33"/>
      <c r="O637" s="33"/>
      <c r="P637" s="36"/>
      <c r="Q637" s="36"/>
    </row>
    <row r="638">
      <c r="A638" s="36"/>
      <c r="B638" s="67"/>
      <c r="C638" s="44"/>
      <c r="D638" s="67"/>
      <c r="E638" s="67"/>
      <c r="F638" s="36"/>
      <c r="G638" s="36"/>
      <c r="I638" s="36"/>
      <c r="J638" s="52"/>
      <c r="K638" s="52"/>
      <c r="L638" s="33"/>
      <c r="M638" s="33"/>
      <c r="N638" s="33"/>
      <c r="O638" s="33"/>
      <c r="P638" s="36"/>
      <c r="Q638" s="36"/>
    </row>
    <row r="639">
      <c r="A639" s="36"/>
      <c r="B639" s="67"/>
      <c r="C639" s="44"/>
      <c r="D639" s="67"/>
      <c r="E639" s="67"/>
      <c r="F639" s="36"/>
      <c r="G639" s="36"/>
      <c r="I639" s="36"/>
      <c r="J639" s="52"/>
      <c r="K639" s="52"/>
      <c r="L639" s="33"/>
      <c r="M639" s="33"/>
      <c r="N639" s="33"/>
      <c r="O639" s="33"/>
      <c r="P639" s="36"/>
      <c r="Q639" s="36"/>
    </row>
    <row r="640">
      <c r="A640" s="36"/>
      <c r="B640" s="67"/>
      <c r="C640" s="44"/>
      <c r="D640" s="67"/>
      <c r="E640" s="67"/>
      <c r="F640" s="36"/>
      <c r="G640" s="36"/>
      <c r="I640" s="36"/>
      <c r="J640" s="52"/>
      <c r="K640" s="52"/>
      <c r="L640" s="33"/>
      <c r="M640" s="33"/>
      <c r="N640" s="33"/>
      <c r="O640" s="33"/>
      <c r="P640" s="36"/>
      <c r="Q640" s="36"/>
    </row>
    <row r="641">
      <c r="A641" s="36"/>
      <c r="B641" s="67"/>
      <c r="C641" s="44"/>
      <c r="D641" s="67"/>
      <c r="E641" s="67"/>
      <c r="F641" s="36"/>
      <c r="G641" s="36"/>
      <c r="I641" s="36"/>
      <c r="J641" s="52"/>
      <c r="K641" s="52"/>
      <c r="L641" s="33"/>
      <c r="M641" s="33"/>
      <c r="N641" s="33"/>
      <c r="O641" s="33"/>
      <c r="P641" s="36"/>
      <c r="Q641" s="36"/>
    </row>
    <row r="642">
      <c r="A642" s="36"/>
      <c r="B642" s="67"/>
      <c r="C642" s="44"/>
      <c r="D642" s="67"/>
      <c r="E642" s="67"/>
      <c r="F642" s="36"/>
      <c r="G642" s="36"/>
      <c r="I642" s="36"/>
      <c r="J642" s="52"/>
      <c r="K642" s="52"/>
      <c r="L642" s="33"/>
      <c r="M642" s="33"/>
      <c r="N642" s="33"/>
      <c r="O642" s="33"/>
      <c r="P642" s="36"/>
      <c r="Q642" s="36"/>
    </row>
    <row r="643">
      <c r="A643" s="36"/>
      <c r="B643" s="67"/>
      <c r="C643" s="44"/>
      <c r="D643" s="67"/>
      <c r="E643" s="67"/>
      <c r="F643" s="36"/>
      <c r="G643" s="36"/>
      <c r="I643" s="36"/>
      <c r="J643" s="52"/>
      <c r="K643" s="52"/>
      <c r="L643" s="33"/>
      <c r="M643" s="33"/>
      <c r="N643" s="33"/>
      <c r="O643" s="33"/>
      <c r="P643" s="36"/>
      <c r="Q643" s="36"/>
    </row>
    <row r="644">
      <c r="A644" s="36"/>
      <c r="B644" s="67"/>
      <c r="C644" s="44"/>
      <c r="D644" s="67"/>
      <c r="E644" s="67"/>
      <c r="F644" s="36"/>
      <c r="G644" s="36"/>
      <c r="I644" s="36"/>
      <c r="J644" s="52"/>
      <c r="K644" s="52"/>
      <c r="L644" s="33"/>
      <c r="M644" s="33"/>
      <c r="N644" s="33"/>
      <c r="O644" s="33"/>
      <c r="P644" s="36"/>
      <c r="Q644" s="36"/>
    </row>
    <row r="645">
      <c r="A645" s="36"/>
      <c r="B645" s="67"/>
      <c r="C645" s="44"/>
      <c r="D645" s="67"/>
      <c r="E645" s="67"/>
      <c r="F645" s="36"/>
      <c r="G645" s="36"/>
      <c r="I645" s="36"/>
      <c r="J645" s="52"/>
      <c r="K645" s="52"/>
      <c r="L645" s="33"/>
      <c r="M645" s="33"/>
      <c r="N645" s="33"/>
      <c r="O645" s="33"/>
      <c r="P645" s="36"/>
      <c r="Q645" s="36"/>
    </row>
    <row r="646">
      <c r="A646" s="36"/>
      <c r="B646" s="67"/>
      <c r="C646" s="44"/>
      <c r="D646" s="67"/>
      <c r="E646" s="67"/>
      <c r="F646" s="36"/>
      <c r="G646" s="36"/>
      <c r="I646" s="36"/>
      <c r="J646" s="52"/>
      <c r="K646" s="52"/>
      <c r="L646" s="33"/>
      <c r="M646" s="33"/>
      <c r="N646" s="33"/>
      <c r="O646" s="33"/>
      <c r="P646" s="36"/>
      <c r="Q646" s="36"/>
    </row>
    <row r="647">
      <c r="A647" s="36"/>
      <c r="B647" s="67"/>
      <c r="C647" s="44"/>
      <c r="D647" s="67"/>
      <c r="E647" s="67"/>
      <c r="F647" s="36"/>
      <c r="G647" s="36"/>
      <c r="I647" s="36"/>
      <c r="J647" s="52"/>
      <c r="K647" s="52"/>
      <c r="L647" s="33"/>
      <c r="M647" s="33"/>
      <c r="N647" s="33"/>
      <c r="O647" s="33"/>
      <c r="P647" s="36"/>
      <c r="Q647" s="36"/>
    </row>
    <row r="648">
      <c r="A648" s="36"/>
      <c r="B648" s="67"/>
      <c r="C648" s="44"/>
      <c r="D648" s="67"/>
      <c r="E648" s="67"/>
      <c r="F648" s="36"/>
      <c r="G648" s="36"/>
      <c r="I648" s="36"/>
      <c r="J648" s="52"/>
      <c r="K648" s="52"/>
      <c r="L648" s="33"/>
      <c r="M648" s="33"/>
      <c r="N648" s="33"/>
      <c r="O648" s="33"/>
      <c r="P648" s="36"/>
      <c r="Q648" s="36"/>
    </row>
    <row r="649">
      <c r="A649" s="36"/>
      <c r="B649" s="67"/>
      <c r="C649" s="44"/>
      <c r="D649" s="67"/>
      <c r="E649" s="67"/>
      <c r="F649" s="36"/>
      <c r="G649" s="36"/>
      <c r="I649" s="36"/>
      <c r="J649" s="52"/>
      <c r="K649" s="52"/>
      <c r="L649" s="33"/>
      <c r="M649" s="33"/>
      <c r="N649" s="33"/>
      <c r="O649" s="33"/>
      <c r="P649" s="36"/>
      <c r="Q649" s="36"/>
    </row>
    <row r="650">
      <c r="A650" s="36"/>
      <c r="B650" s="67"/>
      <c r="C650" s="44"/>
      <c r="D650" s="67"/>
      <c r="E650" s="67"/>
      <c r="F650" s="36"/>
      <c r="G650" s="36"/>
      <c r="I650" s="36"/>
      <c r="J650" s="52"/>
      <c r="K650" s="52"/>
      <c r="L650" s="33"/>
      <c r="M650" s="33"/>
      <c r="N650" s="33"/>
      <c r="O650" s="33"/>
      <c r="P650" s="36"/>
      <c r="Q650" s="36"/>
    </row>
    <row r="651">
      <c r="A651" s="36"/>
      <c r="B651" s="67"/>
      <c r="C651" s="44"/>
      <c r="D651" s="67"/>
      <c r="E651" s="67"/>
      <c r="F651" s="36"/>
      <c r="G651" s="36"/>
      <c r="I651" s="36"/>
      <c r="J651" s="52"/>
      <c r="K651" s="52"/>
      <c r="L651" s="33"/>
      <c r="M651" s="33"/>
      <c r="N651" s="33"/>
      <c r="O651" s="33"/>
      <c r="P651" s="36"/>
      <c r="Q651" s="36"/>
    </row>
    <row r="652">
      <c r="A652" s="36"/>
      <c r="B652" s="67"/>
      <c r="C652" s="44"/>
      <c r="D652" s="67"/>
      <c r="E652" s="67"/>
      <c r="F652" s="36"/>
      <c r="G652" s="36"/>
      <c r="I652" s="36"/>
      <c r="J652" s="52"/>
      <c r="K652" s="52"/>
      <c r="L652" s="33"/>
      <c r="M652" s="33"/>
      <c r="N652" s="33"/>
      <c r="O652" s="33"/>
      <c r="P652" s="36"/>
      <c r="Q652" s="36"/>
    </row>
    <row r="653">
      <c r="A653" s="36"/>
      <c r="B653" s="67"/>
      <c r="C653" s="44"/>
      <c r="D653" s="67"/>
      <c r="E653" s="67"/>
      <c r="F653" s="36"/>
      <c r="G653" s="36"/>
      <c r="I653" s="36"/>
      <c r="J653" s="52"/>
      <c r="K653" s="52"/>
      <c r="L653" s="33"/>
      <c r="M653" s="33"/>
      <c r="N653" s="33"/>
      <c r="O653" s="33"/>
      <c r="P653" s="36"/>
      <c r="Q653" s="36"/>
    </row>
    <row r="654">
      <c r="A654" s="36"/>
      <c r="B654" s="67"/>
      <c r="C654" s="44"/>
      <c r="D654" s="67"/>
      <c r="E654" s="67"/>
      <c r="F654" s="36"/>
      <c r="G654" s="36"/>
      <c r="I654" s="36"/>
      <c r="J654" s="52"/>
      <c r="K654" s="52"/>
      <c r="L654" s="33"/>
      <c r="M654" s="33"/>
      <c r="N654" s="33"/>
      <c r="O654" s="33"/>
      <c r="P654" s="36"/>
      <c r="Q654" s="36"/>
    </row>
    <row r="655">
      <c r="A655" s="36"/>
      <c r="B655" s="67"/>
      <c r="C655" s="44"/>
      <c r="D655" s="67"/>
      <c r="E655" s="67"/>
      <c r="F655" s="36"/>
      <c r="G655" s="36"/>
      <c r="I655" s="36"/>
      <c r="J655" s="52"/>
      <c r="K655" s="52"/>
      <c r="L655" s="33"/>
      <c r="M655" s="33"/>
      <c r="N655" s="33"/>
      <c r="O655" s="33"/>
      <c r="P655" s="36"/>
      <c r="Q655" s="36"/>
    </row>
    <row r="656">
      <c r="A656" s="36"/>
      <c r="B656" s="67"/>
      <c r="C656" s="44"/>
      <c r="D656" s="67"/>
      <c r="E656" s="67"/>
      <c r="F656" s="36"/>
      <c r="G656" s="36"/>
      <c r="I656" s="36"/>
      <c r="J656" s="52"/>
      <c r="K656" s="52"/>
      <c r="L656" s="33"/>
      <c r="M656" s="33"/>
      <c r="N656" s="33"/>
      <c r="O656" s="33"/>
      <c r="P656" s="36"/>
      <c r="Q656" s="36"/>
    </row>
    <row r="657">
      <c r="A657" s="36"/>
      <c r="B657" s="67"/>
      <c r="C657" s="44"/>
      <c r="D657" s="67"/>
      <c r="E657" s="67"/>
      <c r="F657" s="36"/>
      <c r="G657" s="36"/>
      <c r="I657" s="36"/>
      <c r="J657" s="52"/>
      <c r="K657" s="52"/>
      <c r="L657" s="33"/>
      <c r="M657" s="33"/>
      <c r="N657" s="33"/>
      <c r="O657" s="33"/>
      <c r="P657" s="36"/>
      <c r="Q657" s="36"/>
    </row>
    <row r="658">
      <c r="A658" s="36"/>
      <c r="B658" s="67"/>
      <c r="C658" s="44"/>
      <c r="D658" s="67"/>
      <c r="E658" s="67"/>
      <c r="F658" s="36"/>
      <c r="G658" s="36"/>
      <c r="I658" s="36"/>
      <c r="J658" s="52"/>
      <c r="K658" s="52"/>
      <c r="L658" s="33"/>
      <c r="M658" s="33"/>
      <c r="N658" s="33"/>
      <c r="O658" s="33"/>
      <c r="P658" s="36"/>
      <c r="Q658" s="36"/>
    </row>
    <row r="659">
      <c r="A659" s="36"/>
      <c r="B659" s="67"/>
      <c r="C659" s="44"/>
      <c r="D659" s="67"/>
      <c r="E659" s="67"/>
      <c r="F659" s="36"/>
      <c r="G659" s="36"/>
      <c r="I659" s="36"/>
      <c r="J659" s="52"/>
      <c r="K659" s="52"/>
      <c r="L659" s="33"/>
      <c r="M659" s="33"/>
      <c r="N659" s="33"/>
      <c r="O659" s="33"/>
      <c r="P659" s="36"/>
      <c r="Q659" s="36"/>
    </row>
    <row r="660">
      <c r="A660" s="36"/>
      <c r="B660" s="67"/>
      <c r="C660" s="44"/>
      <c r="D660" s="67"/>
      <c r="E660" s="67"/>
      <c r="F660" s="36"/>
      <c r="G660" s="36"/>
      <c r="I660" s="36"/>
      <c r="J660" s="52"/>
      <c r="K660" s="52"/>
      <c r="L660" s="33"/>
      <c r="M660" s="33"/>
      <c r="N660" s="33"/>
      <c r="O660" s="33"/>
      <c r="P660" s="36"/>
      <c r="Q660" s="36"/>
    </row>
    <row r="661">
      <c r="A661" s="36"/>
      <c r="B661" s="67"/>
      <c r="C661" s="44"/>
      <c r="D661" s="67"/>
      <c r="E661" s="67"/>
      <c r="F661" s="36"/>
      <c r="G661" s="36"/>
      <c r="I661" s="36"/>
      <c r="J661" s="52"/>
      <c r="K661" s="52"/>
      <c r="L661" s="33"/>
      <c r="M661" s="33"/>
      <c r="N661" s="33"/>
      <c r="O661" s="33"/>
      <c r="P661" s="36"/>
      <c r="Q661" s="36"/>
    </row>
    <row r="662">
      <c r="A662" s="36"/>
      <c r="B662" s="67"/>
      <c r="C662" s="44"/>
      <c r="D662" s="67"/>
      <c r="E662" s="67"/>
      <c r="F662" s="36"/>
      <c r="G662" s="36"/>
      <c r="I662" s="36"/>
      <c r="J662" s="52"/>
      <c r="K662" s="52"/>
      <c r="L662" s="33"/>
      <c r="M662" s="33"/>
      <c r="N662" s="33"/>
      <c r="O662" s="33"/>
      <c r="P662" s="36"/>
      <c r="Q662" s="36"/>
    </row>
    <row r="663">
      <c r="A663" s="36"/>
      <c r="B663" s="67"/>
      <c r="C663" s="44"/>
      <c r="D663" s="67"/>
      <c r="E663" s="67"/>
      <c r="F663" s="36"/>
      <c r="G663" s="36"/>
      <c r="I663" s="36"/>
      <c r="J663" s="52"/>
      <c r="K663" s="52"/>
      <c r="L663" s="33"/>
      <c r="M663" s="33"/>
      <c r="N663" s="33"/>
      <c r="O663" s="33"/>
      <c r="P663" s="36"/>
      <c r="Q663" s="36"/>
    </row>
    <row r="664">
      <c r="A664" s="36"/>
      <c r="B664" s="67"/>
      <c r="C664" s="44"/>
      <c r="D664" s="67"/>
      <c r="E664" s="67"/>
      <c r="F664" s="36"/>
      <c r="G664" s="36"/>
      <c r="I664" s="36"/>
      <c r="J664" s="52"/>
      <c r="K664" s="52"/>
      <c r="L664" s="33"/>
      <c r="M664" s="33"/>
      <c r="N664" s="33"/>
      <c r="O664" s="33"/>
      <c r="P664" s="36"/>
      <c r="Q664" s="36"/>
    </row>
    <row r="665">
      <c r="A665" s="36"/>
      <c r="B665" s="67"/>
      <c r="C665" s="44"/>
      <c r="D665" s="67"/>
      <c r="E665" s="67"/>
      <c r="F665" s="36"/>
      <c r="G665" s="36"/>
      <c r="I665" s="36"/>
      <c r="J665" s="52"/>
      <c r="K665" s="52"/>
      <c r="L665" s="33"/>
      <c r="M665" s="33"/>
      <c r="N665" s="33"/>
      <c r="O665" s="33"/>
      <c r="P665" s="36"/>
      <c r="Q665" s="36"/>
    </row>
    <row r="666">
      <c r="A666" s="36"/>
      <c r="B666" s="67"/>
      <c r="C666" s="44"/>
      <c r="D666" s="67"/>
      <c r="E666" s="67"/>
      <c r="F666" s="36"/>
      <c r="G666" s="36"/>
      <c r="I666" s="36"/>
      <c r="J666" s="52"/>
      <c r="K666" s="52"/>
      <c r="L666" s="33"/>
      <c r="M666" s="33"/>
      <c r="N666" s="33"/>
      <c r="O666" s="33"/>
      <c r="P666" s="36"/>
      <c r="Q666" s="36"/>
    </row>
    <row r="667">
      <c r="A667" s="36"/>
      <c r="B667" s="67"/>
      <c r="C667" s="44"/>
      <c r="D667" s="67"/>
      <c r="E667" s="67"/>
      <c r="F667" s="36"/>
      <c r="G667" s="36"/>
      <c r="I667" s="36"/>
      <c r="J667" s="52"/>
      <c r="K667" s="52"/>
      <c r="L667" s="33"/>
      <c r="M667" s="33"/>
      <c r="N667" s="33"/>
      <c r="O667" s="33"/>
      <c r="P667" s="36"/>
      <c r="Q667" s="36"/>
    </row>
    <row r="668">
      <c r="A668" s="36"/>
      <c r="B668" s="67"/>
      <c r="C668" s="44"/>
      <c r="D668" s="67"/>
      <c r="E668" s="67"/>
      <c r="F668" s="36"/>
      <c r="G668" s="36"/>
      <c r="I668" s="36"/>
      <c r="J668" s="52"/>
      <c r="K668" s="52"/>
      <c r="L668" s="33"/>
      <c r="M668" s="33"/>
      <c r="N668" s="33"/>
      <c r="O668" s="33"/>
      <c r="P668" s="36"/>
      <c r="Q668" s="36"/>
    </row>
    <row r="669">
      <c r="A669" s="36"/>
      <c r="B669" s="67"/>
      <c r="C669" s="44"/>
      <c r="D669" s="67"/>
      <c r="E669" s="67"/>
      <c r="F669" s="36"/>
      <c r="G669" s="36"/>
      <c r="I669" s="36"/>
      <c r="J669" s="52"/>
      <c r="K669" s="52"/>
      <c r="L669" s="33"/>
      <c r="M669" s="33"/>
      <c r="N669" s="33"/>
      <c r="O669" s="33"/>
      <c r="P669" s="36"/>
      <c r="Q669" s="36"/>
    </row>
    <row r="670">
      <c r="A670" s="36"/>
      <c r="B670" s="67"/>
      <c r="C670" s="44"/>
      <c r="D670" s="67"/>
      <c r="E670" s="67"/>
      <c r="F670" s="36"/>
      <c r="G670" s="36"/>
      <c r="I670" s="36"/>
      <c r="J670" s="52"/>
      <c r="K670" s="52"/>
      <c r="L670" s="33"/>
      <c r="M670" s="33"/>
      <c r="N670" s="33"/>
      <c r="O670" s="33"/>
      <c r="P670" s="36"/>
      <c r="Q670" s="36"/>
    </row>
    <row r="671">
      <c r="A671" s="36"/>
      <c r="B671" s="67"/>
      <c r="C671" s="44"/>
      <c r="D671" s="67"/>
      <c r="E671" s="67"/>
      <c r="F671" s="36"/>
      <c r="G671" s="36"/>
      <c r="I671" s="36"/>
      <c r="J671" s="52"/>
      <c r="K671" s="52"/>
      <c r="L671" s="33"/>
      <c r="M671" s="33"/>
      <c r="N671" s="33"/>
      <c r="O671" s="33"/>
      <c r="P671" s="36"/>
      <c r="Q671" s="36"/>
    </row>
    <row r="672">
      <c r="A672" s="36"/>
      <c r="B672" s="67"/>
      <c r="C672" s="44"/>
      <c r="D672" s="67"/>
      <c r="E672" s="67"/>
      <c r="F672" s="36"/>
      <c r="G672" s="36"/>
      <c r="I672" s="36"/>
      <c r="J672" s="52"/>
      <c r="K672" s="52"/>
      <c r="L672" s="33"/>
      <c r="M672" s="33"/>
      <c r="N672" s="33"/>
      <c r="O672" s="33"/>
      <c r="P672" s="36"/>
      <c r="Q672" s="36"/>
    </row>
    <row r="673">
      <c r="A673" s="36"/>
      <c r="B673" s="67"/>
      <c r="C673" s="44"/>
      <c r="D673" s="67"/>
      <c r="E673" s="67"/>
      <c r="F673" s="36"/>
      <c r="G673" s="36"/>
      <c r="I673" s="36"/>
      <c r="J673" s="52"/>
      <c r="K673" s="52"/>
      <c r="L673" s="33"/>
      <c r="M673" s="33"/>
      <c r="N673" s="33"/>
      <c r="O673" s="33"/>
      <c r="P673" s="36"/>
      <c r="Q673" s="36"/>
    </row>
    <row r="674">
      <c r="A674" s="36"/>
      <c r="B674" s="67"/>
      <c r="C674" s="44"/>
      <c r="D674" s="67"/>
      <c r="E674" s="67"/>
      <c r="F674" s="36"/>
      <c r="G674" s="36"/>
      <c r="I674" s="36"/>
      <c r="J674" s="52"/>
      <c r="K674" s="52"/>
      <c r="L674" s="33"/>
      <c r="M674" s="33"/>
      <c r="N674" s="33"/>
      <c r="O674" s="33"/>
      <c r="P674" s="36"/>
      <c r="Q674" s="36"/>
    </row>
    <row r="675">
      <c r="A675" s="36"/>
      <c r="B675" s="67"/>
      <c r="C675" s="44"/>
      <c r="D675" s="67"/>
      <c r="E675" s="67"/>
      <c r="F675" s="36"/>
      <c r="G675" s="36"/>
      <c r="I675" s="36"/>
      <c r="J675" s="52"/>
      <c r="K675" s="52"/>
      <c r="L675" s="33"/>
      <c r="M675" s="33"/>
      <c r="N675" s="33"/>
      <c r="O675" s="33"/>
      <c r="P675" s="36"/>
      <c r="Q675" s="36"/>
    </row>
    <row r="676">
      <c r="A676" s="36"/>
      <c r="B676" s="67"/>
      <c r="C676" s="44"/>
      <c r="D676" s="67"/>
      <c r="E676" s="67"/>
      <c r="F676" s="36"/>
      <c r="G676" s="36"/>
      <c r="I676" s="36"/>
      <c r="J676" s="52"/>
      <c r="K676" s="52"/>
      <c r="L676" s="33"/>
      <c r="M676" s="33"/>
      <c r="N676" s="33"/>
      <c r="O676" s="33"/>
      <c r="P676" s="36"/>
      <c r="Q676" s="36"/>
    </row>
    <row r="677">
      <c r="A677" s="36"/>
      <c r="B677" s="67"/>
      <c r="C677" s="44"/>
      <c r="D677" s="67"/>
      <c r="E677" s="67"/>
      <c r="F677" s="36"/>
      <c r="G677" s="36"/>
      <c r="I677" s="36"/>
      <c r="J677" s="52"/>
      <c r="K677" s="52"/>
      <c r="L677" s="33"/>
      <c r="M677" s="33"/>
      <c r="N677" s="33"/>
      <c r="O677" s="33"/>
      <c r="P677" s="36"/>
      <c r="Q677" s="36"/>
    </row>
    <row r="678">
      <c r="A678" s="36"/>
      <c r="B678" s="67"/>
      <c r="C678" s="44"/>
      <c r="D678" s="67"/>
      <c r="E678" s="67"/>
      <c r="F678" s="36"/>
      <c r="G678" s="36"/>
      <c r="I678" s="36"/>
      <c r="J678" s="52"/>
      <c r="K678" s="52"/>
      <c r="L678" s="33"/>
      <c r="M678" s="33"/>
      <c r="N678" s="33"/>
      <c r="O678" s="33"/>
      <c r="P678" s="36"/>
      <c r="Q678" s="36"/>
    </row>
    <row r="679">
      <c r="A679" s="36"/>
      <c r="B679" s="67"/>
      <c r="C679" s="44"/>
      <c r="D679" s="67"/>
      <c r="E679" s="67"/>
      <c r="F679" s="36"/>
      <c r="G679" s="36"/>
      <c r="I679" s="36"/>
      <c r="J679" s="52"/>
      <c r="K679" s="52"/>
      <c r="L679" s="33"/>
      <c r="M679" s="33"/>
      <c r="N679" s="33"/>
      <c r="O679" s="33"/>
      <c r="P679" s="36"/>
      <c r="Q679" s="36"/>
    </row>
    <row r="680">
      <c r="A680" s="36"/>
      <c r="B680" s="67"/>
      <c r="C680" s="44"/>
      <c r="D680" s="67"/>
      <c r="E680" s="67"/>
      <c r="F680" s="36"/>
      <c r="G680" s="36"/>
      <c r="I680" s="36"/>
      <c r="J680" s="52"/>
      <c r="K680" s="52"/>
      <c r="L680" s="33"/>
      <c r="M680" s="33"/>
      <c r="N680" s="33"/>
      <c r="O680" s="33"/>
      <c r="P680" s="36"/>
      <c r="Q680" s="36"/>
    </row>
    <row r="681">
      <c r="A681" s="36"/>
      <c r="B681" s="67"/>
      <c r="C681" s="44"/>
      <c r="D681" s="67"/>
      <c r="E681" s="67"/>
      <c r="F681" s="36"/>
      <c r="G681" s="36"/>
      <c r="I681" s="36"/>
      <c r="J681" s="52"/>
      <c r="K681" s="52"/>
      <c r="L681" s="33"/>
      <c r="M681" s="33"/>
      <c r="N681" s="33"/>
      <c r="O681" s="33"/>
      <c r="P681" s="36"/>
      <c r="Q681" s="36"/>
    </row>
    <row r="682">
      <c r="A682" s="36"/>
      <c r="B682" s="67"/>
      <c r="C682" s="44"/>
      <c r="D682" s="67"/>
      <c r="E682" s="67"/>
      <c r="F682" s="36"/>
      <c r="G682" s="36"/>
      <c r="I682" s="36"/>
      <c r="J682" s="52"/>
      <c r="K682" s="52"/>
      <c r="L682" s="33"/>
      <c r="M682" s="33"/>
      <c r="N682" s="33"/>
      <c r="O682" s="33"/>
      <c r="P682" s="36"/>
      <c r="Q682" s="36"/>
    </row>
    <row r="683">
      <c r="A683" s="36"/>
      <c r="B683" s="67"/>
      <c r="C683" s="44"/>
      <c r="D683" s="67"/>
      <c r="E683" s="67"/>
      <c r="F683" s="36"/>
      <c r="G683" s="36"/>
      <c r="I683" s="36"/>
      <c r="J683" s="52"/>
      <c r="K683" s="52"/>
      <c r="L683" s="33"/>
      <c r="M683" s="33"/>
      <c r="N683" s="33"/>
      <c r="O683" s="33"/>
      <c r="P683" s="36"/>
      <c r="Q683" s="36"/>
    </row>
    <row r="684">
      <c r="A684" s="36"/>
      <c r="B684" s="67"/>
      <c r="C684" s="44"/>
      <c r="D684" s="67"/>
      <c r="E684" s="67"/>
      <c r="F684" s="36"/>
      <c r="G684" s="36"/>
      <c r="I684" s="36"/>
      <c r="J684" s="52"/>
      <c r="K684" s="52"/>
      <c r="L684" s="33"/>
      <c r="M684" s="33"/>
      <c r="N684" s="33"/>
      <c r="O684" s="33"/>
      <c r="P684" s="36"/>
      <c r="Q684" s="36"/>
    </row>
    <row r="685">
      <c r="A685" s="36"/>
      <c r="B685" s="67"/>
      <c r="C685" s="44"/>
      <c r="D685" s="67"/>
      <c r="E685" s="67"/>
      <c r="F685" s="36"/>
      <c r="G685" s="36"/>
      <c r="I685" s="36"/>
      <c r="J685" s="52"/>
      <c r="K685" s="52"/>
      <c r="L685" s="33"/>
      <c r="M685" s="33"/>
      <c r="N685" s="33"/>
      <c r="O685" s="33"/>
      <c r="P685" s="36"/>
      <c r="Q685" s="36"/>
    </row>
    <row r="686">
      <c r="A686" s="36"/>
      <c r="B686" s="67"/>
      <c r="C686" s="44"/>
      <c r="D686" s="67"/>
      <c r="E686" s="67"/>
      <c r="F686" s="36"/>
      <c r="G686" s="36"/>
      <c r="I686" s="36"/>
      <c r="J686" s="52"/>
      <c r="K686" s="52"/>
      <c r="L686" s="33"/>
      <c r="M686" s="33"/>
      <c r="N686" s="33"/>
      <c r="O686" s="33"/>
      <c r="P686" s="36"/>
      <c r="Q686" s="36"/>
    </row>
    <row r="687">
      <c r="A687" s="36"/>
      <c r="B687" s="67"/>
      <c r="C687" s="44"/>
      <c r="D687" s="67"/>
      <c r="E687" s="67"/>
      <c r="F687" s="36"/>
      <c r="G687" s="36"/>
      <c r="I687" s="36"/>
      <c r="J687" s="52"/>
      <c r="K687" s="52"/>
      <c r="L687" s="33"/>
      <c r="M687" s="33"/>
      <c r="N687" s="33"/>
      <c r="O687" s="33"/>
      <c r="P687" s="36"/>
      <c r="Q687" s="36"/>
    </row>
    <row r="688">
      <c r="A688" s="36"/>
      <c r="B688" s="67"/>
      <c r="C688" s="44"/>
      <c r="D688" s="67"/>
      <c r="E688" s="67"/>
      <c r="F688" s="36"/>
      <c r="G688" s="36"/>
      <c r="I688" s="36"/>
      <c r="J688" s="52"/>
      <c r="K688" s="52"/>
      <c r="L688" s="33"/>
      <c r="M688" s="33"/>
      <c r="N688" s="33"/>
      <c r="O688" s="33"/>
      <c r="P688" s="36"/>
      <c r="Q688" s="36"/>
    </row>
    <row r="689">
      <c r="A689" s="36"/>
      <c r="B689" s="67"/>
      <c r="C689" s="44"/>
      <c r="D689" s="67"/>
      <c r="E689" s="67"/>
      <c r="F689" s="36"/>
      <c r="G689" s="36"/>
      <c r="I689" s="36"/>
      <c r="J689" s="52"/>
      <c r="K689" s="52"/>
      <c r="L689" s="33"/>
      <c r="M689" s="33"/>
      <c r="N689" s="33"/>
      <c r="O689" s="33"/>
      <c r="P689" s="36"/>
      <c r="Q689" s="36"/>
    </row>
    <row r="690">
      <c r="A690" s="36"/>
      <c r="B690" s="67"/>
      <c r="C690" s="44"/>
      <c r="D690" s="67"/>
      <c r="E690" s="67"/>
      <c r="F690" s="36"/>
      <c r="G690" s="36"/>
      <c r="I690" s="36"/>
      <c r="J690" s="52"/>
      <c r="K690" s="52"/>
      <c r="L690" s="33"/>
      <c r="M690" s="33"/>
      <c r="N690" s="33"/>
      <c r="O690" s="33"/>
      <c r="P690" s="36"/>
      <c r="Q690" s="36"/>
    </row>
    <row r="691">
      <c r="A691" s="36"/>
      <c r="B691" s="67"/>
      <c r="C691" s="44"/>
      <c r="D691" s="67"/>
      <c r="E691" s="67"/>
      <c r="F691" s="36"/>
      <c r="G691" s="36"/>
      <c r="I691" s="36"/>
      <c r="J691" s="52"/>
      <c r="K691" s="52"/>
      <c r="L691" s="33"/>
      <c r="M691" s="33"/>
      <c r="N691" s="33"/>
      <c r="O691" s="33"/>
      <c r="P691" s="36"/>
      <c r="Q691" s="36"/>
    </row>
    <row r="692">
      <c r="A692" s="36"/>
      <c r="B692" s="67"/>
      <c r="C692" s="44"/>
      <c r="D692" s="67"/>
      <c r="E692" s="67"/>
      <c r="F692" s="36"/>
      <c r="G692" s="36"/>
      <c r="I692" s="36"/>
      <c r="J692" s="52"/>
      <c r="K692" s="52"/>
      <c r="L692" s="33"/>
      <c r="M692" s="33"/>
      <c r="N692" s="33"/>
      <c r="O692" s="33"/>
      <c r="P692" s="36"/>
      <c r="Q692" s="36"/>
    </row>
    <row r="693">
      <c r="A693" s="36"/>
      <c r="B693" s="67"/>
      <c r="C693" s="44"/>
      <c r="D693" s="67"/>
      <c r="E693" s="67"/>
      <c r="F693" s="36"/>
      <c r="G693" s="36"/>
      <c r="I693" s="36"/>
      <c r="J693" s="52"/>
      <c r="K693" s="52"/>
      <c r="L693" s="33"/>
      <c r="M693" s="33"/>
      <c r="N693" s="33"/>
      <c r="O693" s="33"/>
      <c r="P693" s="36"/>
      <c r="Q693" s="36"/>
    </row>
    <row r="694">
      <c r="A694" s="36"/>
      <c r="B694" s="67"/>
      <c r="C694" s="44"/>
      <c r="D694" s="67"/>
      <c r="E694" s="67"/>
      <c r="F694" s="36"/>
      <c r="G694" s="36"/>
      <c r="I694" s="36"/>
      <c r="J694" s="52"/>
      <c r="K694" s="52"/>
      <c r="L694" s="33"/>
      <c r="M694" s="33"/>
      <c r="N694" s="33"/>
      <c r="O694" s="33"/>
      <c r="P694" s="36"/>
      <c r="Q694" s="36"/>
    </row>
    <row r="695">
      <c r="A695" s="36"/>
      <c r="B695" s="67"/>
      <c r="C695" s="44"/>
      <c r="D695" s="67"/>
      <c r="E695" s="67"/>
      <c r="F695" s="36"/>
      <c r="G695" s="36"/>
      <c r="I695" s="36"/>
      <c r="J695" s="52"/>
      <c r="K695" s="52"/>
      <c r="L695" s="33"/>
      <c r="M695" s="33"/>
      <c r="N695" s="33"/>
      <c r="O695" s="33"/>
      <c r="P695" s="36"/>
      <c r="Q695" s="36"/>
    </row>
    <row r="696">
      <c r="A696" s="36"/>
      <c r="B696" s="67"/>
      <c r="C696" s="44"/>
      <c r="D696" s="67"/>
      <c r="E696" s="67"/>
      <c r="F696" s="36"/>
      <c r="G696" s="36"/>
      <c r="I696" s="36"/>
      <c r="J696" s="52"/>
      <c r="K696" s="52"/>
      <c r="L696" s="33"/>
      <c r="M696" s="33"/>
      <c r="N696" s="33"/>
      <c r="O696" s="33"/>
      <c r="P696" s="36"/>
      <c r="Q696" s="36"/>
    </row>
    <row r="697">
      <c r="A697" s="36"/>
      <c r="B697" s="67"/>
      <c r="C697" s="44"/>
      <c r="D697" s="67"/>
      <c r="E697" s="67"/>
      <c r="F697" s="36"/>
      <c r="G697" s="36"/>
      <c r="I697" s="36"/>
      <c r="J697" s="52"/>
      <c r="K697" s="52"/>
      <c r="L697" s="33"/>
      <c r="M697" s="33"/>
      <c r="N697" s="33"/>
      <c r="O697" s="33"/>
      <c r="P697" s="36"/>
      <c r="Q697" s="36"/>
    </row>
    <row r="698">
      <c r="A698" s="36"/>
      <c r="B698" s="67"/>
      <c r="C698" s="44"/>
      <c r="D698" s="67"/>
      <c r="E698" s="67"/>
      <c r="F698" s="36"/>
      <c r="G698" s="36"/>
      <c r="I698" s="36"/>
      <c r="J698" s="52"/>
      <c r="K698" s="52"/>
      <c r="L698" s="33"/>
      <c r="M698" s="33"/>
      <c r="N698" s="33"/>
      <c r="O698" s="33"/>
      <c r="P698" s="36"/>
      <c r="Q698" s="36"/>
    </row>
    <row r="699">
      <c r="A699" s="36"/>
      <c r="B699" s="67"/>
      <c r="C699" s="44"/>
      <c r="D699" s="67"/>
      <c r="E699" s="67"/>
      <c r="F699" s="36"/>
      <c r="G699" s="36"/>
      <c r="I699" s="36"/>
      <c r="J699" s="52"/>
      <c r="K699" s="52"/>
      <c r="L699" s="33"/>
      <c r="M699" s="33"/>
      <c r="N699" s="33"/>
      <c r="O699" s="33"/>
      <c r="P699" s="36"/>
      <c r="Q699" s="36"/>
    </row>
    <row r="700">
      <c r="A700" s="36"/>
      <c r="B700" s="67"/>
      <c r="C700" s="44"/>
      <c r="D700" s="67"/>
      <c r="E700" s="67"/>
      <c r="F700" s="36"/>
      <c r="G700" s="36"/>
      <c r="I700" s="36"/>
      <c r="J700" s="52"/>
      <c r="K700" s="52"/>
      <c r="L700" s="33"/>
      <c r="M700" s="33"/>
      <c r="N700" s="33"/>
      <c r="O700" s="33"/>
      <c r="P700" s="36"/>
      <c r="Q700" s="36"/>
    </row>
    <row r="701">
      <c r="A701" s="36"/>
      <c r="B701" s="67"/>
      <c r="C701" s="44"/>
      <c r="D701" s="67"/>
      <c r="E701" s="67"/>
      <c r="F701" s="36"/>
      <c r="G701" s="36"/>
      <c r="I701" s="36"/>
      <c r="J701" s="52"/>
      <c r="K701" s="52"/>
      <c r="L701" s="33"/>
      <c r="M701" s="33"/>
      <c r="N701" s="33"/>
      <c r="O701" s="33"/>
      <c r="P701" s="36"/>
      <c r="Q701" s="36"/>
    </row>
    <row r="702">
      <c r="A702" s="36"/>
      <c r="B702" s="67"/>
      <c r="C702" s="44"/>
      <c r="D702" s="67"/>
      <c r="E702" s="67"/>
      <c r="F702" s="36"/>
      <c r="G702" s="36"/>
      <c r="I702" s="36"/>
      <c r="J702" s="52"/>
      <c r="K702" s="52"/>
      <c r="L702" s="33"/>
      <c r="M702" s="33"/>
      <c r="N702" s="33"/>
      <c r="O702" s="33"/>
      <c r="P702" s="36"/>
      <c r="Q702" s="36"/>
    </row>
    <row r="703">
      <c r="A703" s="36"/>
      <c r="B703" s="67"/>
      <c r="C703" s="44"/>
      <c r="D703" s="67"/>
      <c r="E703" s="67"/>
      <c r="F703" s="36"/>
      <c r="G703" s="36"/>
      <c r="I703" s="36"/>
      <c r="J703" s="52"/>
      <c r="K703" s="52"/>
      <c r="L703" s="33"/>
      <c r="M703" s="33"/>
      <c r="N703" s="33"/>
      <c r="O703" s="33"/>
      <c r="P703" s="36"/>
      <c r="Q703" s="36"/>
    </row>
    <row r="704">
      <c r="A704" s="36"/>
      <c r="B704" s="67"/>
      <c r="C704" s="44"/>
      <c r="D704" s="67"/>
      <c r="E704" s="67"/>
      <c r="F704" s="36"/>
      <c r="G704" s="36"/>
      <c r="I704" s="36"/>
      <c r="J704" s="52"/>
      <c r="K704" s="52"/>
      <c r="L704" s="33"/>
      <c r="M704" s="33"/>
      <c r="N704" s="33"/>
      <c r="O704" s="33"/>
      <c r="P704" s="36"/>
      <c r="Q704" s="36"/>
    </row>
    <row r="705">
      <c r="A705" s="36"/>
      <c r="B705" s="67"/>
      <c r="C705" s="44"/>
      <c r="D705" s="67"/>
      <c r="E705" s="67"/>
      <c r="F705" s="36"/>
      <c r="G705" s="36"/>
      <c r="I705" s="36"/>
      <c r="J705" s="52"/>
      <c r="K705" s="52"/>
      <c r="L705" s="33"/>
      <c r="M705" s="33"/>
      <c r="N705" s="33"/>
      <c r="O705" s="33"/>
      <c r="P705" s="36"/>
      <c r="Q705" s="36"/>
    </row>
    <row r="706">
      <c r="A706" s="36"/>
      <c r="B706" s="67"/>
      <c r="C706" s="44"/>
      <c r="D706" s="67"/>
      <c r="E706" s="67"/>
      <c r="F706" s="36"/>
      <c r="G706" s="36"/>
      <c r="I706" s="36"/>
      <c r="J706" s="52"/>
      <c r="K706" s="52"/>
      <c r="L706" s="33"/>
      <c r="M706" s="33"/>
      <c r="N706" s="33"/>
      <c r="O706" s="33"/>
      <c r="P706" s="36"/>
      <c r="Q706" s="36"/>
    </row>
    <row r="707">
      <c r="A707" s="36"/>
      <c r="B707" s="67"/>
      <c r="C707" s="44"/>
      <c r="D707" s="67"/>
      <c r="E707" s="67"/>
      <c r="F707" s="36"/>
      <c r="G707" s="36"/>
      <c r="I707" s="36"/>
      <c r="J707" s="52"/>
      <c r="K707" s="52"/>
      <c r="L707" s="33"/>
      <c r="M707" s="33"/>
      <c r="N707" s="33"/>
      <c r="O707" s="33"/>
      <c r="P707" s="36"/>
      <c r="Q707" s="36"/>
    </row>
    <row r="708">
      <c r="A708" s="36"/>
      <c r="B708" s="67"/>
      <c r="C708" s="44"/>
      <c r="D708" s="67"/>
      <c r="E708" s="67"/>
      <c r="F708" s="36"/>
      <c r="G708" s="36"/>
      <c r="I708" s="36"/>
      <c r="J708" s="52"/>
      <c r="K708" s="52"/>
      <c r="L708" s="33"/>
      <c r="M708" s="33"/>
      <c r="N708" s="33"/>
      <c r="O708" s="33"/>
      <c r="P708" s="36"/>
      <c r="Q708" s="36"/>
    </row>
    <row r="709">
      <c r="A709" s="36"/>
      <c r="B709" s="67"/>
      <c r="C709" s="44"/>
      <c r="D709" s="67"/>
      <c r="E709" s="67"/>
      <c r="F709" s="36"/>
      <c r="G709" s="36"/>
      <c r="I709" s="36"/>
      <c r="J709" s="52"/>
      <c r="K709" s="52"/>
      <c r="L709" s="33"/>
      <c r="M709" s="33"/>
      <c r="N709" s="33"/>
      <c r="O709" s="33"/>
      <c r="P709" s="36"/>
      <c r="Q709" s="36"/>
    </row>
    <row r="710">
      <c r="A710" s="36"/>
      <c r="B710" s="67"/>
      <c r="C710" s="44"/>
      <c r="D710" s="67"/>
      <c r="E710" s="67"/>
      <c r="F710" s="36"/>
      <c r="G710" s="36"/>
      <c r="I710" s="36"/>
      <c r="J710" s="52"/>
      <c r="K710" s="52"/>
      <c r="L710" s="33"/>
      <c r="M710" s="33"/>
      <c r="N710" s="33"/>
      <c r="O710" s="33"/>
      <c r="P710" s="36"/>
      <c r="Q710" s="36"/>
    </row>
    <row r="711">
      <c r="A711" s="36"/>
      <c r="B711" s="67"/>
      <c r="C711" s="44"/>
      <c r="D711" s="67"/>
      <c r="E711" s="67"/>
      <c r="F711" s="36"/>
      <c r="G711" s="36"/>
      <c r="I711" s="36"/>
      <c r="J711" s="52"/>
      <c r="K711" s="52"/>
      <c r="L711" s="33"/>
      <c r="M711" s="33"/>
      <c r="N711" s="33"/>
      <c r="O711" s="33"/>
      <c r="P711" s="36"/>
      <c r="Q711" s="36"/>
    </row>
    <row r="712">
      <c r="A712" s="36"/>
      <c r="B712" s="67"/>
      <c r="C712" s="44"/>
      <c r="D712" s="67"/>
      <c r="E712" s="67"/>
      <c r="F712" s="36"/>
      <c r="G712" s="36"/>
      <c r="I712" s="36"/>
      <c r="J712" s="52"/>
      <c r="K712" s="52"/>
      <c r="L712" s="33"/>
      <c r="M712" s="33"/>
      <c r="N712" s="33"/>
      <c r="O712" s="33"/>
      <c r="P712" s="36"/>
      <c r="Q712" s="36"/>
    </row>
    <row r="713">
      <c r="A713" s="36"/>
      <c r="B713" s="67"/>
      <c r="C713" s="44"/>
      <c r="D713" s="67"/>
      <c r="E713" s="67"/>
      <c r="F713" s="36"/>
      <c r="G713" s="36"/>
      <c r="I713" s="36"/>
      <c r="J713" s="52"/>
      <c r="K713" s="52"/>
      <c r="L713" s="33"/>
      <c r="M713" s="33"/>
      <c r="N713" s="33"/>
      <c r="O713" s="33"/>
      <c r="P713" s="36"/>
      <c r="Q713" s="36"/>
    </row>
    <row r="714">
      <c r="A714" s="36"/>
      <c r="B714" s="67"/>
      <c r="C714" s="44"/>
      <c r="D714" s="67"/>
      <c r="E714" s="67"/>
      <c r="F714" s="36"/>
      <c r="G714" s="36"/>
      <c r="I714" s="36"/>
      <c r="J714" s="52"/>
      <c r="K714" s="52"/>
      <c r="L714" s="33"/>
      <c r="M714" s="33"/>
      <c r="N714" s="33"/>
      <c r="O714" s="33"/>
      <c r="P714" s="36"/>
      <c r="Q714" s="36"/>
    </row>
    <row r="715">
      <c r="A715" s="36"/>
      <c r="B715" s="67"/>
      <c r="C715" s="44"/>
      <c r="D715" s="67"/>
      <c r="E715" s="67"/>
      <c r="F715" s="36"/>
      <c r="G715" s="36"/>
      <c r="I715" s="36"/>
      <c r="J715" s="52"/>
      <c r="K715" s="52"/>
      <c r="L715" s="33"/>
      <c r="M715" s="33"/>
      <c r="N715" s="33"/>
      <c r="O715" s="33"/>
      <c r="P715" s="36"/>
      <c r="Q715" s="36"/>
    </row>
    <row r="716">
      <c r="A716" s="36"/>
      <c r="B716" s="67"/>
      <c r="C716" s="44"/>
      <c r="D716" s="67"/>
      <c r="E716" s="67"/>
      <c r="F716" s="36"/>
      <c r="G716" s="36"/>
      <c r="I716" s="36"/>
      <c r="J716" s="52"/>
      <c r="K716" s="52"/>
      <c r="L716" s="33"/>
      <c r="M716" s="33"/>
      <c r="N716" s="33"/>
      <c r="O716" s="33"/>
      <c r="P716" s="36"/>
      <c r="Q716" s="36"/>
    </row>
    <row r="717">
      <c r="A717" s="36"/>
      <c r="B717" s="67"/>
      <c r="C717" s="44"/>
      <c r="D717" s="67"/>
      <c r="E717" s="67"/>
      <c r="F717" s="36"/>
      <c r="G717" s="36"/>
      <c r="I717" s="36"/>
      <c r="J717" s="52"/>
      <c r="K717" s="52"/>
      <c r="L717" s="33"/>
      <c r="M717" s="33"/>
      <c r="N717" s="33"/>
      <c r="O717" s="33"/>
      <c r="P717" s="36"/>
      <c r="Q717" s="36"/>
    </row>
    <row r="718">
      <c r="A718" s="36"/>
      <c r="B718" s="67"/>
      <c r="C718" s="44"/>
      <c r="D718" s="67"/>
      <c r="E718" s="67"/>
      <c r="F718" s="36"/>
      <c r="G718" s="36"/>
      <c r="I718" s="36"/>
      <c r="J718" s="52"/>
      <c r="K718" s="52"/>
      <c r="L718" s="33"/>
      <c r="M718" s="33"/>
      <c r="N718" s="33"/>
      <c r="O718" s="33"/>
      <c r="P718" s="36"/>
      <c r="Q718" s="36"/>
    </row>
    <row r="719">
      <c r="A719" s="36"/>
      <c r="B719" s="67"/>
      <c r="C719" s="44"/>
      <c r="D719" s="67"/>
      <c r="E719" s="67"/>
      <c r="F719" s="36"/>
      <c r="G719" s="36"/>
      <c r="I719" s="36"/>
      <c r="J719" s="52"/>
      <c r="K719" s="52"/>
      <c r="L719" s="33"/>
      <c r="M719" s="33"/>
      <c r="N719" s="33"/>
      <c r="O719" s="33"/>
      <c r="P719" s="36"/>
      <c r="Q719" s="36"/>
    </row>
    <row r="720">
      <c r="A720" s="36"/>
      <c r="B720" s="67"/>
      <c r="C720" s="44"/>
      <c r="D720" s="67"/>
      <c r="E720" s="67"/>
      <c r="F720" s="36"/>
      <c r="G720" s="36"/>
      <c r="I720" s="36"/>
      <c r="J720" s="52"/>
      <c r="K720" s="52"/>
      <c r="L720" s="33"/>
      <c r="M720" s="33"/>
      <c r="N720" s="33"/>
      <c r="O720" s="33"/>
      <c r="P720" s="36"/>
      <c r="Q720" s="36"/>
    </row>
    <row r="721">
      <c r="A721" s="36"/>
      <c r="B721" s="67"/>
      <c r="C721" s="44"/>
      <c r="D721" s="67"/>
      <c r="E721" s="67"/>
      <c r="F721" s="36"/>
      <c r="G721" s="36"/>
      <c r="I721" s="36"/>
      <c r="J721" s="52"/>
      <c r="K721" s="52"/>
      <c r="L721" s="33"/>
      <c r="M721" s="33"/>
      <c r="N721" s="33"/>
      <c r="O721" s="33"/>
      <c r="P721" s="36"/>
      <c r="Q721" s="36"/>
    </row>
    <row r="722">
      <c r="A722" s="36"/>
      <c r="B722" s="67"/>
      <c r="C722" s="44"/>
      <c r="D722" s="67"/>
      <c r="E722" s="67"/>
      <c r="F722" s="36"/>
      <c r="G722" s="36"/>
      <c r="I722" s="36"/>
      <c r="J722" s="52"/>
      <c r="K722" s="52"/>
      <c r="L722" s="33"/>
      <c r="M722" s="33"/>
      <c r="N722" s="33"/>
      <c r="O722" s="33"/>
      <c r="P722" s="36"/>
      <c r="Q722" s="36"/>
    </row>
    <row r="723">
      <c r="A723" s="36"/>
      <c r="B723" s="67"/>
      <c r="C723" s="44"/>
      <c r="D723" s="67"/>
      <c r="E723" s="67"/>
      <c r="F723" s="36"/>
      <c r="G723" s="36"/>
      <c r="I723" s="36"/>
      <c r="J723" s="52"/>
      <c r="K723" s="52"/>
      <c r="L723" s="33"/>
      <c r="M723" s="33"/>
      <c r="N723" s="33"/>
      <c r="O723" s="33"/>
      <c r="P723" s="36"/>
      <c r="Q723" s="36"/>
    </row>
    <row r="724">
      <c r="A724" s="36"/>
      <c r="B724" s="67"/>
      <c r="C724" s="44"/>
      <c r="D724" s="67"/>
      <c r="E724" s="67"/>
      <c r="F724" s="36"/>
      <c r="G724" s="36"/>
      <c r="I724" s="36"/>
      <c r="J724" s="52"/>
      <c r="K724" s="52"/>
      <c r="L724" s="33"/>
      <c r="M724" s="33"/>
      <c r="N724" s="33"/>
      <c r="O724" s="33"/>
      <c r="P724" s="36"/>
      <c r="Q724" s="36"/>
    </row>
    <row r="725">
      <c r="A725" s="36"/>
      <c r="B725" s="67"/>
      <c r="C725" s="44"/>
      <c r="D725" s="67"/>
      <c r="E725" s="67"/>
      <c r="F725" s="36"/>
      <c r="G725" s="36"/>
      <c r="I725" s="36"/>
      <c r="J725" s="52"/>
      <c r="K725" s="52"/>
      <c r="L725" s="33"/>
      <c r="M725" s="33"/>
      <c r="N725" s="33"/>
      <c r="O725" s="33"/>
      <c r="P725" s="36"/>
      <c r="Q725" s="36"/>
    </row>
    <row r="726">
      <c r="A726" s="36"/>
      <c r="B726" s="67"/>
      <c r="C726" s="44"/>
      <c r="D726" s="67"/>
      <c r="E726" s="67"/>
      <c r="F726" s="36"/>
      <c r="G726" s="36"/>
      <c r="I726" s="36"/>
      <c r="J726" s="52"/>
      <c r="K726" s="52"/>
      <c r="L726" s="33"/>
      <c r="M726" s="33"/>
      <c r="N726" s="33"/>
      <c r="O726" s="33"/>
      <c r="P726" s="36"/>
      <c r="Q726" s="36"/>
    </row>
    <row r="727">
      <c r="A727" s="36"/>
      <c r="B727" s="67"/>
      <c r="C727" s="44"/>
      <c r="D727" s="67"/>
      <c r="E727" s="67"/>
      <c r="F727" s="36"/>
      <c r="G727" s="36"/>
      <c r="I727" s="36"/>
      <c r="J727" s="52"/>
      <c r="K727" s="52"/>
      <c r="L727" s="33"/>
      <c r="M727" s="33"/>
      <c r="N727" s="33"/>
      <c r="O727" s="33"/>
      <c r="P727" s="36"/>
      <c r="Q727" s="36"/>
    </row>
    <row r="728">
      <c r="A728" s="36"/>
      <c r="B728" s="67"/>
      <c r="C728" s="44"/>
      <c r="D728" s="67"/>
      <c r="E728" s="67"/>
      <c r="F728" s="36"/>
      <c r="G728" s="36"/>
      <c r="I728" s="36"/>
      <c r="J728" s="52"/>
      <c r="K728" s="52"/>
      <c r="L728" s="33"/>
      <c r="M728" s="33"/>
      <c r="N728" s="33"/>
      <c r="O728" s="33"/>
      <c r="P728" s="36"/>
      <c r="Q728" s="36"/>
    </row>
    <row r="729">
      <c r="A729" s="36"/>
      <c r="B729" s="67"/>
      <c r="C729" s="44"/>
      <c r="D729" s="67"/>
      <c r="E729" s="67"/>
      <c r="F729" s="36"/>
      <c r="G729" s="36"/>
      <c r="I729" s="36"/>
      <c r="J729" s="52"/>
      <c r="K729" s="52"/>
      <c r="L729" s="33"/>
      <c r="M729" s="33"/>
      <c r="N729" s="33"/>
      <c r="O729" s="33"/>
      <c r="P729" s="36"/>
      <c r="Q729" s="36"/>
    </row>
    <row r="730">
      <c r="A730" s="36"/>
      <c r="B730" s="67"/>
      <c r="C730" s="44"/>
      <c r="D730" s="67"/>
      <c r="E730" s="67"/>
      <c r="F730" s="36"/>
      <c r="G730" s="36"/>
      <c r="I730" s="36"/>
      <c r="J730" s="52"/>
      <c r="K730" s="52"/>
      <c r="L730" s="33"/>
      <c r="M730" s="33"/>
      <c r="N730" s="33"/>
      <c r="O730" s="33"/>
      <c r="P730" s="36"/>
      <c r="Q730" s="36"/>
    </row>
    <row r="731">
      <c r="A731" s="36"/>
      <c r="B731" s="67"/>
      <c r="C731" s="44"/>
      <c r="D731" s="67"/>
      <c r="E731" s="67"/>
      <c r="F731" s="36"/>
      <c r="G731" s="36"/>
      <c r="I731" s="36"/>
      <c r="J731" s="52"/>
      <c r="K731" s="52"/>
      <c r="L731" s="33"/>
      <c r="M731" s="33"/>
      <c r="N731" s="33"/>
      <c r="O731" s="33"/>
      <c r="P731" s="36"/>
      <c r="Q731" s="36"/>
    </row>
    <row r="732">
      <c r="A732" s="36"/>
      <c r="B732" s="67"/>
      <c r="C732" s="44"/>
      <c r="D732" s="67"/>
      <c r="E732" s="67"/>
      <c r="F732" s="36"/>
      <c r="G732" s="36"/>
      <c r="I732" s="36"/>
      <c r="J732" s="52"/>
      <c r="K732" s="52"/>
      <c r="L732" s="33"/>
      <c r="M732" s="33"/>
      <c r="N732" s="33"/>
      <c r="O732" s="33"/>
      <c r="P732" s="36"/>
      <c r="Q732" s="36"/>
    </row>
    <row r="733">
      <c r="A733" s="36"/>
      <c r="B733" s="67"/>
      <c r="C733" s="44"/>
      <c r="D733" s="67"/>
      <c r="E733" s="67"/>
      <c r="F733" s="36"/>
      <c r="G733" s="36"/>
      <c r="I733" s="36"/>
      <c r="J733" s="52"/>
      <c r="K733" s="52"/>
      <c r="L733" s="33"/>
      <c r="M733" s="33"/>
      <c r="N733" s="33"/>
      <c r="O733" s="33"/>
      <c r="P733" s="36"/>
      <c r="Q733" s="36"/>
    </row>
    <row r="734">
      <c r="A734" s="36"/>
      <c r="B734" s="67"/>
      <c r="C734" s="44"/>
      <c r="D734" s="67"/>
      <c r="E734" s="67"/>
      <c r="F734" s="36"/>
      <c r="G734" s="36"/>
      <c r="I734" s="36"/>
      <c r="J734" s="52"/>
      <c r="K734" s="52"/>
      <c r="L734" s="33"/>
      <c r="M734" s="33"/>
      <c r="N734" s="33"/>
      <c r="O734" s="33"/>
      <c r="P734" s="36"/>
      <c r="Q734" s="36"/>
    </row>
    <row r="735">
      <c r="A735" s="36"/>
      <c r="B735" s="67"/>
      <c r="C735" s="44"/>
      <c r="D735" s="67"/>
      <c r="E735" s="67"/>
      <c r="F735" s="36"/>
      <c r="G735" s="36"/>
      <c r="I735" s="36"/>
      <c r="J735" s="52"/>
      <c r="K735" s="52"/>
      <c r="L735" s="33"/>
      <c r="M735" s="33"/>
      <c r="N735" s="33"/>
      <c r="O735" s="33"/>
      <c r="P735" s="36"/>
      <c r="Q735" s="36"/>
    </row>
    <row r="736">
      <c r="A736" s="36"/>
      <c r="B736" s="67"/>
      <c r="C736" s="44"/>
      <c r="D736" s="67"/>
      <c r="E736" s="67"/>
      <c r="F736" s="36"/>
      <c r="G736" s="36"/>
      <c r="I736" s="36"/>
      <c r="J736" s="52"/>
      <c r="K736" s="52"/>
      <c r="L736" s="33"/>
      <c r="M736" s="33"/>
      <c r="N736" s="33"/>
      <c r="O736" s="33"/>
      <c r="P736" s="36"/>
      <c r="Q736" s="36"/>
    </row>
    <row r="737">
      <c r="A737" s="36"/>
      <c r="B737" s="67"/>
      <c r="C737" s="44"/>
      <c r="D737" s="67"/>
      <c r="E737" s="67"/>
      <c r="F737" s="36"/>
      <c r="G737" s="36"/>
      <c r="I737" s="36"/>
      <c r="J737" s="52"/>
      <c r="K737" s="52"/>
      <c r="L737" s="33"/>
      <c r="M737" s="33"/>
      <c r="N737" s="33"/>
      <c r="O737" s="33"/>
      <c r="P737" s="36"/>
      <c r="Q737" s="36"/>
    </row>
    <row r="738">
      <c r="A738" s="36"/>
      <c r="B738" s="67"/>
      <c r="C738" s="44"/>
      <c r="D738" s="67"/>
      <c r="E738" s="67"/>
      <c r="F738" s="36"/>
      <c r="G738" s="36"/>
      <c r="I738" s="36"/>
      <c r="J738" s="52"/>
      <c r="K738" s="52"/>
      <c r="L738" s="33"/>
      <c r="M738" s="33"/>
      <c r="N738" s="33"/>
      <c r="O738" s="33"/>
      <c r="P738" s="36"/>
      <c r="Q738" s="36"/>
    </row>
    <row r="739">
      <c r="A739" s="36"/>
      <c r="B739" s="67"/>
      <c r="C739" s="44"/>
      <c r="D739" s="67"/>
      <c r="E739" s="67"/>
      <c r="F739" s="36"/>
      <c r="G739" s="36"/>
      <c r="I739" s="36"/>
      <c r="J739" s="52"/>
      <c r="K739" s="52"/>
      <c r="L739" s="33"/>
      <c r="M739" s="33"/>
      <c r="N739" s="33"/>
      <c r="O739" s="33"/>
      <c r="P739" s="36"/>
      <c r="Q739" s="36"/>
    </row>
    <row r="740">
      <c r="A740" s="36"/>
      <c r="B740" s="67"/>
      <c r="C740" s="44"/>
      <c r="D740" s="67"/>
      <c r="E740" s="67"/>
      <c r="F740" s="36"/>
      <c r="G740" s="36"/>
      <c r="I740" s="36"/>
      <c r="J740" s="52"/>
      <c r="K740" s="52"/>
      <c r="L740" s="33"/>
      <c r="M740" s="33"/>
      <c r="N740" s="33"/>
      <c r="O740" s="33"/>
      <c r="P740" s="36"/>
      <c r="Q740" s="36"/>
    </row>
    <row r="741">
      <c r="A741" s="36"/>
      <c r="B741" s="67"/>
      <c r="C741" s="44"/>
      <c r="D741" s="67"/>
      <c r="E741" s="67"/>
      <c r="F741" s="36"/>
      <c r="G741" s="36"/>
      <c r="I741" s="36"/>
      <c r="J741" s="52"/>
      <c r="K741" s="52"/>
      <c r="L741" s="33"/>
      <c r="M741" s="33"/>
      <c r="N741" s="33"/>
      <c r="O741" s="33"/>
      <c r="P741" s="36"/>
      <c r="Q741" s="36"/>
    </row>
    <row r="742">
      <c r="A742" s="36"/>
      <c r="B742" s="67"/>
      <c r="C742" s="44"/>
      <c r="D742" s="67"/>
      <c r="E742" s="67"/>
      <c r="F742" s="36"/>
      <c r="G742" s="36"/>
      <c r="I742" s="36"/>
      <c r="J742" s="52"/>
      <c r="K742" s="52"/>
      <c r="L742" s="33"/>
      <c r="M742" s="33"/>
      <c r="N742" s="33"/>
      <c r="O742" s="33"/>
      <c r="P742" s="36"/>
      <c r="Q742" s="36"/>
    </row>
    <row r="743">
      <c r="A743" s="36"/>
      <c r="B743" s="67"/>
      <c r="C743" s="44"/>
      <c r="D743" s="67"/>
      <c r="E743" s="67"/>
      <c r="F743" s="36"/>
      <c r="G743" s="36"/>
      <c r="I743" s="36"/>
      <c r="J743" s="52"/>
      <c r="K743" s="52"/>
      <c r="L743" s="33"/>
      <c r="M743" s="33"/>
      <c r="N743" s="33"/>
      <c r="O743" s="33"/>
      <c r="P743" s="36"/>
      <c r="Q743" s="36"/>
    </row>
    <row r="744">
      <c r="A744" s="36"/>
      <c r="B744" s="67"/>
      <c r="C744" s="44"/>
      <c r="D744" s="67"/>
      <c r="E744" s="67"/>
      <c r="F744" s="36"/>
      <c r="G744" s="36"/>
      <c r="I744" s="36"/>
      <c r="J744" s="52"/>
      <c r="K744" s="52"/>
      <c r="L744" s="33"/>
      <c r="M744" s="33"/>
      <c r="N744" s="33"/>
      <c r="O744" s="33"/>
      <c r="P744" s="36"/>
      <c r="Q744" s="36"/>
    </row>
    <row r="745">
      <c r="A745" s="36"/>
      <c r="B745" s="67"/>
      <c r="C745" s="44"/>
      <c r="D745" s="67"/>
      <c r="E745" s="67"/>
      <c r="F745" s="36"/>
      <c r="G745" s="36"/>
      <c r="I745" s="36"/>
      <c r="J745" s="52"/>
      <c r="K745" s="52"/>
      <c r="L745" s="33"/>
      <c r="M745" s="33"/>
      <c r="N745" s="33"/>
      <c r="O745" s="33"/>
      <c r="P745" s="36"/>
      <c r="Q745" s="36"/>
    </row>
    <row r="746">
      <c r="A746" s="36"/>
      <c r="B746" s="67"/>
      <c r="C746" s="44"/>
      <c r="D746" s="67"/>
      <c r="E746" s="67"/>
      <c r="F746" s="36"/>
      <c r="G746" s="36"/>
      <c r="I746" s="36"/>
      <c r="J746" s="52"/>
      <c r="K746" s="52"/>
      <c r="L746" s="33"/>
      <c r="M746" s="33"/>
      <c r="N746" s="33"/>
      <c r="O746" s="33"/>
      <c r="P746" s="36"/>
      <c r="Q746" s="36"/>
    </row>
    <row r="747">
      <c r="A747" s="36"/>
      <c r="B747" s="67"/>
      <c r="C747" s="44"/>
      <c r="D747" s="67"/>
      <c r="E747" s="67"/>
      <c r="F747" s="36"/>
      <c r="G747" s="36"/>
      <c r="I747" s="36"/>
      <c r="J747" s="52"/>
      <c r="K747" s="52"/>
      <c r="L747" s="33"/>
      <c r="M747" s="33"/>
      <c r="N747" s="33"/>
      <c r="O747" s="33"/>
      <c r="P747" s="36"/>
      <c r="Q747" s="36"/>
    </row>
    <row r="748">
      <c r="A748" s="36"/>
      <c r="B748" s="67"/>
      <c r="C748" s="44"/>
      <c r="D748" s="67"/>
      <c r="E748" s="67"/>
      <c r="F748" s="36"/>
      <c r="G748" s="36"/>
      <c r="I748" s="36"/>
      <c r="J748" s="52"/>
      <c r="K748" s="52"/>
      <c r="L748" s="33"/>
      <c r="M748" s="33"/>
      <c r="N748" s="33"/>
      <c r="O748" s="33"/>
      <c r="P748" s="36"/>
      <c r="Q748" s="36"/>
    </row>
    <row r="749">
      <c r="A749" s="36"/>
      <c r="B749" s="67"/>
      <c r="C749" s="44"/>
      <c r="D749" s="67"/>
      <c r="E749" s="67"/>
      <c r="F749" s="36"/>
      <c r="G749" s="36"/>
      <c r="I749" s="36"/>
      <c r="J749" s="52"/>
      <c r="K749" s="52"/>
      <c r="L749" s="33"/>
      <c r="M749" s="33"/>
      <c r="N749" s="33"/>
      <c r="O749" s="33"/>
      <c r="P749" s="36"/>
      <c r="Q749" s="36"/>
    </row>
    <row r="750">
      <c r="A750" s="36"/>
      <c r="B750" s="67"/>
      <c r="C750" s="44"/>
      <c r="D750" s="67"/>
      <c r="E750" s="67"/>
      <c r="F750" s="36"/>
      <c r="G750" s="36"/>
      <c r="I750" s="36"/>
      <c r="J750" s="52"/>
      <c r="K750" s="52"/>
      <c r="L750" s="33"/>
      <c r="M750" s="33"/>
      <c r="N750" s="33"/>
      <c r="O750" s="33"/>
      <c r="P750" s="36"/>
      <c r="Q750" s="36"/>
    </row>
    <row r="751">
      <c r="A751" s="36"/>
      <c r="B751" s="67"/>
      <c r="C751" s="44"/>
      <c r="D751" s="67"/>
      <c r="E751" s="67"/>
      <c r="F751" s="36"/>
      <c r="G751" s="36"/>
      <c r="I751" s="36"/>
      <c r="J751" s="52"/>
      <c r="K751" s="52"/>
      <c r="L751" s="33"/>
      <c r="M751" s="33"/>
      <c r="N751" s="33"/>
      <c r="O751" s="33"/>
      <c r="P751" s="36"/>
      <c r="Q751" s="36"/>
    </row>
    <row r="752">
      <c r="A752" s="36"/>
      <c r="B752" s="67"/>
      <c r="C752" s="44"/>
      <c r="D752" s="67"/>
      <c r="E752" s="67"/>
      <c r="F752" s="36"/>
      <c r="G752" s="36"/>
      <c r="I752" s="36"/>
      <c r="J752" s="52"/>
      <c r="K752" s="52"/>
      <c r="L752" s="33"/>
      <c r="M752" s="33"/>
      <c r="N752" s="33"/>
      <c r="O752" s="33"/>
      <c r="P752" s="36"/>
      <c r="Q752" s="36"/>
    </row>
    <row r="753">
      <c r="A753" s="36"/>
      <c r="B753" s="67"/>
      <c r="C753" s="44"/>
      <c r="D753" s="67"/>
      <c r="E753" s="67"/>
      <c r="F753" s="36"/>
      <c r="G753" s="36"/>
      <c r="I753" s="36"/>
      <c r="J753" s="52"/>
      <c r="K753" s="52"/>
      <c r="L753" s="33"/>
      <c r="M753" s="33"/>
      <c r="N753" s="33"/>
      <c r="O753" s="33"/>
      <c r="P753" s="36"/>
      <c r="Q753" s="36"/>
    </row>
    <row r="754">
      <c r="A754" s="36"/>
      <c r="B754" s="67"/>
      <c r="C754" s="44"/>
      <c r="D754" s="67"/>
      <c r="E754" s="67"/>
      <c r="F754" s="36"/>
      <c r="G754" s="36"/>
      <c r="I754" s="36"/>
      <c r="J754" s="52"/>
      <c r="K754" s="52"/>
      <c r="L754" s="33"/>
      <c r="M754" s="33"/>
      <c r="N754" s="33"/>
      <c r="O754" s="33"/>
      <c r="P754" s="36"/>
      <c r="Q754" s="36"/>
    </row>
    <row r="755">
      <c r="A755" s="36"/>
      <c r="B755" s="67"/>
      <c r="C755" s="44"/>
      <c r="D755" s="67"/>
      <c r="E755" s="67"/>
      <c r="F755" s="36"/>
      <c r="G755" s="36"/>
      <c r="I755" s="36"/>
      <c r="J755" s="52"/>
      <c r="K755" s="52"/>
      <c r="L755" s="33"/>
      <c r="M755" s="33"/>
      <c r="N755" s="33"/>
      <c r="O755" s="33"/>
      <c r="P755" s="36"/>
      <c r="Q755" s="36"/>
    </row>
    <row r="756">
      <c r="A756" s="36"/>
      <c r="B756" s="67"/>
      <c r="C756" s="44"/>
      <c r="D756" s="67"/>
      <c r="E756" s="67"/>
      <c r="F756" s="36"/>
      <c r="G756" s="36"/>
      <c r="I756" s="36"/>
      <c r="J756" s="52"/>
      <c r="K756" s="52"/>
      <c r="L756" s="33"/>
      <c r="M756" s="33"/>
      <c r="N756" s="33"/>
      <c r="O756" s="33"/>
      <c r="P756" s="36"/>
      <c r="Q756" s="36"/>
    </row>
    <row r="757">
      <c r="A757" s="36"/>
      <c r="B757" s="67"/>
      <c r="C757" s="44"/>
      <c r="D757" s="67"/>
      <c r="E757" s="67"/>
      <c r="F757" s="36"/>
      <c r="G757" s="36"/>
      <c r="I757" s="36"/>
      <c r="J757" s="52"/>
      <c r="K757" s="52"/>
      <c r="L757" s="33"/>
      <c r="M757" s="33"/>
      <c r="N757" s="33"/>
      <c r="O757" s="33"/>
      <c r="P757" s="36"/>
      <c r="Q757" s="36"/>
    </row>
    <row r="758">
      <c r="A758" s="36"/>
      <c r="B758" s="67"/>
      <c r="C758" s="44"/>
      <c r="D758" s="67"/>
      <c r="E758" s="67"/>
      <c r="F758" s="36"/>
      <c r="G758" s="36"/>
      <c r="I758" s="36"/>
      <c r="J758" s="52"/>
      <c r="K758" s="52"/>
      <c r="L758" s="33"/>
      <c r="M758" s="33"/>
      <c r="N758" s="33"/>
      <c r="O758" s="33"/>
      <c r="P758" s="36"/>
      <c r="Q758" s="36"/>
    </row>
    <row r="759">
      <c r="A759" s="36"/>
      <c r="B759" s="67"/>
      <c r="C759" s="44"/>
      <c r="D759" s="67"/>
      <c r="E759" s="67"/>
      <c r="F759" s="36"/>
      <c r="G759" s="36"/>
      <c r="I759" s="36"/>
      <c r="J759" s="52"/>
      <c r="K759" s="52"/>
      <c r="L759" s="33"/>
      <c r="M759" s="33"/>
      <c r="N759" s="33"/>
      <c r="O759" s="33"/>
      <c r="P759" s="36"/>
      <c r="Q759" s="36"/>
    </row>
    <row r="760">
      <c r="A760" s="36"/>
      <c r="B760" s="67"/>
      <c r="C760" s="44"/>
      <c r="D760" s="67"/>
      <c r="E760" s="67"/>
      <c r="F760" s="36"/>
      <c r="G760" s="36"/>
      <c r="I760" s="36"/>
      <c r="J760" s="52"/>
      <c r="K760" s="52"/>
      <c r="L760" s="33"/>
      <c r="M760" s="33"/>
      <c r="N760" s="33"/>
      <c r="O760" s="33"/>
      <c r="P760" s="36"/>
      <c r="Q760" s="36"/>
    </row>
    <row r="761">
      <c r="A761" s="36"/>
      <c r="B761" s="67"/>
      <c r="C761" s="44"/>
      <c r="D761" s="67"/>
      <c r="E761" s="67"/>
      <c r="F761" s="36"/>
      <c r="G761" s="36"/>
      <c r="I761" s="36"/>
      <c r="J761" s="52"/>
      <c r="K761" s="52"/>
      <c r="L761" s="33"/>
      <c r="M761" s="33"/>
      <c r="N761" s="33"/>
      <c r="O761" s="33"/>
      <c r="P761" s="36"/>
      <c r="Q761" s="36"/>
    </row>
    <row r="762">
      <c r="A762" s="36"/>
      <c r="B762" s="67"/>
      <c r="C762" s="44"/>
      <c r="D762" s="67"/>
      <c r="E762" s="67"/>
      <c r="F762" s="36"/>
      <c r="G762" s="36"/>
      <c r="I762" s="36"/>
      <c r="J762" s="52"/>
      <c r="K762" s="52"/>
      <c r="L762" s="33"/>
      <c r="M762" s="33"/>
      <c r="N762" s="33"/>
      <c r="O762" s="33"/>
      <c r="P762" s="36"/>
      <c r="Q762" s="36"/>
    </row>
    <row r="763">
      <c r="A763" s="36"/>
      <c r="B763" s="67"/>
      <c r="C763" s="44"/>
      <c r="D763" s="67"/>
      <c r="E763" s="67"/>
      <c r="F763" s="36"/>
      <c r="G763" s="36"/>
      <c r="I763" s="36"/>
      <c r="J763" s="52"/>
      <c r="K763" s="52"/>
      <c r="L763" s="33"/>
      <c r="M763" s="33"/>
      <c r="N763" s="33"/>
      <c r="O763" s="33"/>
      <c r="P763" s="36"/>
      <c r="Q763" s="36"/>
    </row>
    <row r="764">
      <c r="A764" s="36"/>
      <c r="B764" s="67"/>
      <c r="C764" s="44"/>
      <c r="D764" s="67"/>
      <c r="E764" s="67"/>
      <c r="F764" s="36"/>
      <c r="G764" s="36"/>
      <c r="I764" s="36"/>
      <c r="J764" s="52"/>
      <c r="K764" s="52"/>
      <c r="L764" s="33"/>
      <c r="M764" s="33"/>
      <c r="N764" s="33"/>
      <c r="O764" s="33"/>
      <c r="P764" s="36"/>
      <c r="Q764" s="36"/>
    </row>
    <row r="765">
      <c r="A765" s="36"/>
      <c r="B765" s="67"/>
      <c r="C765" s="44"/>
      <c r="D765" s="67"/>
      <c r="E765" s="67"/>
      <c r="F765" s="36"/>
      <c r="G765" s="36"/>
      <c r="I765" s="36"/>
      <c r="J765" s="52"/>
      <c r="K765" s="52"/>
      <c r="L765" s="33"/>
      <c r="M765" s="33"/>
      <c r="N765" s="33"/>
      <c r="O765" s="33"/>
      <c r="P765" s="36"/>
      <c r="Q765" s="36"/>
    </row>
    <row r="766">
      <c r="A766" s="36"/>
      <c r="B766" s="67"/>
      <c r="C766" s="44"/>
      <c r="D766" s="67"/>
      <c r="E766" s="67"/>
      <c r="F766" s="36"/>
      <c r="G766" s="36"/>
      <c r="I766" s="36"/>
      <c r="J766" s="52"/>
      <c r="K766" s="52"/>
      <c r="L766" s="33"/>
      <c r="M766" s="33"/>
      <c r="N766" s="33"/>
      <c r="O766" s="33"/>
      <c r="P766" s="36"/>
      <c r="Q766" s="36"/>
    </row>
    <row r="767">
      <c r="A767" s="36"/>
      <c r="B767" s="67"/>
      <c r="C767" s="44"/>
      <c r="D767" s="67"/>
      <c r="E767" s="67"/>
      <c r="F767" s="36"/>
      <c r="G767" s="36"/>
      <c r="I767" s="36"/>
      <c r="J767" s="52"/>
      <c r="K767" s="52"/>
      <c r="L767" s="33"/>
      <c r="M767" s="33"/>
      <c r="N767" s="33"/>
      <c r="O767" s="33"/>
      <c r="P767" s="36"/>
      <c r="Q767" s="36"/>
    </row>
    <row r="768">
      <c r="A768" s="36"/>
      <c r="B768" s="67"/>
      <c r="C768" s="44"/>
      <c r="D768" s="67"/>
      <c r="E768" s="67"/>
      <c r="F768" s="36"/>
      <c r="G768" s="36"/>
      <c r="I768" s="36"/>
      <c r="J768" s="52"/>
      <c r="K768" s="52"/>
      <c r="L768" s="33"/>
      <c r="M768" s="33"/>
      <c r="N768" s="33"/>
      <c r="O768" s="33"/>
      <c r="P768" s="36"/>
      <c r="Q768" s="36"/>
    </row>
    <row r="769">
      <c r="A769" s="36"/>
      <c r="B769" s="67"/>
      <c r="C769" s="44"/>
      <c r="D769" s="67"/>
      <c r="E769" s="67"/>
      <c r="F769" s="36"/>
      <c r="G769" s="36"/>
      <c r="I769" s="36"/>
      <c r="J769" s="52"/>
      <c r="K769" s="52"/>
      <c r="L769" s="33"/>
      <c r="M769" s="33"/>
      <c r="N769" s="33"/>
      <c r="O769" s="33"/>
      <c r="P769" s="36"/>
      <c r="Q769" s="36"/>
    </row>
    <row r="770">
      <c r="A770" s="36"/>
      <c r="B770" s="67"/>
      <c r="C770" s="44"/>
      <c r="D770" s="67"/>
      <c r="E770" s="67"/>
      <c r="F770" s="36"/>
      <c r="G770" s="36"/>
      <c r="I770" s="36"/>
      <c r="J770" s="52"/>
      <c r="K770" s="52"/>
      <c r="L770" s="33"/>
      <c r="M770" s="33"/>
      <c r="N770" s="33"/>
      <c r="O770" s="33"/>
      <c r="P770" s="36"/>
      <c r="Q770" s="36"/>
    </row>
    <row r="771">
      <c r="A771" s="36"/>
      <c r="B771" s="67"/>
      <c r="C771" s="44"/>
      <c r="D771" s="67"/>
      <c r="E771" s="67"/>
      <c r="F771" s="36"/>
      <c r="G771" s="36"/>
      <c r="I771" s="36"/>
      <c r="J771" s="52"/>
      <c r="K771" s="52"/>
      <c r="L771" s="33"/>
      <c r="M771" s="33"/>
      <c r="N771" s="33"/>
      <c r="O771" s="33"/>
      <c r="P771" s="36"/>
      <c r="Q771" s="36"/>
    </row>
    <row r="772">
      <c r="A772" s="36"/>
      <c r="B772" s="67"/>
      <c r="C772" s="44"/>
      <c r="D772" s="67"/>
      <c r="E772" s="67"/>
      <c r="F772" s="36"/>
      <c r="G772" s="36"/>
      <c r="I772" s="36"/>
      <c r="J772" s="52"/>
      <c r="K772" s="52"/>
      <c r="L772" s="33"/>
      <c r="M772" s="33"/>
      <c r="N772" s="33"/>
      <c r="O772" s="33"/>
      <c r="P772" s="36"/>
      <c r="Q772" s="36"/>
    </row>
    <row r="773">
      <c r="A773" s="36"/>
      <c r="B773" s="67"/>
      <c r="C773" s="44"/>
      <c r="D773" s="67"/>
      <c r="E773" s="67"/>
      <c r="F773" s="36"/>
      <c r="G773" s="36"/>
      <c r="I773" s="36"/>
      <c r="J773" s="52"/>
      <c r="K773" s="52"/>
      <c r="L773" s="33"/>
      <c r="M773" s="33"/>
      <c r="N773" s="33"/>
      <c r="O773" s="33"/>
      <c r="P773" s="36"/>
      <c r="Q773" s="36"/>
    </row>
    <row r="774">
      <c r="A774" s="36"/>
      <c r="B774" s="67"/>
      <c r="C774" s="44"/>
      <c r="D774" s="67"/>
      <c r="E774" s="67"/>
      <c r="F774" s="36"/>
      <c r="G774" s="36"/>
      <c r="I774" s="36"/>
      <c r="J774" s="52"/>
      <c r="K774" s="52"/>
      <c r="L774" s="33"/>
      <c r="M774" s="33"/>
      <c r="N774" s="33"/>
      <c r="O774" s="33"/>
      <c r="P774" s="36"/>
      <c r="Q774" s="36"/>
    </row>
    <row r="775">
      <c r="A775" s="36"/>
      <c r="B775" s="67"/>
      <c r="C775" s="44"/>
      <c r="D775" s="67"/>
      <c r="E775" s="67"/>
      <c r="F775" s="36"/>
      <c r="G775" s="36"/>
      <c r="I775" s="36"/>
      <c r="J775" s="52"/>
      <c r="K775" s="52"/>
      <c r="L775" s="33"/>
      <c r="M775" s="33"/>
      <c r="N775" s="33"/>
      <c r="O775" s="33"/>
      <c r="P775" s="36"/>
      <c r="Q775" s="36"/>
    </row>
    <row r="776">
      <c r="A776" s="36"/>
      <c r="B776" s="67"/>
      <c r="C776" s="44"/>
      <c r="D776" s="67"/>
      <c r="E776" s="67"/>
      <c r="F776" s="36"/>
      <c r="G776" s="36"/>
      <c r="I776" s="36"/>
      <c r="J776" s="52"/>
      <c r="K776" s="52"/>
      <c r="L776" s="33"/>
      <c r="M776" s="33"/>
      <c r="N776" s="33"/>
      <c r="O776" s="33"/>
      <c r="P776" s="36"/>
      <c r="Q776" s="36"/>
    </row>
    <row r="777">
      <c r="A777" s="36"/>
      <c r="B777" s="67"/>
      <c r="C777" s="44"/>
      <c r="D777" s="67"/>
      <c r="E777" s="67"/>
      <c r="F777" s="36"/>
      <c r="G777" s="36"/>
      <c r="I777" s="36"/>
      <c r="J777" s="52"/>
      <c r="K777" s="52"/>
      <c r="L777" s="33"/>
      <c r="M777" s="33"/>
      <c r="N777" s="33"/>
      <c r="O777" s="33"/>
      <c r="P777" s="36"/>
      <c r="Q777" s="36"/>
    </row>
    <row r="778">
      <c r="A778" s="36"/>
      <c r="B778" s="67"/>
      <c r="C778" s="44"/>
      <c r="D778" s="67"/>
      <c r="E778" s="67"/>
      <c r="F778" s="36"/>
      <c r="G778" s="36"/>
      <c r="I778" s="36"/>
      <c r="J778" s="52"/>
      <c r="K778" s="52"/>
      <c r="L778" s="33"/>
      <c r="M778" s="33"/>
      <c r="N778" s="33"/>
      <c r="O778" s="33"/>
      <c r="P778" s="36"/>
      <c r="Q778" s="36"/>
    </row>
    <row r="779">
      <c r="A779" s="36"/>
      <c r="B779" s="67"/>
      <c r="C779" s="44"/>
      <c r="D779" s="67"/>
      <c r="E779" s="67"/>
      <c r="F779" s="36"/>
      <c r="G779" s="36"/>
      <c r="I779" s="36"/>
      <c r="J779" s="52"/>
      <c r="K779" s="52"/>
      <c r="L779" s="33"/>
      <c r="M779" s="33"/>
      <c r="N779" s="33"/>
      <c r="O779" s="33"/>
      <c r="P779" s="36"/>
      <c r="Q779" s="36"/>
    </row>
    <row r="780">
      <c r="A780" s="36"/>
      <c r="B780" s="67"/>
      <c r="C780" s="44"/>
      <c r="D780" s="67"/>
      <c r="E780" s="67"/>
      <c r="F780" s="36"/>
      <c r="G780" s="36"/>
      <c r="I780" s="36"/>
      <c r="J780" s="52"/>
      <c r="K780" s="52"/>
      <c r="L780" s="33"/>
      <c r="M780" s="33"/>
      <c r="N780" s="33"/>
      <c r="O780" s="33"/>
      <c r="P780" s="36"/>
      <c r="Q780" s="36"/>
    </row>
    <row r="781">
      <c r="A781" s="36"/>
      <c r="B781" s="67"/>
      <c r="C781" s="44"/>
      <c r="D781" s="67"/>
      <c r="E781" s="67"/>
      <c r="F781" s="36"/>
      <c r="G781" s="36"/>
      <c r="I781" s="36"/>
      <c r="J781" s="52"/>
      <c r="K781" s="52"/>
      <c r="L781" s="33"/>
      <c r="M781" s="33"/>
      <c r="N781" s="33"/>
      <c r="O781" s="33"/>
      <c r="P781" s="36"/>
      <c r="Q781" s="36"/>
    </row>
    <row r="782">
      <c r="A782" s="36"/>
      <c r="B782" s="67"/>
      <c r="C782" s="44"/>
      <c r="D782" s="67"/>
      <c r="E782" s="67"/>
      <c r="F782" s="36"/>
      <c r="G782" s="36"/>
      <c r="I782" s="36"/>
      <c r="J782" s="52"/>
      <c r="K782" s="52"/>
      <c r="L782" s="33"/>
      <c r="M782" s="33"/>
      <c r="N782" s="33"/>
      <c r="O782" s="33"/>
      <c r="P782" s="36"/>
      <c r="Q782" s="36"/>
    </row>
    <row r="783">
      <c r="A783" s="36"/>
      <c r="B783" s="67"/>
      <c r="C783" s="44"/>
      <c r="D783" s="67"/>
      <c r="E783" s="67"/>
      <c r="F783" s="36"/>
      <c r="G783" s="36"/>
      <c r="I783" s="36"/>
      <c r="J783" s="52"/>
      <c r="K783" s="52"/>
      <c r="L783" s="33"/>
      <c r="M783" s="33"/>
      <c r="N783" s="33"/>
      <c r="O783" s="33"/>
      <c r="P783" s="36"/>
      <c r="Q783" s="36"/>
    </row>
    <row r="784">
      <c r="A784" s="36"/>
      <c r="B784" s="67"/>
      <c r="C784" s="44"/>
      <c r="D784" s="67"/>
      <c r="E784" s="67"/>
      <c r="F784" s="36"/>
      <c r="G784" s="36"/>
      <c r="I784" s="36"/>
      <c r="J784" s="52"/>
      <c r="K784" s="52"/>
      <c r="L784" s="33"/>
      <c r="M784" s="33"/>
      <c r="N784" s="33"/>
      <c r="O784" s="33"/>
      <c r="P784" s="36"/>
      <c r="Q784" s="36"/>
    </row>
    <row r="785">
      <c r="A785" s="36"/>
      <c r="B785" s="67"/>
      <c r="C785" s="44"/>
      <c r="D785" s="67"/>
      <c r="E785" s="67"/>
      <c r="F785" s="36"/>
      <c r="G785" s="36"/>
      <c r="I785" s="36"/>
      <c r="J785" s="52"/>
      <c r="K785" s="52"/>
      <c r="L785" s="33"/>
      <c r="M785" s="33"/>
      <c r="N785" s="33"/>
      <c r="O785" s="33"/>
      <c r="P785" s="36"/>
      <c r="Q785" s="36"/>
    </row>
    <row r="786">
      <c r="A786" s="36"/>
      <c r="B786" s="67"/>
      <c r="C786" s="44"/>
      <c r="D786" s="67"/>
      <c r="E786" s="67"/>
      <c r="F786" s="36"/>
      <c r="G786" s="36"/>
      <c r="I786" s="36"/>
      <c r="J786" s="52"/>
      <c r="K786" s="52"/>
      <c r="L786" s="33"/>
      <c r="M786" s="33"/>
      <c r="N786" s="33"/>
      <c r="O786" s="33"/>
      <c r="P786" s="36"/>
      <c r="Q786" s="36"/>
    </row>
    <row r="787">
      <c r="A787" s="36"/>
      <c r="B787" s="67"/>
      <c r="C787" s="44"/>
      <c r="D787" s="67"/>
      <c r="E787" s="67"/>
      <c r="F787" s="36"/>
      <c r="G787" s="36"/>
      <c r="I787" s="36"/>
      <c r="J787" s="52"/>
      <c r="K787" s="52"/>
      <c r="L787" s="33"/>
      <c r="M787" s="33"/>
      <c r="N787" s="33"/>
      <c r="O787" s="33"/>
      <c r="P787" s="36"/>
      <c r="Q787" s="36"/>
    </row>
    <row r="788">
      <c r="A788" s="36"/>
      <c r="B788" s="67"/>
      <c r="C788" s="44"/>
      <c r="D788" s="67"/>
      <c r="E788" s="67"/>
      <c r="F788" s="36"/>
      <c r="G788" s="36"/>
      <c r="I788" s="36"/>
      <c r="J788" s="52"/>
      <c r="K788" s="52"/>
      <c r="L788" s="33"/>
      <c r="M788" s="33"/>
      <c r="N788" s="33"/>
      <c r="O788" s="33"/>
      <c r="P788" s="36"/>
      <c r="Q788" s="36"/>
    </row>
    <row r="789">
      <c r="A789" s="36"/>
      <c r="B789" s="67"/>
      <c r="C789" s="44"/>
      <c r="D789" s="67"/>
      <c r="E789" s="67"/>
      <c r="F789" s="36"/>
      <c r="G789" s="36"/>
      <c r="I789" s="36"/>
      <c r="J789" s="52"/>
      <c r="K789" s="52"/>
      <c r="L789" s="33"/>
      <c r="M789" s="33"/>
      <c r="N789" s="33"/>
      <c r="O789" s="33"/>
      <c r="P789" s="36"/>
      <c r="Q789" s="36"/>
    </row>
    <row r="790">
      <c r="A790" s="36"/>
      <c r="B790" s="67"/>
      <c r="C790" s="44"/>
      <c r="D790" s="67"/>
      <c r="E790" s="67"/>
      <c r="F790" s="36"/>
      <c r="G790" s="36"/>
      <c r="I790" s="36"/>
      <c r="J790" s="52"/>
      <c r="K790" s="52"/>
      <c r="L790" s="33"/>
      <c r="M790" s="33"/>
      <c r="N790" s="33"/>
      <c r="O790" s="33"/>
      <c r="P790" s="36"/>
      <c r="Q790" s="36"/>
    </row>
    <row r="791">
      <c r="A791" s="36"/>
      <c r="B791" s="67"/>
      <c r="C791" s="44"/>
      <c r="D791" s="67"/>
      <c r="E791" s="67"/>
      <c r="F791" s="36"/>
      <c r="G791" s="36"/>
      <c r="I791" s="36"/>
      <c r="J791" s="52"/>
      <c r="K791" s="52"/>
      <c r="L791" s="33"/>
      <c r="M791" s="33"/>
      <c r="N791" s="33"/>
      <c r="O791" s="33"/>
      <c r="P791" s="36"/>
      <c r="Q791" s="36"/>
    </row>
    <row r="792">
      <c r="A792" s="36"/>
      <c r="B792" s="67"/>
      <c r="C792" s="44"/>
      <c r="D792" s="67"/>
      <c r="E792" s="67"/>
      <c r="F792" s="36"/>
      <c r="G792" s="36"/>
      <c r="I792" s="36"/>
      <c r="J792" s="52"/>
      <c r="K792" s="52"/>
      <c r="L792" s="33"/>
      <c r="M792" s="33"/>
      <c r="N792" s="33"/>
      <c r="O792" s="33"/>
      <c r="P792" s="36"/>
      <c r="Q792" s="36"/>
    </row>
    <row r="793">
      <c r="A793" s="36"/>
      <c r="B793" s="67"/>
      <c r="C793" s="44"/>
      <c r="D793" s="67"/>
      <c r="E793" s="67"/>
      <c r="F793" s="36"/>
      <c r="G793" s="36"/>
      <c r="I793" s="36"/>
      <c r="J793" s="52"/>
      <c r="K793" s="52"/>
      <c r="L793" s="33"/>
      <c r="M793" s="33"/>
      <c r="N793" s="33"/>
      <c r="O793" s="33"/>
      <c r="P793" s="36"/>
      <c r="Q793" s="36"/>
    </row>
    <row r="794">
      <c r="A794" s="36"/>
      <c r="B794" s="67"/>
      <c r="C794" s="44"/>
      <c r="D794" s="67"/>
      <c r="E794" s="67"/>
      <c r="F794" s="36"/>
      <c r="G794" s="36"/>
      <c r="I794" s="36"/>
      <c r="J794" s="52"/>
      <c r="K794" s="52"/>
      <c r="L794" s="33"/>
      <c r="M794" s="33"/>
      <c r="N794" s="33"/>
      <c r="O794" s="33"/>
      <c r="P794" s="36"/>
      <c r="Q794" s="36"/>
    </row>
    <row r="795">
      <c r="A795" s="36"/>
      <c r="B795" s="67"/>
      <c r="C795" s="44"/>
      <c r="D795" s="67"/>
      <c r="E795" s="67"/>
      <c r="F795" s="36"/>
      <c r="G795" s="36"/>
      <c r="I795" s="36"/>
      <c r="J795" s="52"/>
      <c r="K795" s="52"/>
      <c r="L795" s="33"/>
      <c r="M795" s="33"/>
      <c r="N795" s="33"/>
      <c r="O795" s="33"/>
      <c r="P795" s="36"/>
      <c r="Q795" s="36"/>
    </row>
    <row r="796">
      <c r="A796" s="36"/>
      <c r="B796" s="67"/>
      <c r="C796" s="44"/>
      <c r="D796" s="67"/>
      <c r="E796" s="67"/>
      <c r="F796" s="36"/>
      <c r="G796" s="36"/>
      <c r="I796" s="36"/>
      <c r="J796" s="52"/>
      <c r="K796" s="52"/>
      <c r="L796" s="33"/>
      <c r="M796" s="33"/>
      <c r="N796" s="33"/>
      <c r="O796" s="33"/>
      <c r="P796" s="36"/>
      <c r="Q796" s="36"/>
    </row>
    <row r="797">
      <c r="A797" s="36"/>
      <c r="B797" s="67"/>
      <c r="C797" s="44"/>
      <c r="D797" s="67"/>
      <c r="E797" s="67"/>
      <c r="F797" s="36"/>
      <c r="G797" s="36"/>
      <c r="I797" s="36"/>
      <c r="J797" s="52"/>
      <c r="K797" s="52"/>
      <c r="L797" s="33"/>
      <c r="M797" s="33"/>
      <c r="N797" s="33"/>
      <c r="O797" s="33"/>
      <c r="P797" s="36"/>
      <c r="Q797" s="36"/>
    </row>
    <row r="798">
      <c r="A798" s="36"/>
      <c r="B798" s="67"/>
      <c r="C798" s="44"/>
      <c r="D798" s="67"/>
      <c r="E798" s="67"/>
      <c r="F798" s="36"/>
      <c r="G798" s="36"/>
      <c r="I798" s="36"/>
      <c r="J798" s="52"/>
      <c r="K798" s="52"/>
      <c r="L798" s="33"/>
      <c r="M798" s="33"/>
      <c r="N798" s="33"/>
      <c r="O798" s="33"/>
      <c r="P798" s="36"/>
      <c r="Q798" s="36"/>
    </row>
    <row r="799">
      <c r="A799" s="36"/>
      <c r="B799" s="67"/>
      <c r="C799" s="44"/>
      <c r="D799" s="67"/>
      <c r="E799" s="67"/>
      <c r="F799" s="36"/>
      <c r="G799" s="36"/>
      <c r="I799" s="36"/>
      <c r="J799" s="52"/>
      <c r="K799" s="52"/>
      <c r="L799" s="33"/>
      <c r="M799" s="33"/>
      <c r="N799" s="33"/>
      <c r="O799" s="33"/>
      <c r="P799" s="36"/>
      <c r="Q799" s="36"/>
    </row>
    <row r="800">
      <c r="A800" s="36"/>
      <c r="B800" s="67"/>
      <c r="C800" s="44"/>
      <c r="D800" s="67"/>
      <c r="E800" s="67"/>
      <c r="F800" s="36"/>
      <c r="G800" s="36"/>
      <c r="I800" s="36"/>
      <c r="J800" s="52"/>
      <c r="K800" s="52"/>
      <c r="L800" s="33"/>
      <c r="M800" s="33"/>
      <c r="N800" s="33"/>
      <c r="O800" s="33"/>
      <c r="P800" s="36"/>
      <c r="Q800" s="36"/>
    </row>
    <row r="801">
      <c r="A801" s="36"/>
      <c r="B801" s="67"/>
      <c r="C801" s="44"/>
      <c r="D801" s="67"/>
      <c r="E801" s="67"/>
      <c r="F801" s="36"/>
      <c r="G801" s="36"/>
      <c r="I801" s="36"/>
      <c r="J801" s="52"/>
      <c r="K801" s="52"/>
      <c r="L801" s="33"/>
      <c r="M801" s="33"/>
      <c r="N801" s="33"/>
      <c r="O801" s="33"/>
      <c r="P801" s="36"/>
      <c r="Q801" s="36"/>
    </row>
    <row r="802">
      <c r="A802" s="36"/>
      <c r="B802" s="67"/>
      <c r="C802" s="44"/>
      <c r="D802" s="67"/>
      <c r="E802" s="67"/>
      <c r="F802" s="36"/>
      <c r="G802" s="36"/>
      <c r="I802" s="36"/>
      <c r="J802" s="52"/>
      <c r="K802" s="52"/>
      <c r="L802" s="33"/>
      <c r="M802" s="33"/>
      <c r="N802" s="33"/>
      <c r="O802" s="33"/>
      <c r="P802" s="36"/>
      <c r="Q802" s="36"/>
    </row>
    <row r="803">
      <c r="A803" s="36"/>
      <c r="B803" s="67"/>
      <c r="C803" s="44"/>
      <c r="D803" s="67"/>
      <c r="E803" s="67"/>
      <c r="F803" s="36"/>
      <c r="G803" s="36"/>
      <c r="I803" s="36"/>
      <c r="J803" s="52"/>
      <c r="K803" s="52"/>
      <c r="L803" s="33"/>
      <c r="M803" s="33"/>
      <c r="N803" s="33"/>
      <c r="O803" s="33"/>
      <c r="P803" s="36"/>
      <c r="Q803" s="36"/>
    </row>
    <row r="804">
      <c r="A804" s="36"/>
      <c r="B804" s="67"/>
      <c r="C804" s="44"/>
      <c r="D804" s="67"/>
      <c r="E804" s="67"/>
      <c r="F804" s="36"/>
      <c r="G804" s="36"/>
      <c r="I804" s="36"/>
      <c r="J804" s="52"/>
      <c r="K804" s="52"/>
      <c r="L804" s="33"/>
      <c r="M804" s="33"/>
      <c r="N804" s="33"/>
      <c r="O804" s="33"/>
      <c r="P804" s="36"/>
      <c r="Q804" s="36"/>
    </row>
    <row r="805">
      <c r="A805" s="36"/>
      <c r="B805" s="67"/>
      <c r="C805" s="44"/>
      <c r="D805" s="67"/>
      <c r="E805" s="67"/>
      <c r="F805" s="36"/>
      <c r="G805" s="36"/>
      <c r="I805" s="36"/>
      <c r="J805" s="52"/>
      <c r="K805" s="52"/>
      <c r="L805" s="33"/>
      <c r="M805" s="33"/>
      <c r="N805" s="33"/>
      <c r="O805" s="33"/>
      <c r="P805" s="36"/>
      <c r="Q805" s="36"/>
    </row>
    <row r="806">
      <c r="A806" s="36"/>
      <c r="B806" s="67"/>
      <c r="C806" s="44"/>
      <c r="D806" s="67"/>
      <c r="E806" s="67"/>
      <c r="F806" s="36"/>
      <c r="G806" s="36"/>
      <c r="I806" s="36"/>
      <c r="J806" s="52"/>
      <c r="K806" s="52"/>
      <c r="L806" s="33"/>
      <c r="M806" s="33"/>
      <c r="N806" s="33"/>
      <c r="O806" s="33"/>
      <c r="P806" s="36"/>
      <c r="Q806" s="36"/>
    </row>
    <row r="807">
      <c r="A807" s="36"/>
      <c r="B807" s="67"/>
      <c r="C807" s="44"/>
      <c r="D807" s="67"/>
      <c r="E807" s="67"/>
      <c r="F807" s="36"/>
      <c r="G807" s="36"/>
      <c r="I807" s="36"/>
      <c r="J807" s="52"/>
      <c r="K807" s="52"/>
      <c r="L807" s="33"/>
      <c r="M807" s="33"/>
      <c r="N807" s="33"/>
      <c r="O807" s="33"/>
      <c r="P807" s="36"/>
      <c r="Q807" s="36"/>
    </row>
    <row r="808">
      <c r="A808" s="36"/>
      <c r="B808" s="67"/>
      <c r="C808" s="44"/>
      <c r="D808" s="67"/>
      <c r="E808" s="67"/>
      <c r="F808" s="36"/>
      <c r="G808" s="36"/>
      <c r="I808" s="36"/>
      <c r="J808" s="52"/>
      <c r="K808" s="52"/>
      <c r="L808" s="33"/>
      <c r="M808" s="33"/>
      <c r="N808" s="33"/>
      <c r="O808" s="33"/>
      <c r="P808" s="36"/>
      <c r="Q808" s="36"/>
    </row>
    <row r="809">
      <c r="A809" s="36"/>
      <c r="B809" s="67"/>
      <c r="C809" s="44"/>
      <c r="D809" s="67"/>
      <c r="E809" s="67"/>
      <c r="F809" s="36"/>
      <c r="G809" s="36"/>
      <c r="I809" s="36"/>
      <c r="J809" s="52"/>
      <c r="K809" s="52"/>
      <c r="L809" s="33"/>
      <c r="M809" s="33"/>
      <c r="N809" s="33"/>
      <c r="O809" s="33"/>
      <c r="P809" s="36"/>
      <c r="Q809" s="36"/>
    </row>
    <row r="810">
      <c r="A810" s="36"/>
      <c r="B810" s="67"/>
      <c r="C810" s="44"/>
      <c r="D810" s="67"/>
      <c r="E810" s="67"/>
      <c r="F810" s="36"/>
      <c r="G810" s="36"/>
      <c r="I810" s="36"/>
      <c r="J810" s="52"/>
      <c r="K810" s="52"/>
      <c r="L810" s="33"/>
      <c r="M810" s="33"/>
      <c r="N810" s="33"/>
      <c r="O810" s="33"/>
      <c r="P810" s="36"/>
      <c r="Q810" s="36"/>
    </row>
    <row r="811">
      <c r="A811" s="36"/>
      <c r="B811" s="67"/>
      <c r="C811" s="44"/>
      <c r="D811" s="67"/>
      <c r="E811" s="67"/>
      <c r="F811" s="36"/>
      <c r="G811" s="36"/>
      <c r="I811" s="36"/>
      <c r="J811" s="52"/>
      <c r="K811" s="52"/>
      <c r="L811" s="33"/>
      <c r="M811" s="33"/>
      <c r="N811" s="33"/>
      <c r="O811" s="33"/>
      <c r="P811" s="36"/>
      <c r="Q811" s="36"/>
    </row>
    <row r="812">
      <c r="A812" s="36"/>
      <c r="B812" s="67"/>
      <c r="C812" s="44"/>
      <c r="D812" s="67"/>
      <c r="E812" s="67"/>
      <c r="F812" s="36"/>
      <c r="G812" s="36"/>
      <c r="I812" s="36"/>
      <c r="J812" s="52"/>
      <c r="K812" s="52"/>
      <c r="L812" s="33"/>
      <c r="M812" s="33"/>
      <c r="N812" s="33"/>
      <c r="O812" s="33"/>
      <c r="P812" s="36"/>
      <c r="Q812" s="36"/>
    </row>
    <row r="813">
      <c r="A813" s="36"/>
      <c r="B813" s="67"/>
      <c r="C813" s="44"/>
      <c r="D813" s="67"/>
      <c r="E813" s="67"/>
      <c r="F813" s="36"/>
      <c r="G813" s="36"/>
      <c r="I813" s="36"/>
      <c r="J813" s="52"/>
      <c r="K813" s="52"/>
      <c r="L813" s="33"/>
      <c r="M813" s="33"/>
      <c r="N813" s="33"/>
      <c r="O813" s="33"/>
      <c r="P813" s="36"/>
      <c r="Q813" s="36"/>
    </row>
    <row r="814">
      <c r="A814" s="36"/>
      <c r="B814" s="67"/>
      <c r="C814" s="44"/>
      <c r="D814" s="67"/>
      <c r="E814" s="67"/>
      <c r="F814" s="36"/>
      <c r="G814" s="36"/>
      <c r="I814" s="36"/>
      <c r="J814" s="52"/>
      <c r="K814" s="52"/>
      <c r="L814" s="33"/>
      <c r="M814" s="33"/>
      <c r="N814" s="33"/>
      <c r="O814" s="33"/>
      <c r="P814" s="36"/>
      <c r="Q814" s="36"/>
    </row>
    <row r="815">
      <c r="A815" s="36"/>
      <c r="B815" s="67"/>
      <c r="C815" s="44"/>
      <c r="D815" s="67"/>
      <c r="E815" s="67"/>
      <c r="F815" s="36"/>
      <c r="G815" s="36"/>
      <c r="I815" s="36"/>
      <c r="J815" s="52"/>
      <c r="K815" s="52"/>
      <c r="L815" s="33"/>
      <c r="M815" s="33"/>
      <c r="N815" s="33"/>
      <c r="O815" s="33"/>
      <c r="P815" s="36"/>
      <c r="Q815" s="36"/>
    </row>
    <row r="816">
      <c r="A816" s="36"/>
      <c r="B816" s="67"/>
      <c r="C816" s="44"/>
      <c r="D816" s="67"/>
      <c r="E816" s="67"/>
      <c r="F816" s="36"/>
      <c r="G816" s="36"/>
      <c r="I816" s="36"/>
      <c r="J816" s="52"/>
      <c r="K816" s="52"/>
      <c r="L816" s="33"/>
      <c r="M816" s="33"/>
      <c r="N816" s="33"/>
      <c r="O816" s="33"/>
      <c r="P816" s="36"/>
      <c r="Q816" s="36"/>
    </row>
    <row r="817">
      <c r="A817" s="36"/>
      <c r="B817" s="67"/>
      <c r="C817" s="44"/>
      <c r="D817" s="67"/>
      <c r="E817" s="67"/>
      <c r="F817" s="36"/>
      <c r="G817" s="36"/>
      <c r="I817" s="36"/>
      <c r="J817" s="52"/>
      <c r="K817" s="52"/>
      <c r="L817" s="33"/>
      <c r="M817" s="33"/>
      <c r="N817" s="33"/>
      <c r="O817" s="33"/>
      <c r="P817" s="36"/>
      <c r="Q817" s="36"/>
    </row>
    <row r="818">
      <c r="A818" s="36"/>
      <c r="B818" s="67"/>
      <c r="C818" s="44"/>
      <c r="D818" s="67"/>
      <c r="E818" s="67"/>
      <c r="F818" s="36"/>
      <c r="G818" s="36"/>
      <c r="I818" s="36"/>
      <c r="J818" s="52"/>
      <c r="K818" s="52"/>
      <c r="L818" s="33"/>
      <c r="M818" s="33"/>
      <c r="N818" s="33"/>
      <c r="O818" s="33"/>
      <c r="P818" s="36"/>
      <c r="Q818" s="36"/>
    </row>
    <row r="819">
      <c r="A819" s="36"/>
      <c r="B819" s="67"/>
      <c r="C819" s="44"/>
      <c r="D819" s="67"/>
      <c r="E819" s="67"/>
      <c r="F819" s="36"/>
      <c r="G819" s="36"/>
      <c r="I819" s="36"/>
      <c r="J819" s="52"/>
      <c r="K819" s="52"/>
      <c r="L819" s="33"/>
      <c r="M819" s="33"/>
      <c r="N819" s="33"/>
      <c r="O819" s="33"/>
      <c r="P819" s="36"/>
      <c r="Q819" s="36"/>
    </row>
    <row r="820">
      <c r="A820" s="36"/>
      <c r="B820" s="67"/>
      <c r="C820" s="44"/>
      <c r="D820" s="67"/>
      <c r="E820" s="67"/>
      <c r="F820" s="36"/>
      <c r="G820" s="36"/>
      <c r="I820" s="36"/>
      <c r="J820" s="52"/>
      <c r="K820" s="52"/>
      <c r="L820" s="33"/>
      <c r="M820" s="33"/>
      <c r="N820" s="33"/>
      <c r="O820" s="33"/>
      <c r="P820" s="36"/>
      <c r="Q820" s="36"/>
    </row>
    <row r="821">
      <c r="A821" s="36"/>
      <c r="B821" s="67"/>
      <c r="C821" s="44"/>
      <c r="D821" s="67"/>
      <c r="E821" s="67"/>
      <c r="F821" s="36"/>
      <c r="G821" s="36"/>
      <c r="I821" s="36"/>
      <c r="J821" s="52"/>
      <c r="K821" s="52"/>
      <c r="L821" s="33"/>
      <c r="M821" s="33"/>
      <c r="N821" s="33"/>
      <c r="O821" s="33"/>
      <c r="P821" s="36"/>
      <c r="Q821" s="36"/>
    </row>
    <row r="822">
      <c r="A822" s="36"/>
      <c r="B822" s="67"/>
      <c r="C822" s="44"/>
      <c r="D822" s="67"/>
      <c r="E822" s="67"/>
      <c r="F822" s="36"/>
      <c r="G822" s="36"/>
      <c r="I822" s="36"/>
      <c r="J822" s="52"/>
      <c r="K822" s="52"/>
      <c r="L822" s="33"/>
      <c r="M822" s="33"/>
      <c r="N822" s="33"/>
      <c r="O822" s="33"/>
      <c r="P822" s="36"/>
      <c r="Q822" s="36"/>
    </row>
    <row r="823">
      <c r="A823" s="36"/>
      <c r="B823" s="67"/>
      <c r="C823" s="44"/>
      <c r="D823" s="67"/>
      <c r="E823" s="67"/>
      <c r="F823" s="36"/>
      <c r="G823" s="36"/>
      <c r="I823" s="36"/>
      <c r="J823" s="52"/>
      <c r="K823" s="52"/>
      <c r="L823" s="33"/>
      <c r="M823" s="33"/>
      <c r="N823" s="33"/>
      <c r="O823" s="33"/>
      <c r="P823" s="36"/>
      <c r="Q823" s="36"/>
    </row>
    <row r="824">
      <c r="A824" s="36"/>
      <c r="B824" s="67"/>
      <c r="C824" s="44"/>
      <c r="D824" s="67"/>
      <c r="E824" s="67"/>
      <c r="F824" s="36"/>
      <c r="G824" s="36"/>
      <c r="I824" s="36"/>
      <c r="J824" s="52"/>
      <c r="K824" s="52"/>
      <c r="L824" s="33"/>
      <c r="M824" s="33"/>
      <c r="N824" s="33"/>
      <c r="O824" s="33"/>
      <c r="P824" s="36"/>
      <c r="Q824" s="36"/>
    </row>
    <row r="825">
      <c r="A825" s="36"/>
      <c r="B825" s="67"/>
      <c r="C825" s="44"/>
      <c r="D825" s="67"/>
      <c r="E825" s="67"/>
      <c r="F825" s="36"/>
      <c r="G825" s="36"/>
      <c r="I825" s="36"/>
      <c r="J825" s="52"/>
      <c r="K825" s="52"/>
      <c r="L825" s="33"/>
      <c r="M825" s="33"/>
      <c r="N825" s="33"/>
      <c r="O825" s="33"/>
      <c r="P825" s="36"/>
      <c r="Q825" s="36"/>
    </row>
    <row r="826">
      <c r="A826" s="36"/>
      <c r="B826" s="67"/>
      <c r="C826" s="44"/>
      <c r="D826" s="67"/>
      <c r="E826" s="67"/>
      <c r="F826" s="36"/>
      <c r="G826" s="36"/>
      <c r="I826" s="36"/>
      <c r="J826" s="52"/>
      <c r="K826" s="52"/>
      <c r="L826" s="33"/>
      <c r="M826" s="33"/>
      <c r="N826" s="33"/>
      <c r="O826" s="33"/>
      <c r="P826" s="36"/>
      <c r="Q826" s="36"/>
    </row>
    <row r="827">
      <c r="A827" s="36"/>
      <c r="B827" s="67"/>
      <c r="C827" s="44"/>
      <c r="D827" s="67"/>
      <c r="E827" s="67"/>
      <c r="F827" s="36"/>
      <c r="G827" s="36"/>
      <c r="I827" s="36"/>
      <c r="J827" s="52"/>
      <c r="K827" s="52"/>
      <c r="L827" s="33"/>
      <c r="M827" s="33"/>
      <c r="N827" s="33"/>
      <c r="O827" s="33"/>
      <c r="P827" s="36"/>
      <c r="Q827" s="36"/>
    </row>
    <row r="828">
      <c r="A828" s="36"/>
      <c r="B828" s="67"/>
      <c r="C828" s="44"/>
      <c r="D828" s="67"/>
      <c r="E828" s="67"/>
      <c r="F828" s="36"/>
      <c r="G828" s="36"/>
      <c r="I828" s="36"/>
      <c r="J828" s="52"/>
      <c r="K828" s="52"/>
      <c r="L828" s="33"/>
      <c r="M828" s="33"/>
      <c r="N828" s="33"/>
      <c r="O828" s="33"/>
      <c r="P828" s="36"/>
      <c r="Q828" s="36"/>
    </row>
    <row r="829">
      <c r="A829" s="36"/>
      <c r="B829" s="67"/>
      <c r="C829" s="44"/>
      <c r="D829" s="67"/>
      <c r="E829" s="67"/>
      <c r="F829" s="36"/>
      <c r="G829" s="36"/>
      <c r="I829" s="36"/>
      <c r="J829" s="52"/>
      <c r="K829" s="52"/>
      <c r="L829" s="33"/>
      <c r="M829" s="33"/>
      <c r="N829" s="33"/>
      <c r="O829" s="33"/>
      <c r="P829" s="36"/>
      <c r="Q829" s="36"/>
    </row>
    <row r="830">
      <c r="A830" s="36"/>
      <c r="B830" s="67"/>
      <c r="C830" s="44"/>
      <c r="D830" s="67"/>
      <c r="E830" s="67"/>
      <c r="F830" s="36"/>
      <c r="G830" s="36"/>
      <c r="I830" s="36"/>
      <c r="J830" s="52"/>
      <c r="K830" s="52"/>
      <c r="L830" s="33"/>
      <c r="M830" s="33"/>
      <c r="N830" s="33"/>
      <c r="O830" s="33"/>
      <c r="P830" s="36"/>
      <c r="Q830" s="36"/>
    </row>
    <row r="831">
      <c r="A831" s="36"/>
      <c r="B831" s="67"/>
      <c r="C831" s="44"/>
      <c r="D831" s="67"/>
      <c r="E831" s="67"/>
      <c r="F831" s="36"/>
      <c r="G831" s="36"/>
      <c r="I831" s="36"/>
      <c r="J831" s="52"/>
      <c r="K831" s="52"/>
      <c r="L831" s="33"/>
      <c r="M831" s="33"/>
      <c r="N831" s="33"/>
      <c r="O831" s="33"/>
      <c r="P831" s="36"/>
      <c r="Q831" s="36"/>
    </row>
    <row r="832">
      <c r="A832" s="36"/>
      <c r="B832" s="67"/>
      <c r="C832" s="44"/>
      <c r="D832" s="67"/>
      <c r="E832" s="67"/>
      <c r="F832" s="36"/>
      <c r="G832" s="36"/>
      <c r="I832" s="36"/>
      <c r="J832" s="52"/>
      <c r="K832" s="52"/>
      <c r="L832" s="33"/>
      <c r="M832" s="33"/>
      <c r="N832" s="33"/>
      <c r="O832" s="33"/>
      <c r="P832" s="36"/>
      <c r="Q832" s="36"/>
    </row>
    <row r="833">
      <c r="A833" s="36"/>
      <c r="B833" s="67"/>
      <c r="C833" s="44"/>
      <c r="D833" s="67"/>
      <c r="E833" s="67"/>
      <c r="F833" s="36"/>
      <c r="G833" s="36"/>
      <c r="I833" s="36"/>
      <c r="J833" s="52"/>
      <c r="K833" s="52"/>
      <c r="L833" s="33"/>
      <c r="M833" s="33"/>
      <c r="N833" s="33"/>
      <c r="O833" s="33"/>
      <c r="P833" s="36"/>
      <c r="Q833" s="36"/>
    </row>
    <row r="834">
      <c r="A834" s="36"/>
      <c r="B834" s="67"/>
      <c r="C834" s="44"/>
      <c r="D834" s="67"/>
      <c r="E834" s="67"/>
      <c r="F834" s="36"/>
      <c r="G834" s="36"/>
      <c r="I834" s="36"/>
      <c r="J834" s="52"/>
      <c r="K834" s="52"/>
      <c r="L834" s="33"/>
      <c r="M834" s="33"/>
      <c r="N834" s="33"/>
      <c r="O834" s="33"/>
      <c r="P834" s="36"/>
      <c r="Q834" s="36"/>
    </row>
    <row r="835">
      <c r="A835" s="36"/>
      <c r="B835" s="67"/>
      <c r="C835" s="44"/>
      <c r="D835" s="67"/>
      <c r="E835" s="67"/>
      <c r="F835" s="36"/>
      <c r="G835" s="36"/>
      <c r="I835" s="36"/>
      <c r="J835" s="52"/>
      <c r="K835" s="52"/>
      <c r="L835" s="33"/>
      <c r="M835" s="33"/>
      <c r="N835" s="33"/>
      <c r="O835" s="33"/>
      <c r="P835" s="36"/>
      <c r="Q835" s="36"/>
    </row>
    <row r="836">
      <c r="A836" s="36"/>
      <c r="B836" s="67"/>
      <c r="C836" s="44"/>
      <c r="D836" s="67"/>
      <c r="E836" s="67"/>
      <c r="F836" s="36"/>
      <c r="G836" s="36"/>
      <c r="I836" s="36"/>
      <c r="J836" s="52"/>
      <c r="K836" s="52"/>
      <c r="L836" s="33"/>
      <c r="M836" s="33"/>
      <c r="N836" s="33"/>
      <c r="O836" s="33"/>
      <c r="P836" s="36"/>
      <c r="Q836" s="36"/>
    </row>
    <row r="837">
      <c r="A837" s="36"/>
      <c r="B837" s="67"/>
      <c r="C837" s="44"/>
      <c r="D837" s="67"/>
      <c r="E837" s="67"/>
      <c r="F837" s="36"/>
      <c r="G837" s="36"/>
      <c r="I837" s="36"/>
      <c r="J837" s="52"/>
      <c r="K837" s="52"/>
      <c r="L837" s="33"/>
      <c r="M837" s="33"/>
      <c r="N837" s="33"/>
      <c r="O837" s="33"/>
      <c r="P837" s="36"/>
      <c r="Q837" s="36"/>
    </row>
    <row r="838">
      <c r="A838" s="36"/>
      <c r="B838" s="67"/>
      <c r="C838" s="44"/>
      <c r="D838" s="67"/>
      <c r="E838" s="67"/>
      <c r="F838" s="36"/>
      <c r="G838" s="36"/>
      <c r="I838" s="36"/>
      <c r="J838" s="52"/>
      <c r="K838" s="52"/>
      <c r="L838" s="33"/>
      <c r="M838" s="33"/>
      <c r="N838" s="33"/>
      <c r="O838" s="33"/>
      <c r="P838" s="36"/>
      <c r="Q838" s="36"/>
    </row>
    <row r="839">
      <c r="A839" s="36"/>
      <c r="B839" s="67"/>
      <c r="C839" s="44"/>
      <c r="D839" s="67"/>
      <c r="E839" s="67"/>
      <c r="F839" s="36"/>
      <c r="G839" s="36"/>
      <c r="I839" s="36"/>
      <c r="J839" s="52"/>
      <c r="K839" s="52"/>
      <c r="L839" s="33"/>
      <c r="M839" s="33"/>
      <c r="N839" s="33"/>
      <c r="O839" s="33"/>
      <c r="P839" s="36"/>
      <c r="Q839" s="36"/>
    </row>
    <row r="840">
      <c r="A840" s="36"/>
      <c r="B840" s="67"/>
      <c r="C840" s="44"/>
      <c r="D840" s="67"/>
      <c r="E840" s="67"/>
      <c r="F840" s="36"/>
      <c r="G840" s="36"/>
      <c r="I840" s="36"/>
      <c r="J840" s="52"/>
      <c r="K840" s="52"/>
      <c r="L840" s="33"/>
      <c r="M840" s="33"/>
      <c r="N840" s="33"/>
      <c r="O840" s="33"/>
      <c r="P840" s="36"/>
      <c r="Q840" s="36"/>
    </row>
    <row r="841">
      <c r="A841" s="36"/>
      <c r="B841" s="67"/>
      <c r="C841" s="44"/>
      <c r="D841" s="67"/>
      <c r="E841" s="67"/>
      <c r="F841" s="36"/>
      <c r="G841" s="36"/>
      <c r="I841" s="36"/>
      <c r="J841" s="52"/>
      <c r="K841" s="52"/>
      <c r="L841" s="33"/>
      <c r="M841" s="33"/>
      <c r="N841" s="33"/>
      <c r="O841" s="33"/>
      <c r="P841" s="36"/>
      <c r="Q841" s="36"/>
    </row>
    <row r="842">
      <c r="A842" s="36"/>
      <c r="B842" s="67"/>
      <c r="C842" s="44"/>
      <c r="D842" s="67"/>
      <c r="E842" s="67"/>
      <c r="F842" s="36"/>
      <c r="G842" s="36"/>
      <c r="I842" s="36"/>
      <c r="J842" s="52"/>
      <c r="K842" s="52"/>
      <c r="L842" s="33"/>
      <c r="M842" s="33"/>
      <c r="N842" s="33"/>
      <c r="O842" s="33"/>
      <c r="P842" s="36"/>
      <c r="Q842" s="36"/>
    </row>
    <row r="843">
      <c r="A843" s="36"/>
      <c r="B843" s="67"/>
      <c r="C843" s="44"/>
      <c r="D843" s="67"/>
      <c r="E843" s="67"/>
      <c r="F843" s="36"/>
      <c r="G843" s="36"/>
      <c r="I843" s="36"/>
      <c r="J843" s="52"/>
      <c r="K843" s="52"/>
      <c r="L843" s="33"/>
      <c r="M843" s="33"/>
      <c r="N843" s="33"/>
      <c r="O843" s="33"/>
      <c r="P843" s="36"/>
      <c r="Q843" s="36"/>
    </row>
    <row r="844">
      <c r="A844" s="36"/>
      <c r="B844" s="67"/>
      <c r="C844" s="44"/>
      <c r="D844" s="67"/>
      <c r="E844" s="67"/>
      <c r="F844" s="36"/>
      <c r="G844" s="36"/>
      <c r="I844" s="36"/>
      <c r="J844" s="52"/>
      <c r="K844" s="52"/>
      <c r="L844" s="33"/>
      <c r="M844" s="33"/>
      <c r="N844" s="33"/>
      <c r="O844" s="33"/>
      <c r="P844" s="36"/>
      <c r="Q844" s="36"/>
    </row>
    <row r="845">
      <c r="A845" s="36"/>
      <c r="B845" s="67"/>
      <c r="C845" s="44"/>
      <c r="D845" s="67"/>
      <c r="E845" s="67"/>
      <c r="F845" s="36"/>
      <c r="G845" s="36"/>
      <c r="I845" s="36"/>
      <c r="J845" s="52"/>
      <c r="K845" s="52"/>
      <c r="L845" s="33"/>
      <c r="M845" s="33"/>
      <c r="N845" s="33"/>
      <c r="O845" s="33"/>
      <c r="P845" s="36"/>
      <c r="Q845" s="36"/>
    </row>
    <row r="846">
      <c r="A846" s="36"/>
      <c r="B846" s="67"/>
      <c r="C846" s="44"/>
      <c r="D846" s="67"/>
      <c r="E846" s="67"/>
      <c r="F846" s="36"/>
      <c r="G846" s="36"/>
      <c r="I846" s="36"/>
      <c r="J846" s="52"/>
      <c r="K846" s="52"/>
      <c r="L846" s="33"/>
      <c r="M846" s="33"/>
      <c r="N846" s="33"/>
      <c r="O846" s="33"/>
      <c r="P846" s="36"/>
      <c r="Q846" s="36"/>
    </row>
    <row r="847">
      <c r="A847" s="36"/>
      <c r="B847" s="67"/>
      <c r="C847" s="44"/>
      <c r="D847" s="67"/>
      <c r="E847" s="67"/>
      <c r="F847" s="36"/>
      <c r="G847" s="36"/>
      <c r="I847" s="36"/>
      <c r="J847" s="52"/>
      <c r="K847" s="52"/>
      <c r="L847" s="33"/>
      <c r="M847" s="33"/>
      <c r="N847" s="33"/>
      <c r="O847" s="33"/>
      <c r="P847" s="36"/>
      <c r="Q847" s="36"/>
    </row>
    <row r="848">
      <c r="A848" s="36"/>
      <c r="B848" s="67"/>
      <c r="C848" s="44"/>
      <c r="D848" s="67"/>
      <c r="E848" s="67"/>
      <c r="F848" s="36"/>
      <c r="G848" s="36"/>
      <c r="I848" s="36"/>
      <c r="J848" s="52"/>
      <c r="K848" s="52"/>
      <c r="L848" s="33"/>
      <c r="M848" s="33"/>
      <c r="N848" s="33"/>
      <c r="O848" s="33"/>
      <c r="P848" s="36"/>
      <c r="Q848" s="36"/>
    </row>
    <row r="849">
      <c r="A849" s="36"/>
      <c r="B849" s="67"/>
      <c r="C849" s="44"/>
      <c r="D849" s="67"/>
      <c r="E849" s="67"/>
      <c r="F849" s="36"/>
      <c r="G849" s="36"/>
      <c r="I849" s="36"/>
      <c r="J849" s="52"/>
      <c r="K849" s="52"/>
      <c r="L849" s="33"/>
      <c r="M849" s="33"/>
      <c r="N849" s="33"/>
      <c r="O849" s="33"/>
      <c r="P849" s="36"/>
      <c r="Q849" s="36"/>
    </row>
    <row r="850">
      <c r="A850" s="36"/>
      <c r="B850" s="67"/>
      <c r="C850" s="44"/>
      <c r="D850" s="67"/>
      <c r="E850" s="67"/>
      <c r="F850" s="36"/>
      <c r="G850" s="36"/>
      <c r="I850" s="36"/>
      <c r="J850" s="52"/>
      <c r="K850" s="52"/>
      <c r="L850" s="33"/>
      <c r="M850" s="33"/>
      <c r="N850" s="33"/>
      <c r="O850" s="33"/>
      <c r="P850" s="36"/>
      <c r="Q850" s="36"/>
    </row>
    <row r="851">
      <c r="A851" s="36"/>
      <c r="B851" s="67"/>
      <c r="C851" s="44"/>
      <c r="D851" s="67"/>
      <c r="E851" s="67"/>
      <c r="F851" s="36"/>
      <c r="G851" s="36"/>
      <c r="I851" s="36"/>
      <c r="J851" s="52"/>
      <c r="K851" s="52"/>
      <c r="L851" s="33"/>
      <c r="M851" s="33"/>
      <c r="N851" s="33"/>
      <c r="O851" s="33"/>
      <c r="P851" s="36"/>
      <c r="Q851" s="36"/>
    </row>
    <row r="852">
      <c r="A852" s="36"/>
      <c r="B852" s="67"/>
      <c r="C852" s="44"/>
      <c r="D852" s="67"/>
      <c r="E852" s="67"/>
      <c r="F852" s="36"/>
      <c r="G852" s="36"/>
      <c r="I852" s="36"/>
      <c r="J852" s="52"/>
      <c r="K852" s="52"/>
      <c r="L852" s="33"/>
      <c r="M852" s="33"/>
      <c r="N852" s="33"/>
      <c r="O852" s="33"/>
      <c r="P852" s="36"/>
      <c r="Q852" s="36"/>
    </row>
    <row r="853">
      <c r="A853" s="36"/>
      <c r="B853" s="67"/>
      <c r="C853" s="44"/>
      <c r="D853" s="67"/>
      <c r="E853" s="67"/>
      <c r="F853" s="36"/>
      <c r="G853" s="36"/>
      <c r="I853" s="36"/>
      <c r="J853" s="52"/>
      <c r="K853" s="52"/>
      <c r="L853" s="33"/>
      <c r="M853" s="33"/>
      <c r="N853" s="33"/>
      <c r="O853" s="33"/>
      <c r="P853" s="36"/>
      <c r="Q853" s="36"/>
    </row>
    <row r="854">
      <c r="A854" s="36"/>
      <c r="B854" s="67"/>
      <c r="C854" s="44"/>
      <c r="D854" s="67"/>
      <c r="E854" s="67"/>
      <c r="F854" s="36"/>
      <c r="G854" s="36"/>
      <c r="I854" s="36"/>
      <c r="J854" s="52"/>
      <c r="K854" s="52"/>
      <c r="L854" s="33"/>
      <c r="M854" s="33"/>
      <c r="N854" s="33"/>
      <c r="O854" s="33"/>
      <c r="P854" s="36"/>
      <c r="Q854" s="36"/>
    </row>
    <row r="855">
      <c r="A855" s="36"/>
      <c r="B855" s="67"/>
      <c r="C855" s="44"/>
      <c r="D855" s="67"/>
      <c r="E855" s="67"/>
      <c r="F855" s="36"/>
      <c r="G855" s="36"/>
      <c r="I855" s="36"/>
      <c r="J855" s="52"/>
      <c r="K855" s="52"/>
      <c r="L855" s="33"/>
      <c r="M855" s="33"/>
      <c r="N855" s="33"/>
      <c r="O855" s="33"/>
      <c r="P855" s="36"/>
      <c r="Q855" s="36"/>
    </row>
    <row r="856">
      <c r="A856" s="36"/>
      <c r="B856" s="67"/>
      <c r="C856" s="44"/>
      <c r="D856" s="67"/>
      <c r="E856" s="67"/>
      <c r="F856" s="36"/>
      <c r="G856" s="36"/>
      <c r="I856" s="36"/>
      <c r="J856" s="52"/>
      <c r="K856" s="52"/>
      <c r="L856" s="33"/>
      <c r="M856" s="33"/>
      <c r="N856" s="33"/>
      <c r="O856" s="33"/>
      <c r="P856" s="36"/>
      <c r="Q856" s="36"/>
    </row>
    <row r="857">
      <c r="A857" s="36"/>
      <c r="B857" s="67"/>
      <c r="C857" s="44"/>
      <c r="D857" s="67"/>
      <c r="E857" s="67"/>
      <c r="F857" s="36"/>
      <c r="G857" s="36"/>
      <c r="I857" s="36"/>
      <c r="J857" s="52"/>
      <c r="K857" s="52"/>
      <c r="L857" s="33"/>
      <c r="M857" s="33"/>
      <c r="N857" s="33"/>
      <c r="O857" s="33"/>
      <c r="P857" s="36"/>
      <c r="Q857" s="36"/>
    </row>
    <row r="858">
      <c r="A858" s="36"/>
      <c r="B858" s="67"/>
      <c r="C858" s="44"/>
      <c r="D858" s="67"/>
      <c r="E858" s="67"/>
      <c r="F858" s="36"/>
      <c r="G858" s="36"/>
      <c r="I858" s="36"/>
      <c r="J858" s="52"/>
      <c r="K858" s="52"/>
      <c r="L858" s="33"/>
      <c r="M858" s="33"/>
      <c r="N858" s="33"/>
      <c r="O858" s="33"/>
      <c r="P858" s="36"/>
      <c r="Q858" s="36"/>
    </row>
    <row r="859">
      <c r="A859" s="36"/>
      <c r="B859" s="67"/>
      <c r="C859" s="44"/>
      <c r="D859" s="67"/>
      <c r="E859" s="67"/>
      <c r="F859" s="36"/>
      <c r="G859" s="36"/>
      <c r="I859" s="36"/>
      <c r="J859" s="52"/>
      <c r="K859" s="52"/>
      <c r="L859" s="33"/>
      <c r="M859" s="33"/>
      <c r="N859" s="33"/>
      <c r="O859" s="33"/>
      <c r="P859" s="36"/>
      <c r="Q859" s="36"/>
    </row>
    <row r="860">
      <c r="A860" s="36"/>
      <c r="B860" s="67"/>
      <c r="C860" s="44"/>
      <c r="D860" s="67"/>
      <c r="E860" s="67"/>
      <c r="F860" s="36"/>
      <c r="G860" s="36"/>
      <c r="I860" s="36"/>
      <c r="J860" s="52"/>
      <c r="K860" s="52"/>
      <c r="L860" s="33"/>
      <c r="M860" s="33"/>
      <c r="N860" s="33"/>
      <c r="O860" s="33"/>
      <c r="P860" s="36"/>
      <c r="Q860" s="36"/>
    </row>
    <row r="861">
      <c r="A861" s="36"/>
      <c r="B861" s="67"/>
      <c r="C861" s="44"/>
      <c r="D861" s="67"/>
      <c r="E861" s="67"/>
      <c r="F861" s="36"/>
      <c r="G861" s="36"/>
      <c r="I861" s="36"/>
      <c r="J861" s="52"/>
      <c r="K861" s="52"/>
      <c r="L861" s="33"/>
      <c r="M861" s="33"/>
      <c r="N861" s="33"/>
      <c r="O861" s="33"/>
      <c r="P861" s="36"/>
      <c r="Q861" s="36"/>
    </row>
    <row r="862">
      <c r="A862" s="36"/>
      <c r="B862" s="67"/>
      <c r="C862" s="44"/>
      <c r="D862" s="67"/>
      <c r="E862" s="67"/>
      <c r="F862" s="36"/>
      <c r="G862" s="36"/>
      <c r="I862" s="36"/>
      <c r="J862" s="52"/>
      <c r="K862" s="52"/>
      <c r="L862" s="33"/>
      <c r="M862" s="33"/>
      <c r="N862" s="33"/>
      <c r="O862" s="33"/>
      <c r="P862" s="36"/>
      <c r="Q862" s="36"/>
    </row>
    <row r="863">
      <c r="A863" s="36"/>
      <c r="B863" s="67"/>
      <c r="C863" s="44"/>
      <c r="D863" s="67"/>
      <c r="E863" s="67"/>
      <c r="F863" s="36"/>
      <c r="G863" s="36"/>
      <c r="I863" s="36"/>
      <c r="J863" s="52"/>
      <c r="K863" s="52"/>
      <c r="L863" s="33"/>
      <c r="M863" s="33"/>
      <c r="N863" s="33"/>
      <c r="O863" s="33"/>
      <c r="P863" s="36"/>
      <c r="Q863" s="36"/>
    </row>
    <row r="864">
      <c r="A864" s="36"/>
      <c r="B864" s="67"/>
      <c r="C864" s="44"/>
      <c r="D864" s="67"/>
      <c r="E864" s="67"/>
      <c r="F864" s="36"/>
      <c r="G864" s="36"/>
      <c r="I864" s="36"/>
      <c r="J864" s="52"/>
      <c r="K864" s="52"/>
      <c r="L864" s="33"/>
      <c r="M864" s="33"/>
      <c r="N864" s="33"/>
      <c r="O864" s="33"/>
      <c r="P864" s="36"/>
      <c r="Q864" s="36"/>
    </row>
    <row r="865">
      <c r="A865" s="36"/>
      <c r="B865" s="67"/>
      <c r="C865" s="44"/>
      <c r="D865" s="67"/>
      <c r="E865" s="67"/>
      <c r="F865" s="36"/>
      <c r="G865" s="36"/>
      <c r="I865" s="36"/>
      <c r="J865" s="52"/>
      <c r="K865" s="52"/>
      <c r="L865" s="33"/>
      <c r="M865" s="33"/>
      <c r="N865" s="33"/>
      <c r="O865" s="33"/>
      <c r="P865" s="36"/>
      <c r="Q865" s="36"/>
    </row>
    <row r="866">
      <c r="A866" s="36"/>
      <c r="B866" s="67"/>
      <c r="C866" s="44"/>
      <c r="D866" s="67"/>
      <c r="E866" s="67"/>
      <c r="F866" s="36"/>
      <c r="G866" s="36"/>
      <c r="I866" s="36"/>
      <c r="J866" s="52"/>
      <c r="K866" s="52"/>
      <c r="L866" s="33"/>
      <c r="M866" s="33"/>
      <c r="N866" s="33"/>
      <c r="O866" s="33"/>
      <c r="P866" s="36"/>
      <c r="Q866" s="36"/>
    </row>
    <row r="867">
      <c r="A867" s="36"/>
      <c r="B867" s="67"/>
      <c r="C867" s="44"/>
      <c r="D867" s="67"/>
      <c r="E867" s="67"/>
      <c r="F867" s="36"/>
      <c r="G867" s="36"/>
      <c r="I867" s="36"/>
      <c r="J867" s="52"/>
      <c r="K867" s="52"/>
      <c r="L867" s="33"/>
      <c r="M867" s="33"/>
      <c r="N867" s="33"/>
      <c r="O867" s="33"/>
      <c r="P867" s="36"/>
      <c r="Q867" s="36"/>
    </row>
    <row r="868">
      <c r="A868" s="36"/>
      <c r="B868" s="67"/>
      <c r="C868" s="44"/>
      <c r="D868" s="67"/>
      <c r="E868" s="67"/>
      <c r="F868" s="36"/>
      <c r="G868" s="36"/>
      <c r="I868" s="36"/>
      <c r="J868" s="52"/>
      <c r="K868" s="52"/>
      <c r="L868" s="33"/>
      <c r="M868" s="33"/>
      <c r="N868" s="33"/>
      <c r="O868" s="33"/>
      <c r="P868" s="36"/>
      <c r="Q868" s="36"/>
    </row>
    <row r="869">
      <c r="A869" s="36"/>
      <c r="B869" s="67"/>
      <c r="C869" s="44"/>
      <c r="D869" s="67"/>
      <c r="E869" s="67"/>
      <c r="F869" s="36"/>
      <c r="G869" s="36"/>
      <c r="I869" s="36"/>
      <c r="J869" s="52"/>
      <c r="K869" s="52"/>
      <c r="L869" s="33"/>
      <c r="M869" s="33"/>
      <c r="N869" s="33"/>
      <c r="O869" s="33"/>
      <c r="P869" s="36"/>
      <c r="Q869" s="36"/>
    </row>
    <row r="870">
      <c r="A870" s="36"/>
      <c r="B870" s="67"/>
      <c r="C870" s="44"/>
      <c r="D870" s="67"/>
      <c r="E870" s="67"/>
      <c r="F870" s="36"/>
      <c r="G870" s="36"/>
      <c r="I870" s="36"/>
      <c r="J870" s="52"/>
      <c r="K870" s="52"/>
      <c r="L870" s="33"/>
      <c r="M870" s="33"/>
      <c r="N870" s="33"/>
      <c r="O870" s="33"/>
      <c r="P870" s="36"/>
      <c r="Q870" s="36"/>
    </row>
    <row r="871">
      <c r="A871" s="36"/>
      <c r="B871" s="67"/>
      <c r="C871" s="44"/>
      <c r="D871" s="67"/>
      <c r="E871" s="67"/>
      <c r="F871" s="36"/>
      <c r="G871" s="36"/>
      <c r="I871" s="36"/>
      <c r="J871" s="52"/>
      <c r="K871" s="52"/>
      <c r="L871" s="33"/>
      <c r="M871" s="33"/>
      <c r="N871" s="33"/>
      <c r="O871" s="33"/>
      <c r="P871" s="36"/>
      <c r="Q871" s="36"/>
    </row>
    <row r="872">
      <c r="A872" s="36"/>
      <c r="B872" s="67"/>
      <c r="C872" s="44"/>
      <c r="D872" s="67"/>
      <c r="E872" s="67"/>
      <c r="F872" s="36"/>
      <c r="G872" s="36"/>
      <c r="I872" s="36"/>
      <c r="J872" s="52"/>
      <c r="K872" s="52"/>
      <c r="L872" s="33"/>
      <c r="M872" s="33"/>
      <c r="N872" s="33"/>
      <c r="O872" s="33"/>
      <c r="P872" s="36"/>
      <c r="Q872" s="36"/>
    </row>
    <row r="873">
      <c r="A873" s="36"/>
      <c r="B873" s="67"/>
      <c r="C873" s="44"/>
      <c r="D873" s="67"/>
      <c r="E873" s="67"/>
      <c r="F873" s="36"/>
      <c r="G873" s="36"/>
      <c r="I873" s="36"/>
      <c r="J873" s="52"/>
      <c r="K873" s="52"/>
      <c r="L873" s="33"/>
      <c r="M873" s="33"/>
      <c r="N873" s="33"/>
      <c r="O873" s="33"/>
      <c r="P873" s="36"/>
      <c r="Q873" s="36"/>
    </row>
    <row r="874">
      <c r="A874" s="36"/>
      <c r="B874" s="67"/>
      <c r="C874" s="44"/>
      <c r="D874" s="67"/>
      <c r="E874" s="67"/>
      <c r="F874" s="36"/>
      <c r="G874" s="36"/>
      <c r="I874" s="36"/>
      <c r="J874" s="52"/>
      <c r="K874" s="52"/>
      <c r="L874" s="33"/>
      <c r="M874" s="33"/>
      <c r="N874" s="33"/>
      <c r="O874" s="33"/>
      <c r="P874" s="36"/>
      <c r="Q874" s="36"/>
    </row>
    <row r="875">
      <c r="A875" s="36"/>
      <c r="B875" s="67"/>
      <c r="C875" s="44"/>
      <c r="D875" s="67"/>
      <c r="E875" s="67"/>
      <c r="F875" s="36"/>
      <c r="G875" s="36"/>
      <c r="I875" s="36"/>
      <c r="J875" s="52"/>
      <c r="K875" s="52"/>
      <c r="L875" s="33"/>
      <c r="M875" s="33"/>
      <c r="N875" s="33"/>
      <c r="O875" s="33"/>
      <c r="P875" s="36"/>
      <c r="Q875" s="36"/>
    </row>
    <row r="876">
      <c r="A876" s="36"/>
      <c r="B876" s="67"/>
      <c r="C876" s="44"/>
      <c r="D876" s="67"/>
      <c r="E876" s="67"/>
      <c r="F876" s="36"/>
      <c r="G876" s="36"/>
      <c r="I876" s="36"/>
      <c r="J876" s="52"/>
      <c r="K876" s="52"/>
      <c r="L876" s="33"/>
      <c r="M876" s="33"/>
      <c r="N876" s="33"/>
      <c r="O876" s="33"/>
      <c r="P876" s="36"/>
      <c r="Q876" s="36"/>
    </row>
    <row r="877">
      <c r="A877" s="36"/>
      <c r="B877" s="67"/>
      <c r="C877" s="44"/>
      <c r="D877" s="67"/>
      <c r="E877" s="67"/>
      <c r="F877" s="36"/>
      <c r="G877" s="36"/>
      <c r="I877" s="36"/>
      <c r="J877" s="52"/>
      <c r="K877" s="52"/>
      <c r="L877" s="33"/>
      <c r="M877" s="33"/>
      <c r="N877" s="33"/>
      <c r="O877" s="33"/>
      <c r="P877" s="36"/>
      <c r="Q877" s="36"/>
    </row>
    <row r="878">
      <c r="A878" s="36"/>
      <c r="B878" s="67"/>
      <c r="C878" s="44"/>
      <c r="D878" s="67"/>
      <c r="E878" s="67"/>
      <c r="F878" s="36"/>
      <c r="G878" s="36"/>
      <c r="I878" s="36"/>
      <c r="J878" s="52"/>
      <c r="K878" s="52"/>
      <c r="L878" s="33"/>
      <c r="M878" s="33"/>
      <c r="N878" s="33"/>
      <c r="O878" s="33"/>
      <c r="P878" s="36"/>
      <c r="Q878" s="36"/>
    </row>
    <row r="879">
      <c r="A879" s="36"/>
      <c r="B879" s="67"/>
      <c r="C879" s="44"/>
      <c r="D879" s="67"/>
      <c r="E879" s="67"/>
      <c r="F879" s="36"/>
      <c r="G879" s="36"/>
      <c r="I879" s="36"/>
      <c r="J879" s="52"/>
      <c r="K879" s="52"/>
      <c r="L879" s="33"/>
      <c r="M879" s="33"/>
      <c r="N879" s="33"/>
      <c r="O879" s="33"/>
      <c r="P879" s="36"/>
      <c r="Q879" s="36"/>
    </row>
    <row r="880">
      <c r="A880" s="36"/>
      <c r="B880" s="67"/>
      <c r="C880" s="44"/>
      <c r="D880" s="67"/>
      <c r="E880" s="67"/>
      <c r="F880" s="36"/>
      <c r="G880" s="36"/>
      <c r="I880" s="36"/>
      <c r="J880" s="52"/>
      <c r="K880" s="52"/>
      <c r="L880" s="33"/>
      <c r="M880" s="33"/>
      <c r="N880" s="33"/>
      <c r="O880" s="33"/>
      <c r="P880" s="36"/>
      <c r="Q880" s="36"/>
    </row>
    <row r="881">
      <c r="A881" s="36"/>
      <c r="B881" s="67"/>
      <c r="C881" s="44"/>
      <c r="D881" s="67"/>
      <c r="E881" s="67"/>
      <c r="F881" s="36"/>
      <c r="G881" s="36"/>
      <c r="I881" s="36"/>
      <c r="J881" s="52"/>
      <c r="K881" s="52"/>
      <c r="L881" s="33"/>
      <c r="M881" s="33"/>
      <c r="N881" s="33"/>
      <c r="O881" s="33"/>
      <c r="P881" s="36"/>
      <c r="Q881" s="36"/>
    </row>
    <row r="882">
      <c r="A882" s="36"/>
      <c r="B882" s="67"/>
      <c r="C882" s="44"/>
      <c r="D882" s="67"/>
      <c r="E882" s="67"/>
      <c r="F882" s="36"/>
      <c r="G882" s="36"/>
      <c r="I882" s="36"/>
      <c r="J882" s="52"/>
      <c r="K882" s="52"/>
      <c r="L882" s="33"/>
      <c r="M882" s="33"/>
      <c r="N882" s="33"/>
      <c r="O882" s="33"/>
      <c r="P882" s="36"/>
      <c r="Q882" s="36"/>
    </row>
    <row r="883">
      <c r="A883" s="36"/>
      <c r="B883" s="67"/>
      <c r="C883" s="44"/>
      <c r="D883" s="67"/>
      <c r="E883" s="67"/>
      <c r="F883" s="36"/>
      <c r="G883" s="36"/>
      <c r="I883" s="36"/>
      <c r="J883" s="52"/>
      <c r="K883" s="52"/>
      <c r="L883" s="33"/>
      <c r="M883" s="33"/>
      <c r="N883" s="33"/>
      <c r="O883" s="33"/>
      <c r="P883" s="36"/>
      <c r="Q883" s="36"/>
    </row>
    <row r="884">
      <c r="A884" s="36"/>
      <c r="B884" s="67"/>
      <c r="C884" s="44"/>
      <c r="D884" s="67"/>
      <c r="E884" s="67"/>
      <c r="F884" s="36"/>
      <c r="G884" s="36"/>
      <c r="I884" s="36"/>
      <c r="J884" s="52"/>
      <c r="K884" s="52"/>
      <c r="L884" s="33"/>
      <c r="M884" s="33"/>
      <c r="N884" s="33"/>
      <c r="O884" s="33"/>
      <c r="P884" s="36"/>
      <c r="Q884" s="36"/>
    </row>
    <row r="885">
      <c r="A885" s="36"/>
      <c r="B885" s="67"/>
      <c r="C885" s="44"/>
      <c r="D885" s="67"/>
      <c r="E885" s="67"/>
      <c r="F885" s="36"/>
      <c r="G885" s="36"/>
      <c r="I885" s="36"/>
      <c r="J885" s="52"/>
      <c r="K885" s="52"/>
      <c r="L885" s="33"/>
      <c r="M885" s="33"/>
      <c r="N885" s="33"/>
      <c r="O885" s="33"/>
      <c r="P885" s="36"/>
      <c r="Q885" s="36"/>
    </row>
    <row r="886">
      <c r="A886" s="36"/>
      <c r="B886" s="67"/>
      <c r="C886" s="44"/>
      <c r="D886" s="67"/>
      <c r="E886" s="67"/>
      <c r="F886" s="36"/>
      <c r="G886" s="36"/>
      <c r="I886" s="36"/>
      <c r="J886" s="52"/>
      <c r="K886" s="52"/>
      <c r="L886" s="33"/>
      <c r="M886" s="33"/>
      <c r="N886" s="33"/>
      <c r="O886" s="33"/>
      <c r="P886" s="36"/>
      <c r="Q886" s="36"/>
    </row>
    <row r="887">
      <c r="A887" s="36"/>
      <c r="B887" s="67"/>
      <c r="C887" s="44"/>
      <c r="D887" s="67"/>
      <c r="E887" s="67"/>
      <c r="F887" s="36"/>
      <c r="G887" s="36"/>
      <c r="I887" s="36"/>
      <c r="J887" s="52"/>
      <c r="K887" s="52"/>
      <c r="L887" s="33"/>
      <c r="M887" s="33"/>
      <c r="N887" s="33"/>
      <c r="O887" s="33"/>
      <c r="P887" s="36"/>
      <c r="Q887" s="36"/>
    </row>
    <row r="888">
      <c r="A888" s="36"/>
      <c r="B888" s="67"/>
      <c r="C888" s="44"/>
      <c r="D888" s="67"/>
      <c r="E888" s="67"/>
      <c r="F888" s="36"/>
      <c r="G888" s="36"/>
      <c r="I888" s="36"/>
      <c r="J888" s="52"/>
      <c r="K888" s="52"/>
      <c r="L888" s="33"/>
      <c r="M888" s="33"/>
      <c r="N888" s="33"/>
      <c r="O888" s="33"/>
      <c r="P888" s="36"/>
      <c r="Q888" s="36"/>
    </row>
    <row r="889">
      <c r="A889" s="36"/>
      <c r="B889" s="67"/>
      <c r="C889" s="44"/>
      <c r="D889" s="67"/>
      <c r="E889" s="67"/>
      <c r="F889" s="36"/>
      <c r="G889" s="36"/>
      <c r="I889" s="36"/>
      <c r="J889" s="52"/>
      <c r="K889" s="52"/>
      <c r="L889" s="33"/>
      <c r="M889" s="33"/>
      <c r="N889" s="33"/>
      <c r="O889" s="33"/>
      <c r="P889" s="36"/>
      <c r="Q889" s="36"/>
    </row>
    <row r="890">
      <c r="A890" s="36"/>
      <c r="B890" s="67"/>
      <c r="C890" s="44"/>
      <c r="D890" s="67"/>
      <c r="E890" s="67"/>
      <c r="F890" s="36"/>
      <c r="G890" s="36"/>
      <c r="I890" s="36"/>
      <c r="J890" s="52"/>
      <c r="K890" s="52"/>
      <c r="L890" s="33"/>
      <c r="M890" s="33"/>
      <c r="N890" s="33"/>
      <c r="O890" s="33"/>
      <c r="P890" s="36"/>
      <c r="Q890" s="36"/>
    </row>
    <row r="891">
      <c r="A891" s="36"/>
      <c r="B891" s="67"/>
      <c r="C891" s="44"/>
      <c r="D891" s="67"/>
      <c r="E891" s="67"/>
      <c r="F891" s="36"/>
      <c r="G891" s="36"/>
      <c r="I891" s="36"/>
      <c r="J891" s="52"/>
      <c r="K891" s="52"/>
      <c r="L891" s="33"/>
      <c r="M891" s="33"/>
      <c r="N891" s="33"/>
      <c r="O891" s="33"/>
      <c r="P891" s="36"/>
      <c r="Q891" s="36"/>
    </row>
    <row r="892">
      <c r="A892" s="36"/>
      <c r="B892" s="67"/>
      <c r="C892" s="44"/>
      <c r="D892" s="67"/>
      <c r="E892" s="67"/>
      <c r="F892" s="36"/>
      <c r="G892" s="36"/>
      <c r="I892" s="36"/>
      <c r="J892" s="52"/>
      <c r="K892" s="52"/>
      <c r="L892" s="33"/>
      <c r="M892" s="33"/>
      <c r="N892" s="33"/>
      <c r="O892" s="33"/>
      <c r="P892" s="36"/>
      <c r="Q892" s="36"/>
    </row>
    <row r="893">
      <c r="A893" s="36"/>
      <c r="B893" s="67"/>
      <c r="C893" s="44"/>
      <c r="D893" s="67"/>
      <c r="E893" s="67"/>
      <c r="F893" s="36"/>
      <c r="G893" s="36"/>
      <c r="I893" s="36"/>
      <c r="J893" s="52"/>
      <c r="K893" s="52"/>
      <c r="L893" s="33"/>
      <c r="M893" s="33"/>
      <c r="N893" s="33"/>
      <c r="O893" s="33"/>
      <c r="P893" s="36"/>
      <c r="Q893" s="36"/>
    </row>
    <row r="894">
      <c r="A894" s="36"/>
      <c r="B894" s="67"/>
      <c r="C894" s="44"/>
      <c r="D894" s="67"/>
      <c r="E894" s="67"/>
      <c r="F894" s="36"/>
      <c r="G894" s="36"/>
      <c r="I894" s="36"/>
      <c r="J894" s="52"/>
      <c r="K894" s="52"/>
      <c r="L894" s="33"/>
      <c r="M894" s="33"/>
      <c r="N894" s="33"/>
      <c r="O894" s="33"/>
      <c r="P894" s="36"/>
      <c r="Q894" s="36"/>
    </row>
    <row r="895">
      <c r="A895" s="36"/>
      <c r="B895" s="67"/>
      <c r="C895" s="44"/>
      <c r="D895" s="67"/>
      <c r="E895" s="67"/>
      <c r="F895" s="36"/>
      <c r="G895" s="36"/>
      <c r="I895" s="36"/>
      <c r="J895" s="52"/>
      <c r="K895" s="52"/>
      <c r="L895" s="33"/>
      <c r="M895" s="33"/>
      <c r="N895" s="33"/>
      <c r="O895" s="33"/>
      <c r="P895" s="36"/>
      <c r="Q895" s="36"/>
    </row>
    <row r="896">
      <c r="A896" s="36"/>
      <c r="B896" s="67"/>
      <c r="C896" s="44"/>
      <c r="D896" s="67"/>
      <c r="E896" s="67"/>
      <c r="F896" s="36"/>
      <c r="G896" s="36"/>
      <c r="I896" s="36"/>
      <c r="J896" s="52"/>
      <c r="K896" s="52"/>
      <c r="L896" s="33"/>
      <c r="M896" s="33"/>
      <c r="N896" s="33"/>
      <c r="O896" s="33"/>
      <c r="P896" s="36"/>
      <c r="Q896" s="36"/>
    </row>
    <row r="897">
      <c r="A897" s="36"/>
      <c r="B897" s="67"/>
      <c r="C897" s="44"/>
      <c r="D897" s="67"/>
      <c r="E897" s="67"/>
      <c r="F897" s="36"/>
      <c r="G897" s="36"/>
      <c r="I897" s="36"/>
      <c r="J897" s="52"/>
      <c r="K897" s="52"/>
      <c r="L897" s="33"/>
      <c r="M897" s="33"/>
      <c r="N897" s="33"/>
      <c r="O897" s="33"/>
      <c r="P897" s="36"/>
      <c r="Q897" s="36"/>
    </row>
    <row r="898">
      <c r="A898" s="36"/>
      <c r="B898" s="67"/>
      <c r="C898" s="44"/>
      <c r="D898" s="67"/>
      <c r="E898" s="67"/>
      <c r="F898" s="36"/>
      <c r="G898" s="36"/>
      <c r="I898" s="36"/>
      <c r="J898" s="52"/>
      <c r="K898" s="52"/>
      <c r="L898" s="33"/>
      <c r="M898" s="33"/>
      <c r="N898" s="33"/>
      <c r="O898" s="33"/>
      <c r="P898" s="36"/>
      <c r="Q898" s="36"/>
    </row>
    <row r="899">
      <c r="A899" s="36"/>
      <c r="B899" s="67"/>
      <c r="C899" s="44"/>
      <c r="D899" s="67"/>
      <c r="E899" s="67"/>
      <c r="F899" s="36"/>
      <c r="G899" s="36"/>
      <c r="I899" s="36"/>
      <c r="J899" s="52"/>
      <c r="K899" s="52"/>
      <c r="L899" s="33"/>
      <c r="M899" s="33"/>
      <c r="N899" s="33"/>
      <c r="O899" s="33"/>
      <c r="P899" s="36"/>
      <c r="Q899" s="36"/>
    </row>
    <row r="900">
      <c r="A900" s="36"/>
      <c r="B900" s="67"/>
      <c r="C900" s="44"/>
      <c r="D900" s="67"/>
      <c r="E900" s="67"/>
      <c r="F900" s="36"/>
      <c r="G900" s="36"/>
      <c r="I900" s="36"/>
      <c r="J900" s="52"/>
      <c r="K900" s="52"/>
      <c r="L900" s="33"/>
      <c r="M900" s="33"/>
      <c r="N900" s="33"/>
      <c r="O900" s="33"/>
      <c r="P900" s="36"/>
      <c r="Q900" s="36"/>
    </row>
    <row r="901">
      <c r="A901" s="36"/>
      <c r="B901" s="67"/>
      <c r="C901" s="44"/>
      <c r="D901" s="67"/>
      <c r="E901" s="67"/>
      <c r="F901" s="36"/>
      <c r="G901" s="36"/>
      <c r="I901" s="36"/>
      <c r="J901" s="52"/>
      <c r="K901" s="52"/>
      <c r="L901" s="33"/>
      <c r="M901" s="33"/>
      <c r="N901" s="33"/>
      <c r="O901" s="33"/>
      <c r="P901" s="36"/>
      <c r="Q901" s="36"/>
    </row>
    <row r="902">
      <c r="A902" s="36"/>
      <c r="B902" s="67"/>
      <c r="C902" s="44"/>
      <c r="D902" s="67"/>
      <c r="E902" s="67"/>
      <c r="F902" s="36"/>
      <c r="G902" s="36"/>
      <c r="I902" s="36"/>
      <c r="J902" s="52"/>
      <c r="K902" s="52"/>
      <c r="L902" s="33"/>
      <c r="M902" s="33"/>
      <c r="N902" s="33"/>
      <c r="O902" s="33"/>
      <c r="P902" s="36"/>
      <c r="Q902" s="36"/>
    </row>
    <row r="903">
      <c r="A903" s="36"/>
      <c r="B903" s="67"/>
      <c r="C903" s="44"/>
      <c r="D903" s="67"/>
      <c r="E903" s="67"/>
      <c r="F903" s="36"/>
      <c r="G903" s="36"/>
      <c r="I903" s="36"/>
      <c r="J903" s="52"/>
      <c r="K903" s="52"/>
      <c r="L903" s="33"/>
      <c r="M903" s="33"/>
      <c r="N903" s="33"/>
      <c r="O903" s="33"/>
      <c r="P903" s="36"/>
      <c r="Q903" s="36"/>
    </row>
    <row r="904">
      <c r="A904" s="36"/>
      <c r="B904" s="67"/>
      <c r="C904" s="44"/>
      <c r="D904" s="67"/>
      <c r="E904" s="67"/>
      <c r="F904" s="36"/>
      <c r="G904" s="36"/>
      <c r="I904" s="36"/>
      <c r="J904" s="52"/>
      <c r="K904" s="52"/>
      <c r="L904" s="33"/>
      <c r="M904" s="33"/>
      <c r="N904" s="33"/>
      <c r="O904" s="33"/>
      <c r="P904" s="36"/>
      <c r="Q904" s="36"/>
    </row>
    <row r="905">
      <c r="A905" s="36"/>
      <c r="B905" s="67"/>
      <c r="C905" s="44"/>
      <c r="D905" s="67"/>
      <c r="E905" s="67"/>
      <c r="F905" s="36"/>
      <c r="G905" s="36"/>
      <c r="I905" s="36"/>
      <c r="J905" s="52"/>
      <c r="K905" s="52"/>
      <c r="L905" s="33"/>
      <c r="M905" s="33"/>
      <c r="N905" s="33"/>
      <c r="O905" s="33"/>
      <c r="P905" s="36"/>
      <c r="Q905" s="36"/>
    </row>
    <row r="906">
      <c r="A906" s="36"/>
      <c r="B906" s="67"/>
      <c r="C906" s="44"/>
      <c r="D906" s="67"/>
      <c r="E906" s="67"/>
      <c r="F906" s="36"/>
      <c r="G906" s="36"/>
      <c r="I906" s="36"/>
      <c r="J906" s="52"/>
      <c r="K906" s="52"/>
      <c r="L906" s="33"/>
      <c r="M906" s="33"/>
      <c r="N906" s="33"/>
      <c r="O906" s="33"/>
      <c r="P906" s="36"/>
      <c r="Q906" s="36"/>
    </row>
    <row r="907">
      <c r="A907" s="36"/>
      <c r="B907" s="67"/>
      <c r="C907" s="44"/>
      <c r="D907" s="67"/>
      <c r="E907" s="67"/>
      <c r="F907" s="36"/>
      <c r="G907" s="36"/>
      <c r="I907" s="36"/>
      <c r="J907" s="52"/>
      <c r="K907" s="52"/>
      <c r="L907" s="33"/>
      <c r="M907" s="33"/>
      <c r="N907" s="33"/>
      <c r="O907" s="33"/>
      <c r="P907" s="36"/>
      <c r="Q907" s="36"/>
    </row>
    <row r="908">
      <c r="A908" s="36"/>
      <c r="B908" s="67"/>
      <c r="C908" s="44"/>
      <c r="D908" s="67"/>
      <c r="E908" s="67"/>
      <c r="F908" s="36"/>
      <c r="G908" s="36"/>
      <c r="I908" s="36"/>
      <c r="J908" s="52"/>
      <c r="K908" s="52"/>
      <c r="L908" s="33"/>
      <c r="M908" s="33"/>
      <c r="N908" s="33"/>
      <c r="O908" s="33"/>
      <c r="P908" s="36"/>
      <c r="Q908" s="36"/>
    </row>
    <row r="909">
      <c r="A909" s="36"/>
      <c r="B909" s="67"/>
      <c r="C909" s="44"/>
      <c r="D909" s="67"/>
      <c r="E909" s="67"/>
      <c r="F909" s="36"/>
      <c r="G909" s="36"/>
      <c r="I909" s="36"/>
      <c r="J909" s="52"/>
      <c r="K909" s="52"/>
      <c r="L909" s="33"/>
      <c r="M909" s="33"/>
      <c r="N909" s="33"/>
      <c r="O909" s="33"/>
      <c r="P909" s="36"/>
      <c r="Q909" s="36"/>
    </row>
    <row r="910">
      <c r="A910" s="36"/>
      <c r="B910" s="67"/>
      <c r="C910" s="44"/>
      <c r="D910" s="67"/>
      <c r="E910" s="67"/>
      <c r="F910" s="36"/>
      <c r="G910" s="36"/>
      <c r="I910" s="36"/>
      <c r="J910" s="52"/>
      <c r="K910" s="52"/>
      <c r="L910" s="33"/>
      <c r="M910" s="33"/>
      <c r="N910" s="33"/>
      <c r="O910" s="33"/>
      <c r="P910" s="36"/>
      <c r="Q910" s="36"/>
    </row>
    <row r="911">
      <c r="A911" s="36"/>
      <c r="B911" s="67"/>
      <c r="C911" s="44"/>
      <c r="D911" s="67"/>
      <c r="E911" s="67"/>
      <c r="F911" s="36"/>
      <c r="G911" s="36"/>
      <c r="I911" s="36"/>
      <c r="J911" s="52"/>
      <c r="K911" s="52"/>
      <c r="L911" s="33"/>
      <c r="M911" s="33"/>
      <c r="N911" s="33"/>
      <c r="O911" s="33"/>
      <c r="P911" s="36"/>
      <c r="Q911" s="36"/>
    </row>
    <row r="912">
      <c r="A912" s="36"/>
      <c r="B912" s="67"/>
      <c r="C912" s="44"/>
      <c r="D912" s="67"/>
      <c r="E912" s="67"/>
      <c r="F912" s="36"/>
      <c r="G912" s="36"/>
      <c r="I912" s="36"/>
      <c r="J912" s="52"/>
      <c r="K912" s="52"/>
      <c r="L912" s="33"/>
      <c r="M912" s="33"/>
      <c r="N912" s="33"/>
      <c r="O912" s="33"/>
      <c r="P912" s="36"/>
      <c r="Q912" s="36"/>
    </row>
    <row r="913">
      <c r="A913" s="36"/>
      <c r="B913" s="67"/>
      <c r="C913" s="44"/>
      <c r="D913" s="67"/>
      <c r="E913" s="67"/>
      <c r="F913" s="36"/>
      <c r="G913" s="36"/>
      <c r="I913" s="36"/>
      <c r="J913" s="52"/>
      <c r="K913" s="52"/>
      <c r="L913" s="33"/>
      <c r="M913" s="33"/>
      <c r="N913" s="33"/>
      <c r="O913" s="33"/>
      <c r="P913" s="36"/>
      <c r="Q913" s="36"/>
    </row>
    <row r="914">
      <c r="A914" s="36"/>
      <c r="B914" s="67"/>
      <c r="C914" s="44"/>
      <c r="D914" s="67"/>
      <c r="E914" s="67"/>
      <c r="F914" s="36"/>
      <c r="G914" s="36"/>
      <c r="I914" s="36"/>
      <c r="J914" s="52"/>
      <c r="K914" s="52"/>
      <c r="L914" s="33"/>
      <c r="M914" s="33"/>
      <c r="N914" s="33"/>
      <c r="O914" s="33"/>
      <c r="P914" s="36"/>
      <c r="Q914" s="36"/>
    </row>
    <row r="915">
      <c r="A915" s="36"/>
      <c r="B915" s="67"/>
      <c r="C915" s="44"/>
      <c r="D915" s="67"/>
      <c r="E915" s="67"/>
      <c r="F915" s="36"/>
      <c r="G915" s="36"/>
      <c r="I915" s="36"/>
      <c r="J915" s="52"/>
      <c r="K915" s="52"/>
      <c r="L915" s="33"/>
      <c r="M915" s="33"/>
      <c r="N915" s="33"/>
      <c r="O915" s="33"/>
      <c r="P915" s="36"/>
      <c r="Q915" s="36"/>
    </row>
    <row r="916">
      <c r="A916" s="36"/>
      <c r="B916" s="67"/>
      <c r="C916" s="44"/>
      <c r="D916" s="67"/>
      <c r="E916" s="67"/>
      <c r="F916" s="36"/>
      <c r="G916" s="36"/>
      <c r="I916" s="36"/>
      <c r="J916" s="52"/>
      <c r="K916" s="52"/>
      <c r="L916" s="33"/>
      <c r="M916" s="33"/>
      <c r="N916" s="33"/>
      <c r="O916" s="33"/>
      <c r="P916" s="36"/>
      <c r="Q916" s="36"/>
    </row>
    <row r="917">
      <c r="A917" s="36"/>
      <c r="B917" s="67"/>
      <c r="C917" s="44"/>
      <c r="D917" s="67"/>
      <c r="E917" s="67"/>
      <c r="F917" s="36"/>
      <c r="G917" s="36"/>
      <c r="I917" s="36"/>
      <c r="J917" s="52"/>
      <c r="K917" s="52"/>
      <c r="L917" s="33"/>
      <c r="M917" s="33"/>
      <c r="N917" s="33"/>
      <c r="O917" s="33"/>
      <c r="P917" s="36"/>
      <c r="Q917" s="36"/>
    </row>
    <row r="918">
      <c r="A918" s="36"/>
      <c r="B918" s="67"/>
      <c r="C918" s="44"/>
      <c r="D918" s="67"/>
      <c r="E918" s="67"/>
      <c r="F918" s="36"/>
      <c r="G918" s="36"/>
      <c r="I918" s="36"/>
      <c r="J918" s="52"/>
      <c r="K918" s="52"/>
      <c r="L918" s="33"/>
      <c r="M918" s="33"/>
      <c r="N918" s="33"/>
      <c r="O918" s="33"/>
      <c r="P918" s="36"/>
      <c r="Q918" s="36"/>
    </row>
    <row r="919">
      <c r="A919" s="36"/>
      <c r="B919" s="67"/>
      <c r="C919" s="44"/>
      <c r="D919" s="67"/>
      <c r="E919" s="67"/>
      <c r="F919" s="36"/>
      <c r="G919" s="36"/>
      <c r="I919" s="36"/>
      <c r="J919" s="52"/>
      <c r="K919" s="52"/>
      <c r="L919" s="33"/>
      <c r="M919" s="33"/>
      <c r="N919" s="33"/>
      <c r="O919" s="33"/>
      <c r="P919" s="36"/>
      <c r="Q919" s="36"/>
    </row>
    <row r="920">
      <c r="A920" s="36"/>
      <c r="B920" s="67"/>
      <c r="C920" s="44"/>
      <c r="D920" s="67"/>
      <c r="E920" s="67"/>
      <c r="F920" s="36"/>
      <c r="G920" s="36"/>
      <c r="I920" s="36"/>
      <c r="J920" s="52"/>
      <c r="K920" s="52"/>
      <c r="L920" s="33"/>
      <c r="M920" s="33"/>
      <c r="N920" s="33"/>
      <c r="O920" s="33"/>
      <c r="P920" s="36"/>
      <c r="Q920" s="36"/>
    </row>
    <row r="921">
      <c r="A921" s="36"/>
      <c r="B921" s="67"/>
      <c r="C921" s="44"/>
      <c r="D921" s="67"/>
      <c r="E921" s="67"/>
      <c r="F921" s="36"/>
      <c r="G921" s="36"/>
      <c r="I921" s="36"/>
      <c r="J921" s="52"/>
      <c r="K921" s="52"/>
      <c r="L921" s="33"/>
      <c r="M921" s="33"/>
      <c r="N921" s="33"/>
      <c r="O921" s="33"/>
      <c r="P921" s="36"/>
      <c r="Q921" s="36"/>
    </row>
    <row r="922">
      <c r="A922" s="36"/>
      <c r="B922" s="67"/>
      <c r="C922" s="44"/>
      <c r="D922" s="67"/>
      <c r="E922" s="67"/>
      <c r="F922" s="36"/>
      <c r="G922" s="36"/>
      <c r="I922" s="36"/>
      <c r="J922" s="52"/>
      <c r="K922" s="52"/>
      <c r="L922" s="33"/>
      <c r="M922" s="33"/>
      <c r="N922" s="33"/>
      <c r="O922" s="33"/>
      <c r="P922" s="36"/>
      <c r="Q922" s="36"/>
    </row>
    <row r="923">
      <c r="A923" s="36"/>
      <c r="B923" s="67"/>
      <c r="C923" s="44"/>
      <c r="D923" s="67"/>
      <c r="E923" s="67"/>
      <c r="F923" s="36"/>
      <c r="G923" s="36"/>
      <c r="I923" s="36"/>
      <c r="J923" s="52"/>
      <c r="K923" s="52"/>
      <c r="L923" s="33"/>
      <c r="M923" s="33"/>
      <c r="N923" s="33"/>
      <c r="O923" s="33"/>
      <c r="P923" s="36"/>
      <c r="Q923" s="36"/>
    </row>
    <row r="924">
      <c r="A924" s="36"/>
      <c r="B924" s="67"/>
      <c r="C924" s="44"/>
      <c r="D924" s="67"/>
      <c r="E924" s="67"/>
      <c r="F924" s="36"/>
      <c r="G924" s="36"/>
      <c r="I924" s="36"/>
      <c r="J924" s="52"/>
      <c r="K924" s="52"/>
      <c r="L924" s="33"/>
      <c r="M924" s="33"/>
      <c r="N924" s="33"/>
      <c r="O924" s="33"/>
      <c r="P924" s="36"/>
      <c r="Q924" s="36"/>
    </row>
    <row r="925">
      <c r="A925" s="36"/>
      <c r="B925" s="67"/>
      <c r="C925" s="44"/>
      <c r="D925" s="67"/>
      <c r="E925" s="67"/>
      <c r="F925" s="36"/>
      <c r="G925" s="36"/>
      <c r="I925" s="36"/>
      <c r="J925" s="52"/>
      <c r="K925" s="52"/>
      <c r="L925" s="33"/>
      <c r="M925" s="33"/>
      <c r="N925" s="33"/>
      <c r="O925" s="33"/>
      <c r="P925" s="36"/>
      <c r="Q925" s="36"/>
    </row>
    <row r="926">
      <c r="A926" s="36"/>
      <c r="B926" s="67"/>
      <c r="C926" s="44"/>
      <c r="D926" s="67"/>
      <c r="E926" s="67"/>
      <c r="F926" s="36"/>
      <c r="G926" s="36"/>
      <c r="I926" s="36"/>
      <c r="J926" s="52"/>
      <c r="K926" s="52"/>
      <c r="L926" s="33"/>
      <c r="M926" s="33"/>
      <c r="N926" s="33"/>
      <c r="O926" s="33"/>
      <c r="P926" s="36"/>
      <c r="Q926" s="36"/>
    </row>
    <row r="927">
      <c r="A927" s="36"/>
      <c r="B927" s="67"/>
      <c r="C927" s="44"/>
      <c r="D927" s="67"/>
      <c r="E927" s="67"/>
      <c r="F927" s="36"/>
      <c r="G927" s="36"/>
      <c r="I927" s="36"/>
      <c r="J927" s="52"/>
      <c r="K927" s="52"/>
      <c r="L927" s="33"/>
      <c r="M927" s="33"/>
      <c r="N927" s="33"/>
      <c r="O927" s="33"/>
      <c r="P927" s="36"/>
      <c r="Q927" s="36"/>
    </row>
    <row r="928">
      <c r="A928" s="36"/>
      <c r="B928" s="67"/>
      <c r="C928" s="44"/>
      <c r="D928" s="67"/>
      <c r="E928" s="67"/>
      <c r="F928" s="36"/>
      <c r="G928" s="36"/>
      <c r="I928" s="36"/>
      <c r="J928" s="52"/>
      <c r="K928" s="52"/>
      <c r="L928" s="33"/>
      <c r="M928" s="33"/>
      <c r="N928" s="33"/>
      <c r="O928" s="33"/>
      <c r="P928" s="36"/>
      <c r="Q928" s="36"/>
    </row>
    <row r="929">
      <c r="A929" s="36"/>
      <c r="B929" s="67"/>
      <c r="C929" s="44"/>
      <c r="D929" s="67"/>
      <c r="E929" s="67"/>
      <c r="F929" s="36"/>
      <c r="G929" s="36"/>
      <c r="I929" s="36"/>
      <c r="J929" s="52"/>
      <c r="K929" s="52"/>
      <c r="L929" s="33"/>
      <c r="M929" s="33"/>
      <c r="N929" s="33"/>
      <c r="O929" s="33"/>
      <c r="P929" s="36"/>
      <c r="Q929" s="36"/>
    </row>
    <row r="930">
      <c r="A930" s="36"/>
      <c r="B930" s="67"/>
      <c r="C930" s="44"/>
      <c r="D930" s="67"/>
      <c r="E930" s="67"/>
      <c r="F930" s="36"/>
      <c r="G930" s="36"/>
      <c r="I930" s="36"/>
      <c r="J930" s="52"/>
      <c r="K930" s="52"/>
      <c r="L930" s="33"/>
      <c r="M930" s="33"/>
      <c r="N930" s="33"/>
      <c r="O930" s="33"/>
      <c r="P930" s="36"/>
      <c r="Q930" s="36"/>
    </row>
    <row r="931">
      <c r="A931" s="36"/>
      <c r="B931" s="67"/>
      <c r="C931" s="44"/>
      <c r="D931" s="67"/>
      <c r="E931" s="67"/>
      <c r="F931" s="36"/>
      <c r="G931" s="36"/>
      <c r="I931" s="36"/>
      <c r="J931" s="52"/>
      <c r="K931" s="52"/>
      <c r="L931" s="33"/>
      <c r="M931" s="33"/>
      <c r="N931" s="33"/>
      <c r="O931" s="33"/>
      <c r="P931" s="36"/>
      <c r="Q931" s="36"/>
    </row>
    <row r="932">
      <c r="A932" s="36"/>
      <c r="B932" s="67"/>
      <c r="C932" s="44"/>
      <c r="D932" s="67"/>
      <c r="E932" s="67"/>
      <c r="F932" s="36"/>
      <c r="G932" s="36"/>
      <c r="I932" s="36"/>
      <c r="J932" s="52"/>
      <c r="K932" s="52"/>
      <c r="L932" s="33"/>
      <c r="M932" s="33"/>
      <c r="N932" s="33"/>
      <c r="O932" s="33"/>
      <c r="P932" s="36"/>
      <c r="Q932" s="36"/>
    </row>
    <row r="933">
      <c r="A933" s="36"/>
      <c r="B933" s="67"/>
      <c r="C933" s="44"/>
      <c r="D933" s="67"/>
      <c r="E933" s="67"/>
      <c r="F933" s="36"/>
      <c r="G933" s="36"/>
      <c r="I933" s="36"/>
      <c r="J933" s="52"/>
      <c r="K933" s="52"/>
      <c r="L933" s="33"/>
      <c r="M933" s="33"/>
      <c r="N933" s="33"/>
      <c r="O933" s="33"/>
      <c r="P933" s="36"/>
      <c r="Q933" s="36"/>
    </row>
    <row r="934">
      <c r="A934" s="36"/>
      <c r="B934" s="67"/>
      <c r="C934" s="44"/>
      <c r="D934" s="67"/>
      <c r="E934" s="67"/>
      <c r="F934" s="36"/>
      <c r="G934" s="36"/>
      <c r="I934" s="36"/>
      <c r="J934" s="52"/>
      <c r="K934" s="52"/>
      <c r="L934" s="33"/>
      <c r="M934" s="33"/>
      <c r="N934" s="33"/>
      <c r="O934" s="33"/>
      <c r="P934" s="36"/>
      <c r="Q934" s="36"/>
    </row>
    <row r="935">
      <c r="A935" s="36"/>
      <c r="B935" s="67"/>
      <c r="C935" s="44"/>
      <c r="D935" s="67"/>
      <c r="E935" s="67"/>
      <c r="F935" s="36"/>
      <c r="G935" s="36"/>
      <c r="I935" s="36"/>
      <c r="J935" s="52"/>
      <c r="K935" s="52"/>
      <c r="L935" s="33"/>
      <c r="M935" s="33"/>
      <c r="N935" s="33"/>
      <c r="O935" s="33"/>
      <c r="P935" s="36"/>
      <c r="Q935" s="36"/>
    </row>
    <row r="936">
      <c r="A936" s="36"/>
      <c r="B936" s="67"/>
      <c r="C936" s="44"/>
      <c r="D936" s="67"/>
      <c r="E936" s="67"/>
      <c r="F936" s="36"/>
      <c r="G936" s="36"/>
      <c r="I936" s="36"/>
      <c r="J936" s="52"/>
      <c r="K936" s="52"/>
      <c r="L936" s="33"/>
      <c r="M936" s="33"/>
      <c r="N936" s="33"/>
      <c r="O936" s="33"/>
      <c r="P936" s="36"/>
      <c r="Q936" s="36"/>
    </row>
    <row r="937">
      <c r="A937" s="36"/>
      <c r="B937" s="67"/>
      <c r="C937" s="44"/>
      <c r="D937" s="67"/>
      <c r="E937" s="67"/>
      <c r="F937" s="36"/>
      <c r="G937" s="36"/>
      <c r="I937" s="36"/>
      <c r="J937" s="52"/>
      <c r="K937" s="52"/>
      <c r="L937" s="33"/>
      <c r="M937" s="33"/>
      <c r="N937" s="33"/>
      <c r="O937" s="33"/>
      <c r="P937" s="36"/>
      <c r="Q937" s="36"/>
    </row>
    <row r="938">
      <c r="A938" s="36"/>
      <c r="B938" s="67"/>
      <c r="C938" s="44"/>
      <c r="D938" s="67"/>
      <c r="E938" s="67"/>
      <c r="F938" s="36"/>
      <c r="G938" s="36"/>
      <c r="I938" s="36"/>
      <c r="J938" s="52"/>
      <c r="K938" s="52"/>
      <c r="L938" s="33"/>
      <c r="M938" s="33"/>
      <c r="N938" s="33"/>
      <c r="O938" s="33"/>
      <c r="P938" s="36"/>
      <c r="Q938" s="36"/>
    </row>
    <row r="939">
      <c r="A939" s="36"/>
      <c r="B939" s="67"/>
      <c r="C939" s="44"/>
      <c r="D939" s="67"/>
      <c r="E939" s="67"/>
      <c r="F939" s="36"/>
      <c r="G939" s="36"/>
      <c r="I939" s="36"/>
      <c r="J939" s="52"/>
      <c r="K939" s="52"/>
      <c r="L939" s="33"/>
      <c r="M939" s="33"/>
      <c r="N939" s="33"/>
      <c r="O939" s="33"/>
      <c r="P939" s="36"/>
      <c r="Q939" s="36"/>
    </row>
    <row r="940">
      <c r="A940" s="36"/>
      <c r="B940" s="67"/>
      <c r="C940" s="44"/>
      <c r="D940" s="67"/>
      <c r="E940" s="67"/>
      <c r="F940" s="36"/>
      <c r="G940" s="36"/>
      <c r="I940" s="36"/>
      <c r="J940" s="52"/>
      <c r="K940" s="52"/>
      <c r="L940" s="33"/>
      <c r="M940" s="33"/>
      <c r="N940" s="33"/>
      <c r="O940" s="33"/>
      <c r="P940" s="36"/>
      <c r="Q940" s="36"/>
    </row>
    <row r="941">
      <c r="A941" s="36"/>
      <c r="B941" s="67"/>
      <c r="C941" s="44"/>
      <c r="D941" s="67"/>
      <c r="E941" s="67"/>
      <c r="F941" s="36"/>
      <c r="G941" s="36"/>
      <c r="I941" s="36"/>
      <c r="J941" s="52"/>
      <c r="K941" s="52"/>
      <c r="L941" s="33"/>
      <c r="M941" s="33"/>
      <c r="N941" s="33"/>
      <c r="O941" s="33"/>
      <c r="P941" s="36"/>
      <c r="Q941" s="36"/>
    </row>
    <row r="942">
      <c r="A942" s="36"/>
      <c r="B942" s="67"/>
      <c r="C942" s="44"/>
      <c r="D942" s="67"/>
      <c r="E942" s="67"/>
      <c r="F942" s="36"/>
      <c r="G942" s="36"/>
      <c r="I942" s="36"/>
      <c r="J942" s="52"/>
      <c r="K942" s="52"/>
      <c r="L942" s="33"/>
      <c r="M942" s="33"/>
      <c r="N942" s="33"/>
      <c r="O942" s="33"/>
      <c r="P942" s="36"/>
      <c r="Q942" s="36"/>
    </row>
    <row r="943">
      <c r="A943" s="36"/>
      <c r="B943" s="67"/>
      <c r="C943" s="44"/>
      <c r="D943" s="67"/>
      <c r="E943" s="67"/>
      <c r="F943" s="36"/>
      <c r="G943" s="36"/>
      <c r="I943" s="36"/>
      <c r="J943" s="52"/>
      <c r="K943" s="52"/>
      <c r="L943" s="33"/>
      <c r="M943" s="33"/>
      <c r="N943" s="33"/>
      <c r="O943" s="33"/>
      <c r="P943" s="36"/>
      <c r="Q943" s="36"/>
    </row>
    <row r="944">
      <c r="A944" s="36"/>
      <c r="B944" s="67"/>
      <c r="C944" s="44"/>
      <c r="D944" s="67"/>
      <c r="E944" s="67"/>
      <c r="F944" s="36"/>
      <c r="G944" s="36"/>
      <c r="I944" s="36"/>
      <c r="J944" s="52"/>
      <c r="K944" s="52"/>
      <c r="L944" s="33"/>
      <c r="M944" s="33"/>
      <c r="N944" s="33"/>
      <c r="O944" s="33"/>
      <c r="P944" s="36"/>
      <c r="Q944" s="36"/>
    </row>
    <row r="945">
      <c r="A945" s="36"/>
      <c r="B945" s="67"/>
      <c r="C945" s="44"/>
      <c r="D945" s="67"/>
      <c r="E945" s="67"/>
      <c r="F945" s="36"/>
      <c r="G945" s="36"/>
      <c r="I945" s="36"/>
      <c r="J945" s="52"/>
      <c r="K945" s="52"/>
      <c r="L945" s="33"/>
      <c r="M945" s="33"/>
      <c r="N945" s="33"/>
      <c r="O945" s="33"/>
      <c r="P945" s="36"/>
      <c r="Q945" s="36"/>
    </row>
    <row r="946">
      <c r="A946" s="36"/>
      <c r="B946" s="67"/>
      <c r="C946" s="44"/>
      <c r="D946" s="67"/>
      <c r="E946" s="67"/>
      <c r="F946" s="36"/>
      <c r="G946" s="36"/>
      <c r="I946" s="36"/>
      <c r="J946" s="52"/>
      <c r="K946" s="52"/>
      <c r="L946" s="33"/>
      <c r="M946" s="33"/>
      <c r="N946" s="33"/>
      <c r="O946" s="33"/>
      <c r="P946" s="36"/>
      <c r="Q946" s="36"/>
    </row>
    <row r="947">
      <c r="A947" s="36"/>
      <c r="B947" s="67"/>
      <c r="C947" s="44"/>
      <c r="D947" s="67"/>
      <c r="E947" s="67"/>
      <c r="F947" s="36"/>
      <c r="G947" s="36"/>
      <c r="I947" s="36"/>
      <c r="J947" s="52"/>
      <c r="K947" s="52"/>
      <c r="L947" s="33"/>
      <c r="M947" s="33"/>
      <c r="N947" s="33"/>
      <c r="O947" s="33"/>
      <c r="P947" s="36"/>
      <c r="Q947" s="36"/>
    </row>
    <row r="948">
      <c r="A948" s="36"/>
      <c r="B948" s="67"/>
      <c r="C948" s="44"/>
      <c r="D948" s="67"/>
      <c r="E948" s="67"/>
      <c r="F948" s="36"/>
      <c r="G948" s="36"/>
      <c r="I948" s="36"/>
      <c r="J948" s="52"/>
      <c r="K948" s="52"/>
      <c r="L948" s="33"/>
      <c r="M948" s="33"/>
      <c r="N948" s="33"/>
      <c r="O948" s="33"/>
      <c r="P948" s="36"/>
      <c r="Q948" s="36"/>
    </row>
    <row r="949">
      <c r="A949" s="36"/>
      <c r="B949" s="67"/>
      <c r="C949" s="44"/>
      <c r="D949" s="67"/>
      <c r="E949" s="67"/>
      <c r="F949" s="36"/>
      <c r="G949" s="36"/>
      <c r="I949" s="36"/>
      <c r="J949" s="52"/>
      <c r="K949" s="52"/>
      <c r="L949" s="33"/>
      <c r="M949" s="33"/>
      <c r="N949" s="33"/>
      <c r="O949" s="33"/>
      <c r="P949" s="36"/>
      <c r="Q949" s="36"/>
    </row>
    <row r="950">
      <c r="A950" s="36"/>
      <c r="B950" s="67"/>
      <c r="C950" s="44"/>
      <c r="D950" s="67"/>
      <c r="E950" s="67"/>
      <c r="F950" s="36"/>
      <c r="G950" s="36"/>
      <c r="I950" s="36"/>
      <c r="J950" s="52"/>
      <c r="K950" s="52"/>
      <c r="L950" s="33"/>
      <c r="M950" s="33"/>
      <c r="N950" s="33"/>
      <c r="O950" s="33"/>
      <c r="P950" s="36"/>
      <c r="Q950" s="36"/>
    </row>
    <row r="951">
      <c r="A951" s="36"/>
      <c r="B951" s="67"/>
      <c r="C951" s="44"/>
      <c r="D951" s="67"/>
      <c r="E951" s="67"/>
      <c r="F951" s="36"/>
      <c r="G951" s="36"/>
      <c r="I951" s="36"/>
      <c r="J951" s="52"/>
      <c r="K951" s="52"/>
      <c r="L951" s="33"/>
      <c r="M951" s="33"/>
      <c r="N951" s="33"/>
      <c r="O951" s="33"/>
      <c r="P951" s="36"/>
      <c r="Q951" s="36"/>
    </row>
    <row r="952">
      <c r="A952" s="36"/>
      <c r="B952" s="67"/>
      <c r="C952" s="44"/>
      <c r="D952" s="67"/>
      <c r="E952" s="67"/>
      <c r="F952" s="36"/>
      <c r="G952" s="36"/>
      <c r="I952" s="36"/>
      <c r="J952" s="52"/>
      <c r="K952" s="52"/>
      <c r="L952" s="33"/>
      <c r="M952" s="33"/>
      <c r="N952" s="33"/>
      <c r="O952" s="33"/>
      <c r="P952" s="36"/>
      <c r="Q952" s="36"/>
    </row>
    <row r="953">
      <c r="A953" s="36"/>
      <c r="B953" s="67"/>
      <c r="C953" s="44"/>
      <c r="D953" s="67"/>
      <c r="E953" s="67"/>
      <c r="F953" s="36"/>
      <c r="G953" s="36"/>
      <c r="I953" s="36"/>
      <c r="J953" s="52"/>
      <c r="K953" s="52"/>
      <c r="L953" s="33"/>
      <c r="M953" s="33"/>
      <c r="N953" s="33"/>
      <c r="O953" s="33"/>
      <c r="P953" s="36"/>
      <c r="Q953" s="36"/>
    </row>
    <row r="954">
      <c r="A954" s="36"/>
      <c r="B954" s="67"/>
      <c r="C954" s="44"/>
      <c r="D954" s="67"/>
      <c r="E954" s="67"/>
      <c r="F954" s="36"/>
      <c r="G954" s="36"/>
      <c r="I954" s="36"/>
      <c r="J954" s="52"/>
      <c r="K954" s="52"/>
      <c r="L954" s="33"/>
      <c r="M954" s="33"/>
      <c r="N954" s="33"/>
      <c r="O954" s="33"/>
      <c r="P954" s="36"/>
      <c r="Q954" s="36"/>
    </row>
    <row r="955">
      <c r="A955" s="36"/>
      <c r="B955" s="67"/>
      <c r="C955" s="44"/>
      <c r="D955" s="67"/>
      <c r="E955" s="67"/>
      <c r="F955" s="36"/>
      <c r="G955" s="36"/>
      <c r="I955" s="36"/>
      <c r="J955" s="52"/>
      <c r="K955" s="52"/>
      <c r="L955" s="33"/>
      <c r="M955" s="33"/>
      <c r="N955" s="33"/>
      <c r="O955" s="33"/>
      <c r="P955" s="36"/>
      <c r="Q955" s="36"/>
    </row>
    <row r="956">
      <c r="A956" s="36"/>
      <c r="B956" s="67"/>
      <c r="C956" s="44"/>
      <c r="D956" s="67"/>
      <c r="E956" s="67"/>
      <c r="F956" s="36"/>
      <c r="G956" s="36"/>
      <c r="I956" s="36"/>
      <c r="J956" s="52"/>
      <c r="K956" s="52"/>
      <c r="L956" s="33"/>
      <c r="M956" s="33"/>
      <c r="N956" s="33"/>
      <c r="O956" s="33"/>
      <c r="P956" s="36"/>
      <c r="Q956" s="36"/>
    </row>
    <row r="957">
      <c r="A957" s="36"/>
      <c r="B957" s="67"/>
      <c r="C957" s="44"/>
      <c r="D957" s="67"/>
      <c r="E957" s="67"/>
      <c r="F957" s="36"/>
      <c r="G957" s="36"/>
      <c r="I957" s="36"/>
      <c r="J957" s="52"/>
      <c r="K957" s="52"/>
      <c r="L957" s="33"/>
      <c r="M957" s="33"/>
      <c r="N957" s="33"/>
      <c r="O957" s="33"/>
      <c r="P957" s="36"/>
      <c r="Q957" s="36"/>
    </row>
    <row r="958">
      <c r="A958" s="36"/>
      <c r="B958" s="67"/>
      <c r="C958" s="44"/>
      <c r="D958" s="67"/>
      <c r="E958" s="67"/>
      <c r="F958" s="36"/>
      <c r="G958" s="36"/>
      <c r="I958" s="36"/>
      <c r="J958" s="52"/>
      <c r="K958" s="52"/>
      <c r="L958" s="33"/>
      <c r="M958" s="33"/>
      <c r="N958" s="33"/>
      <c r="O958" s="33"/>
      <c r="P958" s="36"/>
      <c r="Q958" s="36"/>
    </row>
    <row r="959">
      <c r="A959" s="36"/>
      <c r="B959" s="67"/>
      <c r="C959" s="44"/>
      <c r="D959" s="67"/>
      <c r="E959" s="67"/>
      <c r="F959" s="36"/>
      <c r="G959" s="36"/>
      <c r="I959" s="36"/>
      <c r="J959" s="52"/>
      <c r="K959" s="52"/>
      <c r="L959" s="33"/>
      <c r="M959" s="33"/>
      <c r="N959" s="33"/>
      <c r="O959" s="33"/>
      <c r="P959" s="36"/>
      <c r="Q959" s="36"/>
    </row>
    <row r="960">
      <c r="A960" s="36"/>
      <c r="B960" s="67"/>
      <c r="C960" s="44"/>
      <c r="D960" s="67"/>
      <c r="E960" s="67"/>
      <c r="F960" s="36"/>
      <c r="G960" s="36"/>
      <c r="I960" s="36"/>
      <c r="J960" s="52"/>
      <c r="K960" s="52"/>
      <c r="L960" s="33"/>
      <c r="M960" s="33"/>
      <c r="N960" s="33"/>
      <c r="O960" s="33"/>
      <c r="P960" s="36"/>
      <c r="Q960" s="36"/>
    </row>
    <row r="961">
      <c r="A961" s="36"/>
      <c r="B961" s="67"/>
      <c r="C961" s="44"/>
      <c r="D961" s="67"/>
      <c r="E961" s="67"/>
      <c r="F961" s="36"/>
      <c r="G961" s="36"/>
      <c r="I961" s="36"/>
      <c r="J961" s="52"/>
      <c r="K961" s="52"/>
      <c r="L961" s="33"/>
      <c r="M961" s="33"/>
      <c r="N961" s="33"/>
      <c r="O961" s="33"/>
      <c r="P961" s="36"/>
      <c r="Q961" s="36"/>
    </row>
    <row r="962">
      <c r="A962" s="36"/>
      <c r="B962" s="67"/>
      <c r="C962" s="44"/>
      <c r="D962" s="67"/>
      <c r="E962" s="67"/>
      <c r="F962" s="36"/>
      <c r="G962" s="36"/>
      <c r="I962" s="36"/>
      <c r="J962" s="52"/>
      <c r="K962" s="52"/>
      <c r="L962" s="33"/>
      <c r="M962" s="33"/>
      <c r="N962" s="33"/>
      <c r="O962" s="33"/>
      <c r="P962" s="36"/>
      <c r="Q962" s="36"/>
    </row>
    <row r="963">
      <c r="A963" s="36"/>
      <c r="B963" s="67"/>
      <c r="C963" s="44"/>
      <c r="D963" s="67"/>
      <c r="E963" s="67"/>
      <c r="F963" s="36"/>
      <c r="G963" s="36"/>
      <c r="I963" s="36"/>
      <c r="J963" s="52"/>
      <c r="K963" s="52"/>
      <c r="L963" s="33"/>
      <c r="M963" s="33"/>
      <c r="N963" s="33"/>
      <c r="O963" s="33"/>
      <c r="P963" s="36"/>
      <c r="Q963" s="36"/>
    </row>
    <row r="964">
      <c r="A964" s="36"/>
      <c r="B964" s="67"/>
      <c r="C964" s="44"/>
      <c r="D964" s="67"/>
      <c r="E964" s="67"/>
      <c r="F964" s="36"/>
      <c r="G964" s="36"/>
      <c r="I964" s="36"/>
      <c r="J964" s="52"/>
      <c r="K964" s="52"/>
      <c r="L964" s="33"/>
      <c r="M964" s="33"/>
      <c r="N964" s="33"/>
      <c r="O964" s="33"/>
      <c r="P964" s="36"/>
      <c r="Q964" s="36"/>
    </row>
    <row r="965">
      <c r="A965" s="36"/>
      <c r="B965" s="67"/>
      <c r="C965" s="44"/>
      <c r="D965" s="67"/>
      <c r="E965" s="67"/>
      <c r="F965" s="36"/>
      <c r="G965" s="36"/>
      <c r="I965" s="36"/>
      <c r="J965" s="52"/>
      <c r="K965" s="52"/>
      <c r="L965" s="33"/>
      <c r="M965" s="33"/>
      <c r="N965" s="33"/>
      <c r="O965" s="33"/>
      <c r="P965" s="36"/>
      <c r="Q965" s="36"/>
    </row>
    <row r="966">
      <c r="A966" s="36"/>
      <c r="B966" s="67"/>
      <c r="C966" s="44"/>
      <c r="D966" s="67"/>
      <c r="E966" s="67"/>
      <c r="F966" s="36"/>
      <c r="G966" s="36"/>
      <c r="I966" s="36"/>
      <c r="J966" s="52"/>
      <c r="K966" s="52"/>
      <c r="L966" s="33"/>
      <c r="M966" s="33"/>
      <c r="N966" s="33"/>
      <c r="O966" s="33"/>
      <c r="P966" s="36"/>
      <c r="Q966" s="36"/>
    </row>
    <row r="967">
      <c r="A967" s="36"/>
      <c r="B967" s="67"/>
      <c r="C967" s="44"/>
      <c r="D967" s="67"/>
      <c r="E967" s="67"/>
      <c r="F967" s="36"/>
      <c r="G967" s="36"/>
      <c r="I967" s="36"/>
      <c r="J967" s="52"/>
      <c r="K967" s="52"/>
      <c r="L967" s="33"/>
      <c r="M967" s="33"/>
      <c r="N967" s="33"/>
      <c r="O967" s="33"/>
      <c r="P967" s="36"/>
      <c r="Q967" s="36"/>
    </row>
    <row r="968">
      <c r="A968" s="36"/>
      <c r="B968" s="67"/>
      <c r="C968" s="44"/>
      <c r="D968" s="67"/>
      <c r="E968" s="67"/>
      <c r="F968" s="36"/>
      <c r="G968" s="36"/>
      <c r="I968" s="36"/>
      <c r="J968" s="52"/>
      <c r="K968" s="52"/>
      <c r="L968" s="33"/>
      <c r="M968" s="33"/>
      <c r="N968" s="33"/>
      <c r="O968" s="33"/>
      <c r="P968" s="36"/>
      <c r="Q968" s="36"/>
    </row>
    <row r="969">
      <c r="A969" s="36"/>
      <c r="B969" s="67"/>
      <c r="C969" s="44"/>
      <c r="D969" s="67"/>
      <c r="E969" s="67"/>
      <c r="F969" s="36"/>
      <c r="G969" s="36"/>
      <c r="I969" s="36"/>
      <c r="J969" s="52"/>
      <c r="K969" s="52"/>
      <c r="L969" s="33"/>
      <c r="M969" s="33"/>
      <c r="N969" s="33"/>
      <c r="O969" s="33"/>
      <c r="P969" s="36"/>
      <c r="Q969" s="36"/>
    </row>
    <row r="970">
      <c r="A970" s="36"/>
      <c r="B970" s="67"/>
      <c r="C970" s="44"/>
      <c r="D970" s="67"/>
      <c r="E970" s="67"/>
      <c r="F970" s="36"/>
      <c r="G970" s="36"/>
      <c r="I970" s="36"/>
      <c r="J970" s="52"/>
      <c r="K970" s="52"/>
      <c r="L970" s="33"/>
      <c r="M970" s="33"/>
      <c r="N970" s="33"/>
      <c r="O970" s="33"/>
      <c r="P970" s="36"/>
      <c r="Q970" s="36"/>
    </row>
    <row r="971">
      <c r="A971" s="36"/>
      <c r="B971" s="67"/>
      <c r="C971" s="44"/>
      <c r="D971" s="67"/>
      <c r="E971" s="67"/>
      <c r="F971" s="36"/>
      <c r="G971" s="36"/>
      <c r="I971" s="36"/>
      <c r="J971" s="52"/>
      <c r="K971" s="52"/>
      <c r="L971" s="33"/>
      <c r="M971" s="33"/>
      <c r="N971" s="33"/>
      <c r="O971" s="33"/>
      <c r="P971" s="36"/>
      <c r="Q971" s="36"/>
    </row>
    <row r="972">
      <c r="A972" s="36"/>
      <c r="B972" s="67"/>
      <c r="C972" s="44"/>
      <c r="D972" s="67"/>
      <c r="E972" s="67"/>
      <c r="F972" s="36"/>
      <c r="G972" s="36"/>
      <c r="I972" s="36"/>
      <c r="J972" s="52"/>
      <c r="K972" s="52"/>
      <c r="L972" s="33"/>
      <c r="M972" s="33"/>
      <c r="N972" s="33"/>
      <c r="O972" s="33"/>
      <c r="P972" s="36"/>
      <c r="Q972" s="36"/>
    </row>
    <row r="973">
      <c r="A973" s="36"/>
      <c r="B973" s="67"/>
      <c r="C973" s="44"/>
      <c r="D973" s="67"/>
      <c r="E973" s="67"/>
      <c r="F973" s="36"/>
      <c r="G973" s="36"/>
      <c r="I973" s="36"/>
      <c r="J973" s="52"/>
      <c r="K973" s="52"/>
      <c r="L973" s="33"/>
      <c r="M973" s="33"/>
      <c r="N973" s="33"/>
      <c r="O973" s="33"/>
      <c r="P973" s="36"/>
      <c r="Q973" s="36"/>
    </row>
    <row r="974">
      <c r="A974" s="36"/>
      <c r="B974" s="67"/>
      <c r="C974" s="44"/>
      <c r="D974" s="67"/>
      <c r="E974" s="67"/>
      <c r="F974" s="36"/>
      <c r="G974" s="36"/>
      <c r="I974" s="36"/>
      <c r="J974" s="52"/>
      <c r="K974" s="52"/>
      <c r="L974" s="33"/>
      <c r="M974" s="33"/>
      <c r="N974" s="33"/>
      <c r="O974" s="33"/>
      <c r="P974" s="36"/>
      <c r="Q974" s="36"/>
    </row>
    <row r="975">
      <c r="A975" s="36"/>
      <c r="B975" s="67"/>
      <c r="C975" s="44"/>
      <c r="D975" s="67"/>
      <c r="E975" s="67"/>
      <c r="F975" s="36"/>
      <c r="G975" s="36"/>
      <c r="I975" s="36"/>
      <c r="J975" s="52"/>
      <c r="K975" s="52"/>
      <c r="L975" s="33"/>
      <c r="M975" s="33"/>
      <c r="N975" s="33"/>
      <c r="O975" s="33"/>
      <c r="P975" s="36"/>
      <c r="Q975" s="36"/>
    </row>
    <row r="976">
      <c r="A976" s="36"/>
      <c r="B976" s="67"/>
      <c r="C976" s="44"/>
      <c r="D976" s="67"/>
      <c r="E976" s="67"/>
      <c r="F976" s="36"/>
      <c r="G976" s="36"/>
      <c r="I976" s="36"/>
      <c r="J976" s="52"/>
      <c r="K976" s="52"/>
      <c r="L976" s="33"/>
      <c r="M976" s="33"/>
      <c r="N976" s="33"/>
      <c r="O976" s="33"/>
      <c r="P976" s="36"/>
      <c r="Q976" s="36"/>
    </row>
    <row r="977">
      <c r="A977" s="36"/>
      <c r="B977" s="67"/>
      <c r="C977" s="44"/>
      <c r="D977" s="67"/>
      <c r="E977" s="67"/>
      <c r="F977" s="36"/>
      <c r="G977" s="36"/>
      <c r="I977" s="36"/>
      <c r="J977" s="52"/>
      <c r="K977" s="52"/>
      <c r="L977" s="33"/>
      <c r="M977" s="33"/>
      <c r="N977" s="33"/>
      <c r="O977" s="33"/>
      <c r="P977" s="36"/>
      <c r="Q977" s="36"/>
    </row>
    <row r="978">
      <c r="A978" s="36"/>
      <c r="B978" s="67"/>
      <c r="C978" s="44"/>
      <c r="D978" s="67"/>
      <c r="E978" s="67"/>
      <c r="F978" s="36"/>
      <c r="G978" s="36"/>
      <c r="I978" s="36"/>
      <c r="J978" s="52"/>
      <c r="K978" s="52"/>
      <c r="L978" s="33"/>
      <c r="M978" s="33"/>
      <c r="N978" s="33"/>
      <c r="O978" s="33"/>
      <c r="P978" s="36"/>
      <c r="Q978" s="36"/>
    </row>
    <row r="979">
      <c r="A979" s="36"/>
      <c r="B979" s="67"/>
      <c r="C979" s="44"/>
      <c r="D979" s="67"/>
      <c r="E979" s="67"/>
      <c r="F979" s="36"/>
      <c r="G979" s="36"/>
      <c r="I979" s="36"/>
      <c r="J979" s="52"/>
      <c r="K979" s="52"/>
      <c r="L979" s="33"/>
      <c r="M979" s="33"/>
      <c r="N979" s="33"/>
      <c r="O979" s="33"/>
      <c r="P979" s="36"/>
      <c r="Q979" s="36"/>
    </row>
    <row r="980">
      <c r="A980" s="36"/>
      <c r="B980" s="67"/>
      <c r="C980" s="44"/>
      <c r="D980" s="67"/>
      <c r="E980" s="67"/>
      <c r="F980" s="36"/>
      <c r="G980" s="36"/>
      <c r="I980" s="36"/>
      <c r="J980" s="52"/>
      <c r="K980" s="52"/>
      <c r="L980" s="33"/>
      <c r="M980" s="33"/>
      <c r="N980" s="33"/>
      <c r="O980" s="33"/>
      <c r="P980" s="36"/>
      <c r="Q980" s="36"/>
    </row>
    <row r="981">
      <c r="A981" s="36"/>
      <c r="B981" s="67"/>
      <c r="C981" s="44"/>
      <c r="D981" s="67"/>
      <c r="E981" s="67"/>
      <c r="F981" s="36"/>
      <c r="G981" s="36"/>
      <c r="I981" s="36"/>
      <c r="J981" s="52"/>
      <c r="K981" s="52"/>
      <c r="L981" s="33"/>
      <c r="M981" s="33"/>
      <c r="N981" s="33"/>
      <c r="O981" s="33"/>
      <c r="P981" s="36"/>
      <c r="Q981" s="36"/>
    </row>
    <row r="982">
      <c r="A982" s="36"/>
      <c r="B982" s="67"/>
      <c r="C982" s="44"/>
      <c r="D982" s="67"/>
      <c r="E982" s="67"/>
      <c r="F982" s="36"/>
      <c r="G982" s="36"/>
      <c r="I982" s="36"/>
      <c r="J982" s="52"/>
      <c r="K982" s="52"/>
      <c r="L982" s="33"/>
      <c r="M982" s="33"/>
      <c r="N982" s="33"/>
      <c r="O982" s="33"/>
      <c r="P982" s="36"/>
      <c r="Q982" s="36"/>
    </row>
    <row r="983">
      <c r="A983" s="36"/>
      <c r="B983" s="67"/>
      <c r="C983" s="44"/>
      <c r="D983" s="67"/>
      <c r="E983" s="67"/>
      <c r="F983" s="36"/>
      <c r="G983" s="36"/>
      <c r="I983" s="36"/>
      <c r="J983" s="52"/>
      <c r="K983" s="52"/>
      <c r="L983" s="33"/>
      <c r="M983" s="33"/>
      <c r="N983" s="33"/>
      <c r="O983" s="33"/>
      <c r="P983" s="36"/>
      <c r="Q983" s="36"/>
    </row>
    <row r="984">
      <c r="A984" s="36"/>
      <c r="B984" s="67"/>
      <c r="C984" s="44"/>
      <c r="D984" s="67"/>
      <c r="E984" s="67"/>
      <c r="F984" s="36"/>
      <c r="G984" s="36"/>
      <c r="I984" s="36"/>
      <c r="J984" s="52"/>
      <c r="K984" s="52"/>
      <c r="L984" s="33"/>
      <c r="M984" s="33"/>
      <c r="N984" s="33"/>
      <c r="O984" s="33"/>
      <c r="P984" s="36"/>
      <c r="Q984" s="36"/>
    </row>
    <row r="985">
      <c r="A985" s="36"/>
      <c r="B985" s="67"/>
      <c r="C985" s="44"/>
      <c r="D985" s="67"/>
      <c r="E985" s="67"/>
      <c r="F985" s="36"/>
      <c r="G985" s="36"/>
      <c r="I985" s="36"/>
      <c r="J985" s="52"/>
      <c r="K985" s="52"/>
      <c r="L985" s="33"/>
      <c r="M985" s="33"/>
      <c r="N985" s="33"/>
      <c r="O985" s="33"/>
      <c r="P985" s="36"/>
      <c r="Q985" s="36"/>
    </row>
    <row r="986">
      <c r="A986" s="36"/>
      <c r="B986" s="67"/>
      <c r="C986" s="44"/>
      <c r="D986" s="67"/>
      <c r="E986" s="67"/>
      <c r="F986" s="36"/>
      <c r="G986" s="36"/>
      <c r="I986" s="36"/>
      <c r="J986" s="52"/>
      <c r="K986" s="52"/>
      <c r="L986" s="33"/>
      <c r="M986" s="33"/>
      <c r="N986" s="33"/>
      <c r="O986" s="33"/>
      <c r="P986" s="36"/>
      <c r="Q986" s="36"/>
    </row>
    <row r="987">
      <c r="A987" s="36"/>
      <c r="B987" s="67"/>
      <c r="C987" s="44"/>
      <c r="D987" s="67"/>
      <c r="E987" s="67"/>
      <c r="F987" s="36"/>
      <c r="G987" s="36"/>
      <c r="I987" s="36"/>
      <c r="J987" s="52"/>
      <c r="K987" s="52"/>
      <c r="L987" s="33"/>
      <c r="M987" s="33"/>
      <c r="N987" s="33"/>
      <c r="O987" s="33"/>
      <c r="P987" s="36"/>
      <c r="Q987" s="36"/>
    </row>
    <row r="988">
      <c r="A988" s="36"/>
      <c r="B988" s="67"/>
      <c r="C988" s="44"/>
      <c r="D988" s="67"/>
      <c r="E988" s="67"/>
      <c r="F988" s="36"/>
      <c r="G988" s="36"/>
      <c r="I988" s="36"/>
      <c r="J988" s="52"/>
      <c r="K988" s="52"/>
      <c r="L988" s="33"/>
      <c r="M988" s="33"/>
      <c r="N988" s="33"/>
      <c r="O988" s="33"/>
      <c r="P988" s="36"/>
      <c r="Q988" s="36"/>
    </row>
    <row r="989">
      <c r="A989" s="36"/>
      <c r="B989" s="67"/>
      <c r="C989" s="44"/>
      <c r="D989" s="67"/>
      <c r="E989" s="67"/>
      <c r="F989" s="36"/>
      <c r="G989" s="36"/>
      <c r="I989" s="36"/>
      <c r="J989" s="52"/>
      <c r="K989" s="52"/>
      <c r="L989" s="33"/>
      <c r="M989" s="33"/>
      <c r="N989" s="33"/>
      <c r="O989" s="33"/>
      <c r="P989" s="36"/>
      <c r="Q989" s="36"/>
    </row>
    <row r="990">
      <c r="A990" s="36"/>
      <c r="B990" s="67"/>
      <c r="C990" s="44"/>
      <c r="D990" s="67"/>
      <c r="E990" s="67"/>
      <c r="F990" s="36"/>
      <c r="G990" s="36"/>
      <c r="I990" s="36"/>
      <c r="J990" s="52"/>
      <c r="K990" s="52"/>
      <c r="L990" s="33"/>
      <c r="M990" s="33"/>
      <c r="N990" s="33"/>
      <c r="O990" s="33"/>
      <c r="P990" s="36"/>
      <c r="Q990" s="36"/>
    </row>
    <row r="991">
      <c r="A991" s="36"/>
      <c r="B991" s="67"/>
      <c r="C991" s="44"/>
      <c r="D991" s="67"/>
      <c r="E991" s="67"/>
      <c r="F991" s="36"/>
      <c r="G991" s="36"/>
      <c r="I991" s="36"/>
      <c r="J991" s="52"/>
      <c r="K991" s="52"/>
      <c r="L991" s="33"/>
      <c r="M991" s="33"/>
      <c r="N991" s="33"/>
      <c r="O991" s="33"/>
      <c r="P991" s="36"/>
      <c r="Q991" s="36"/>
    </row>
    <row r="992">
      <c r="A992" s="36"/>
      <c r="B992" s="67"/>
      <c r="C992" s="44"/>
      <c r="D992" s="67"/>
      <c r="E992" s="67"/>
      <c r="F992" s="36"/>
      <c r="G992" s="36"/>
      <c r="I992" s="36"/>
      <c r="J992" s="52"/>
      <c r="K992" s="52"/>
      <c r="L992" s="33"/>
      <c r="M992" s="33"/>
      <c r="N992" s="33"/>
      <c r="O992" s="33"/>
      <c r="P992" s="36"/>
      <c r="Q992" s="36"/>
    </row>
    <row r="993">
      <c r="A993" s="36"/>
      <c r="B993" s="67"/>
      <c r="C993" s="44"/>
      <c r="D993" s="67"/>
      <c r="E993" s="67"/>
      <c r="F993" s="36"/>
      <c r="G993" s="36"/>
      <c r="I993" s="36"/>
      <c r="J993" s="52"/>
      <c r="K993" s="52"/>
      <c r="L993" s="33"/>
      <c r="M993" s="33"/>
      <c r="N993" s="33"/>
      <c r="O993" s="33"/>
      <c r="P993" s="36"/>
      <c r="Q993" s="36"/>
    </row>
    <row r="994">
      <c r="A994" s="36"/>
      <c r="B994" s="67"/>
      <c r="C994" s="44"/>
      <c r="D994" s="67"/>
      <c r="E994" s="67"/>
      <c r="F994" s="36"/>
      <c r="G994" s="36"/>
      <c r="I994" s="36"/>
      <c r="J994" s="52"/>
      <c r="K994" s="52"/>
      <c r="L994" s="33"/>
      <c r="M994" s="33"/>
      <c r="N994" s="33"/>
      <c r="O994" s="33"/>
      <c r="P994" s="36"/>
      <c r="Q994" s="36"/>
    </row>
    <row r="995">
      <c r="A995" s="36"/>
      <c r="B995" s="67"/>
      <c r="C995" s="44"/>
      <c r="D995" s="67"/>
      <c r="E995" s="67"/>
      <c r="F995" s="36"/>
      <c r="G995" s="36"/>
      <c r="I995" s="36"/>
      <c r="J995" s="52"/>
      <c r="K995" s="52"/>
      <c r="L995" s="33"/>
      <c r="M995" s="33"/>
      <c r="N995" s="33"/>
      <c r="O995" s="33"/>
      <c r="P995" s="36"/>
      <c r="Q995" s="36"/>
    </row>
    <row r="996">
      <c r="A996" s="36"/>
      <c r="B996" s="67"/>
      <c r="C996" s="44"/>
      <c r="D996" s="67"/>
      <c r="E996" s="67"/>
      <c r="F996" s="36"/>
      <c r="G996" s="36"/>
      <c r="I996" s="36"/>
      <c r="J996" s="52"/>
      <c r="K996" s="52"/>
      <c r="L996" s="33"/>
      <c r="M996" s="33"/>
      <c r="N996" s="33"/>
      <c r="O996" s="33"/>
      <c r="P996" s="36"/>
      <c r="Q996" s="36"/>
    </row>
    <row r="997">
      <c r="A997" s="36"/>
      <c r="B997" s="67"/>
      <c r="C997" s="44"/>
      <c r="D997" s="67"/>
      <c r="E997" s="67"/>
      <c r="F997" s="36"/>
      <c r="G997" s="36"/>
      <c r="I997" s="36"/>
      <c r="J997" s="52"/>
      <c r="K997" s="52"/>
      <c r="L997" s="33"/>
      <c r="M997" s="33"/>
      <c r="N997" s="33"/>
      <c r="O997" s="33"/>
      <c r="P997" s="36"/>
      <c r="Q997" s="36"/>
    </row>
    <row r="998">
      <c r="A998" s="36"/>
      <c r="B998" s="67"/>
      <c r="C998" s="44"/>
      <c r="D998" s="67"/>
      <c r="E998" s="67"/>
      <c r="F998" s="36"/>
      <c r="G998" s="36"/>
      <c r="I998" s="36"/>
      <c r="J998" s="52"/>
      <c r="K998" s="52"/>
      <c r="L998" s="33"/>
      <c r="M998" s="33"/>
      <c r="N998" s="33"/>
      <c r="O998" s="33"/>
      <c r="P998" s="36"/>
      <c r="Q998" s="36"/>
    </row>
    <row r="999">
      <c r="A999" s="36"/>
      <c r="B999" s="67"/>
      <c r="C999" s="44"/>
      <c r="D999" s="67"/>
      <c r="E999" s="67"/>
      <c r="F999" s="36"/>
      <c r="G999" s="36"/>
      <c r="I999" s="36"/>
      <c r="J999" s="52"/>
      <c r="K999" s="52"/>
      <c r="L999" s="33"/>
      <c r="M999" s="33"/>
      <c r="N999" s="33"/>
      <c r="O999" s="33"/>
      <c r="P999" s="36"/>
      <c r="Q999" s="36"/>
    </row>
    <row r="1000">
      <c r="A1000" s="36"/>
      <c r="B1000" s="67"/>
      <c r="C1000" s="44"/>
      <c r="D1000" s="67"/>
      <c r="E1000" s="67"/>
      <c r="F1000" s="36"/>
      <c r="G1000" s="36"/>
      <c r="I1000" s="36"/>
      <c r="J1000" s="52"/>
      <c r="K1000" s="52"/>
      <c r="L1000" s="33"/>
      <c r="M1000" s="33"/>
      <c r="N1000" s="33"/>
      <c r="O1000" s="33"/>
      <c r="P1000" s="36"/>
      <c r="Q1000" s="36"/>
    </row>
    <row r="1001">
      <c r="A1001" s="36"/>
      <c r="B1001" s="67"/>
      <c r="C1001" s="44"/>
      <c r="D1001" s="67"/>
      <c r="E1001" s="67"/>
      <c r="F1001" s="36"/>
      <c r="G1001" s="36"/>
      <c r="I1001" s="36"/>
      <c r="J1001" s="52"/>
      <c r="K1001" s="52"/>
      <c r="L1001" s="33"/>
      <c r="M1001" s="33"/>
      <c r="N1001" s="33"/>
      <c r="O1001" s="33"/>
      <c r="P1001" s="36"/>
      <c r="Q1001" s="36"/>
    </row>
    <row r="1002">
      <c r="A1002" s="36"/>
      <c r="B1002" s="67"/>
      <c r="C1002" s="44"/>
      <c r="D1002" s="67"/>
      <c r="E1002" s="67"/>
      <c r="F1002" s="36"/>
      <c r="G1002" s="36"/>
      <c r="I1002" s="36"/>
      <c r="J1002" s="52"/>
      <c r="K1002" s="52"/>
      <c r="L1002" s="33"/>
      <c r="M1002" s="33"/>
      <c r="N1002" s="33"/>
      <c r="O1002" s="33"/>
      <c r="P1002" s="36"/>
      <c r="Q1002" s="36"/>
    </row>
    <row r="1003">
      <c r="A1003" s="36"/>
      <c r="B1003" s="67"/>
      <c r="C1003" s="44"/>
      <c r="D1003" s="67"/>
      <c r="E1003" s="67"/>
      <c r="F1003" s="36"/>
      <c r="G1003" s="36"/>
      <c r="I1003" s="36"/>
      <c r="J1003" s="52"/>
      <c r="K1003" s="52"/>
      <c r="L1003" s="33"/>
      <c r="M1003" s="33"/>
      <c r="N1003" s="33"/>
      <c r="O1003" s="33"/>
      <c r="P1003" s="36"/>
      <c r="Q1003" s="36"/>
    </row>
    <row r="1004">
      <c r="A1004" s="36"/>
      <c r="B1004" s="67"/>
      <c r="C1004" s="44"/>
      <c r="D1004" s="67"/>
      <c r="E1004" s="67"/>
      <c r="F1004" s="36"/>
      <c r="G1004" s="36"/>
      <c r="I1004" s="36"/>
      <c r="J1004" s="52"/>
      <c r="K1004" s="52"/>
      <c r="L1004" s="33"/>
      <c r="M1004" s="33"/>
      <c r="N1004" s="33"/>
      <c r="O1004" s="33"/>
      <c r="P1004" s="36"/>
      <c r="Q1004" s="36"/>
    </row>
    <row r="1005">
      <c r="A1005" s="36"/>
      <c r="B1005" s="67"/>
      <c r="C1005" s="44"/>
      <c r="D1005" s="67"/>
      <c r="E1005" s="67"/>
      <c r="F1005" s="36"/>
      <c r="G1005" s="36"/>
      <c r="I1005" s="36"/>
      <c r="J1005" s="52"/>
      <c r="K1005" s="52"/>
      <c r="L1005" s="33"/>
      <c r="M1005" s="33"/>
      <c r="N1005" s="33"/>
      <c r="O1005" s="33"/>
      <c r="P1005" s="36"/>
      <c r="Q1005" s="36"/>
    </row>
    <row r="1006">
      <c r="A1006" s="36"/>
      <c r="B1006" s="67"/>
      <c r="C1006" s="44"/>
      <c r="D1006" s="67"/>
      <c r="E1006" s="67"/>
      <c r="F1006" s="36"/>
      <c r="G1006" s="36"/>
      <c r="I1006" s="36"/>
      <c r="J1006" s="52"/>
      <c r="K1006" s="52"/>
      <c r="L1006" s="33"/>
      <c r="M1006" s="33"/>
      <c r="N1006" s="33"/>
      <c r="O1006" s="33"/>
      <c r="P1006" s="36"/>
      <c r="Q1006" s="36"/>
    </row>
    <row r="1007">
      <c r="A1007" s="36"/>
      <c r="B1007" s="67"/>
      <c r="C1007" s="44"/>
      <c r="D1007" s="67"/>
      <c r="E1007" s="67"/>
      <c r="F1007" s="36"/>
      <c r="G1007" s="36"/>
      <c r="I1007" s="36"/>
      <c r="J1007" s="52"/>
      <c r="K1007" s="52"/>
      <c r="L1007" s="33"/>
      <c r="M1007" s="33"/>
      <c r="N1007" s="33"/>
      <c r="O1007" s="33"/>
      <c r="P1007" s="36"/>
      <c r="Q1007" s="36"/>
    </row>
    <row r="1008">
      <c r="A1008" s="36"/>
      <c r="B1008" s="67"/>
      <c r="C1008" s="44"/>
      <c r="D1008" s="67"/>
      <c r="E1008" s="67"/>
      <c r="F1008" s="36"/>
      <c r="G1008" s="36"/>
      <c r="I1008" s="36"/>
      <c r="J1008" s="52"/>
      <c r="K1008" s="52"/>
      <c r="L1008" s="33"/>
      <c r="M1008" s="33"/>
      <c r="N1008" s="33"/>
      <c r="O1008" s="33"/>
      <c r="P1008" s="36"/>
      <c r="Q1008" s="36"/>
    </row>
    <row r="1009">
      <c r="B1009" s="74"/>
      <c r="C1009" s="75"/>
      <c r="D1009" s="74"/>
      <c r="E1009" s="74"/>
      <c r="F1009" s="36"/>
      <c r="G1009" s="36"/>
      <c r="I1009" s="36"/>
      <c r="J1009" s="52"/>
      <c r="K1009" s="52"/>
      <c r="L1009" s="33"/>
      <c r="M1009" s="33"/>
      <c r="N1009" s="33"/>
      <c r="O1009" s="33"/>
      <c r="P1009" s="36"/>
      <c r="Q1009" s="36"/>
    </row>
    <row r="1010">
      <c r="B1010" s="74"/>
      <c r="C1010" s="75"/>
      <c r="D1010" s="74"/>
      <c r="E1010" s="74"/>
      <c r="F1010" s="36"/>
      <c r="G1010" s="36"/>
      <c r="I1010" s="36"/>
      <c r="J1010" s="52"/>
      <c r="K1010" s="52"/>
      <c r="L1010" s="33"/>
      <c r="M1010" s="33"/>
      <c r="N1010" s="33"/>
      <c r="O1010" s="33"/>
      <c r="P1010" s="36"/>
      <c r="Q1010" s="36"/>
    </row>
    <row r="1011">
      <c r="B1011" s="74"/>
      <c r="C1011" s="75"/>
      <c r="D1011" s="74"/>
      <c r="E1011" s="74"/>
      <c r="F1011" s="36"/>
      <c r="G1011" s="36"/>
      <c r="I1011" s="36"/>
      <c r="J1011" s="52"/>
      <c r="K1011" s="52"/>
      <c r="L1011" s="33"/>
      <c r="M1011" s="33"/>
      <c r="N1011" s="33"/>
      <c r="O1011" s="33"/>
      <c r="P1011" s="36"/>
      <c r="Q1011" s="36"/>
    </row>
    <row r="1012">
      <c r="B1012" s="74"/>
      <c r="C1012" s="75"/>
      <c r="D1012" s="74"/>
      <c r="E1012" s="74"/>
      <c r="F1012" s="36"/>
      <c r="G1012" s="36"/>
      <c r="I1012" s="36"/>
      <c r="J1012" s="52"/>
      <c r="K1012" s="52"/>
      <c r="L1012" s="33"/>
      <c r="M1012" s="33"/>
      <c r="N1012" s="33"/>
      <c r="O1012" s="33"/>
      <c r="P1012" s="36"/>
      <c r="Q1012" s="36"/>
    </row>
    <row r="1013">
      <c r="B1013" s="74"/>
      <c r="C1013" s="75"/>
      <c r="D1013" s="74"/>
      <c r="E1013" s="74"/>
      <c r="F1013" s="36"/>
      <c r="G1013" s="36"/>
      <c r="I1013" s="36"/>
      <c r="J1013" s="52"/>
      <c r="K1013" s="52"/>
      <c r="L1013" s="33"/>
      <c r="M1013" s="33"/>
      <c r="N1013" s="33"/>
      <c r="O1013" s="33"/>
      <c r="P1013" s="36"/>
      <c r="Q1013" s="36"/>
    </row>
    <row r="1014">
      <c r="B1014" s="74"/>
      <c r="C1014" s="75"/>
      <c r="D1014" s="74"/>
      <c r="E1014" s="74"/>
      <c r="F1014" s="36"/>
      <c r="G1014" s="36"/>
      <c r="I1014" s="36"/>
      <c r="J1014" s="52"/>
      <c r="K1014" s="52"/>
      <c r="L1014" s="33"/>
      <c r="M1014" s="33"/>
      <c r="N1014" s="33"/>
      <c r="O1014" s="33"/>
      <c r="P1014" s="36"/>
      <c r="Q1014" s="36"/>
    </row>
    <row r="1015">
      <c r="B1015" s="74"/>
      <c r="C1015" s="75"/>
      <c r="D1015" s="74"/>
      <c r="E1015" s="74"/>
      <c r="F1015" s="36"/>
      <c r="G1015" s="36"/>
      <c r="I1015" s="36"/>
      <c r="J1015" s="52"/>
      <c r="K1015" s="52"/>
      <c r="L1015" s="33"/>
      <c r="M1015" s="33"/>
      <c r="N1015" s="33"/>
      <c r="O1015" s="33"/>
      <c r="P1015" s="36"/>
      <c r="Q1015" s="36"/>
    </row>
    <row r="1016">
      <c r="B1016" s="74"/>
      <c r="C1016" s="75"/>
      <c r="D1016" s="74"/>
      <c r="E1016" s="74"/>
      <c r="F1016" s="36"/>
      <c r="G1016" s="36"/>
      <c r="I1016" s="36"/>
      <c r="J1016" s="52"/>
      <c r="K1016" s="52"/>
      <c r="L1016" s="33"/>
      <c r="M1016" s="33"/>
      <c r="N1016" s="33"/>
      <c r="O1016" s="33"/>
      <c r="P1016" s="36"/>
      <c r="Q1016" s="36"/>
    </row>
    <row r="1017">
      <c r="B1017" s="74"/>
      <c r="C1017" s="75"/>
      <c r="D1017" s="74"/>
      <c r="E1017" s="74"/>
      <c r="F1017" s="36"/>
      <c r="G1017" s="36"/>
      <c r="I1017" s="36"/>
      <c r="J1017" s="52"/>
      <c r="K1017" s="52"/>
      <c r="L1017" s="33"/>
      <c r="M1017" s="33"/>
      <c r="N1017" s="33"/>
      <c r="O1017" s="33"/>
      <c r="P1017" s="36"/>
      <c r="Q1017" s="36"/>
    </row>
    <row r="1018">
      <c r="B1018" s="74"/>
      <c r="C1018" s="75"/>
      <c r="D1018" s="74"/>
      <c r="E1018" s="74"/>
      <c r="F1018" s="36"/>
      <c r="G1018" s="36"/>
      <c r="I1018" s="36"/>
      <c r="J1018" s="52"/>
      <c r="K1018" s="52"/>
      <c r="L1018" s="33"/>
      <c r="M1018" s="33"/>
      <c r="N1018" s="33"/>
      <c r="O1018" s="33"/>
      <c r="P1018" s="36"/>
    </row>
    <row r="1019">
      <c r="B1019" s="74"/>
      <c r="C1019" s="75"/>
      <c r="D1019" s="74"/>
      <c r="E1019" s="74"/>
      <c r="F1019" s="36"/>
      <c r="G1019" s="36"/>
      <c r="I1019" s="36"/>
      <c r="J1019" s="60"/>
      <c r="K1019" s="60"/>
      <c r="L1019" s="76"/>
      <c r="M1019" s="76"/>
      <c r="N1019" s="76"/>
      <c r="O1019" s="76"/>
    </row>
    <row r="1020">
      <c r="B1020" s="74"/>
      <c r="C1020" s="75"/>
      <c r="D1020" s="74"/>
      <c r="E1020" s="74"/>
      <c r="F1020" s="36"/>
      <c r="G1020" s="36"/>
      <c r="I1020" s="36"/>
      <c r="J1020" s="60"/>
      <c r="K1020" s="60"/>
      <c r="L1020" s="76"/>
      <c r="M1020" s="76"/>
      <c r="N1020" s="76"/>
      <c r="O1020" s="76"/>
    </row>
    <row r="1021">
      <c r="C1021" s="75"/>
      <c r="F1021" s="36"/>
      <c r="G1021" s="36"/>
      <c r="I1021" s="36"/>
      <c r="J1021" s="60"/>
      <c r="K1021" s="60"/>
      <c r="L1021" s="76"/>
      <c r="M1021" s="76"/>
      <c r="N1021" s="76"/>
      <c r="O1021" s="76"/>
    </row>
    <row r="1022">
      <c r="C1022" s="75"/>
      <c r="F1022" s="36"/>
      <c r="G1022" s="36"/>
      <c r="J1022" s="60"/>
      <c r="K1022" s="60"/>
      <c r="L1022" s="76"/>
      <c r="M1022" s="76"/>
      <c r="N1022" s="76"/>
      <c r="O1022" s="76"/>
    </row>
  </sheetData>
  <mergeCells count="15">
    <mergeCell ref="L1:M1"/>
    <mergeCell ref="N1:O2"/>
    <mergeCell ref="P1:P2"/>
    <mergeCell ref="Q1:Q2"/>
    <mergeCell ref="A35:A36"/>
    <mergeCell ref="B35:C35"/>
    <mergeCell ref="D35:E35"/>
    <mergeCell ref="F35:G35"/>
    <mergeCell ref="A1:A2"/>
    <mergeCell ref="B1:C1"/>
    <mergeCell ref="D1:E1"/>
    <mergeCell ref="F1:G1"/>
    <mergeCell ref="I1:I2"/>
    <mergeCell ref="J1:J2"/>
    <mergeCell ref="K1:K2"/>
  </mergeCells>
  <conditionalFormatting sqref="F4:G34 F37:G60">
    <cfRule type="cellIs" dxfId="0" priority="1" operator="greaterThan">
      <formula>0</formula>
    </cfRule>
  </conditionalFormatting>
  <conditionalFormatting sqref="F4:G34 F37:G60">
    <cfRule type="cellIs" dxfId="1" priority="2" operator="equal">
      <formula>0</formula>
    </cfRule>
  </conditionalFormatting>
  <conditionalFormatting sqref="F4:G34 F37:G60">
    <cfRule type="cellIs" dxfId="2" priority="3" operator="lessThan">
      <formula>0</formula>
    </cfRule>
  </conditionalFormatting>
  <conditionalFormatting sqref="N4:O8 N10:O14 N17:O20 N22:O27 N29:O39">
    <cfRule type="cellIs" dxfId="0" priority="4" operator="greaterThan">
      <formula>0</formula>
    </cfRule>
  </conditionalFormatting>
  <conditionalFormatting sqref="N4:O8 N10:O14 N17:O20 N22:O27 N29:O39">
    <cfRule type="cellIs" dxfId="1" priority="5" operator="equal">
      <formula>0</formula>
    </cfRule>
  </conditionalFormatting>
  <conditionalFormatting sqref="N4:O8 N10:O14 N17:O20 N22:O27 N29:O39">
    <cfRule type="cellIs" dxfId="2" priority="6" operator="lessThan">
      <formula>0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685</v>
      </c>
      <c r="B1" s="35" t="s">
        <v>693</v>
      </c>
      <c r="C1" s="35" t="s">
        <v>694</v>
      </c>
      <c r="E1" s="224" t="s">
        <v>711</v>
      </c>
    </row>
    <row r="2">
      <c r="A2" s="35" t="s">
        <v>132</v>
      </c>
      <c r="B2" s="236">
        <v>2.1624999999999996</v>
      </c>
      <c r="C2" s="236">
        <v>1.5833333333333333</v>
      </c>
    </row>
    <row r="3">
      <c r="A3" s="35" t="s">
        <v>133</v>
      </c>
      <c r="B3" s="236">
        <v>1.5416666666666665</v>
      </c>
      <c r="C3" s="236">
        <v>3.4166666666666665</v>
      </c>
    </row>
    <row r="4">
      <c r="A4" s="35" t="s">
        <v>134</v>
      </c>
      <c r="B4" s="236">
        <v>2.2333333333333334</v>
      </c>
      <c r="C4" s="236">
        <v>0.75</v>
      </c>
    </row>
    <row r="5">
      <c r="A5" s="35" t="s">
        <v>135</v>
      </c>
      <c r="B5" s="236">
        <v>1.95</v>
      </c>
      <c r="C5" s="236">
        <v>1.7</v>
      </c>
    </row>
    <row r="6">
      <c r="A6" s="35" t="s">
        <v>136</v>
      </c>
      <c r="B6" s="236">
        <v>1.8333333333333335</v>
      </c>
      <c r="C6" s="236">
        <v>1.9333333333333333</v>
      </c>
    </row>
    <row r="7">
      <c r="A7" s="35" t="s">
        <v>137</v>
      </c>
      <c r="B7" s="236">
        <v>2.1375</v>
      </c>
      <c r="C7" s="236">
        <v>2.5833333333333335</v>
      </c>
    </row>
    <row r="8">
      <c r="A8" s="35" t="s">
        <v>138</v>
      </c>
      <c r="B8" s="236">
        <v>1.825</v>
      </c>
      <c r="C8" s="236">
        <v>1.3333333333333333</v>
      </c>
    </row>
    <row r="9">
      <c r="A9" s="35" t="s">
        <v>139</v>
      </c>
      <c r="B9" s="236">
        <v>2.7125</v>
      </c>
      <c r="C9" s="236">
        <v>2.2</v>
      </c>
    </row>
    <row r="10">
      <c r="A10" s="35" t="s">
        <v>140</v>
      </c>
      <c r="B10" s="236">
        <v>2.2375</v>
      </c>
      <c r="C10" s="236">
        <v>2.5</v>
      </c>
    </row>
    <row r="11">
      <c r="A11" s="35" t="s">
        <v>141</v>
      </c>
      <c r="B11" s="236">
        <v>2.4541666666666666</v>
      </c>
      <c r="C11" s="236">
        <v>0.3333333333333333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3" width="17.25"/>
    <col customWidth="1" min="4" max="4" width="16.75"/>
    <col customWidth="1" min="5" max="5" width="16.38"/>
    <col customWidth="1" min="6" max="6" width="10.25"/>
    <col customWidth="1" min="7" max="11" width="9.88"/>
    <col customWidth="1" min="12" max="12" width="9.38"/>
    <col customWidth="1" min="13" max="13" width="9.0"/>
    <col customWidth="1" min="14" max="14" width="9.88"/>
    <col customWidth="1" min="15" max="15" width="9.75"/>
    <col customWidth="1" min="16" max="17" width="15.5"/>
    <col customWidth="1" min="18" max="19" width="9.0"/>
    <col customWidth="1" min="20" max="21" width="11.63"/>
  </cols>
  <sheetData>
    <row r="1">
      <c r="A1" s="240" t="s">
        <v>712</v>
      </c>
      <c r="B1" s="241" t="s">
        <v>132</v>
      </c>
      <c r="C1" s="5"/>
      <c r="D1" s="241" t="s">
        <v>133</v>
      </c>
      <c r="E1" s="5"/>
      <c r="F1" s="241" t="s">
        <v>134</v>
      </c>
      <c r="G1" s="5"/>
      <c r="H1" s="241" t="s">
        <v>135</v>
      </c>
      <c r="I1" s="5"/>
      <c r="J1" s="241" t="s">
        <v>136</v>
      </c>
      <c r="K1" s="5"/>
      <c r="L1" s="241" t="s">
        <v>137</v>
      </c>
      <c r="M1" s="5"/>
      <c r="N1" s="241" t="s">
        <v>138</v>
      </c>
      <c r="O1" s="5"/>
      <c r="P1" s="241" t="s">
        <v>139</v>
      </c>
      <c r="Q1" s="5"/>
      <c r="R1" s="241" t="s">
        <v>140</v>
      </c>
      <c r="S1" s="5"/>
      <c r="T1" s="241" t="s">
        <v>141</v>
      </c>
      <c r="U1" s="5"/>
    </row>
    <row r="2">
      <c r="A2" s="11"/>
      <c r="B2" s="18">
        <v>2023.0</v>
      </c>
      <c r="C2" s="18">
        <v>2022.0</v>
      </c>
      <c r="D2" s="18">
        <v>2023.0</v>
      </c>
      <c r="E2" s="18">
        <v>2022.0</v>
      </c>
      <c r="F2" s="18">
        <v>2023.0</v>
      </c>
      <c r="G2" s="18">
        <v>2022.0</v>
      </c>
      <c r="H2" s="18">
        <v>2023.0</v>
      </c>
      <c r="I2" s="18">
        <v>2022.0</v>
      </c>
      <c r="J2" s="18">
        <v>2023.0</v>
      </c>
      <c r="K2" s="18">
        <v>2022.0</v>
      </c>
      <c r="L2" s="18">
        <v>2023.0</v>
      </c>
      <c r="M2" s="18">
        <v>2022.0</v>
      </c>
      <c r="N2" s="18">
        <v>2023.0</v>
      </c>
      <c r="O2" s="18">
        <v>2022.0</v>
      </c>
      <c r="P2" s="18">
        <v>2023.0</v>
      </c>
      <c r="Q2" s="18">
        <v>2022.0</v>
      </c>
      <c r="R2" s="18">
        <v>2023.0</v>
      </c>
      <c r="S2" s="18">
        <v>2022.0</v>
      </c>
      <c r="T2" s="18">
        <v>2023.0</v>
      </c>
      <c r="U2" s="18">
        <v>2022.0</v>
      </c>
    </row>
    <row r="3">
      <c r="A3" s="242" t="s">
        <v>143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26"/>
      <c r="W3" s="226"/>
      <c r="X3" s="226"/>
      <c r="Y3" s="226"/>
      <c r="Z3" s="226"/>
    </row>
    <row r="4">
      <c r="A4" s="244" t="s">
        <v>14</v>
      </c>
      <c r="B4" s="244">
        <v>445679.0</v>
      </c>
      <c r="C4" s="244">
        <v>413297.0</v>
      </c>
      <c r="D4" s="244">
        <v>3.4246183E7</v>
      </c>
      <c r="E4" s="244">
        <v>3.0746266E7</v>
      </c>
      <c r="F4" s="244">
        <v>1.54028248E8</v>
      </c>
      <c r="G4" s="244">
        <v>1.4047822E7</v>
      </c>
      <c r="H4" s="244">
        <v>1.6664086E7</v>
      </c>
      <c r="I4" s="244">
        <v>1.8318114E7</v>
      </c>
      <c r="J4" s="244">
        <v>2.7516859E7</v>
      </c>
      <c r="K4" s="244">
        <v>2.1012616E7</v>
      </c>
      <c r="L4" s="244">
        <v>1.0125138E7</v>
      </c>
      <c r="M4" s="244">
        <v>9640721.0</v>
      </c>
      <c r="N4" s="244">
        <v>2.9649645E7</v>
      </c>
      <c r="O4" s="244">
        <v>2.5706169E7</v>
      </c>
      <c r="P4" s="244">
        <v>7.753269368751E12</v>
      </c>
      <c r="Q4" s="244">
        <v>7.249254612049E12</v>
      </c>
      <c r="R4" s="244">
        <v>3890706.0</v>
      </c>
      <c r="S4" s="244">
        <v>4081442.0</v>
      </c>
      <c r="T4" s="244">
        <v>1.633107192E9</v>
      </c>
      <c r="U4" s="244">
        <v>1.278805856E9</v>
      </c>
    </row>
    <row r="5">
      <c r="A5" s="245" t="s">
        <v>17</v>
      </c>
      <c r="B5" s="245">
        <v>166186.0</v>
      </c>
      <c r="C5" s="245">
        <v>179818.0</v>
      </c>
      <c r="D5" s="245">
        <v>1.7325874E7</v>
      </c>
      <c r="E5" s="245">
        <v>1.56642E7</v>
      </c>
      <c r="F5" s="245">
        <v>6.2667105E7</v>
      </c>
      <c r="G5" s="245">
        <v>7.8930048E7</v>
      </c>
      <c r="H5" s="245">
        <v>6191839.0</v>
      </c>
      <c r="I5" s="245">
        <v>7567768.0</v>
      </c>
      <c r="J5" s="245">
        <v>1.499173E7</v>
      </c>
      <c r="K5" s="245">
        <v>1.0737011E7</v>
      </c>
      <c r="L5" s="245">
        <v>5623833.0</v>
      </c>
      <c r="M5" s="245">
        <v>5476557.0</v>
      </c>
      <c r="N5" s="245">
        <v>9228033.0</v>
      </c>
      <c r="O5" s="245">
        <v>1.031209E7</v>
      </c>
      <c r="P5" s="245">
        <v>5.662380431624E12</v>
      </c>
      <c r="Q5" s="245">
        <v>5.362930145158E12</v>
      </c>
      <c r="R5" s="245">
        <v>2066770.0</v>
      </c>
      <c r="S5" s="245">
        <v>2194242.0</v>
      </c>
      <c r="T5" s="245">
        <v>4.32298363E8</v>
      </c>
      <c r="U5" s="245">
        <v>5.19290111E8</v>
      </c>
    </row>
    <row r="6">
      <c r="A6" s="246" t="s">
        <v>713</v>
      </c>
      <c r="B6" s="246">
        <v>41136.0</v>
      </c>
      <c r="C6" s="246">
        <v>61295.0</v>
      </c>
      <c r="D6" s="246">
        <v>4074530.0</v>
      </c>
      <c r="E6" s="246">
        <v>3818601.0</v>
      </c>
      <c r="F6" s="246">
        <v>1.8596609E7</v>
      </c>
      <c r="G6" s="246">
        <v>3.8281513E7</v>
      </c>
      <c r="H6" s="246">
        <v>1020598.0</v>
      </c>
      <c r="I6" s="246">
        <v>502882.0</v>
      </c>
      <c r="J6" s="246">
        <v>3674839.0</v>
      </c>
      <c r="K6" s="246">
        <v>3850844.0</v>
      </c>
      <c r="L6" s="246">
        <v>1400029.0</v>
      </c>
      <c r="M6" s="246">
        <v>1265434.0</v>
      </c>
      <c r="N6" s="246">
        <v>3185373.0</v>
      </c>
      <c r="O6" s="246">
        <v>4525505.0</v>
      </c>
      <c r="P6" s="246">
        <v>2.31237449014E12</v>
      </c>
      <c r="Q6" s="246">
        <v>2.13339908162E12</v>
      </c>
      <c r="R6" s="246">
        <v>830128.0</v>
      </c>
      <c r="S6" s="246">
        <v>923047.0</v>
      </c>
      <c r="T6" s="246">
        <v>1.57160214E8</v>
      </c>
      <c r="U6" s="246">
        <v>3.70538755E8</v>
      </c>
    </row>
    <row r="7">
      <c r="A7" s="245" t="s">
        <v>37</v>
      </c>
      <c r="B7" s="245">
        <f>279493000000000/1000000000</f>
        <v>279493</v>
      </c>
      <c r="C7" s="245">
        <v>233479.0</v>
      </c>
      <c r="D7" s="245">
        <v>1.6920309E7</v>
      </c>
      <c r="E7" s="245">
        <v>1.5082066E7</v>
      </c>
      <c r="F7" s="245">
        <v>9.1361143E7</v>
      </c>
      <c r="G7" s="245">
        <v>6.1548172E7</v>
      </c>
      <c r="H7" s="245">
        <v>1.0472247E7</v>
      </c>
      <c r="I7" s="245">
        <v>1.0750346E7</v>
      </c>
      <c r="J7" s="245">
        <v>1.2525129E7</v>
      </c>
      <c r="K7" s="245">
        <v>1.0275605E7</v>
      </c>
      <c r="L7" s="245">
        <v>4501305.0</v>
      </c>
      <c r="M7" s="245">
        <v>4164164.0</v>
      </c>
      <c r="N7" s="245">
        <v>2.0421612E7</v>
      </c>
      <c r="O7" s="245">
        <v>1.5394079E7</v>
      </c>
      <c r="P7" s="245">
        <v>2.090888937127E12</v>
      </c>
      <c r="Q7" s="245">
        <v>1.886324466891E12</v>
      </c>
      <c r="R7" s="245">
        <v>1823936.0</v>
      </c>
      <c r="S7" s="245">
        <v>1887200.0</v>
      </c>
      <c r="T7" s="245">
        <v>1.200808829E9</v>
      </c>
      <c r="U7" s="245">
        <v>7.59515745E8</v>
      </c>
    </row>
    <row r="8">
      <c r="A8" s="246" t="s">
        <v>714</v>
      </c>
      <c r="B8" s="246">
        <v>72911.0</v>
      </c>
      <c r="C8" s="246">
        <v>59536.0</v>
      </c>
      <c r="D8" s="246">
        <v>8052524.0</v>
      </c>
      <c r="E8" s="246">
        <v>7204035.0</v>
      </c>
      <c r="F8" s="246">
        <v>3.6001559E7</v>
      </c>
      <c r="G8" s="246">
        <v>2.3677857E7</v>
      </c>
      <c r="H8" s="246">
        <v>9310734.0</v>
      </c>
      <c r="I8" s="246">
        <v>9536027.0</v>
      </c>
      <c r="J8" s="246">
        <v>4741469.0</v>
      </c>
      <c r="K8" s="246">
        <v>3290108.0</v>
      </c>
      <c r="L8" s="246">
        <v>3329989.0</v>
      </c>
      <c r="M8" s="246">
        <v>3293157.0</v>
      </c>
      <c r="N8" s="246">
        <v>1.9155749E7</v>
      </c>
      <c r="O8" s="246">
        <v>1.4894921E7</v>
      </c>
      <c r="P8" s="246">
        <v>4.24271193208E11</v>
      </c>
      <c r="Q8" s="246">
        <v>4.25774133745E11</v>
      </c>
      <c r="R8" s="246">
        <v>1554538.0</v>
      </c>
      <c r="S8" s="246">
        <v>1610837.0</v>
      </c>
      <c r="T8" s="246">
        <v>1.69237052E8</v>
      </c>
      <c r="U8" s="246">
        <v>5.1857249E7</v>
      </c>
    </row>
    <row r="9">
      <c r="A9" s="244" t="s">
        <v>67</v>
      </c>
      <c r="B9" s="244">
        <v>195261.0</v>
      </c>
      <c r="C9" s="244">
        <v>169577.0</v>
      </c>
      <c r="D9" s="244">
        <v>1.8540983E7</v>
      </c>
      <c r="E9" s="244">
        <v>1.9275574E7</v>
      </c>
      <c r="F9" s="244">
        <v>6.9992685E7</v>
      </c>
      <c r="G9" s="244">
        <v>5.0964395E7</v>
      </c>
      <c r="H9" s="244">
        <v>1.3282848E7</v>
      </c>
      <c r="I9" s="244">
        <v>1.4320858E7</v>
      </c>
      <c r="J9" s="244">
        <v>1.5105159E7</v>
      </c>
      <c r="K9" s="244">
        <v>1.125684E7</v>
      </c>
      <c r="L9" s="244">
        <v>4125086.0</v>
      </c>
      <c r="M9" s="244">
        <v>4035517.0</v>
      </c>
      <c r="N9" s="244">
        <v>8680134.0</v>
      </c>
      <c r="O9" s="244">
        <v>6139263.0</v>
      </c>
      <c r="P9" s="244">
        <v>1.566871579663E12</v>
      </c>
      <c r="Q9" s="244">
        <v>1.315265981438E12</v>
      </c>
      <c r="R9" s="244">
        <v>504765.0</v>
      </c>
      <c r="S9" s="244">
        <v>575967.0</v>
      </c>
      <c r="T9" s="244">
        <v>4.58386742E8</v>
      </c>
      <c r="U9" s="244">
        <v>2.86533351E8</v>
      </c>
    </row>
    <row r="10">
      <c r="A10" s="245" t="s">
        <v>71</v>
      </c>
      <c r="B10" s="245">
        <v>125022.0</v>
      </c>
      <c r="C10" s="245">
        <v>119198.0</v>
      </c>
      <c r="D10" s="245">
        <v>1.7262927E7</v>
      </c>
      <c r="E10" s="245">
        <v>1.7389232E7</v>
      </c>
      <c r="F10" s="245">
        <v>4.3038299E7</v>
      </c>
      <c r="G10" s="245">
        <v>4.2037402E7</v>
      </c>
      <c r="H10" s="245">
        <v>1.1223968E7</v>
      </c>
      <c r="I10" s="245">
        <v>1.2442223E7</v>
      </c>
      <c r="J10" s="245">
        <v>1.1051208E7</v>
      </c>
      <c r="K10" s="245">
        <v>7563881.0</v>
      </c>
      <c r="L10" s="245">
        <v>2122553.0</v>
      </c>
      <c r="M10" s="245">
        <v>2239843.0</v>
      </c>
      <c r="N10" s="245">
        <v>7368187.0</v>
      </c>
      <c r="O10" s="245">
        <v>4822152.0</v>
      </c>
      <c r="P10" s="245">
        <v>7.63625178514E11</v>
      </c>
      <c r="Q10" s="245">
        <v>6.69768766924E11</v>
      </c>
      <c r="R10" s="245">
        <v>461979.0</v>
      </c>
      <c r="S10" s="245">
        <v>541048.0</v>
      </c>
      <c r="T10" s="245">
        <v>2.56844191E8</v>
      </c>
      <c r="U10" s="245">
        <v>2.25718203E8</v>
      </c>
    </row>
    <row r="11">
      <c r="A11" s="245" t="s">
        <v>86</v>
      </c>
      <c r="B11" s="245">
        <v>70239.0</v>
      </c>
      <c r="C11" s="245">
        <v>50379.0</v>
      </c>
      <c r="D11" s="245">
        <v>1278056.0</v>
      </c>
      <c r="E11" s="245">
        <v>1886342.0</v>
      </c>
      <c r="F11" s="245">
        <v>2.6954386E7</v>
      </c>
      <c r="G11" s="245">
        <v>8926993.0</v>
      </c>
      <c r="H11" s="245">
        <v>205888.0</v>
      </c>
      <c r="I11" s="245">
        <v>1878635.0</v>
      </c>
      <c r="J11" s="245">
        <v>4053951.0</v>
      </c>
      <c r="K11" s="245">
        <v>3692959.0</v>
      </c>
      <c r="L11" s="245">
        <v>2002533.0</v>
      </c>
      <c r="M11" s="245">
        <v>1795674.0</v>
      </c>
      <c r="N11" s="245">
        <v>1311947.0</v>
      </c>
      <c r="O11" s="245">
        <v>1317111.0</v>
      </c>
      <c r="P11" s="245">
        <v>8.03246401149E11</v>
      </c>
      <c r="Q11" s="245">
        <v>6.45497214514E11</v>
      </c>
      <c r="R11" s="245">
        <v>42786.0</v>
      </c>
      <c r="S11" s="245">
        <v>34919.0</v>
      </c>
      <c r="T11" s="245">
        <v>2.01542551E8</v>
      </c>
      <c r="U11" s="245">
        <v>6.0815148E7</v>
      </c>
    </row>
    <row r="12">
      <c r="A12" s="244" t="s">
        <v>94</v>
      </c>
      <c r="B12" s="244">
        <v>250418.0</v>
      </c>
      <c r="C12" s="244">
        <v>243720.0</v>
      </c>
      <c r="D12" s="244">
        <v>1.57052E7</v>
      </c>
      <c r="E12" s="244">
        <v>1.1470692E7</v>
      </c>
      <c r="F12" s="244">
        <v>8.4035563E7</v>
      </c>
      <c r="G12" s="244">
        <v>8.9513825E7</v>
      </c>
      <c r="H12" s="244">
        <v>3381238.0</v>
      </c>
      <c r="I12" s="244">
        <v>3997256.0</v>
      </c>
      <c r="J12" s="244">
        <v>1.24117E7</v>
      </c>
      <c r="K12" s="244">
        <v>9755776.0</v>
      </c>
      <c r="L12" s="244">
        <v>6000052.0</v>
      </c>
      <c r="M12" s="244">
        <v>5605204.0</v>
      </c>
      <c r="N12" s="244">
        <v>2.0969511E7</v>
      </c>
      <c r="O12" s="244">
        <v>1.9566906E7</v>
      </c>
      <c r="P12" s="244">
        <v>6.186397789088E12</v>
      </c>
      <c r="Q12" s="244">
        <v>5.933988630611E12</v>
      </c>
      <c r="R12" s="244">
        <v>3385941.0</v>
      </c>
      <c r="S12" s="244">
        <v>3505475.0</v>
      </c>
      <c r="T12" s="244">
        <v>1.17472045E9</v>
      </c>
      <c r="U12" s="244">
        <v>9.92272505E8</v>
      </c>
    </row>
    <row r="13">
      <c r="A13" s="242" t="s">
        <v>107</v>
      </c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26"/>
      <c r="W13" s="226"/>
      <c r="X13" s="226"/>
      <c r="Y13" s="226"/>
      <c r="Z13" s="226"/>
    </row>
    <row r="14">
      <c r="A14" s="43" t="s">
        <v>715</v>
      </c>
      <c r="B14" s="43">
        <v>316565.0</v>
      </c>
      <c r="C14" s="43">
        <v>301379.0</v>
      </c>
      <c r="D14" s="43">
        <v>1.06944683E8</v>
      </c>
      <c r="E14" s="43">
        <v>9.6924686E7</v>
      </c>
      <c r="F14" s="43">
        <v>1.28583264E8</v>
      </c>
      <c r="G14" s="43">
        <v>1.2360746E7</v>
      </c>
      <c r="H14" s="43">
        <v>3.8611401E7</v>
      </c>
      <c r="I14" s="43">
        <v>4.1218881E7</v>
      </c>
      <c r="J14" s="43">
        <v>3.3318811E7</v>
      </c>
      <c r="K14" s="43">
        <v>2.693734E7</v>
      </c>
      <c r="L14" s="43">
        <v>3479018.0</v>
      </c>
      <c r="M14" s="43">
        <v>4002632.0</v>
      </c>
      <c r="N14" s="43">
        <v>1.7949756E7</v>
      </c>
      <c r="O14" s="43">
        <v>1.6328278E7</v>
      </c>
      <c r="P14" s="43">
        <v>7.611866067268E12</v>
      </c>
      <c r="Q14" s="43">
        <v>6.762803342146E12</v>
      </c>
      <c r="R14" s="43">
        <v>3565930.0</v>
      </c>
      <c r="S14" s="43">
        <v>3865523.0</v>
      </c>
      <c r="T14" s="43">
        <v>9.2552034E8</v>
      </c>
      <c r="U14" s="43">
        <v>9.04437795E8</v>
      </c>
    </row>
    <row r="15">
      <c r="A15" s="43" t="s">
        <v>716</v>
      </c>
      <c r="B15" s="43">
        <v>-243255.0</v>
      </c>
      <c r="C15" s="43">
        <v>-231291.0</v>
      </c>
      <c r="D15" s="43">
        <v>-8.3878566E7</v>
      </c>
      <c r="E15" s="43">
        <v>-7.6902242E7</v>
      </c>
      <c r="F15" s="43">
        <v>-9.2797027E7</v>
      </c>
      <c r="G15" s="43">
        <v>-8.8848772E7</v>
      </c>
      <c r="H15" s="43">
        <v>-1.9416887E7</v>
      </c>
      <c r="I15" s="43">
        <v>-2.2153944E7</v>
      </c>
      <c r="J15" s="43">
        <v>-1.8225243E7</v>
      </c>
      <c r="K15" s="43">
        <v>-1.4908075E7</v>
      </c>
      <c r="L15" s="43">
        <v>-2346974.0</v>
      </c>
      <c r="M15" s="43">
        <v>-2412693.0</v>
      </c>
      <c r="N15" s="43">
        <v>-1.2103031E7</v>
      </c>
      <c r="O15" s="43">
        <v>-1.118512E7</v>
      </c>
      <c r="P15" s="43">
        <v>-3.913777307313E12</v>
      </c>
      <c r="Q15" s="43">
        <v>-3.494850563778E12</v>
      </c>
      <c r="R15" s="43">
        <v>-1547235.0</v>
      </c>
      <c r="S15" s="43">
        <v>-1696832.0</v>
      </c>
      <c r="T15" s="43">
        <v>-5.43118639E8</v>
      </c>
      <c r="U15" s="43">
        <v>-3.62942643E8</v>
      </c>
    </row>
    <row r="16">
      <c r="A16" s="43" t="s">
        <v>113</v>
      </c>
      <c r="B16" s="43">
        <v>73310.0</v>
      </c>
      <c r="C16" s="43">
        <v>70088.0</v>
      </c>
      <c r="D16" s="43">
        <v>2.3066117E7</v>
      </c>
      <c r="E16" s="43">
        <v>2.0022444E7</v>
      </c>
      <c r="F16" s="43">
        <v>3.5786237E7</v>
      </c>
      <c r="G16" s="43">
        <v>3.4758688E7</v>
      </c>
      <c r="H16" s="43">
        <v>1.9194514E7</v>
      </c>
      <c r="I16" s="43">
        <v>1.9064937E7</v>
      </c>
      <c r="J16" s="43">
        <v>1.5093568E7</v>
      </c>
      <c r="K16" s="43">
        <v>1.2029265E7</v>
      </c>
      <c r="L16" s="43">
        <v>1132044.0</v>
      </c>
      <c r="M16" s="43">
        <v>1589939.0</v>
      </c>
      <c r="N16" s="43">
        <v>5846725.0</v>
      </c>
      <c r="O16" s="43">
        <v>5143158.0</v>
      </c>
      <c r="P16" s="43">
        <v>3.698088759955E12</v>
      </c>
      <c r="Q16" s="43">
        <v>3.267952778368E12</v>
      </c>
      <c r="R16" s="43">
        <v>2018695.0</v>
      </c>
      <c r="S16" s="43">
        <v>2168691.0</v>
      </c>
      <c r="T16" s="43">
        <v>3.82401701E8</v>
      </c>
      <c r="U16" s="43">
        <v>5.41495152E8</v>
      </c>
    </row>
    <row r="17">
      <c r="A17" s="43" t="s">
        <v>717</v>
      </c>
      <c r="B17" s="43">
        <v>44501.0</v>
      </c>
      <c r="C17" s="43">
        <v>40420.0</v>
      </c>
      <c r="D17" s="43">
        <v>3484025.0</v>
      </c>
      <c r="E17" s="43">
        <v>2907478.0</v>
      </c>
      <c r="F17" s="43">
        <v>2.2130096E7</v>
      </c>
      <c r="G17" s="43">
        <v>2.2993673E7</v>
      </c>
      <c r="H17" s="43">
        <v>4800940.0</v>
      </c>
      <c r="I17" s="43">
        <v>5364761.0</v>
      </c>
      <c r="J17" s="43">
        <v>2345293.0</v>
      </c>
      <c r="K17" s="43">
        <v>2510809.0</v>
      </c>
      <c r="L17" s="43">
        <v>411423.0</v>
      </c>
      <c r="M17" s="43">
        <v>857462.0</v>
      </c>
      <c r="N17" s="43">
        <v>1950266.0</v>
      </c>
      <c r="O17" s="43">
        <v>1842434.0</v>
      </c>
      <c r="P17" s="43">
        <v>7.63876396554E11</v>
      </c>
      <c r="Q17" s="43">
        <v>6.7364686448E11</v>
      </c>
      <c r="R17" s="43">
        <v>950648.0</v>
      </c>
      <c r="S17" s="43">
        <v>1104714.0</v>
      </c>
      <c r="T17" s="43">
        <v>1.95672112E8</v>
      </c>
      <c r="U17" s="43">
        <v>3.79772107E8</v>
      </c>
    </row>
    <row r="18">
      <c r="A18" s="242" t="s">
        <v>718</v>
      </c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26"/>
      <c r="W18" s="226"/>
      <c r="X18" s="226"/>
      <c r="Y18" s="226"/>
      <c r="Z18" s="226"/>
    </row>
    <row r="19">
      <c r="A19" s="43" t="s">
        <v>719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</row>
    <row r="20">
      <c r="A20" s="43" t="s">
        <v>87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</row>
    <row r="21">
      <c r="A21" s="242" t="s">
        <v>720</v>
      </c>
      <c r="B21" s="243"/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26"/>
      <c r="W21" s="226"/>
      <c r="X21" s="226"/>
      <c r="Y21" s="226"/>
      <c r="Z21" s="226"/>
    </row>
    <row r="22">
      <c r="A22" s="43" t="s">
        <v>92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</row>
    <row r="26">
      <c r="A26" s="240" t="s">
        <v>712</v>
      </c>
      <c r="B26" s="241" t="s">
        <v>132</v>
      </c>
      <c r="C26" s="5"/>
      <c r="D26" s="241" t="s">
        <v>133</v>
      </c>
      <c r="E26" s="5"/>
      <c r="F26" s="241" t="s">
        <v>134</v>
      </c>
      <c r="G26" s="5"/>
      <c r="H26" s="241" t="s">
        <v>135</v>
      </c>
      <c r="I26" s="5"/>
      <c r="J26" s="241" t="s">
        <v>136</v>
      </c>
      <c r="K26" s="5"/>
      <c r="L26" s="241" t="s">
        <v>137</v>
      </c>
      <c r="M26" s="5"/>
      <c r="N26" s="241" t="s">
        <v>138</v>
      </c>
      <c r="O26" s="5"/>
      <c r="P26" s="241" t="s">
        <v>139</v>
      </c>
      <c r="Q26" s="5"/>
      <c r="R26" s="241" t="s">
        <v>140</v>
      </c>
      <c r="S26" s="5"/>
      <c r="T26" s="241" t="s">
        <v>141</v>
      </c>
      <c r="U26" s="5"/>
    </row>
    <row r="27">
      <c r="A27" s="11"/>
      <c r="B27" s="18">
        <v>2023.0</v>
      </c>
      <c r="C27" s="18">
        <v>2022.0</v>
      </c>
      <c r="D27" s="18">
        <v>2023.0</v>
      </c>
      <c r="E27" s="18">
        <v>2022.0</v>
      </c>
      <c r="F27" s="18">
        <v>2023.0</v>
      </c>
      <c r="G27" s="18">
        <v>2022.0</v>
      </c>
      <c r="H27" s="18">
        <v>2023.0</v>
      </c>
      <c r="I27" s="18">
        <v>2022.0</v>
      </c>
      <c r="J27" s="18">
        <v>2023.0</v>
      </c>
      <c r="K27" s="18">
        <v>2022.0</v>
      </c>
      <c r="L27" s="18">
        <v>2023.0</v>
      </c>
      <c r="M27" s="18">
        <v>2022.0</v>
      </c>
      <c r="N27" s="18">
        <v>2023.0</v>
      </c>
      <c r="O27" s="18">
        <v>2022.0</v>
      </c>
      <c r="P27" s="18">
        <v>2023.0</v>
      </c>
      <c r="Q27" s="18">
        <v>2022.0</v>
      </c>
      <c r="R27" s="18">
        <v>2023.0</v>
      </c>
      <c r="S27" s="18">
        <v>2022.0</v>
      </c>
      <c r="T27" s="18">
        <v>2023.0</v>
      </c>
      <c r="U27" s="18">
        <v>2022.0</v>
      </c>
    </row>
    <row r="28">
      <c r="A28" s="242" t="s">
        <v>143</v>
      </c>
      <c r="B28" s="243"/>
      <c r="C28" s="243"/>
      <c r="D28" s="243"/>
      <c r="E28" s="243"/>
      <c r="F28" s="243"/>
      <c r="G28" s="243"/>
      <c r="H28" s="243"/>
      <c r="I28" s="243"/>
      <c r="J28" s="243"/>
      <c r="K28" s="243"/>
      <c r="L28" s="243"/>
      <c r="M28" s="243"/>
      <c r="N28" s="243"/>
      <c r="O28" s="243"/>
      <c r="P28" s="243"/>
      <c r="Q28" s="243"/>
      <c r="R28" s="243"/>
      <c r="S28" s="243"/>
      <c r="T28" s="243"/>
      <c r="U28" s="243"/>
    </row>
    <row r="29">
      <c r="A29" s="244" t="s">
        <v>14</v>
      </c>
      <c r="B29" s="244">
        <f t="shared" ref="B29:C29" si="1">B4*1000000000</f>
        <v>445679000000000</v>
      </c>
      <c r="C29" s="244">
        <f t="shared" si="1"/>
        <v>413297000000000</v>
      </c>
      <c r="D29" s="244">
        <f t="shared" ref="D29:K29" si="2">D4*1000000</f>
        <v>34246183000000</v>
      </c>
      <c r="E29" s="244">
        <f t="shared" si="2"/>
        <v>30746266000000</v>
      </c>
      <c r="F29" s="244">
        <f t="shared" si="2"/>
        <v>154028248000000</v>
      </c>
      <c r="G29" s="244">
        <f t="shared" si="2"/>
        <v>14047822000000</v>
      </c>
      <c r="H29" s="244">
        <f t="shared" si="2"/>
        <v>16664086000000</v>
      </c>
      <c r="I29" s="244">
        <f t="shared" si="2"/>
        <v>18318114000000</v>
      </c>
      <c r="J29" s="244">
        <f t="shared" si="2"/>
        <v>27516859000000</v>
      </c>
      <c r="K29" s="244">
        <f t="shared" si="2"/>
        <v>21012616000000</v>
      </c>
      <c r="L29" s="244">
        <f t="shared" ref="L29:M29" si="3">L4*1000*15416</f>
        <v>156089127408000</v>
      </c>
      <c r="M29" s="244">
        <f t="shared" si="3"/>
        <v>148621354936000</v>
      </c>
      <c r="N29" s="244">
        <f t="shared" ref="N29:O29" si="4">N4*1000000</f>
        <v>29649645000000</v>
      </c>
      <c r="O29" s="244">
        <f t="shared" si="4"/>
        <v>25706169000000</v>
      </c>
      <c r="P29" s="244">
        <v>7.753269368751E12</v>
      </c>
      <c r="Q29" s="244">
        <v>7.249254612049E12</v>
      </c>
      <c r="R29" s="244">
        <f t="shared" ref="R29:S29" si="5">R4*1000000</f>
        <v>3890706000000</v>
      </c>
      <c r="S29" s="244">
        <f t="shared" si="5"/>
        <v>4081442000000</v>
      </c>
      <c r="T29" s="244">
        <f t="shared" ref="T29:U29" si="6">T4*15416</f>
        <v>25175980471872</v>
      </c>
      <c r="U29" s="244">
        <f t="shared" si="6"/>
        <v>19714071076096</v>
      </c>
    </row>
    <row r="30">
      <c r="A30" s="245" t="s">
        <v>17</v>
      </c>
      <c r="B30" s="244">
        <f t="shared" ref="B30:C30" si="7">B5*1000000000</f>
        <v>166186000000000</v>
      </c>
      <c r="C30" s="244">
        <f t="shared" si="7"/>
        <v>179818000000000</v>
      </c>
      <c r="D30" s="244">
        <f t="shared" ref="D30:K30" si="8">D5*1000000</f>
        <v>17325874000000</v>
      </c>
      <c r="E30" s="244">
        <f t="shared" si="8"/>
        <v>15664200000000</v>
      </c>
      <c r="F30" s="244">
        <f t="shared" si="8"/>
        <v>62667105000000</v>
      </c>
      <c r="G30" s="244">
        <f t="shared" si="8"/>
        <v>78930048000000</v>
      </c>
      <c r="H30" s="244">
        <f t="shared" si="8"/>
        <v>6191839000000</v>
      </c>
      <c r="I30" s="244">
        <f t="shared" si="8"/>
        <v>7567768000000</v>
      </c>
      <c r="J30" s="244">
        <f t="shared" si="8"/>
        <v>14991730000000</v>
      </c>
      <c r="K30" s="244">
        <f t="shared" si="8"/>
        <v>10737011000000</v>
      </c>
      <c r="L30" s="244">
        <f t="shared" ref="L30:M30" si="9">L5*1000*15416</f>
        <v>86697009528000</v>
      </c>
      <c r="M30" s="244">
        <f t="shared" si="9"/>
        <v>84426602712000</v>
      </c>
      <c r="N30" s="244">
        <f t="shared" ref="N30:O30" si="10">N5*1000000</f>
        <v>9228033000000</v>
      </c>
      <c r="O30" s="244">
        <f t="shared" si="10"/>
        <v>10312090000000</v>
      </c>
      <c r="P30" s="245">
        <v>5.662380431624E12</v>
      </c>
      <c r="Q30" s="245">
        <v>5.362930145158E12</v>
      </c>
      <c r="R30" s="244">
        <f t="shared" ref="R30:S30" si="11">R5*1000000</f>
        <v>2066770000000</v>
      </c>
      <c r="S30" s="244">
        <f t="shared" si="11"/>
        <v>2194242000000</v>
      </c>
      <c r="T30" s="244">
        <f t="shared" ref="T30:U30" si="12">T5*15416</f>
        <v>6664311564008</v>
      </c>
      <c r="U30" s="244">
        <f t="shared" si="12"/>
        <v>8005376351176</v>
      </c>
    </row>
    <row r="31">
      <c r="A31" s="246" t="s">
        <v>713</v>
      </c>
      <c r="B31" s="244">
        <f t="shared" ref="B31:C31" si="13">B6*1000000000</f>
        <v>41136000000000</v>
      </c>
      <c r="C31" s="244">
        <f t="shared" si="13"/>
        <v>61295000000000</v>
      </c>
      <c r="D31" s="244">
        <f t="shared" ref="D31:K31" si="14">D6*1000000</f>
        <v>4074530000000</v>
      </c>
      <c r="E31" s="244">
        <f t="shared" si="14"/>
        <v>3818601000000</v>
      </c>
      <c r="F31" s="244">
        <f t="shared" si="14"/>
        <v>18596609000000</v>
      </c>
      <c r="G31" s="244">
        <f t="shared" si="14"/>
        <v>38281513000000</v>
      </c>
      <c r="H31" s="244">
        <f t="shared" si="14"/>
        <v>1020598000000</v>
      </c>
      <c r="I31" s="244">
        <f t="shared" si="14"/>
        <v>502882000000</v>
      </c>
      <c r="J31" s="244">
        <f t="shared" si="14"/>
        <v>3674839000000</v>
      </c>
      <c r="K31" s="244">
        <f t="shared" si="14"/>
        <v>3850844000000</v>
      </c>
      <c r="L31" s="244">
        <f t="shared" ref="L31:M31" si="15">L6*1000*15416</f>
        <v>21582847064000</v>
      </c>
      <c r="M31" s="244">
        <f t="shared" si="15"/>
        <v>19507930544000</v>
      </c>
      <c r="N31" s="244">
        <f t="shared" ref="N31:O31" si="16">N6*1000000</f>
        <v>3185373000000</v>
      </c>
      <c r="O31" s="244">
        <f t="shared" si="16"/>
        <v>4525505000000</v>
      </c>
      <c r="P31" s="246">
        <v>2.31237449014E12</v>
      </c>
      <c r="Q31" s="246">
        <v>2.13339908162E12</v>
      </c>
      <c r="R31" s="244">
        <f t="shared" ref="R31:S31" si="17">R6*1000000</f>
        <v>830128000000</v>
      </c>
      <c r="S31" s="244">
        <f t="shared" si="17"/>
        <v>923047000000</v>
      </c>
      <c r="T31" s="244">
        <f t="shared" ref="T31:U31" si="18">T6*15416</f>
        <v>2422781859024</v>
      </c>
      <c r="U31" s="244">
        <f t="shared" si="18"/>
        <v>5712225447080</v>
      </c>
    </row>
    <row r="32">
      <c r="A32" s="245" t="s">
        <v>37</v>
      </c>
      <c r="B32" s="244">
        <f t="shared" ref="B32:C32" si="19">B7*1000000000</f>
        <v>279493000000000</v>
      </c>
      <c r="C32" s="244">
        <f t="shared" si="19"/>
        <v>233479000000000</v>
      </c>
      <c r="D32" s="244">
        <f t="shared" ref="D32:K32" si="20">D7*1000000</f>
        <v>16920309000000</v>
      </c>
      <c r="E32" s="244">
        <f t="shared" si="20"/>
        <v>15082066000000</v>
      </c>
      <c r="F32" s="244">
        <f t="shared" si="20"/>
        <v>91361143000000</v>
      </c>
      <c r="G32" s="244">
        <f t="shared" si="20"/>
        <v>61548172000000</v>
      </c>
      <c r="H32" s="244">
        <f t="shared" si="20"/>
        <v>10472247000000</v>
      </c>
      <c r="I32" s="244">
        <f t="shared" si="20"/>
        <v>10750346000000</v>
      </c>
      <c r="J32" s="244">
        <f t="shared" si="20"/>
        <v>12525129000000</v>
      </c>
      <c r="K32" s="244">
        <f t="shared" si="20"/>
        <v>10275605000000</v>
      </c>
      <c r="L32" s="244">
        <f t="shared" ref="L32:M32" si="21">L7*1000*15416</f>
        <v>69392117880000</v>
      </c>
      <c r="M32" s="244">
        <f t="shared" si="21"/>
        <v>64194752224000</v>
      </c>
      <c r="N32" s="244">
        <f t="shared" ref="N32:O32" si="22">N7*1000000</f>
        <v>20421612000000</v>
      </c>
      <c r="O32" s="244">
        <f t="shared" si="22"/>
        <v>15394079000000</v>
      </c>
      <c r="P32" s="245">
        <v>2.090888937127E12</v>
      </c>
      <c r="Q32" s="245">
        <v>1.886324466891E12</v>
      </c>
      <c r="R32" s="244">
        <f t="shared" ref="R32:S32" si="23">R7*1000000</f>
        <v>1823936000000</v>
      </c>
      <c r="S32" s="244">
        <f t="shared" si="23"/>
        <v>1887200000000</v>
      </c>
      <c r="T32" s="244">
        <f t="shared" ref="T32:U32" si="24">T7*15416</f>
        <v>18511668907864</v>
      </c>
      <c r="U32" s="244">
        <f t="shared" si="24"/>
        <v>11708694724920</v>
      </c>
    </row>
    <row r="33">
      <c r="A33" s="246" t="s">
        <v>714</v>
      </c>
      <c r="B33" s="244">
        <f t="shared" ref="B33:C33" si="25">B8*1000000000</f>
        <v>72911000000000</v>
      </c>
      <c r="C33" s="244">
        <f t="shared" si="25"/>
        <v>59536000000000</v>
      </c>
      <c r="D33" s="244">
        <f t="shared" ref="D33:K33" si="26">D8*1000000</f>
        <v>8052524000000</v>
      </c>
      <c r="E33" s="244">
        <f t="shared" si="26"/>
        <v>7204035000000</v>
      </c>
      <c r="F33" s="244">
        <f t="shared" si="26"/>
        <v>36001559000000</v>
      </c>
      <c r="G33" s="244">
        <f t="shared" si="26"/>
        <v>23677857000000</v>
      </c>
      <c r="H33" s="244">
        <f t="shared" si="26"/>
        <v>9310734000000</v>
      </c>
      <c r="I33" s="244">
        <f t="shared" si="26"/>
        <v>9536027000000</v>
      </c>
      <c r="J33" s="244">
        <f t="shared" si="26"/>
        <v>4741469000000</v>
      </c>
      <c r="K33" s="244">
        <f t="shared" si="26"/>
        <v>3290108000000</v>
      </c>
      <c r="L33" s="244">
        <f t="shared" ref="L33:M33" si="27">L8*1000*15416</f>
        <v>51335110424000</v>
      </c>
      <c r="M33" s="244">
        <f t="shared" si="27"/>
        <v>50767308312000</v>
      </c>
      <c r="N33" s="244">
        <f t="shared" ref="N33:O33" si="28">N8*1000000</f>
        <v>19155749000000</v>
      </c>
      <c r="O33" s="244">
        <f t="shared" si="28"/>
        <v>14894921000000</v>
      </c>
      <c r="P33" s="246">
        <v>4.24271193208E11</v>
      </c>
      <c r="Q33" s="246">
        <v>4.25774133745E11</v>
      </c>
      <c r="R33" s="244">
        <f t="shared" ref="R33:S33" si="29">R8*1000000</f>
        <v>1554538000000</v>
      </c>
      <c r="S33" s="244">
        <f t="shared" si="29"/>
        <v>1610837000000</v>
      </c>
      <c r="T33" s="244">
        <f t="shared" ref="T33:U33" si="30">T8*15416</f>
        <v>2608958393632</v>
      </c>
      <c r="U33" s="244">
        <f t="shared" si="30"/>
        <v>799431350584</v>
      </c>
    </row>
    <row r="34">
      <c r="A34" s="244" t="s">
        <v>67</v>
      </c>
      <c r="B34" s="244">
        <f t="shared" ref="B34:C34" si="31">B9*1000000000</f>
        <v>195261000000000</v>
      </c>
      <c r="C34" s="244">
        <f t="shared" si="31"/>
        <v>169577000000000</v>
      </c>
      <c r="D34" s="244">
        <f t="shared" ref="D34:K34" si="32">D9*1000000</f>
        <v>18540983000000</v>
      </c>
      <c r="E34" s="244">
        <f t="shared" si="32"/>
        <v>19275574000000</v>
      </c>
      <c r="F34" s="244">
        <f t="shared" si="32"/>
        <v>69992685000000</v>
      </c>
      <c r="G34" s="244">
        <f t="shared" si="32"/>
        <v>50964395000000</v>
      </c>
      <c r="H34" s="244">
        <f t="shared" si="32"/>
        <v>13282848000000</v>
      </c>
      <c r="I34" s="244">
        <f t="shared" si="32"/>
        <v>14320858000000</v>
      </c>
      <c r="J34" s="244">
        <f t="shared" si="32"/>
        <v>15105159000000</v>
      </c>
      <c r="K34" s="244">
        <f t="shared" si="32"/>
        <v>11256840000000</v>
      </c>
      <c r="L34" s="244">
        <f t="shared" ref="L34:M34" si="33">L9*1000*15416</f>
        <v>63592325776000</v>
      </c>
      <c r="M34" s="244">
        <f t="shared" si="33"/>
        <v>62211530072000</v>
      </c>
      <c r="N34" s="244">
        <f t="shared" ref="N34:O34" si="34">N9*1000000</f>
        <v>8680134000000</v>
      </c>
      <c r="O34" s="244">
        <f t="shared" si="34"/>
        <v>6139263000000</v>
      </c>
      <c r="P34" s="244">
        <v>1.566871579663E12</v>
      </c>
      <c r="Q34" s="244">
        <v>1.315265981438E12</v>
      </c>
      <c r="R34" s="244">
        <f t="shared" ref="R34:S34" si="35">R9*1000000</f>
        <v>504765000000</v>
      </c>
      <c r="S34" s="244">
        <f t="shared" si="35"/>
        <v>575967000000</v>
      </c>
      <c r="T34" s="244">
        <f t="shared" ref="T34:U34" si="36">T9*15416</f>
        <v>7066490014672</v>
      </c>
      <c r="U34" s="244">
        <f t="shared" si="36"/>
        <v>4417198139016</v>
      </c>
    </row>
    <row r="35">
      <c r="A35" s="245" t="s">
        <v>71</v>
      </c>
      <c r="B35" s="244">
        <f t="shared" ref="B35:C35" si="37">B10*1000000000</f>
        <v>125022000000000</v>
      </c>
      <c r="C35" s="244">
        <f t="shared" si="37"/>
        <v>119198000000000</v>
      </c>
      <c r="D35" s="244">
        <f t="shared" ref="D35:K35" si="38">D10*1000000</f>
        <v>17262927000000</v>
      </c>
      <c r="E35" s="244">
        <f t="shared" si="38"/>
        <v>17389232000000</v>
      </c>
      <c r="F35" s="244">
        <f t="shared" si="38"/>
        <v>43038299000000</v>
      </c>
      <c r="G35" s="244">
        <f t="shared" si="38"/>
        <v>42037402000000</v>
      </c>
      <c r="H35" s="244">
        <f t="shared" si="38"/>
        <v>11223968000000</v>
      </c>
      <c r="I35" s="244">
        <f t="shared" si="38"/>
        <v>12442223000000</v>
      </c>
      <c r="J35" s="244">
        <f t="shared" si="38"/>
        <v>11051208000000</v>
      </c>
      <c r="K35" s="244">
        <f t="shared" si="38"/>
        <v>7563881000000</v>
      </c>
      <c r="L35" s="244">
        <f t="shared" ref="L35:M35" si="39">L10*1000*15416</f>
        <v>32721277048000</v>
      </c>
      <c r="M35" s="244">
        <f t="shared" si="39"/>
        <v>34529419688000</v>
      </c>
      <c r="N35" s="244">
        <f t="shared" ref="N35:O35" si="40">N10*1000000</f>
        <v>7368187000000</v>
      </c>
      <c r="O35" s="244">
        <f t="shared" si="40"/>
        <v>4822152000000</v>
      </c>
      <c r="P35" s="245">
        <v>7.63625178514E11</v>
      </c>
      <c r="Q35" s="245">
        <v>6.69768766924E11</v>
      </c>
      <c r="R35" s="244">
        <f t="shared" ref="R35:S35" si="41">R10*1000000</f>
        <v>461979000000</v>
      </c>
      <c r="S35" s="244">
        <f t="shared" si="41"/>
        <v>541048000000</v>
      </c>
      <c r="T35" s="244">
        <f t="shared" ref="T35:U35" si="42">T10*15416</f>
        <v>3959510048456</v>
      </c>
      <c r="U35" s="244">
        <f t="shared" si="42"/>
        <v>3479671817448</v>
      </c>
    </row>
    <row r="36">
      <c r="A36" s="245" t="s">
        <v>86</v>
      </c>
      <c r="B36" s="244">
        <f t="shared" ref="B36:C36" si="43">B11*1000000000</f>
        <v>70239000000000</v>
      </c>
      <c r="C36" s="244">
        <f t="shared" si="43"/>
        <v>50379000000000</v>
      </c>
      <c r="D36" s="244">
        <f t="shared" ref="D36:K36" si="44">D11*1000000</f>
        <v>1278056000000</v>
      </c>
      <c r="E36" s="244">
        <f t="shared" si="44"/>
        <v>1886342000000</v>
      </c>
      <c r="F36" s="244">
        <f t="shared" si="44"/>
        <v>26954386000000</v>
      </c>
      <c r="G36" s="244">
        <f t="shared" si="44"/>
        <v>8926993000000</v>
      </c>
      <c r="H36" s="244">
        <f t="shared" si="44"/>
        <v>205888000000</v>
      </c>
      <c r="I36" s="244">
        <f t="shared" si="44"/>
        <v>1878635000000</v>
      </c>
      <c r="J36" s="244">
        <f t="shared" si="44"/>
        <v>4053951000000</v>
      </c>
      <c r="K36" s="244">
        <f t="shared" si="44"/>
        <v>3692959000000</v>
      </c>
      <c r="L36" s="244">
        <f t="shared" ref="L36:M36" si="45">L11*1000*15416</f>
        <v>30871048728000</v>
      </c>
      <c r="M36" s="244">
        <f t="shared" si="45"/>
        <v>27682110384000</v>
      </c>
      <c r="N36" s="244">
        <f t="shared" ref="N36:O36" si="46">N11*1000000</f>
        <v>1311947000000</v>
      </c>
      <c r="O36" s="244">
        <f t="shared" si="46"/>
        <v>1317111000000</v>
      </c>
      <c r="P36" s="245">
        <v>8.03246401149E11</v>
      </c>
      <c r="Q36" s="245">
        <v>6.45497214514E11</v>
      </c>
      <c r="R36" s="244">
        <f t="shared" ref="R36:S36" si="47">R11*1000000</f>
        <v>42786000000</v>
      </c>
      <c r="S36" s="244">
        <f t="shared" si="47"/>
        <v>34919000000</v>
      </c>
      <c r="T36" s="244">
        <f t="shared" ref="T36:U36" si="48">T11*15416</f>
        <v>3106979966216</v>
      </c>
      <c r="U36" s="244">
        <f t="shared" si="48"/>
        <v>937526321568</v>
      </c>
    </row>
    <row r="37">
      <c r="A37" s="244" t="s">
        <v>94</v>
      </c>
      <c r="B37" s="244">
        <f t="shared" ref="B37:C37" si="49">B12*1000000000</f>
        <v>250418000000000</v>
      </c>
      <c r="C37" s="244">
        <f t="shared" si="49"/>
        <v>243720000000000</v>
      </c>
      <c r="D37" s="244">
        <f t="shared" ref="D37:K37" si="50">D12*1000000</f>
        <v>15705200000000</v>
      </c>
      <c r="E37" s="244">
        <f t="shared" si="50"/>
        <v>11470692000000</v>
      </c>
      <c r="F37" s="244">
        <f t="shared" si="50"/>
        <v>84035563000000</v>
      </c>
      <c r="G37" s="244">
        <f t="shared" si="50"/>
        <v>89513825000000</v>
      </c>
      <c r="H37" s="244">
        <f t="shared" si="50"/>
        <v>3381238000000</v>
      </c>
      <c r="I37" s="244">
        <f t="shared" si="50"/>
        <v>3997256000000</v>
      </c>
      <c r="J37" s="244">
        <f t="shared" si="50"/>
        <v>12411700000000</v>
      </c>
      <c r="K37" s="244">
        <f t="shared" si="50"/>
        <v>9755776000000</v>
      </c>
      <c r="L37" s="244">
        <f t="shared" ref="L37:M37" si="51">L12*1000*15416</f>
        <v>92496801632000</v>
      </c>
      <c r="M37" s="244">
        <f t="shared" si="51"/>
        <v>86409824864000</v>
      </c>
      <c r="N37" s="244">
        <f t="shared" ref="N37:O37" si="52">N12*1000000</f>
        <v>20969511000000</v>
      </c>
      <c r="O37" s="244">
        <f t="shared" si="52"/>
        <v>19566906000000</v>
      </c>
      <c r="P37" s="244">
        <v>6.186397789088E12</v>
      </c>
      <c r="Q37" s="244">
        <v>5.933988630611E12</v>
      </c>
      <c r="R37" s="244">
        <f t="shared" ref="R37:S37" si="53">R12*1000000</f>
        <v>3385941000000</v>
      </c>
      <c r="S37" s="244">
        <f t="shared" si="53"/>
        <v>3505475000000</v>
      </c>
      <c r="T37" s="244">
        <f t="shared" ref="T37:U37" si="54">T12*15416</f>
        <v>18109490457200</v>
      </c>
      <c r="U37" s="244">
        <f t="shared" si="54"/>
        <v>15296872937080</v>
      </c>
    </row>
    <row r="38">
      <c r="A38" s="242" t="s">
        <v>107</v>
      </c>
      <c r="B38" s="244"/>
      <c r="C38" s="244"/>
      <c r="D38" s="244"/>
      <c r="E38" s="244"/>
      <c r="F38" s="244"/>
      <c r="G38" s="244"/>
      <c r="H38" s="244"/>
      <c r="I38" s="244"/>
      <c r="J38" s="244"/>
      <c r="K38" s="244"/>
      <c r="L38" s="244"/>
      <c r="M38" s="244"/>
      <c r="N38" s="244"/>
      <c r="O38" s="244"/>
      <c r="P38" s="243"/>
      <c r="Q38" s="243"/>
      <c r="R38" s="244"/>
      <c r="S38" s="244"/>
      <c r="T38" s="244"/>
      <c r="U38" s="244"/>
    </row>
    <row r="39">
      <c r="A39" s="43" t="s">
        <v>715</v>
      </c>
      <c r="B39" s="244">
        <f t="shared" ref="B39:C39" si="55">B14*1000000000</f>
        <v>316565000000000</v>
      </c>
      <c r="C39" s="244">
        <f t="shared" si="55"/>
        <v>301379000000000</v>
      </c>
      <c r="D39" s="244">
        <f t="shared" ref="D39:K39" si="56">D14*1000000</f>
        <v>106944683000000</v>
      </c>
      <c r="E39" s="244">
        <f t="shared" si="56"/>
        <v>96924686000000</v>
      </c>
      <c r="F39" s="244">
        <f t="shared" si="56"/>
        <v>128583264000000</v>
      </c>
      <c r="G39" s="244">
        <f t="shared" si="56"/>
        <v>12360746000000</v>
      </c>
      <c r="H39" s="244">
        <f t="shared" si="56"/>
        <v>38611401000000</v>
      </c>
      <c r="I39" s="244">
        <f t="shared" si="56"/>
        <v>41218881000000</v>
      </c>
      <c r="J39" s="244">
        <f t="shared" si="56"/>
        <v>33318811000000</v>
      </c>
      <c r="K39" s="244">
        <f t="shared" si="56"/>
        <v>26937340000000</v>
      </c>
      <c r="L39" s="244">
        <f t="shared" ref="L39:M39" si="57">L14*1000*15416</f>
        <v>53632541488000</v>
      </c>
      <c r="M39" s="244">
        <f t="shared" si="57"/>
        <v>61704574912000</v>
      </c>
      <c r="N39" s="244">
        <f t="shared" ref="N39:O39" si="58">N14*1000000</f>
        <v>17949756000000</v>
      </c>
      <c r="O39" s="244">
        <f t="shared" si="58"/>
        <v>16328278000000</v>
      </c>
      <c r="P39" s="43">
        <v>7.611866067268E12</v>
      </c>
      <c r="Q39" s="43">
        <v>6.762803342146E12</v>
      </c>
      <c r="R39" s="244">
        <f t="shared" ref="R39:S39" si="59">R14*1000000</f>
        <v>3565930000000</v>
      </c>
      <c r="S39" s="244">
        <f t="shared" si="59"/>
        <v>3865523000000</v>
      </c>
      <c r="T39" s="244">
        <f t="shared" ref="T39:U39" si="60">T14*15416</f>
        <v>14267821561440</v>
      </c>
      <c r="U39" s="244">
        <f t="shared" si="60"/>
        <v>13942813047720</v>
      </c>
    </row>
    <row r="40">
      <c r="A40" s="43" t="s">
        <v>716</v>
      </c>
      <c r="B40" s="244">
        <f t="shared" ref="B40:C40" si="61">B15*1000000000</f>
        <v>-243255000000000</v>
      </c>
      <c r="C40" s="244">
        <f t="shared" si="61"/>
        <v>-231291000000000</v>
      </c>
      <c r="D40" s="244">
        <f t="shared" ref="D40:K40" si="62">D15*1000000</f>
        <v>-83878566000000</v>
      </c>
      <c r="E40" s="244">
        <f t="shared" si="62"/>
        <v>-76902242000000</v>
      </c>
      <c r="F40" s="244">
        <f t="shared" si="62"/>
        <v>-92797027000000</v>
      </c>
      <c r="G40" s="244">
        <f t="shared" si="62"/>
        <v>-88848772000000</v>
      </c>
      <c r="H40" s="244">
        <f t="shared" si="62"/>
        <v>-19416887000000</v>
      </c>
      <c r="I40" s="244">
        <f t="shared" si="62"/>
        <v>-22153944000000</v>
      </c>
      <c r="J40" s="244">
        <f t="shared" si="62"/>
        <v>-18225243000000</v>
      </c>
      <c r="K40" s="244">
        <f t="shared" si="62"/>
        <v>-14908075000000</v>
      </c>
      <c r="L40" s="244">
        <f t="shared" ref="L40:M40" si="63">L15*1000*15416</f>
        <v>-36180951184000</v>
      </c>
      <c r="M40" s="244">
        <f t="shared" si="63"/>
        <v>-37194075288000</v>
      </c>
      <c r="N40" s="244">
        <f t="shared" ref="N40:O40" si="64">N15*1000000</f>
        <v>-12103031000000</v>
      </c>
      <c r="O40" s="244">
        <f t="shared" si="64"/>
        <v>-11185120000000</v>
      </c>
      <c r="P40" s="43">
        <v>-3.913777307313E12</v>
      </c>
      <c r="Q40" s="43">
        <v>-3.494850563778E12</v>
      </c>
      <c r="R40" s="244">
        <f t="shared" ref="R40:S40" si="65">R15*1000000</f>
        <v>-1547235000000</v>
      </c>
      <c r="S40" s="244">
        <f t="shared" si="65"/>
        <v>-1696832000000</v>
      </c>
      <c r="T40" s="244">
        <f t="shared" ref="T40:U40" si="66">T15*15416</f>
        <v>-8372716938824</v>
      </c>
      <c r="U40" s="244">
        <f t="shared" si="66"/>
        <v>-5595123784488</v>
      </c>
    </row>
    <row r="41">
      <c r="A41" s="43" t="s">
        <v>113</v>
      </c>
      <c r="B41" s="244">
        <f t="shared" ref="B41:C41" si="67">B16*1000000000</f>
        <v>73310000000000</v>
      </c>
      <c r="C41" s="244">
        <f t="shared" si="67"/>
        <v>70088000000000</v>
      </c>
      <c r="D41" s="244">
        <f t="shared" ref="D41:K41" si="68">D16*1000000</f>
        <v>23066117000000</v>
      </c>
      <c r="E41" s="244">
        <f t="shared" si="68"/>
        <v>20022444000000</v>
      </c>
      <c r="F41" s="244">
        <f t="shared" si="68"/>
        <v>35786237000000</v>
      </c>
      <c r="G41" s="244">
        <f t="shared" si="68"/>
        <v>34758688000000</v>
      </c>
      <c r="H41" s="244">
        <f t="shared" si="68"/>
        <v>19194514000000</v>
      </c>
      <c r="I41" s="244">
        <f t="shared" si="68"/>
        <v>19064937000000</v>
      </c>
      <c r="J41" s="244">
        <f t="shared" si="68"/>
        <v>15093568000000</v>
      </c>
      <c r="K41" s="244">
        <f t="shared" si="68"/>
        <v>12029265000000</v>
      </c>
      <c r="L41" s="244">
        <f t="shared" ref="L41:M41" si="69">L16*1000*15416</f>
        <v>17451590304000</v>
      </c>
      <c r="M41" s="244">
        <f t="shared" si="69"/>
        <v>24510499624000</v>
      </c>
      <c r="N41" s="244">
        <f t="shared" ref="N41:O41" si="70">N16*1000000</f>
        <v>5846725000000</v>
      </c>
      <c r="O41" s="244">
        <f t="shared" si="70"/>
        <v>5143158000000</v>
      </c>
      <c r="P41" s="43">
        <v>3.698088759955E12</v>
      </c>
      <c r="Q41" s="43">
        <v>3.267952778368E12</v>
      </c>
      <c r="R41" s="244">
        <f t="shared" ref="R41:S41" si="71">R16*1000000</f>
        <v>2018695000000</v>
      </c>
      <c r="S41" s="244">
        <f t="shared" si="71"/>
        <v>2168691000000</v>
      </c>
      <c r="T41" s="244">
        <f t="shared" ref="T41:U41" si="72">T16*15416</f>
        <v>5895104622616</v>
      </c>
      <c r="U41" s="244">
        <f t="shared" si="72"/>
        <v>8347689263232</v>
      </c>
    </row>
    <row r="42">
      <c r="A42" s="43" t="s">
        <v>717</v>
      </c>
      <c r="B42" s="244">
        <f t="shared" ref="B42:C42" si="73">B17*1000000000</f>
        <v>44501000000000</v>
      </c>
      <c r="C42" s="244">
        <f t="shared" si="73"/>
        <v>40420000000000</v>
      </c>
      <c r="D42" s="244">
        <f t="shared" ref="D42:K42" si="74">D17*1000000</f>
        <v>3484025000000</v>
      </c>
      <c r="E42" s="244">
        <f t="shared" si="74"/>
        <v>2907478000000</v>
      </c>
      <c r="F42" s="244">
        <f t="shared" si="74"/>
        <v>22130096000000</v>
      </c>
      <c r="G42" s="244">
        <f t="shared" si="74"/>
        <v>22993673000000</v>
      </c>
      <c r="H42" s="244">
        <f t="shared" si="74"/>
        <v>4800940000000</v>
      </c>
      <c r="I42" s="244">
        <f t="shared" si="74"/>
        <v>5364761000000</v>
      </c>
      <c r="J42" s="244">
        <f t="shared" si="74"/>
        <v>2345293000000</v>
      </c>
      <c r="K42" s="244">
        <f t="shared" si="74"/>
        <v>2510809000000</v>
      </c>
      <c r="L42" s="244">
        <f t="shared" ref="L42:M42" si="75">L17*1000*15416</f>
        <v>6342496968000</v>
      </c>
      <c r="M42" s="244">
        <f t="shared" si="75"/>
        <v>13218634192000</v>
      </c>
      <c r="N42" s="244">
        <f t="shared" ref="N42:O42" si="76">N17*1000000</f>
        <v>1950266000000</v>
      </c>
      <c r="O42" s="244">
        <f t="shared" si="76"/>
        <v>1842434000000</v>
      </c>
      <c r="P42" s="43">
        <v>7.63876396554E11</v>
      </c>
      <c r="Q42" s="43">
        <v>6.7364686448E11</v>
      </c>
      <c r="R42" s="244">
        <f t="shared" ref="R42:S42" si="77">R17*1000000</f>
        <v>950648000000</v>
      </c>
      <c r="S42" s="244">
        <f t="shared" si="77"/>
        <v>1104714000000</v>
      </c>
      <c r="T42" s="244">
        <f t="shared" ref="T42:U42" si="78">T17*15416</f>
        <v>3016481278592</v>
      </c>
      <c r="U42" s="244">
        <f t="shared" si="78"/>
        <v>5854566801512</v>
      </c>
    </row>
    <row r="43">
      <c r="A43" s="242" t="s">
        <v>718</v>
      </c>
      <c r="B43" s="243"/>
      <c r="C43" s="243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  <c r="Q43" s="243"/>
      <c r="R43" s="243"/>
      <c r="S43" s="243"/>
      <c r="T43" s="243"/>
      <c r="U43" s="243"/>
    </row>
    <row r="44">
      <c r="A44" s="43" t="s">
        <v>719</v>
      </c>
      <c r="B44" s="43">
        <v>4.048355314E10</v>
      </c>
      <c r="C44" s="43">
        <v>4.048355314E10</v>
      </c>
      <c r="D44" s="43">
        <v>4.15245017E10</v>
      </c>
      <c r="E44" s="43">
        <v>4.15245017E10</v>
      </c>
      <c r="F44" s="43">
        <v>3.730135136E9</v>
      </c>
      <c r="G44" s="43">
        <v>3.730135136E9</v>
      </c>
      <c r="H44" s="43">
        <v>3.815E10</v>
      </c>
      <c r="I44" s="43">
        <v>3.815E10</v>
      </c>
      <c r="J44" s="43">
        <v>1.66E10</v>
      </c>
      <c r="K44" s="43">
        <v>1.66E10</v>
      </c>
      <c r="L44" s="43">
        <v>5.470982941E9</v>
      </c>
      <c r="M44" s="43">
        <v>5.470982941E9</v>
      </c>
      <c r="N44" s="43">
        <v>3.681231699E9</v>
      </c>
      <c r="O44" s="43">
        <v>3.681231699E9</v>
      </c>
      <c r="P44" s="43">
        <v>1.715E10</v>
      </c>
      <c r="Q44" s="43">
        <v>1.715E10</v>
      </c>
      <c r="R44" s="43">
        <v>3.0E10</v>
      </c>
      <c r="S44" s="43">
        <v>3.0E10</v>
      </c>
      <c r="T44" s="43">
        <v>1.35181E10</v>
      </c>
      <c r="U44" s="43">
        <v>1.35181E10</v>
      </c>
    </row>
    <row r="45">
      <c r="A45" s="43" t="s">
        <v>87</v>
      </c>
      <c r="B45" s="247">
        <v>5650.0</v>
      </c>
      <c r="C45" s="248">
        <v>5700.0</v>
      </c>
      <c r="D45" s="248">
        <v>2930.0</v>
      </c>
      <c r="E45" s="248">
        <v>2650.0</v>
      </c>
      <c r="F45" s="248">
        <v>22625.0</v>
      </c>
      <c r="G45" s="248">
        <v>26075.0</v>
      </c>
      <c r="H45" s="248">
        <v>3530.0</v>
      </c>
      <c r="I45" s="248">
        <v>4700.0</v>
      </c>
      <c r="J45" s="248">
        <v>1790.0</v>
      </c>
      <c r="K45" s="248">
        <v>1445.0</v>
      </c>
      <c r="L45" s="248">
        <v>8325.0</v>
      </c>
      <c r="M45" s="248">
        <v>8725.0</v>
      </c>
      <c r="N45" s="248">
        <v>9400.0</v>
      </c>
      <c r="O45" s="248">
        <v>9900.0</v>
      </c>
      <c r="P45" s="248">
        <v>720.0</v>
      </c>
      <c r="Q45" s="248">
        <v>496.0</v>
      </c>
      <c r="R45" s="248">
        <v>525.0</v>
      </c>
      <c r="S45" s="248">
        <v>755.0</v>
      </c>
      <c r="T45" s="248">
        <v>1335.0</v>
      </c>
      <c r="U45" s="248">
        <v>1620.0</v>
      </c>
    </row>
    <row r="46">
      <c r="A46" s="242" t="s">
        <v>720</v>
      </c>
      <c r="B46" s="243"/>
      <c r="C46" s="243"/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243"/>
      <c r="Q46" s="243"/>
      <c r="R46" s="243"/>
      <c r="S46" s="243"/>
      <c r="T46" s="243"/>
      <c r="U46" s="243"/>
    </row>
    <row r="47">
      <c r="A47" s="43" t="s">
        <v>92</v>
      </c>
      <c r="B47" s="67">
        <f t="shared" ref="B47:U47" si="79">B37/B44</f>
        <v>6185.672466</v>
      </c>
      <c r="C47" s="67">
        <f t="shared" si="79"/>
        <v>6020.222562</v>
      </c>
      <c r="D47" s="67">
        <f t="shared" si="79"/>
        <v>378.215255</v>
      </c>
      <c r="E47" s="67">
        <f t="shared" si="79"/>
        <v>276.2391246</v>
      </c>
      <c r="F47" s="67">
        <f t="shared" si="79"/>
        <v>22528.82535</v>
      </c>
      <c r="G47" s="67">
        <f t="shared" si="79"/>
        <v>23997.47509</v>
      </c>
      <c r="H47" s="67">
        <f t="shared" si="79"/>
        <v>88.63009174</v>
      </c>
      <c r="I47" s="67">
        <f t="shared" si="79"/>
        <v>104.7773526</v>
      </c>
      <c r="J47" s="67">
        <f t="shared" si="79"/>
        <v>747.6927711</v>
      </c>
      <c r="K47" s="67">
        <f t="shared" si="79"/>
        <v>587.6973494</v>
      </c>
      <c r="L47" s="67">
        <f t="shared" si="79"/>
        <v>16906.79767</v>
      </c>
      <c r="M47" s="67">
        <f t="shared" si="79"/>
        <v>15794.20477</v>
      </c>
      <c r="N47" s="67">
        <f t="shared" si="79"/>
        <v>5696.330118</v>
      </c>
      <c r="O47" s="67">
        <f t="shared" si="79"/>
        <v>5315.314981</v>
      </c>
      <c r="P47" s="67">
        <f t="shared" si="79"/>
        <v>360.7229032</v>
      </c>
      <c r="Q47" s="67">
        <f t="shared" si="79"/>
        <v>346.005168</v>
      </c>
      <c r="R47" s="67">
        <f t="shared" si="79"/>
        <v>112.8647</v>
      </c>
      <c r="S47" s="67">
        <f t="shared" si="79"/>
        <v>116.8491667</v>
      </c>
      <c r="T47" s="67">
        <f t="shared" si="79"/>
        <v>1339.647617</v>
      </c>
      <c r="U47" s="67">
        <f t="shared" si="79"/>
        <v>1131.584538</v>
      </c>
    </row>
  </sheetData>
  <mergeCells count="22">
    <mergeCell ref="N1:O1"/>
    <mergeCell ref="P1:Q1"/>
    <mergeCell ref="R1:S1"/>
    <mergeCell ref="T1:U1"/>
    <mergeCell ref="A1:A2"/>
    <mergeCell ref="B1:C1"/>
    <mergeCell ref="D1:E1"/>
    <mergeCell ref="F1:G1"/>
    <mergeCell ref="H1:I1"/>
    <mergeCell ref="J1:K1"/>
    <mergeCell ref="L1:M1"/>
    <mergeCell ref="N26:O26"/>
    <mergeCell ref="P26:Q26"/>
    <mergeCell ref="R26:S26"/>
    <mergeCell ref="T26:U26"/>
    <mergeCell ref="A26:A27"/>
    <mergeCell ref="B26:C26"/>
    <mergeCell ref="D26:E26"/>
    <mergeCell ref="F26:G26"/>
    <mergeCell ref="H26:I26"/>
    <mergeCell ref="J26:K26"/>
    <mergeCell ref="L26:M2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75"/>
    <col customWidth="1" min="4" max="4" width="18.38"/>
    <col customWidth="1" min="5" max="5" width="20.25"/>
    <col customWidth="1" min="6" max="6" width="17.25"/>
    <col customWidth="1" min="7" max="7" width="16.75"/>
    <col customWidth="1" min="8" max="8" width="25.25"/>
  </cols>
  <sheetData>
    <row r="1">
      <c r="A1" s="67"/>
      <c r="B1" s="43" t="s">
        <v>721</v>
      </c>
      <c r="C1" s="43" t="s">
        <v>722</v>
      </c>
      <c r="D1" s="43" t="s">
        <v>723</v>
      </c>
      <c r="E1" s="43" t="s">
        <v>724</v>
      </c>
      <c r="F1" s="43" t="s">
        <v>725</v>
      </c>
      <c r="G1" s="43" t="s">
        <v>726</v>
      </c>
      <c r="H1" s="43" t="s">
        <v>727</v>
      </c>
      <c r="I1" s="43" t="s">
        <v>728</v>
      </c>
      <c r="J1" s="43" t="s">
        <v>729</v>
      </c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</row>
    <row r="2">
      <c r="A2" s="43" t="s">
        <v>132</v>
      </c>
      <c r="B2" s="67">
        <f>'Hasil Bersih'!$B5</f>
        <v>445679000000000</v>
      </c>
      <c r="C2" s="67">
        <f>'Hasil Bersih'!$B6</f>
        <v>166186000000000</v>
      </c>
      <c r="D2" s="67">
        <f>'Hasil Bersih'!$B7</f>
        <v>41136000000000</v>
      </c>
      <c r="E2" s="67">
        <f>'Hasil Bersih'!$B31</f>
        <v>279493000000000</v>
      </c>
      <c r="F2" s="67">
        <f>Rujukan!$B63</f>
        <v>72911000000000</v>
      </c>
      <c r="G2" s="67">
        <f>Rujukan!$B75</f>
        <v>195261000000000</v>
      </c>
      <c r="H2" s="67">
        <f>Rujukan!$B76</f>
        <v>125022000000000</v>
      </c>
      <c r="I2" s="67">
        <f>Rujukan!$B109</f>
        <v>70239000000000</v>
      </c>
      <c r="J2" s="67">
        <f>Rujukan!$B131</f>
        <v>250418000000000</v>
      </c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</row>
    <row r="3">
      <c r="A3" s="43" t="s">
        <v>133</v>
      </c>
      <c r="B3" s="67">
        <f>'Hasil Bersih'!D5*1000000</f>
        <v>34246183000000</v>
      </c>
      <c r="C3" s="67">
        <f>'Hasil Bersih'!$D6*1000000</f>
        <v>17325874000000</v>
      </c>
      <c r="D3" s="67">
        <f>'Hasil Bersih'!$D7*1000000</f>
        <v>4074530000000</v>
      </c>
      <c r="E3" s="67">
        <f>'Hasil Bersih'!$D31*1000000</f>
        <v>16920309000000</v>
      </c>
      <c r="F3" s="67">
        <f>Rujukan!$D63*1000000</f>
        <v>8052524000000</v>
      </c>
      <c r="G3" s="67">
        <f>Rujukan!$D75*1000000</f>
        <v>18540983000000</v>
      </c>
      <c r="H3" s="67">
        <f>Rujukan!$D76*1000000</f>
        <v>17262927000000</v>
      </c>
      <c r="I3" s="67">
        <f>Rujukan!$D109*1000000</f>
        <v>1278056000000</v>
      </c>
      <c r="J3" s="67">
        <f>Rujukan!$D131*1000000</f>
        <v>15705200000000</v>
      </c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</row>
    <row r="4">
      <c r="A4" s="43" t="s">
        <v>134</v>
      </c>
      <c r="B4" s="67">
        <f>'Hasil Bersih'!F5</f>
        <v>154028248000000</v>
      </c>
      <c r="C4" s="67">
        <f>'Hasil Bersih'!$F6</f>
        <v>62667105000000</v>
      </c>
      <c r="D4" s="67">
        <f>'Hasil Bersih'!$F7</f>
        <v>18596609000000</v>
      </c>
      <c r="E4" s="67">
        <f>'Hasil Bersih'!$F31</f>
        <v>91361143000000</v>
      </c>
      <c r="F4" s="67">
        <f>Rujukan!$F63</f>
        <v>36001559000000</v>
      </c>
      <c r="G4" s="67">
        <f>Rujukan!$F75</f>
        <v>69992685000000</v>
      </c>
      <c r="H4" s="67">
        <f>Rujukan!$F76</f>
        <v>43038299000000</v>
      </c>
      <c r="I4" s="67">
        <f>Rujukan!$F109</f>
        <v>26954386000000</v>
      </c>
      <c r="J4" s="67">
        <f>Rujukan!$F131</f>
        <v>84035563000000</v>
      </c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</row>
    <row r="5">
      <c r="A5" s="43" t="s">
        <v>135</v>
      </c>
      <c r="B5" s="67">
        <f>'Hasil Bersih'!H5</f>
        <v>16664086000000</v>
      </c>
      <c r="C5" s="67">
        <f>'Hasil Bersih'!$H6</f>
        <v>6191839000000</v>
      </c>
      <c r="D5" s="67">
        <f>'Hasil Bersih'!$H7</f>
        <v>1020598000000</v>
      </c>
      <c r="E5" s="67">
        <f>'Hasil Bersih'!$H31</f>
        <v>10472247000000</v>
      </c>
      <c r="F5" s="67">
        <f>Rujukan!$H63</f>
        <v>9310734000000</v>
      </c>
      <c r="G5" s="67">
        <f>Rujukan!$H75</f>
        <v>13282848000000</v>
      </c>
      <c r="H5" s="67">
        <f>Rujukan!$H76</f>
        <v>11223968000000</v>
      </c>
      <c r="I5" s="67">
        <f>Rujukan!$H109</f>
        <v>2058880000000</v>
      </c>
      <c r="J5" s="67">
        <f>Rujukan!$H131</f>
        <v>3381238000000</v>
      </c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</row>
    <row r="6">
      <c r="A6" s="43" t="s">
        <v>136</v>
      </c>
      <c r="B6" s="67">
        <f>'Hasil Bersih'!J5*1000000</f>
        <v>27516859000000</v>
      </c>
      <c r="C6" s="67">
        <f>'Hasil Bersih'!$J6*1000000</f>
        <v>14991730000000</v>
      </c>
      <c r="D6" s="67">
        <f>'Hasil Bersih'!$J7*1000000</f>
        <v>3674839000000</v>
      </c>
      <c r="E6" s="67">
        <f>'Hasil Bersih'!$J31*1000000</f>
        <v>12525129000000</v>
      </c>
      <c r="F6" s="67">
        <f>Rujukan!$J63*1000000</f>
        <v>4741469000000</v>
      </c>
      <c r="G6" s="67">
        <f>Rujukan!$J75*1000000</f>
        <v>15105159000000</v>
      </c>
      <c r="H6" s="67">
        <f>Rujukan!$J76*1000000</f>
        <v>11051208000000</v>
      </c>
      <c r="I6" s="67">
        <f>Rujukan!$J109*1000000</f>
        <v>4053951000000</v>
      </c>
      <c r="J6" s="67">
        <f>Rujukan!$J131*1000000</f>
        <v>12411700000000</v>
      </c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</row>
    <row r="7">
      <c r="A7" s="43" t="s">
        <v>137</v>
      </c>
      <c r="B7" s="67">
        <f>'Hasil Bersih'!N5*1000000</f>
        <v>29649645000000</v>
      </c>
      <c r="C7" s="67">
        <f>'Hasil Bersih'!$N6*1000000</f>
        <v>9228033000000</v>
      </c>
      <c r="D7" s="67">
        <f>'Hasil Bersih'!$N7*1000000</f>
        <v>3185373000000</v>
      </c>
      <c r="E7" s="67">
        <f>'Hasil Bersih'!$N31*1000000</f>
        <v>20421612000000</v>
      </c>
      <c r="F7" s="67">
        <f>Rujukan!$N63*1000000</f>
        <v>19155749000000</v>
      </c>
      <c r="G7" s="67">
        <f>Rujukan!$N75*1000000</f>
        <v>8680134000000</v>
      </c>
      <c r="H7" s="67">
        <f>Rujukan!$N76*1000000</f>
        <v>7368187000000</v>
      </c>
      <c r="I7" s="67">
        <f>Rujukan!$N109*1000000</f>
        <v>1311947000000</v>
      </c>
      <c r="J7" s="67">
        <f>Rujukan!$N131*1000000</f>
        <v>20969511000000</v>
      </c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</row>
    <row r="8">
      <c r="A8" s="43" t="s">
        <v>138</v>
      </c>
      <c r="B8" s="67">
        <f>'Hasil Bersih'!L5*1000*15146</f>
        <v>153355340148000</v>
      </c>
      <c r="C8" s="67">
        <f>'Hasil Bersih'!$L6*1000*15146</f>
        <v>85178574618000</v>
      </c>
      <c r="D8" s="67">
        <f>'Hasil Bersih'!$L7*1000*15146</f>
        <v>21204839234000</v>
      </c>
      <c r="E8" s="67">
        <f>'Hasil Bersih'!$L31*1000*15146</f>
        <v>68176765530000</v>
      </c>
      <c r="F8" s="67">
        <f>Rujukan!$L63*1000*15146</f>
        <v>50436013394000</v>
      </c>
      <c r="G8" s="67">
        <f>Rujukan!$L75*1000*15146</f>
        <v>62478552556000</v>
      </c>
      <c r="H8" s="67">
        <f>Rujukan!$L76*1000*15146</f>
        <v>32148187738000</v>
      </c>
      <c r="I8" s="67">
        <f>Rujukan!$L109*1000*15146</f>
        <v>30330364818000</v>
      </c>
      <c r="J8" s="67">
        <f>Rujukan!$L131*1000*15146</f>
        <v>90876787592000</v>
      </c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</row>
    <row r="9">
      <c r="A9" s="43" t="s">
        <v>139</v>
      </c>
      <c r="B9" s="67">
        <f>'Hasil Bersih'!P5</f>
        <v>7753269368751</v>
      </c>
      <c r="C9" s="67">
        <f>'Hasil Bersih'!$P6</f>
        <v>5662380431624</v>
      </c>
      <c r="D9" s="67">
        <f>'Hasil Bersih'!$P7</f>
        <v>2312374490140</v>
      </c>
      <c r="E9" s="67">
        <f>'Hasil Bersih'!$P31</f>
        <v>2090888937127</v>
      </c>
      <c r="F9" s="67">
        <f>Rujukan!$P63</f>
        <v>424271193208</v>
      </c>
      <c r="G9" s="67">
        <f>Rujukan!$P75</f>
        <v>1566871579663</v>
      </c>
      <c r="H9" s="67">
        <f>Rujukan!$P76</f>
        <v>763625178514</v>
      </c>
      <c r="I9" s="67">
        <f>Rujukan!$P109</f>
        <v>803246401149</v>
      </c>
      <c r="J9" s="67">
        <f>Rujukan!$P131</f>
        <v>6186397789088</v>
      </c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</row>
    <row r="10">
      <c r="A10" s="43" t="s">
        <v>140</v>
      </c>
      <c r="B10" s="67">
        <f>'Hasil Bersih'!R5*1000000</f>
        <v>3890706000000</v>
      </c>
      <c r="C10" s="67">
        <f>'Hasil Bersih'!$R6*1000000</f>
        <v>2066770000000</v>
      </c>
      <c r="D10" s="67">
        <f>'Hasil Bersih'!$R7*1000000</f>
        <v>830128000000</v>
      </c>
      <c r="E10" s="67">
        <f>'Hasil Bersih'!$R31*1000000</f>
        <v>1823936000000</v>
      </c>
      <c r="F10" s="67">
        <f>Rujukan!$R63*1000000</f>
        <v>1554538000000</v>
      </c>
      <c r="G10" s="67">
        <f>Rujukan!$R75*1000000</f>
        <v>504765000000</v>
      </c>
      <c r="H10" s="67">
        <f>Rujukan!$R76*1000000</f>
        <v>461979000000</v>
      </c>
      <c r="I10" s="67">
        <f>Rujukan!$R109*1000000</f>
        <v>42786000000</v>
      </c>
      <c r="J10" s="67">
        <f>Rujukan!$R131*1000000</f>
        <v>3385941000000</v>
      </c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</row>
    <row r="11">
      <c r="A11" s="43" t="s">
        <v>141</v>
      </c>
      <c r="B11" s="67">
        <f>'Hasil Bersih'!T5*15146</f>
        <v>24735041530032</v>
      </c>
      <c r="C11" s="67">
        <f>'Hasil Bersih'!$T6*15146</f>
        <v>6547591005998</v>
      </c>
      <c r="D11" s="67">
        <f>'Hasil Bersih'!$T7*15146</f>
        <v>2380348601244</v>
      </c>
      <c r="E11" s="67">
        <f>'Hasil Bersih'!$T31*15146</f>
        <v>18187450524034</v>
      </c>
      <c r="F11" s="67">
        <f>Rujukan!$T63*15146</f>
        <v>2563264389592</v>
      </c>
      <c r="G11" s="67">
        <f>Rujukan!$T75*15146</f>
        <v>6942725594332</v>
      </c>
      <c r="H11" s="67">
        <f>Rujukan!$T76*15146</f>
        <v>3890162116886</v>
      </c>
      <c r="I11" s="67">
        <f>Rujukan!$T109*15146</f>
        <v>3052563477446</v>
      </c>
      <c r="J11" s="67">
        <f>Rujukan!$T131*15146</f>
        <v>17792315935700</v>
      </c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</row>
    <row r="12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</row>
    <row r="13">
      <c r="A13" s="67"/>
      <c r="B13" s="43" t="s">
        <v>730</v>
      </c>
      <c r="C13" s="43" t="s">
        <v>731</v>
      </c>
      <c r="D13" s="43" t="s">
        <v>732</v>
      </c>
      <c r="E13" s="43" t="s">
        <v>733</v>
      </c>
      <c r="F13" s="43" t="s">
        <v>716</v>
      </c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</row>
    <row r="14">
      <c r="A14" s="43" t="s">
        <v>132</v>
      </c>
      <c r="B14" s="67">
        <f>Rujukan!$B148</f>
        <v>316565000000000</v>
      </c>
      <c r="C14" s="67">
        <f>Rujukan!$B149</f>
        <v>-243255000000000</v>
      </c>
      <c r="D14" s="67">
        <f>Rujukan!$B150</f>
        <v>73310000000000</v>
      </c>
      <c r="E14" s="67">
        <f>Rujukan!$B191</f>
        <v>33839000000000</v>
      </c>
      <c r="F14" s="67">
        <f t="shared" ref="F14:F23" si="1">C14*-1</f>
        <v>243255000000000</v>
      </c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</row>
    <row r="15">
      <c r="A15" s="43" t="s">
        <v>133</v>
      </c>
      <c r="B15" s="67">
        <f>Rujukan!$D148*1000000</f>
        <v>106944683000000</v>
      </c>
      <c r="C15" s="67">
        <f>Rujukan!$D149*1000000</f>
        <v>-83878566000000</v>
      </c>
      <c r="D15" s="67">
        <f>Rujukan!$D150*1000000</f>
        <v>23066117000000</v>
      </c>
      <c r="E15" s="67">
        <f>Rujukan!$D191*1000000</f>
        <v>3403657000000</v>
      </c>
      <c r="F15" s="67">
        <f t="shared" si="1"/>
        <v>83878566000000</v>
      </c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</row>
    <row r="16">
      <c r="A16" s="43" t="s">
        <v>134</v>
      </c>
      <c r="B16" s="67">
        <f>Rujukan!$F148</f>
        <v>128583264000000</v>
      </c>
      <c r="C16" s="67">
        <f>Rujukan!$F149</f>
        <v>-92797027000000</v>
      </c>
      <c r="D16" s="67">
        <f>Rujukan!$F150</f>
        <v>35786237000000</v>
      </c>
      <c r="E16" s="67">
        <f>Rujukan!$F191</f>
        <v>20611775000000</v>
      </c>
      <c r="F16" s="67">
        <f t="shared" si="1"/>
        <v>92797027000000</v>
      </c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</row>
    <row r="17">
      <c r="A17" s="43" t="s">
        <v>135</v>
      </c>
      <c r="B17" s="67">
        <f>Rujukan!$H148</f>
        <v>38611401000000</v>
      </c>
      <c r="C17" s="67">
        <f>Rujukan!$H149</f>
        <v>-19416887000000</v>
      </c>
      <c r="D17" s="67">
        <f>Rujukan!$H150</f>
        <v>19194514000000</v>
      </c>
      <c r="E17" s="67">
        <f>Rujukan!$H191</f>
        <v>4800940000000</v>
      </c>
      <c r="F17" s="67">
        <f t="shared" si="1"/>
        <v>19416887000000</v>
      </c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</row>
    <row r="18">
      <c r="A18" s="43" t="s">
        <v>136</v>
      </c>
      <c r="B18" s="67">
        <f>Rujukan!$J148*1000000</f>
        <v>33318811000000</v>
      </c>
      <c r="C18" s="67">
        <f>Rujukan!$J149*1000000</f>
        <v>-18225243000000</v>
      </c>
      <c r="D18" s="67">
        <f>Rujukan!$J150*1000000</f>
        <v>15093568000000</v>
      </c>
      <c r="E18" s="67">
        <f>Rujukan!$J191*1000000</f>
        <v>1893549000000</v>
      </c>
      <c r="F18" s="67">
        <f t="shared" si="1"/>
        <v>18225243000000</v>
      </c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</row>
    <row r="19">
      <c r="A19" s="43" t="s">
        <v>138</v>
      </c>
      <c r="B19" s="67">
        <f>Rujukan!$N148*1000000</f>
        <v>17949756000000</v>
      </c>
      <c r="C19" s="67">
        <f>Rujukan!$N149*1000000</f>
        <v>-12103031000000</v>
      </c>
      <c r="D19" s="67">
        <f>Rujukan!$N150*1000000</f>
        <v>5846725000000</v>
      </c>
      <c r="E19" s="67">
        <f>Rujukan!$N191*1000000</f>
        <v>1950266000000</v>
      </c>
      <c r="F19" s="67">
        <f t="shared" si="1"/>
        <v>12103031000000</v>
      </c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</row>
    <row r="20">
      <c r="A20" s="43" t="s">
        <v>137</v>
      </c>
      <c r="B20" s="67">
        <f>Rujukan!$L148*1000*15146</f>
        <v>52693206628000</v>
      </c>
      <c r="C20" s="67">
        <f>Rujukan!$L149*1000*15146</f>
        <v>-35547268204000</v>
      </c>
      <c r="D20" s="67">
        <f>Rujukan!$L150*1000*15146</f>
        <v>17145938424000</v>
      </c>
      <c r="E20" s="67">
        <f>Rujukan!$L191*1000*15146</f>
        <v>6232003452000</v>
      </c>
      <c r="F20" s="67">
        <f t="shared" si="1"/>
        <v>35547268204000</v>
      </c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</row>
    <row r="21">
      <c r="A21" s="43" t="s">
        <v>139</v>
      </c>
      <c r="B21" s="67">
        <f>Rujukan!$P148</f>
        <v>7611866067268</v>
      </c>
      <c r="C21" s="67">
        <f>Rujukan!$P149</f>
        <v>-3913777307313</v>
      </c>
      <c r="D21" s="67">
        <f>Rujukan!$P150</f>
        <v>3698088759955</v>
      </c>
      <c r="E21" s="67">
        <f>Rujukan!$P191</f>
        <v>763507487621</v>
      </c>
      <c r="F21" s="67">
        <f t="shared" si="1"/>
        <v>3913777307313</v>
      </c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</row>
    <row r="22">
      <c r="A22" s="43" t="s">
        <v>140</v>
      </c>
      <c r="B22" s="67">
        <f>Rujukan!$R148*1000000</f>
        <v>3565930000000</v>
      </c>
      <c r="C22" s="67">
        <f>Rujukan!$R149*1000000</f>
        <v>-1547235000000</v>
      </c>
      <c r="D22" s="67">
        <f>Rujukan!$R150*1000000</f>
        <v>2018695000000</v>
      </c>
      <c r="E22" s="67">
        <f>Rujukan!$R191*1000000</f>
        <v>950648000000</v>
      </c>
      <c r="F22" s="67">
        <f t="shared" si="1"/>
        <v>1547235000000</v>
      </c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</row>
    <row r="23">
      <c r="A23" s="43" t="s">
        <v>141</v>
      </c>
      <c r="B23" s="67">
        <f>Rujukan!$T148*15146</f>
        <v>14017931069640</v>
      </c>
      <c r="C23" s="67">
        <f>Rujukan!$T149*15146</f>
        <v>-8226074906294</v>
      </c>
      <c r="D23" s="67">
        <f>Rujukan!$T150*15146</f>
        <v>5791856163346</v>
      </c>
      <c r="E23" s="67">
        <f>Rujukan!$T191*15146</f>
        <v>2287719391160</v>
      </c>
      <c r="F23" s="67">
        <f t="shared" si="1"/>
        <v>8226074906294</v>
      </c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</row>
    <row r="24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</row>
    <row r="25">
      <c r="A25" s="67"/>
      <c r="B25" s="43" t="s">
        <v>734</v>
      </c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</row>
    <row r="26">
      <c r="A26" s="43" t="s">
        <v>132</v>
      </c>
      <c r="B26" s="67">
        <f>'Hitung Rasio'!$C28</f>
        <v>40483553140</v>
      </c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</row>
    <row r="27">
      <c r="A27" s="43" t="s">
        <v>133</v>
      </c>
      <c r="B27" s="67">
        <f>'Hitung Rasio'!$E28</f>
        <v>41524501700</v>
      </c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</row>
    <row r="28">
      <c r="A28" s="43" t="s">
        <v>134</v>
      </c>
      <c r="B28" s="67">
        <f>'Hitung Rasio'!$G28</f>
        <v>3730135136</v>
      </c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</row>
    <row r="29">
      <c r="A29" s="43" t="s">
        <v>135</v>
      </c>
      <c r="B29" s="67">
        <f>'Hitung Rasio'!$I28</f>
        <v>38150000000</v>
      </c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</row>
    <row r="30">
      <c r="A30" s="43" t="s">
        <v>136</v>
      </c>
      <c r="B30" s="67">
        <f>'Hitung Rasio'!$K28</f>
        <v>16600000000</v>
      </c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</row>
    <row r="31">
      <c r="A31" s="43" t="s">
        <v>138</v>
      </c>
      <c r="B31" s="67">
        <f>'Hitung Rasio'!$M28</f>
        <v>5470982941</v>
      </c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</row>
    <row r="32">
      <c r="A32" s="43" t="s">
        <v>137</v>
      </c>
      <c r="B32" s="67">
        <f>'Hitung Rasio'!$O28</f>
        <v>3681231699</v>
      </c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</row>
    <row r="33">
      <c r="A33" s="43" t="s">
        <v>139</v>
      </c>
      <c r="B33" s="67">
        <f>'Hitung Rasio'!$Q28</f>
        <v>17150000000</v>
      </c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</row>
    <row r="34">
      <c r="A34" s="43" t="s">
        <v>140</v>
      </c>
      <c r="B34" s="67">
        <f>'Hitung Rasio'!$S28</f>
        <v>30000000000</v>
      </c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</row>
    <row r="35">
      <c r="A35" s="43" t="s">
        <v>141</v>
      </c>
      <c r="B35" s="67">
        <f>'Hitung Rasio'!$U28</f>
        <v>13518100000</v>
      </c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</row>
    <row r="36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</row>
    <row r="37">
      <c r="B37" s="43" t="s">
        <v>87</v>
      </c>
      <c r="C37" s="43" t="s">
        <v>92</v>
      </c>
      <c r="D37" s="43" t="s">
        <v>735</v>
      </c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</row>
    <row r="38">
      <c r="A38" s="43" t="s">
        <v>132</v>
      </c>
      <c r="B38" s="67">
        <f>'Hitung Rasio'!$C27</f>
        <v>5650</v>
      </c>
      <c r="C38" s="67">
        <f>'Hitung Rasio'!$C29</f>
        <v>6185.672466</v>
      </c>
      <c r="D38" s="67">
        <f>'Hitung Rasio'!$C30</f>
        <v>519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</row>
    <row r="39">
      <c r="A39" s="43" t="s">
        <v>133</v>
      </c>
      <c r="B39" s="67">
        <f>'Hitung Rasio'!$E27</f>
        <v>2930</v>
      </c>
      <c r="C39" s="67">
        <f>'Hitung Rasio'!$E29</f>
        <v>378.215255</v>
      </c>
      <c r="D39" s="67">
        <f>'Hitung Rasio'!$E30</f>
        <v>28.68</v>
      </c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</row>
    <row r="40">
      <c r="A40" s="43" t="s">
        <v>134</v>
      </c>
      <c r="B40" s="67">
        <f>'Hitung Rasio'!$G27</f>
        <v>22625</v>
      </c>
      <c r="C40" s="67">
        <f>'Hitung Rasio'!$G29</f>
        <v>22528.82535</v>
      </c>
      <c r="D40" s="67">
        <f>'Hitung Rasio'!$G30</f>
        <v>2270</v>
      </c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</row>
    <row r="41">
      <c r="A41" s="43" t="s">
        <v>135</v>
      </c>
      <c r="B41" s="67">
        <f>'Hitung Rasio'!$I27</f>
        <v>3530</v>
      </c>
      <c r="C41" s="67">
        <f>'Hitung Rasio'!$I29</f>
        <v>88.63009174</v>
      </c>
      <c r="D41" s="67">
        <f>'Hitung Rasio'!$I30</f>
        <v>134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</row>
    <row r="42">
      <c r="A42" s="43" t="s">
        <v>136</v>
      </c>
      <c r="B42" s="67">
        <f>'Hitung Rasio'!$K27</f>
        <v>1790</v>
      </c>
      <c r="C42" s="67">
        <f>'Hitung Rasio'!$K29</f>
        <v>747.6927711</v>
      </c>
      <c r="D42" s="67">
        <f>'Hitung Rasio'!$K30</f>
        <v>8</v>
      </c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</row>
    <row r="43">
      <c r="A43" s="43" t="s">
        <v>138</v>
      </c>
      <c r="B43" s="67">
        <f>'Hitung Rasio'!$M27</f>
        <v>8325</v>
      </c>
      <c r="C43" s="67">
        <f>'Hitung Rasio'!$M29</f>
        <v>16906.79767</v>
      </c>
      <c r="D43" s="67">
        <f>'Hitung Rasio'!$M30</f>
        <v>0</v>
      </c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</row>
    <row r="44">
      <c r="A44" s="43" t="s">
        <v>137</v>
      </c>
      <c r="B44" s="67">
        <f>'Hitung Rasio'!$O27</f>
        <v>9400</v>
      </c>
      <c r="C44" s="67">
        <f>'Hitung Rasio'!$O29</f>
        <v>5696.330118</v>
      </c>
      <c r="D44" s="67">
        <f>'Hitung Rasio'!$O30</f>
        <v>90</v>
      </c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</row>
    <row r="45">
      <c r="A45" s="43" t="s">
        <v>139</v>
      </c>
      <c r="B45" s="67">
        <f>'Hitung Rasio'!$Q27</f>
        <v>720</v>
      </c>
      <c r="C45" s="67">
        <f>'Hitung Rasio'!$Q29</f>
        <v>360.7229032</v>
      </c>
      <c r="D45" s="67">
        <f>'Hitung Rasio'!$Q30</f>
        <v>20.59</v>
      </c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</row>
    <row r="46">
      <c r="A46" s="43" t="s">
        <v>140</v>
      </c>
      <c r="B46" s="67">
        <f>'Hitung Rasio'!$S27</f>
        <v>525</v>
      </c>
      <c r="C46" s="67">
        <f>'Hitung Rasio'!$S29</f>
        <v>112.8647</v>
      </c>
      <c r="D46" s="67">
        <f>'Hitung Rasio'!$S30</f>
        <v>12.6</v>
      </c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</row>
    <row r="47">
      <c r="A47" s="43" t="s">
        <v>141</v>
      </c>
      <c r="B47" s="67">
        <f>'Hitung Rasio'!$U27</f>
        <v>1335</v>
      </c>
      <c r="C47" s="67">
        <f>'Hitung Rasio'!$U29</f>
        <v>1339.647617</v>
      </c>
      <c r="D47" s="67">
        <f>'Hitung Rasio'!$U30</f>
        <v>63.2</v>
      </c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</row>
    <row r="48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</row>
    <row r="49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</row>
    <row r="50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</row>
    <row r="5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</row>
    <row r="52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</row>
    <row r="53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</row>
    <row r="54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</row>
    <row r="5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</row>
    <row r="56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</row>
    <row r="57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</row>
    <row r="58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</row>
    <row r="59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</row>
    <row r="60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</row>
    <row r="6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</row>
    <row r="62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</row>
    <row r="63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</row>
    <row r="64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</row>
    <row r="6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</row>
    <row r="66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</row>
    <row r="67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</row>
    <row r="68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</row>
    <row r="69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</row>
    <row r="70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</row>
    <row r="7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</row>
    <row r="7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</row>
    <row r="73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</row>
    <row r="74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</row>
    <row r="75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</row>
    <row r="76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</row>
    <row r="77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</row>
    <row r="78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</row>
    <row r="79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</row>
    <row r="80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</row>
    <row r="8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</row>
    <row r="8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</row>
    <row r="8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</row>
    <row r="989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</row>
    <row r="990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</row>
    <row r="99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</row>
    <row r="992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</row>
    <row r="99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</row>
    <row r="994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</row>
    <row r="99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</row>
    <row r="996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</row>
    <row r="997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</row>
    <row r="998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</row>
    <row r="999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</row>
    <row r="1000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4" t="s">
        <v>736</v>
      </c>
      <c r="B1" s="224" t="s">
        <v>14</v>
      </c>
      <c r="C1" s="224" t="s">
        <v>67</v>
      </c>
      <c r="D1" s="224" t="s">
        <v>94</v>
      </c>
    </row>
    <row r="2">
      <c r="A2" s="43" t="s">
        <v>132</v>
      </c>
      <c r="B2" s="67">
        <f>'Hasil Bersih'!$B5</f>
        <v>445679000000000</v>
      </c>
      <c r="C2" s="67">
        <f>Rujukan!$B75</f>
        <v>195261000000000</v>
      </c>
      <c r="D2" s="67">
        <f>Rujukan!$B131</f>
        <v>250418000000000</v>
      </c>
    </row>
    <row r="3">
      <c r="A3" s="43" t="s">
        <v>133</v>
      </c>
      <c r="B3" s="67">
        <f>'Hasil Bersih'!D5*1000000</f>
        <v>34246183000000</v>
      </c>
      <c r="C3" s="67">
        <f>Rujukan!$D75*1000000</f>
        <v>18540983000000</v>
      </c>
      <c r="D3" s="67">
        <f>Rujukan!$D131*1000000</f>
        <v>15705200000000</v>
      </c>
    </row>
    <row r="4">
      <c r="A4" s="43" t="s">
        <v>134</v>
      </c>
      <c r="B4" s="67">
        <f>'Hasil Bersih'!F5</f>
        <v>154028248000000</v>
      </c>
      <c r="C4" s="67">
        <f>Rujukan!$F75</f>
        <v>69992685000000</v>
      </c>
      <c r="D4" s="67">
        <f>Rujukan!$F131</f>
        <v>84035563000000</v>
      </c>
    </row>
    <row r="5">
      <c r="A5" s="43" t="s">
        <v>135</v>
      </c>
      <c r="B5" s="67">
        <f>'Hasil Bersih'!H5</f>
        <v>16664086000000</v>
      </c>
      <c r="C5" s="67">
        <f>Rujukan!$H75</f>
        <v>13282848000000</v>
      </c>
      <c r="D5" s="67">
        <f>Rujukan!$H131</f>
        <v>3381238000000</v>
      </c>
    </row>
    <row r="6">
      <c r="A6" s="43" t="s">
        <v>136</v>
      </c>
      <c r="B6" s="67">
        <f>'Hasil Bersih'!J5*1000000</f>
        <v>27516859000000</v>
      </c>
      <c r="C6" s="67">
        <f>Rujukan!$J75*1000000</f>
        <v>15105159000000</v>
      </c>
      <c r="D6" s="67">
        <f>Rujukan!$J131*1000000</f>
        <v>12411700000000</v>
      </c>
    </row>
    <row r="7">
      <c r="A7" s="43" t="s">
        <v>137</v>
      </c>
      <c r="B7" s="67">
        <f>'Hasil Bersih'!N5*1000000</f>
        <v>29649645000000</v>
      </c>
      <c r="C7" s="67">
        <f>Rujukan!$N75*1000000</f>
        <v>8680134000000</v>
      </c>
      <c r="D7" s="67">
        <f>Rujukan!$N131*1000000</f>
        <v>20969511000000</v>
      </c>
    </row>
    <row r="8">
      <c r="A8" s="43" t="s">
        <v>138</v>
      </c>
      <c r="B8" s="67">
        <f>'Hasil Bersih'!L5*1000*15146</f>
        <v>153355340148000</v>
      </c>
      <c r="C8" s="67">
        <f>Rujukan!$L75*1000*15146</f>
        <v>62478552556000</v>
      </c>
      <c r="D8" s="67">
        <f>Rujukan!$L131*1000*15146</f>
        <v>90876787592000</v>
      </c>
    </row>
    <row r="9">
      <c r="A9" s="43" t="s">
        <v>139</v>
      </c>
      <c r="B9" s="67">
        <f>'Hasil Bersih'!P5</f>
        <v>7753269368751</v>
      </c>
      <c r="C9" s="67">
        <f>Rujukan!$P75</f>
        <v>1566871579663</v>
      </c>
      <c r="D9" s="67">
        <f>Rujukan!$P131</f>
        <v>6186397789088</v>
      </c>
    </row>
    <row r="10">
      <c r="A10" s="43" t="s">
        <v>140</v>
      </c>
      <c r="B10" s="67">
        <f>'Hasil Bersih'!R5*1000000</f>
        <v>3890706000000</v>
      </c>
      <c r="C10" s="67">
        <f>Rujukan!$R75*1000000</f>
        <v>504765000000</v>
      </c>
      <c r="D10" s="67">
        <f>Rujukan!$R131*1000000</f>
        <v>3385941000000</v>
      </c>
    </row>
    <row r="11">
      <c r="A11" s="43" t="s">
        <v>141</v>
      </c>
      <c r="B11" s="67">
        <f>'Hasil Bersih'!T5*15146</f>
        <v>24735041530032</v>
      </c>
      <c r="C11" s="67">
        <f>Rujukan!$T75*15146</f>
        <v>6942725594332</v>
      </c>
      <c r="D11" s="67">
        <f>Rujukan!$T131*15146</f>
        <v>17792315935700</v>
      </c>
    </row>
    <row r="13">
      <c r="A13" s="224" t="s">
        <v>736</v>
      </c>
      <c r="B13" s="16" t="s">
        <v>722</v>
      </c>
      <c r="C13" s="43" t="s">
        <v>724</v>
      </c>
    </row>
    <row r="14">
      <c r="A14" s="43" t="s">
        <v>132</v>
      </c>
      <c r="B14" s="74">
        <v>1.66186E14</v>
      </c>
      <c r="C14" s="67">
        <v>2.79493E14</v>
      </c>
    </row>
    <row r="15">
      <c r="A15" s="43" t="s">
        <v>133</v>
      </c>
      <c r="B15" s="74">
        <v>1.7325874E13</v>
      </c>
      <c r="C15" s="67">
        <v>1.6920309E13</v>
      </c>
    </row>
    <row r="16">
      <c r="A16" s="43" t="s">
        <v>134</v>
      </c>
      <c r="B16" s="74">
        <v>6.2667105E13</v>
      </c>
      <c r="C16" s="67">
        <v>9.1361143E13</v>
      </c>
    </row>
    <row r="17">
      <c r="A17" s="43" t="s">
        <v>135</v>
      </c>
      <c r="B17" s="74">
        <v>6.191839E12</v>
      </c>
      <c r="C17" s="67">
        <v>1.0472247E13</v>
      </c>
    </row>
    <row r="18">
      <c r="A18" s="43" t="s">
        <v>136</v>
      </c>
      <c r="B18" s="74">
        <v>1.499173E13</v>
      </c>
      <c r="C18" s="67">
        <v>1.2525129E13</v>
      </c>
    </row>
    <row r="19">
      <c r="A19" s="43" t="s">
        <v>137</v>
      </c>
      <c r="B19" s="74">
        <v>9.228033E12</v>
      </c>
      <c r="C19" s="67">
        <v>2.0421612E13</v>
      </c>
    </row>
    <row r="20">
      <c r="A20" s="43" t="s">
        <v>138</v>
      </c>
      <c r="B20" s="74">
        <v>8.5178574618E13</v>
      </c>
      <c r="C20" s="67">
        <v>6.817676553E13</v>
      </c>
    </row>
    <row r="21">
      <c r="A21" s="43" t="s">
        <v>139</v>
      </c>
      <c r="B21" s="74">
        <v>5.662380431624E12</v>
      </c>
      <c r="C21" s="67">
        <v>2.090888937127E12</v>
      </c>
    </row>
    <row r="22">
      <c r="A22" s="43" t="s">
        <v>140</v>
      </c>
      <c r="B22" s="74">
        <v>2.06677E12</v>
      </c>
      <c r="C22" s="67">
        <v>1.823936E12</v>
      </c>
    </row>
    <row r="23">
      <c r="A23" s="43" t="s">
        <v>141</v>
      </c>
      <c r="B23" s="74">
        <v>6.547591005998E12</v>
      </c>
      <c r="C23" s="67">
        <v>1.8187450524034E13</v>
      </c>
    </row>
    <row r="25">
      <c r="A25" s="224" t="s">
        <v>736</v>
      </c>
      <c r="B25" s="16" t="s">
        <v>727</v>
      </c>
      <c r="C25" s="16" t="s">
        <v>728</v>
      </c>
    </row>
    <row r="26">
      <c r="A26" s="43" t="s">
        <v>132</v>
      </c>
      <c r="B26" s="74">
        <v>1.25022E14</v>
      </c>
      <c r="C26" s="74">
        <v>7.0239E13</v>
      </c>
    </row>
    <row r="27">
      <c r="A27" s="43" t="s">
        <v>133</v>
      </c>
      <c r="B27" s="74">
        <v>1.7262927E13</v>
      </c>
      <c r="C27" s="74">
        <v>1.278056E12</v>
      </c>
    </row>
    <row r="28">
      <c r="A28" s="43" t="s">
        <v>134</v>
      </c>
      <c r="B28" s="74">
        <v>4.3038299E13</v>
      </c>
      <c r="C28" s="74">
        <v>2.6954386E13</v>
      </c>
    </row>
    <row r="29">
      <c r="A29" s="43" t="s">
        <v>135</v>
      </c>
      <c r="B29" s="74">
        <v>1.1223968E13</v>
      </c>
      <c r="C29" s="74">
        <v>2.05888E12</v>
      </c>
    </row>
    <row r="30">
      <c r="A30" s="43" t="s">
        <v>136</v>
      </c>
      <c r="B30" s="74">
        <v>1.1051208E13</v>
      </c>
      <c r="C30" s="74">
        <v>4.053951E12</v>
      </c>
    </row>
    <row r="31">
      <c r="A31" s="43" t="s">
        <v>137</v>
      </c>
      <c r="B31" s="74">
        <v>7.368187E12</v>
      </c>
      <c r="C31" s="74">
        <v>1.311947E12</v>
      </c>
    </row>
    <row r="32">
      <c r="A32" s="43" t="s">
        <v>138</v>
      </c>
      <c r="B32" s="74">
        <v>3.2148187738E13</v>
      </c>
      <c r="C32" s="74">
        <v>3.0330364818E13</v>
      </c>
    </row>
    <row r="33">
      <c r="A33" s="43" t="s">
        <v>139</v>
      </c>
      <c r="B33" s="74">
        <v>7.63625178514E11</v>
      </c>
      <c r="C33" s="74">
        <v>8.03246401149E11</v>
      </c>
    </row>
    <row r="34">
      <c r="A34" s="43" t="s">
        <v>140</v>
      </c>
      <c r="B34" s="74">
        <v>4.61979E11</v>
      </c>
      <c r="C34" s="74">
        <v>4.2786E10</v>
      </c>
    </row>
    <row r="35">
      <c r="A35" s="43" t="s">
        <v>141</v>
      </c>
      <c r="B35" s="74">
        <v>3.890162116886E12</v>
      </c>
      <c r="C35" s="74">
        <v>3.052563477446E12</v>
      </c>
    </row>
    <row r="37">
      <c r="A37" s="224" t="s">
        <v>736</v>
      </c>
      <c r="B37" s="16" t="s">
        <v>723</v>
      </c>
      <c r="C37" s="16" t="s">
        <v>725</v>
      </c>
    </row>
    <row r="38">
      <c r="A38" s="43" t="s">
        <v>132</v>
      </c>
      <c r="B38" s="74">
        <v>4.1136E13</v>
      </c>
      <c r="C38" s="74">
        <v>7.2911E13</v>
      </c>
    </row>
    <row r="39">
      <c r="A39" s="43" t="s">
        <v>133</v>
      </c>
      <c r="B39" s="74">
        <v>4.07453E12</v>
      </c>
      <c r="C39" s="74">
        <v>8.052524E12</v>
      </c>
    </row>
    <row r="40">
      <c r="A40" s="43" t="s">
        <v>134</v>
      </c>
      <c r="B40" s="74">
        <v>1.8596609E13</v>
      </c>
      <c r="C40" s="74">
        <v>3.6001559E13</v>
      </c>
    </row>
    <row r="41">
      <c r="A41" s="43" t="s">
        <v>135</v>
      </c>
      <c r="B41" s="74">
        <v>1.020598E12</v>
      </c>
      <c r="C41" s="74">
        <v>9.310734E12</v>
      </c>
    </row>
    <row r="42">
      <c r="A42" s="43" t="s">
        <v>136</v>
      </c>
      <c r="B42" s="74">
        <v>3.674839E12</v>
      </c>
      <c r="C42" s="74">
        <v>4.741469E12</v>
      </c>
    </row>
    <row r="43">
      <c r="A43" s="43" t="s">
        <v>137</v>
      </c>
      <c r="B43" s="74">
        <v>3.185373E12</v>
      </c>
      <c r="C43" s="74">
        <v>1.9155749E13</v>
      </c>
    </row>
    <row r="44">
      <c r="A44" s="43" t="s">
        <v>138</v>
      </c>
      <c r="B44" s="74">
        <v>2.1204839234E13</v>
      </c>
      <c r="C44" s="74">
        <v>5.0436013394E13</v>
      </c>
    </row>
    <row r="45">
      <c r="A45" s="43" t="s">
        <v>139</v>
      </c>
      <c r="B45" s="74">
        <v>2.31237449014E12</v>
      </c>
      <c r="C45" s="74">
        <v>4.24271193208E11</v>
      </c>
    </row>
    <row r="46">
      <c r="A46" s="43" t="s">
        <v>140</v>
      </c>
      <c r="B46" s="74">
        <v>8.30128E11</v>
      </c>
      <c r="C46" s="74">
        <v>1.554538E12</v>
      </c>
    </row>
    <row r="47">
      <c r="A47" s="43" t="s">
        <v>141</v>
      </c>
      <c r="B47" s="74">
        <v>2.380348601244E12</v>
      </c>
      <c r="C47" s="74">
        <v>2.563264389592E12</v>
      </c>
    </row>
    <row r="49">
      <c r="A49" s="224" t="s">
        <v>736</v>
      </c>
      <c r="B49" s="16" t="s">
        <v>733</v>
      </c>
    </row>
    <row r="50">
      <c r="A50" s="43" t="s">
        <v>132</v>
      </c>
      <c r="B50" s="74">
        <v>3.3839E13</v>
      </c>
    </row>
    <row r="51">
      <c r="A51" s="43" t="s">
        <v>133</v>
      </c>
      <c r="B51" s="74">
        <v>3.403657E12</v>
      </c>
    </row>
    <row r="52">
      <c r="A52" s="43" t="s">
        <v>134</v>
      </c>
      <c r="B52" s="74">
        <v>2.0611775E13</v>
      </c>
    </row>
    <row r="53">
      <c r="A53" s="43" t="s">
        <v>135</v>
      </c>
      <c r="B53" s="74">
        <v>4.80094E12</v>
      </c>
    </row>
    <row r="54">
      <c r="A54" s="43" t="s">
        <v>136</v>
      </c>
      <c r="B54" s="74">
        <v>1.893549E12</v>
      </c>
    </row>
    <row r="55">
      <c r="A55" s="43" t="s">
        <v>137</v>
      </c>
      <c r="B55" s="74">
        <v>1.950266E12</v>
      </c>
    </row>
    <row r="56">
      <c r="A56" s="43" t="s">
        <v>138</v>
      </c>
      <c r="B56" s="74">
        <v>6.232003452E12</v>
      </c>
    </row>
    <row r="57">
      <c r="A57" s="43" t="s">
        <v>139</v>
      </c>
      <c r="B57" s="74">
        <v>7.63507487621E11</v>
      </c>
    </row>
    <row r="58">
      <c r="A58" s="43" t="s">
        <v>140</v>
      </c>
      <c r="B58" s="74">
        <v>9.50648E11</v>
      </c>
    </row>
    <row r="59">
      <c r="A59" s="43" t="s">
        <v>141</v>
      </c>
      <c r="B59" s="74">
        <v>2.28771939116E12</v>
      </c>
    </row>
    <row r="61">
      <c r="A61" s="224" t="s">
        <v>736</v>
      </c>
      <c r="B61" s="16" t="s">
        <v>87</v>
      </c>
      <c r="C61" s="16" t="s">
        <v>735</v>
      </c>
    </row>
    <row r="62">
      <c r="A62" s="16" t="s">
        <v>132</v>
      </c>
      <c r="B62" s="74">
        <v>5650.0</v>
      </c>
      <c r="C62" s="74">
        <v>519.0</v>
      </c>
    </row>
    <row r="63">
      <c r="A63" s="16" t="s">
        <v>133</v>
      </c>
      <c r="B63" s="74">
        <v>2930.0</v>
      </c>
      <c r="C63" s="74">
        <v>28.68</v>
      </c>
    </row>
    <row r="64">
      <c r="A64" s="16" t="s">
        <v>134</v>
      </c>
      <c r="B64" s="74">
        <v>22625.0</v>
      </c>
      <c r="C64" s="74">
        <v>2270.0</v>
      </c>
    </row>
    <row r="65">
      <c r="A65" s="16" t="s">
        <v>135</v>
      </c>
      <c r="B65" s="74">
        <v>3530.0</v>
      </c>
      <c r="C65" s="74">
        <v>134.0</v>
      </c>
    </row>
    <row r="66">
      <c r="A66" s="16" t="s">
        <v>136</v>
      </c>
      <c r="B66" s="74">
        <v>1790.0</v>
      </c>
      <c r="C66" s="74">
        <v>8.0</v>
      </c>
    </row>
    <row r="67">
      <c r="A67" s="16" t="s">
        <v>138</v>
      </c>
      <c r="B67" s="74">
        <v>8325.0</v>
      </c>
      <c r="C67" s="74">
        <v>0.0</v>
      </c>
    </row>
    <row r="68">
      <c r="A68" s="16" t="s">
        <v>137</v>
      </c>
      <c r="B68" s="74">
        <v>9400.0</v>
      </c>
      <c r="C68" s="74">
        <v>90.0</v>
      </c>
    </row>
    <row r="69">
      <c r="A69" s="16" t="s">
        <v>139</v>
      </c>
      <c r="B69" s="74">
        <v>720.0</v>
      </c>
      <c r="C69" s="74">
        <v>20.59</v>
      </c>
    </row>
    <row r="70">
      <c r="A70" s="16" t="s">
        <v>140</v>
      </c>
      <c r="B70" s="74">
        <v>525.0</v>
      </c>
      <c r="C70" s="74">
        <v>12.6</v>
      </c>
    </row>
    <row r="71">
      <c r="A71" s="16" t="s">
        <v>141</v>
      </c>
      <c r="B71" s="74">
        <v>1335.0</v>
      </c>
      <c r="C71" s="74">
        <v>63.2</v>
      </c>
    </row>
    <row r="73">
      <c r="A73" s="224" t="s">
        <v>736</v>
      </c>
      <c r="B73" s="16" t="s">
        <v>735</v>
      </c>
    </row>
    <row r="74">
      <c r="A74" s="16" t="s">
        <v>132</v>
      </c>
      <c r="B74" s="74">
        <v>519.0</v>
      </c>
    </row>
    <row r="75">
      <c r="A75" s="16" t="s">
        <v>133</v>
      </c>
      <c r="B75" s="74">
        <v>28.68</v>
      </c>
    </row>
    <row r="76">
      <c r="A76" s="16" t="s">
        <v>134</v>
      </c>
      <c r="B76" s="74">
        <v>2270.0</v>
      </c>
    </row>
    <row r="77">
      <c r="A77" s="16" t="s">
        <v>135</v>
      </c>
      <c r="B77" s="74">
        <v>134.0</v>
      </c>
    </row>
    <row r="78">
      <c r="A78" s="16" t="s">
        <v>136</v>
      </c>
      <c r="B78" s="74">
        <v>8.0</v>
      </c>
    </row>
    <row r="79">
      <c r="A79" s="16" t="s">
        <v>138</v>
      </c>
      <c r="B79" s="74">
        <v>0.0</v>
      </c>
    </row>
    <row r="80">
      <c r="A80" s="16" t="s">
        <v>137</v>
      </c>
      <c r="B80" s="74">
        <v>90.0</v>
      </c>
    </row>
    <row r="81">
      <c r="A81" s="16" t="s">
        <v>139</v>
      </c>
      <c r="B81" s="74">
        <v>20.59</v>
      </c>
    </row>
    <row r="82">
      <c r="A82" s="16" t="s">
        <v>140</v>
      </c>
      <c r="B82" s="74">
        <v>12.6</v>
      </c>
    </row>
    <row r="83">
      <c r="A83" s="16" t="s">
        <v>141</v>
      </c>
      <c r="B83" s="74">
        <v>63.2</v>
      </c>
    </row>
    <row r="85">
      <c r="A85" s="224" t="s">
        <v>736</v>
      </c>
      <c r="B85" s="16" t="s">
        <v>730</v>
      </c>
      <c r="C85" s="16" t="s">
        <v>716</v>
      </c>
    </row>
    <row r="86">
      <c r="A86" s="16" t="s">
        <v>132</v>
      </c>
      <c r="B86" s="74">
        <v>3.16565E14</v>
      </c>
      <c r="C86" s="74">
        <v>2.43255E14</v>
      </c>
    </row>
    <row r="87">
      <c r="A87" s="16" t="s">
        <v>133</v>
      </c>
      <c r="B87" s="74">
        <v>1.06944683E14</v>
      </c>
      <c r="C87" s="74">
        <v>8.3878566E13</v>
      </c>
    </row>
    <row r="88">
      <c r="A88" s="16" t="s">
        <v>134</v>
      </c>
      <c r="B88" s="74">
        <v>1.28583264E14</v>
      </c>
      <c r="C88" s="74">
        <v>9.2797027E13</v>
      </c>
    </row>
    <row r="89">
      <c r="A89" s="16" t="s">
        <v>135</v>
      </c>
      <c r="B89" s="74">
        <v>3.8611401E13</v>
      </c>
      <c r="C89" s="74">
        <v>1.9416887E13</v>
      </c>
    </row>
    <row r="90">
      <c r="A90" s="16" t="s">
        <v>136</v>
      </c>
      <c r="B90" s="74">
        <v>3.3318811E13</v>
      </c>
      <c r="C90" s="74">
        <v>1.8225243E13</v>
      </c>
    </row>
    <row r="91">
      <c r="A91" s="16" t="s">
        <v>138</v>
      </c>
      <c r="B91" s="74">
        <v>1.7949756E13</v>
      </c>
      <c r="C91" s="74">
        <v>1.2103031E13</v>
      </c>
    </row>
    <row r="92">
      <c r="A92" s="16" t="s">
        <v>137</v>
      </c>
      <c r="B92" s="74">
        <v>5.2693206628E13</v>
      </c>
      <c r="C92" s="74">
        <v>3.5547268204E13</v>
      </c>
    </row>
    <row r="93">
      <c r="A93" s="16" t="s">
        <v>139</v>
      </c>
      <c r="B93" s="74">
        <v>7.611866067268E12</v>
      </c>
      <c r="C93" s="74">
        <v>3.913777307313E12</v>
      </c>
    </row>
    <row r="94">
      <c r="A94" s="16" t="s">
        <v>140</v>
      </c>
      <c r="B94" s="74">
        <v>3.56593E12</v>
      </c>
      <c r="C94" s="74">
        <v>1.547235E12</v>
      </c>
    </row>
    <row r="95">
      <c r="A95" s="16" t="s">
        <v>141</v>
      </c>
      <c r="B95" s="74">
        <v>1.401793106964E13</v>
      </c>
      <c r="C95" s="74">
        <v>8.226074906294E12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5.88"/>
    <col customWidth="1" min="3" max="3" width="22.88"/>
    <col customWidth="1" min="6" max="6" width="15.88"/>
    <col customWidth="1" min="7" max="7" width="22.88"/>
  </cols>
  <sheetData>
    <row r="1">
      <c r="A1" s="7" t="s">
        <v>4</v>
      </c>
      <c r="B1" s="7" t="s">
        <v>5</v>
      </c>
      <c r="C1" s="8" t="s">
        <v>132</v>
      </c>
      <c r="D1" s="5"/>
      <c r="E1" s="234" t="s">
        <v>737</v>
      </c>
      <c r="F1" s="8" t="s">
        <v>141</v>
      </c>
      <c r="G1" s="5"/>
    </row>
    <row r="2">
      <c r="A2" s="11"/>
      <c r="B2" s="11"/>
      <c r="C2" s="17" t="s">
        <v>1</v>
      </c>
      <c r="D2" s="18">
        <v>2022.0</v>
      </c>
      <c r="E2" s="18" t="s">
        <v>737</v>
      </c>
      <c r="F2" s="17" t="s">
        <v>1</v>
      </c>
      <c r="G2" s="18">
        <v>2022.0</v>
      </c>
    </row>
    <row r="3">
      <c r="A3" s="21" t="s">
        <v>12</v>
      </c>
      <c r="B3" s="22" t="s">
        <v>5</v>
      </c>
      <c r="C3" s="36"/>
      <c r="D3" s="36"/>
      <c r="E3" s="41" t="s">
        <v>737</v>
      </c>
      <c r="F3" s="36"/>
      <c r="G3" s="36"/>
    </row>
    <row r="4">
      <c r="A4" s="31" t="s">
        <v>15</v>
      </c>
      <c r="B4" s="32">
        <v>2.0</v>
      </c>
      <c r="C4" s="36">
        <f>Rujukan!B6/Rujukan!B76</f>
        <v>1.329254051</v>
      </c>
      <c r="D4" s="36">
        <f>Rujukan!C6/Rujukan!C76</f>
        <v>1.50856558</v>
      </c>
      <c r="E4" s="41" t="s">
        <v>737</v>
      </c>
      <c r="F4" s="36">
        <f>Rujukan!T6/Rujukan!T76</f>
        <v>1.683115204</v>
      </c>
      <c r="G4" s="36">
        <f>Rujukan!U6/Rujukan!U76</f>
        <v>2.300612463</v>
      </c>
    </row>
    <row r="5">
      <c r="A5" s="35" t="s">
        <v>18</v>
      </c>
      <c r="B5" s="40">
        <v>45298.0</v>
      </c>
      <c r="C5" s="36">
        <f>(Rujukan!B6-Rujukan!B23)/Rujukan!B76</f>
        <v>1.016205148</v>
      </c>
      <c r="D5" s="36">
        <f>(Rujukan!C6-Rujukan!C23)/Rujukan!C76</f>
        <v>1.237394923</v>
      </c>
      <c r="E5" s="41" t="s">
        <v>737</v>
      </c>
      <c r="F5" s="36">
        <f>(Rujukan!T6-Rujukan!T23)/Rujukan!T76</f>
        <v>1.380195143</v>
      </c>
      <c r="G5" s="36">
        <f>(Rujukan!U6-Rujukan!U23)/Rujukan!U76</f>
        <v>2.109226897</v>
      </c>
    </row>
    <row r="6">
      <c r="A6" s="35" t="s">
        <v>21</v>
      </c>
      <c r="B6" s="41" t="s">
        <v>668</v>
      </c>
      <c r="C6" s="36">
        <f>Rujukan!B7/Rujukan!B76</f>
        <v>0.3290300907</v>
      </c>
      <c r="D6" s="36">
        <f>Rujukan!C7/Rujukan!C76</f>
        <v>0.5142284267</v>
      </c>
      <c r="E6" s="41" t="s">
        <v>737</v>
      </c>
      <c r="F6" s="36">
        <f>Rujukan!T7/Rujukan!T76</f>
        <v>0.6118893069</v>
      </c>
      <c r="G6" s="36">
        <f>Rujukan!U7/Rujukan!U76</f>
        <v>1.641598906</v>
      </c>
    </row>
    <row r="7">
      <c r="A7" s="35" t="s">
        <v>25</v>
      </c>
      <c r="B7" s="41" t="s">
        <v>669</v>
      </c>
      <c r="C7" s="36">
        <f>(Rujukan!B6-Rujukan!B76)/Rujukan!B5</f>
        <v>0.09236244023</v>
      </c>
      <c r="D7" s="36">
        <f>(Rujukan!C6-Rujukan!C76)/Rujukan!C5</f>
        <v>0.1466741835</v>
      </c>
      <c r="E7" s="41" t="s">
        <v>737</v>
      </c>
      <c r="F7" s="36">
        <f>(Rujukan!T6-Rujukan!T76)/Rujukan!T5</f>
        <v>0.1074357965</v>
      </c>
      <c r="G7" s="36">
        <f>(Rujukan!U6-Rujukan!U76)/Rujukan!U5</f>
        <v>0.2295672221</v>
      </c>
    </row>
    <row r="8">
      <c r="A8" s="35" t="s">
        <v>29</v>
      </c>
      <c r="B8" s="41" t="s">
        <v>30</v>
      </c>
      <c r="C8" s="36">
        <f>Rujukan!B6/((Rujukan!B149*-1)/365)</f>
        <v>249.3592732</v>
      </c>
      <c r="D8" s="36">
        <f>Rujukan!C6/((Rujukan!C149*-1)/365)</f>
        <v>283.7705315</v>
      </c>
      <c r="E8" s="41" t="s">
        <v>737</v>
      </c>
      <c r="F8" s="36">
        <f>Rujukan!T6/((Rujukan!T149*-1)/365)</f>
        <v>290.5238214</v>
      </c>
      <c r="G8" s="36">
        <f>Rujukan!U6/((Rujukan!U149*-1)/365)</f>
        <v>522.2337308</v>
      </c>
    </row>
    <row r="9">
      <c r="A9" s="21" t="s">
        <v>33</v>
      </c>
      <c r="B9" s="22" t="s">
        <v>5</v>
      </c>
      <c r="C9" s="36"/>
      <c r="D9" s="36"/>
      <c r="E9" s="41" t="s">
        <v>737</v>
      </c>
      <c r="F9" s="36"/>
      <c r="G9" s="36"/>
    </row>
    <row r="10">
      <c r="A10" s="35" t="s">
        <v>35</v>
      </c>
      <c r="B10" s="41" t="s">
        <v>670</v>
      </c>
      <c r="C10" s="36">
        <f>Rujukan!B75/Rujukan!B5</f>
        <v>0.4381202614</v>
      </c>
      <c r="D10" s="36">
        <f>Rujukan!C75/Rujukan!C5</f>
        <v>0.4103030024</v>
      </c>
      <c r="E10" s="41" t="s">
        <v>737</v>
      </c>
      <c r="F10" s="36">
        <f>Rujukan!T75/Rujukan!T5</f>
        <v>0.2806838058</v>
      </c>
      <c r="G10" s="36">
        <f>Rujukan!U75/Rujukan!U5</f>
        <v>0.2240632146</v>
      </c>
    </row>
    <row r="11">
      <c r="A11" s="35" t="s">
        <v>38</v>
      </c>
      <c r="B11" s="41" t="s">
        <v>670</v>
      </c>
      <c r="C11" s="36">
        <f>Rujukan!B75/Rujukan!B131</f>
        <v>0.7797402743</v>
      </c>
      <c r="D11" s="36">
        <f>Rujukan!C75/Rujukan!C131</f>
        <v>0.695786148</v>
      </c>
      <c r="E11" s="41" t="s">
        <v>737</v>
      </c>
      <c r="F11" s="36">
        <f>Rujukan!T75/Rujukan!T131</f>
        <v>0.3902092128</v>
      </c>
      <c r="G11" s="36">
        <f>Rujukan!U75/Rujukan!U131</f>
        <v>0.2887647794</v>
      </c>
    </row>
    <row r="12">
      <c r="A12" s="35" t="s">
        <v>40</v>
      </c>
      <c r="B12" s="41" t="s">
        <v>670</v>
      </c>
      <c r="C12" s="36">
        <f>Rujukan!B5/Rujukan!B131</f>
        <v>1.779740274</v>
      </c>
      <c r="D12" s="36">
        <f>Rujukan!C5/Rujukan!C131</f>
        <v>1.695786148</v>
      </c>
      <c r="E12" s="41" t="s">
        <v>737</v>
      </c>
      <c r="F12" s="36">
        <f>Rujukan!T5/Rujukan!T131</f>
        <v>1.390209213</v>
      </c>
      <c r="G12" s="36">
        <f>Rujukan!U5/Rujukan!U131</f>
        <v>1.288764779</v>
      </c>
    </row>
    <row r="13">
      <c r="A13" s="35" t="s">
        <v>42</v>
      </c>
      <c r="B13" s="41" t="s">
        <v>671</v>
      </c>
      <c r="C13" s="36">
        <f>Rujukan!B109/(Rujukan!B109+Rujukan!B131)</f>
        <v>0.2190471438</v>
      </c>
      <c r="D13" s="36">
        <f>Rujukan!C109/(Rujukan!C109+Rujukan!C131)</f>
        <v>0.1712994604</v>
      </c>
      <c r="E13" s="41" t="s">
        <v>737</v>
      </c>
      <c r="F13" s="36">
        <f>Rujukan!T109/(Rujukan!T109+Rujukan!T131)</f>
        <v>0.1464418871</v>
      </c>
      <c r="G13" s="36">
        <f>Rujukan!U109/(Rujukan!U109+Rujukan!U131)</f>
        <v>0.05774936951</v>
      </c>
    </row>
    <row r="14">
      <c r="A14" s="21" t="s">
        <v>49</v>
      </c>
      <c r="B14" s="22" t="s">
        <v>5</v>
      </c>
      <c r="C14" s="36"/>
      <c r="D14" s="36"/>
      <c r="E14" s="41" t="s">
        <v>737</v>
      </c>
      <c r="F14" s="36"/>
      <c r="G14" s="36"/>
    </row>
    <row r="15">
      <c r="A15" s="35" t="s">
        <v>51</v>
      </c>
      <c r="B15" s="41" t="s">
        <v>671</v>
      </c>
      <c r="C15" s="36">
        <f>Rujukan!B150/Rujukan!B148</f>
        <v>0.2315796124</v>
      </c>
      <c r="D15" s="36">
        <f>Rujukan!C150/Rujukan!C148</f>
        <v>0.2325576765</v>
      </c>
      <c r="E15" s="41" t="s">
        <v>737</v>
      </c>
      <c r="F15" s="36">
        <f>Rujukan!T150/Rujukan!T148</f>
        <v>0.4131748212</v>
      </c>
      <c r="G15" s="36">
        <f>Rujukan!U150/Rujukan!U148</f>
        <v>0.5987091152</v>
      </c>
    </row>
    <row r="16">
      <c r="A16" s="35" t="s">
        <v>54</v>
      </c>
      <c r="B16" s="41" t="s">
        <v>671</v>
      </c>
      <c r="C16" s="36">
        <f>Rujukan!B191/Rujukan!B148</f>
        <v>0.1068943187</v>
      </c>
      <c r="D16" s="36">
        <f>Rujukan!C191/Rujukan!C148</f>
        <v>0.09603854283</v>
      </c>
      <c r="E16" s="41" t="s">
        <v>737</v>
      </c>
      <c r="F16" s="36">
        <f>Rujukan!T191/Rujukan!T148</f>
        <v>0.1631995035</v>
      </c>
      <c r="G16" s="36">
        <f>Rujukan!U191/Rujukan!U148</f>
        <v>0.333636661</v>
      </c>
    </row>
    <row r="17">
      <c r="A17" s="35" t="s">
        <v>57</v>
      </c>
      <c r="B17" s="41" t="s">
        <v>671</v>
      </c>
      <c r="C17" s="36">
        <f>Rujukan!B191/Rujukan!B5</f>
        <v>0.07592684421</v>
      </c>
      <c r="D17" s="36">
        <f>Rujukan!C191/Rujukan!C5</f>
        <v>0.07003196249</v>
      </c>
      <c r="E17" s="41" t="s">
        <v>737</v>
      </c>
      <c r="F17" s="36">
        <f>Rujukan!T191/Rujukan!T5</f>
        <v>0.09248900546</v>
      </c>
      <c r="G17" s="36">
        <f>Rujukan!U191/Rujukan!U5</f>
        <v>0.2359651425</v>
      </c>
    </row>
    <row r="18">
      <c r="A18" s="35" t="s">
        <v>60</v>
      </c>
      <c r="B18" s="41" t="s">
        <v>671</v>
      </c>
      <c r="C18" s="36">
        <f>Rujukan!B191/Rujukan!B131</f>
        <v>0.1351300625</v>
      </c>
      <c r="D18" s="36">
        <f>Rujukan!C191/Rujukan!C131</f>
        <v>0.1187592319</v>
      </c>
      <c r="E18" s="41" t="s">
        <v>737</v>
      </c>
      <c r="F18" s="36">
        <f>Rujukan!T191/Rujukan!T131</f>
        <v>0.1285790675</v>
      </c>
      <c r="G18" s="36">
        <f>Rujukan!U191/Rujukan!U131</f>
        <v>0.3041035648</v>
      </c>
    </row>
    <row r="19">
      <c r="A19" s="21" t="s">
        <v>63</v>
      </c>
      <c r="B19" s="22" t="s">
        <v>5</v>
      </c>
      <c r="C19" s="36"/>
      <c r="D19" s="36"/>
      <c r="E19" s="41" t="s">
        <v>737</v>
      </c>
      <c r="F19" s="36"/>
      <c r="G19" s="36"/>
    </row>
    <row r="20">
      <c r="A20" s="42" t="s">
        <v>65</v>
      </c>
      <c r="B20" s="47">
        <v>45327.0</v>
      </c>
      <c r="C20" s="36">
        <f>Rujukan!B149*-1/Rujukan!B23</f>
        <v>6.215315039</v>
      </c>
      <c r="D20" s="36">
        <f>Rujukan!C149*-1/Rujukan!C23</f>
        <v>7.155616743</v>
      </c>
      <c r="E20" s="41" t="s">
        <v>737</v>
      </c>
      <c r="F20" s="36">
        <f>Rujukan!T149*-1/Rujukan!T23</f>
        <v>6.980667044</v>
      </c>
      <c r="G20" s="36">
        <f>Rujukan!U149*-1/Rujukan!U23</f>
        <v>8.401604488</v>
      </c>
    </row>
    <row r="21">
      <c r="A21" s="42" t="s">
        <v>68</v>
      </c>
      <c r="B21" s="49" t="s">
        <v>69</v>
      </c>
      <c r="C21" s="36">
        <f t="shared" ref="C21:D21" si="1">365/C20</f>
        <v>58.72590491</v>
      </c>
      <c r="D21" s="36">
        <f t="shared" si="1"/>
        <v>51.00888059</v>
      </c>
      <c r="E21" s="41" t="s">
        <v>737</v>
      </c>
      <c r="F21" s="36">
        <f t="shared" ref="F21:G21" si="2">365/F20</f>
        <v>52.28726678</v>
      </c>
      <c r="G21" s="36">
        <f t="shared" si="2"/>
        <v>43.44408268</v>
      </c>
    </row>
    <row r="22">
      <c r="A22" s="42" t="s">
        <v>72</v>
      </c>
      <c r="B22" s="49" t="s">
        <v>73</v>
      </c>
      <c r="C22" s="36">
        <f>Rujukan!B148/Rujukan!B13</f>
        <v>11.33098289</v>
      </c>
      <c r="D22" s="36">
        <f>Rujukan!C148/Rujukan!C13</f>
        <v>10.24227698</v>
      </c>
      <c r="E22" s="41" t="s">
        <v>737</v>
      </c>
      <c r="F22" s="36">
        <f>Rujukan!T148/Rujukan!T13</f>
        <v>8.322159495</v>
      </c>
      <c r="G22" s="36">
        <f>Rujukan!U148/Rujukan!U13</f>
        <v>13.05454012</v>
      </c>
    </row>
    <row r="23">
      <c r="A23" s="42" t="s">
        <v>76</v>
      </c>
      <c r="B23" s="49" t="s">
        <v>69</v>
      </c>
      <c r="C23" s="36">
        <f t="shared" ref="C23:D23" si="3">365/C22</f>
        <v>32.21256298</v>
      </c>
      <c r="D23" s="36">
        <f t="shared" si="3"/>
        <v>35.63660706</v>
      </c>
      <c r="E23" s="41" t="s">
        <v>737</v>
      </c>
      <c r="F23" s="36">
        <f t="shared" ref="F23:G23" si="4">365/F22</f>
        <v>43.85880855</v>
      </c>
      <c r="G23" s="36">
        <f t="shared" si="4"/>
        <v>27.95962145</v>
      </c>
    </row>
    <row r="24">
      <c r="A24" s="42" t="s">
        <v>79</v>
      </c>
      <c r="B24" s="47">
        <v>45355.0</v>
      </c>
      <c r="C24" s="36">
        <f>Rujukan!B148/Rujukan!B63</f>
        <v>4.341800277</v>
      </c>
      <c r="D24" s="36">
        <f>Rujukan!C148/Rujukan!C63</f>
        <v>5.062130476</v>
      </c>
      <c r="E24" s="41" t="s">
        <v>737</v>
      </c>
      <c r="F24" s="36">
        <f>Rujukan!T148/Rujukan!T63</f>
        <v>5.468780796</v>
      </c>
      <c r="G24" s="36">
        <f>Rujukan!U148/Rujukan!U63</f>
        <v>17.44091352</v>
      </c>
    </row>
    <row r="25">
      <c r="A25" s="42" t="s">
        <v>82</v>
      </c>
      <c r="B25" s="47">
        <v>45293.0</v>
      </c>
      <c r="C25" s="36">
        <f>Rujukan!B148/Rujukan!B5</f>
        <v>0.7102982191</v>
      </c>
      <c r="D25" s="36">
        <f>Rujukan!C148/Rujukan!C5</f>
        <v>0.7292068416</v>
      </c>
      <c r="E25" s="41" t="s">
        <v>737</v>
      </c>
      <c r="F25" s="36">
        <f>Rujukan!T148/Rujukan!T5</f>
        <v>0.5667235712</v>
      </c>
      <c r="G25" s="36">
        <f>Rujukan!U148/Rujukan!U5</f>
        <v>0.7072518403</v>
      </c>
    </row>
    <row r="26">
      <c r="A26" s="21" t="s">
        <v>85</v>
      </c>
      <c r="B26" s="22" t="s">
        <v>5</v>
      </c>
      <c r="C26" s="36"/>
      <c r="D26" s="36"/>
      <c r="E26" s="41" t="s">
        <v>737</v>
      </c>
      <c r="F26" s="36"/>
      <c r="G26" s="36"/>
    </row>
    <row r="27">
      <c r="A27" s="43" t="s">
        <v>87</v>
      </c>
      <c r="B27" s="212"/>
      <c r="C27" s="43">
        <v>5650.0</v>
      </c>
      <c r="D27" s="43">
        <v>5700.0</v>
      </c>
      <c r="E27" s="41" t="s">
        <v>737</v>
      </c>
      <c r="F27" s="43">
        <v>1335.0</v>
      </c>
      <c r="G27" s="43">
        <v>1620.0</v>
      </c>
      <c r="H27" s="74"/>
      <c r="I27" s="74"/>
      <c r="J27" s="74"/>
      <c r="K27" s="74"/>
      <c r="L27" s="74"/>
      <c r="M27" s="74"/>
      <c r="N27" s="74"/>
      <c r="O27" s="74"/>
    </row>
    <row r="28">
      <c r="A28" s="43" t="s">
        <v>90</v>
      </c>
      <c r="B28" s="53"/>
      <c r="C28" s="53">
        <v>4.048355314E10</v>
      </c>
      <c r="D28" s="53">
        <v>4.048355314E10</v>
      </c>
      <c r="E28" s="41" t="s">
        <v>737</v>
      </c>
      <c r="F28" s="43">
        <v>1.35181E10</v>
      </c>
      <c r="G28" s="43">
        <v>1.35181E10</v>
      </c>
      <c r="H28" s="74"/>
      <c r="I28" s="74"/>
      <c r="J28" s="74"/>
      <c r="K28" s="74"/>
      <c r="L28" s="74"/>
      <c r="M28" s="74"/>
      <c r="N28" s="74"/>
      <c r="O28" s="74"/>
    </row>
    <row r="29">
      <c r="A29" s="43" t="s">
        <v>92</v>
      </c>
      <c r="B29" s="53"/>
      <c r="C29" s="67">
        <f>Rujukan!B131/C28</f>
        <v>6185.672466</v>
      </c>
      <c r="D29" s="67">
        <f>Rujukan!C131/D28</f>
        <v>6020.222562</v>
      </c>
      <c r="E29" s="41" t="s">
        <v>737</v>
      </c>
      <c r="F29" s="67">
        <f>Rujukan!T131*15416/F28</f>
        <v>1339.647617</v>
      </c>
      <c r="G29" s="67">
        <f>Rujukan!U131*15416/G28</f>
        <v>1131.584538</v>
      </c>
      <c r="H29" s="74"/>
      <c r="I29" s="74"/>
      <c r="J29" s="74"/>
      <c r="K29" s="74"/>
      <c r="L29" s="74"/>
      <c r="M29" s="74"/>
      <c r="N29" s="74"/>
      <c r="O29" s="74"/>
    </row>
    <row r="30">
      <c r="A30" s="35" t="s">
        <v>672</v>
      </c>
      <c r="B30" s="41"/>
      <c r="C30" s="35">
        <v>519.0</v>
      </c>
      <c r="D30" s="35">
        <v>640.0</v>
      </c>
      <c r="E30" s="41" t="s">
        <v>737</v>
      </c>
      <c r="F30" s="35">
        <v>63.2</v>
      </c>
      <c r="G30" s="35">
        <v>75.1</v>
      </c>
    </row>
    <row r="31">
      <c r="A31" s="35" t="s">
        <v>95</v>
      </c>
      <c r="B31" s="41" t="s">
        <v>96</v>
      </c>
      <c r="C31" s="36">
        <f>Rujukan!B191/C28</f>
        <v>835.8703072</v>
      </c>
      <c r="D31" s="36">
        <f>Rujukan!C191/D28</f>
        <v>714.9570074</v>
      </c>
      <c r="E31" s="41" t="s">
        <v>737</v>
      </c>
      <c r="F31" s="36">
        <f>Rujukan!T191/F28</f>
        <v>0.01117349775</v>
      </c>
      <c r="G31" s="36">
        <f>Rujukan!U191/G28</f>
        <v>0.02232219069</v>
      </c>
    </row>
    <row r="32">
      <c r="A32" s="35" t="s">
        <v>99</v>
      </c>
      <c r="B32" s="40">
        <v>45442.0</v>
      </c>
      <c r="C32" s="36">
        <f t="shared" ref="C32:D32" si="5">C31/C27</f>
        <v>0.1479416473</v>
      </c>
      <c r="D32" s="36">
        <f t="shared" si="5"/>
        <v>0.1254310539</v>
      </c>
      <c r="E32" s="41" t="s">
        <v>737</v>
      </c>
      <c r="F32" s="36">
        <f t="shared" ref="F32:G32" si="6">F31/F27</f>
        <v>0.00000836966124</v>
      </c>
      <c r="G32" s="36">
        <f t="shared" si="6"/>
        <v>0.00001377913006</v>
      </c>
    </row>
    <row r="33">
      <c r="A33" s="35" t="s">
        <v>102</v>
      </c>
      <c r="B33" s="45">
        <v>45437.0</v>
      </c>
      <c r="C33" s="36">
        <f t="shared" ref="C33:D33" si="7">C27/C29</f>
        <v>0.9134010943</v>
      </c>
      <c r="D33" s="36">
        <f t="shared" si="7"/>
        <v>0.9468088499</v>
      </c>
      <c r="E33" s="41" t="s">
        <v>737</v>
      </c>
      <c r="F33" s="36">
        <f t="shared" ref="F33:G33" si="8">F27/F29</f>
        <v>0.9965307165</v>
      </c>
      <c r="G33" s="36">
        <f t="shared" si="8"/>
        <v>1.431620835</v>
      </c>
    </row>
    <row r="34">
      <c r="A34" s="35" t="s">
        <v>105</v>
      </c>
      <c r="B34" s="35" t="s">
        <v>673</v>
      </c>
      <c r="C34" s="36">
        <f t="shared" ref="C34:D34" si="9">C30/C27</f>
        <v>0.09185840708</v>
      </c>
      <c r="D34" s="36">
        <f t="shared" si="9"/>
        <v>0.1122807018</v>
      </c>
      <c r="E34" s="41" t="s">
        <v>737</v>
      </c>
      <c r="F34" s="36">
        <f t="shared" ref="F34:G34" si="10">F30/F27</f>
        <v>0.04734082397</v>
      </c>
      <c r="G34" s="36">
        <f t="shared" si="10"/>
        <v>0.04635802469</v>
      </c>
    </row>
    <row r="37">
      <c r="A37" s="7" t="s">
        <v>4</v>
      </c>
      <c r="B37" s="220" t="s">
        <v>5</v>
      </c>
      <c r="C37" s="8" t="s">
        <v>132</v>
      </c>
      <c r="D37" s="3"/>
      <c r="E37" s="3"/>
      <c r="F37" s="5"/>
      <c r="G37" s="18" t="s">
        <v>737</v>
      </c>
      <c r="H37" s="8" t="s">
        <v>141</v>
      </c>
      <c r="I37" s="3"/>
      <c r="J37" s="3"/>
      <c r="K37" s="5"/>
      <c r="L37" s="215"/>
      <c r="M37" s="215"/>
      <c r="N37" s="215"/>
      <c r="O37" s="215"/>
    </row>
    <row r="38">
      <c r="A38" s="11"/>
      <c r="B38" s="11"/>
      <c r="C38" s="216" t="s">
        <v>1</v>
      </c>
      <c r="D38" s="5"/>
      <c r="E38" s="217">
        <v>2022.0</v>
      </c>
      <c r="F38" s="5"/>
      <c r="G38" s="18" t="s">
        <v>737</v>
      </c>
      <c r="H38" s="216" t="s">
        <v>1</v>
      </c>
      <c r="I38" s="5"/>
      <c r="J38" s="217">
        <v>2022.0</v>
      </c>
      <c r="K38" s="5"/>
      <c r="L38" s="218"/>
      <c r="M38" s="218"/>
      <c r="N38" s="218"/>
      <c r="O38" s="218"/>
    </row>
    <row r="39">
      <c r="A39" s="21" t="s">
        <v>12</v>
      </c>
      <c r="B39" s="23" t="s">
        <v>5</v>
      </c>
      <c r="C39" s="36"/>
      <c r="D39" s="36"/>
      <c r="E39" s="36"/>
      <c r="F39" s="36"/>
      <c r="G39" s="41" t="s">
        <v>737</v>
      </c>
      <c r="H39" s="36"/>
      <c r="I39" s="36"/>
      <c r="J39" s="36"/>
      <c r="K39" s="36"/>
    </row>
    <row r="40">
      <c r="A40" s="31" t="s">
        <v>15</v>
      </c>
      <c r="B40" s="223" t="s">
        <v>677</v>
      </c>
      <c r="C40" s="36">
        <v>1.3292540512869735</v>
      </c>
      <c r="D40" s="36" t="s">
        <v>674</v>
      </c>
      <c r="E40" s="36">
        <v>1.5085655799593953</v>
      </c>
      <c r="F40" s="36" t="s">
        <v>674</v>
      </c>
      <c r="G40" s="41" t="s">
        <v>737</v>
      </c>
      <c r="H40" s="36">
        <v>1.6831152042679447</v>
      </c>
      <c r="I40" s="36" t="str">
        <f>IF(H40&lt;2,"kurang sehat",IF(H40&gt;2,"sangat sehat","sehat"))</f>
        <v>kurang sehat</v>
      </c>
      <c r="J40" s="36">
        <v>2.3006124632314213</v>
      </c>
      <c r="K40" s="36" t="str">
        <f>IF(J40&lt;2,"kurang sehat",IF(J40&gt;2,"sangat sehat","sehat"))</f>
        <v>sangat sehat</v>
      </c>
    </row>
    <row r="41">
      <c r="A41" s="35" t="s">
        <v>18</v>
      </c>
      <c r="B41" s="55" t="s">
        <v>678</v>
      </c>
      <c r="C41" s="36">
        <v>1.0162051478939707</v>
      </c>
      <c r="D41" s="36" t="s">
        <v>676</v>
      </c>
      <c r="E41" s="36">
        <v>1.237394922733603</v>
      </c>
      <c r="F41" s="36" t="s">
        <v>676</v>
      </c>
      <c r="G41" s="41" t="s">
        <v>737</v>
      </c>
      <c r="H41" s="36">
        <v>1.3801951432882513</v>
      </c>
      <c r="I41" s="36" t="str">
        <f>IF(AND(H41&gt;=1,H41&lt;=7),"sehat",IF(H41&lt;1,"kurang sehat","sangat sehat"))</f>
        <v>sehat</v>
      </c>
      <c r="J41" s="36">
        <v>2.109226897398257</v>
      </c>
      <c r="K41" s="36" t="str">
        <f>IF(AND(J41&gt;=1,J41&lt;=7),"sehat",IF(J41&lt;1,"kurang sehat","sangat sehat"))</f>
        <v>sehat</v>
      </c>
    </row>
    <row r="42">
      <c r="A42" s="35" t="s">
        <v>21</v>
      </c>
      <c r="B42" s="55" t="s">
        <v>670</v>
      </c>
      <c r="C42" s="36">
        <v>0.3290300907040361</v>
      </c>
      <c r="D42" s="36" t="s">
        <v>674</v>
      </c>
      <c r="E42" s="36">
        <v>0.5142284266514539</v>
      </c>
      <c r="F42" s="36" t="s">
        <v>676</v>
      </c>
      <c r="G42" s="41" t="s">
        <v>737</v>
      </c>
      <c r="H42" s="36">
        <v>0.6118893068521841</v>
      </c>
      <c r="I42" s="36" t="str">
        <f>IF(AND(H42&gt;=0.5,H42&lt;=1),"sehat",IF(H42&lt;1,"kurang sehat","sangat sehat"))</f>
        <v>sehat</v>
      </c>
      <c r="J42" s="36">
        <v>1.6415989055167164</v>
      </c>
      <c r="K42" s="36" t="str">
        <f>IF(AND(J42&gt;=0.5,J42&lt;=1),"sehat",IF(J42&lt;1,"kurang sehat","sangat sehat"))</f>
        <v>sangat sehat</v>
      </c>
    </row>
    <row r="43">
      <c r="A43" s="35" t="s">
        <v>25</v>
      </c>
      <c r="B43" s="55" t="s">
        <v>669</v>
      </c>
      <c r="C43" s="36">
        <v>0.09236244023164654</v>
      </c>
      <c r="D43" s="36" t="s">
        <v>674</v>
      </c>
      <c r="E43" s="36">
        <v>0.146674183456449</v>
      </c>
      <c r="F43" s="36" t="s">
        <v>674</v>
      </c>
      <c r="G43" s="41" t="s">
        <v>737</v>
      </c>
      <c r="H43" s="36">
        <v>0.10743579653527115</v>
      </c>
      <c r="I43" s="36" t="str">
        <f>IF(AND(H43&gt;=0.2,H43&lt;=0.5),"sehat",IF(H43&lt;0.2,"kurang sehat","sangat sehat"))</f>
        <v>kurang sehat</v>
      </c>
      <c r="J43" s="36">
        <v>0.22956722212570163</v>
      </c>
      <c r="K43" s="36" t="str">
        <f>IF(AND(J43&gt;=0.2,J43&lt;=0.5),"sehat",IF(J43&lt;0.2,"kurang sehat","sangat sehat"))</f>
        <v>sehat</v>
      </c>
    </row>
    <row r="44">
      <c r="A44" s="35" t="s">
        <v>29</v>
      </c>
      <c r="B44" s="55" t="s">
        <v>30</v>
      </c>
      <c r="C44" s="36">
        <v>249.3592731906847</v>
      </c>
      <c r="D44" s="36" t="s">
        <v>675</v>
      </c>
      <c r="E44" s="36">
        <v>283.7705314949566</v>
      </c>
      <c r="F44" s="36" t="s">
        <v>675</v>
      </c>
      <c r="G44" s="41" t="s">
        <v>737</v>
      </c>
      <c r="H44" s="36">
        <v>290.5238214352647</v>
      </c>
      <c r="I44" s="36" t="str">
        <f>IF(AND(H44&gt;=200,H44&lt;=100),"sehat",IF(H44&lt;100,"kurang sehat","sangat sehat"))</f>
        <v>sangat sehat</v>
      </c>
      <c r="J44" s="36">
        <v>522.2337307853902</v>
      </c>
      <c r="K44" s="36" t="str">
        <f>IF(AND(J44&gt;=200,J44&lt;=100),"sehat",IF(J44&lt;100,"kurang sehat","sangat sehat"))</f>
        <v>sangat sehat</v>
      </c>
    </row>
    <row r="45">
      <c r="A45" s="21" t="s">
        <v>33</v>
      </c>
      <c r="B45" s="23" t="s">
        <v>5</v>
      </c>
      <c r="C45" s="225"/>
      <c r="D45" s="225"/>
      <c r="E45" s="225"/>
      <c r="F45" s="225"/>
      <c r="G45" s="41" t="s">
        <v>737</v>
      </c>
      <c r="H45" s="36"/>
      <c r="I45" s="225"/>
      <c r="J45" s="36"/>
      <c r="K45" s="225"/>
      <c r="L45" s="226"/>
      <c r="M45" s="226"/>
      <c r="N45" s="226"/>
      <c r="O45" s="226"/>
    </row>
    <row r="46">
      <c r="A46" s="35" t="s">
        <v>35</v>
      </c>
      <c r="B46" s="55" t="s">
        <v>679</v>
      </c>
      <c r="C46" s="36">
        <v>0.43812026144377453</v>
      </c>
      <c r="D46" s="36" t="s">
        <v>675</v>
      </c>
      <c r="E46" s="36">
        <v>0.41030300244134366</v>
      </c>
      <c r="F46" s="36" t="s">
        <v>675</v>
      </c>
      <c r="G46" s="41" t="s">
        <v>737</v>
      </c>
      <c r="H46" s="36">
        <v>0.28068380584291736</v>
      </c>
      <c r="I46" s="36" t="str">
        <f t="shared" ref="I46:I48" si="11">IF(AND(H46&gt;=0.5,H46&lt;=1),"sehat",IF(H46&gt;1,"kurang sehat","sangat sehat"))</f>
        <v>sangat sehat</v>
      </c>
      <c r="J46" s="36">
        <v>0.22406321464327109</v>
      </c>
      <c r="K46" s="36" t="str">
        <f t="shared" ref="K46:K48" si="12">IF(AND(J46&gt;=0.5,J46&lt;=1),"sehat",IF(J46&gt;1,"kurang sehat","sangat sehat"))</f>
        <v>sangat sehat</v>
      </c>
    </row>
    <row r="47">
      <c r="A47" s="35" t="s">
        <v>38</v>
      </c>
      <c r="B47" s="55" t="s">
        <v>679</v>
      </c>
      <c r="C47" s="36">
        <v>0.7797402742614349</v>
      </c>
      <c r="D47" s="36" t="s">
        <v>676</v>
      </c>
      <c r="E47" s="36">
        <v>0.695786148038733</v>
      </c>
      <c r="F47" s="36" t="s">
        <v>676</v>
      </c>
      <c r="G47" s="41" t="s">
        <v>737</v>
      </c>
      <c r="H47" s="36">
        <v>0.3902092127535534</v>
      </c>
      <c r="I47" s="36" t="str">
        <f t="shared" si="11"/>
        <v>sangat sehat</v>
      </c>
      <c r="J47" s="36">
        <v>0.2887647793889039</v>
      </c>
      <c r="K47" s="36" t="str">
        <f t="shared" si="12"/>
        <v>sangat sehat</v>
      </c>
    </row>
    <row r="48">
      <c r="A48" s="35" t="s">
        <v>40</v>
      </c>
      <c r="B48" s="55" t="s">
        <v>679</v>
      </c>
      <c r="C48" s="36">
        <v>1.7797402742614348</v>
      </c>
      <c r="D48" s="36" t="s">
        <v>674</v>
      </c>
      <c r="E48" s="36">
        <v>1.695786148038733</v>
      </c>
      <c r="F48" s="36" t="s">
        <v>674</v>
      </c>
      <c r="G48" s="41" t="s">
        <v>737</v>
      </c>
      <c r="H48" s="36">
        <v>1.3902092127535535</v>
      </c>
      <c r="I48" s="36" t="str">
        <f t="shared" si="11"/>
        <v>kurang sehat</v>
      </c>
      <c r="J48" s="36">
        <v>1.2887647793889039</v>
      </c>
      <c r="K48" s="36" t="str">
        <f t="shared" si="12"/>
        <v>kurang sehat</v>
      </c>
    </row>
    <row r="49">
      <c r="A49" s="35" t="s">
        <v>42</v>
      </c>
      <c r="B49" s="55" t="s">
        <v>680</v>
      </c>
      <c r="C49" s="36">
        <v>0.21904714383281826</v>
      </c>
      <c r="D49" s="36" t="s">
        <v>675</v>
      </c>
      <c r="E49" s="36">
        <v>0.17129946038578847</v>
      </c>
      <c r="F49" s="36" t="s">
        <v>675</v>
      </c>
      <c r="G49" s="41" t="s">
        <v>737</v>
      </c>
      <c r="H49" s="36">
        <v>0.146441887091027</v>
      </c>
      <c r="I49" s="36" t="str">
        <f>IF(AND(H49&gt;=0.5,H49&lt;=0.8),"sehat",IF(H49&gt;0.8,"kurang sehat","sangat sehat"))</f>
        <v>sangat sehat</v>
      </c>
      <c r="J49" s="36">
        <v>0.057749369510459926</v>
      </c>
      <c r="K49" s="36" t="str">
        <f>IF(AND(J49&gt;=0.5,J49&lt;=0.8),"sehat",IF(J49&gt;0.8,"kurang sehat","sangat sehat"))</f>
        <v>sangat sehat</v>
      </c>
    </row>
    <row r="50">
      <c r="A50" s="21" t="s">
        <v>49</v>
      </c>
      <c r="B50" s="23" t="s">
        <v>5</v>
      </c>
      <c r="C50" s="225"/>
      <c r="D50" s="225"/>
      <c r="E50" s="225"/>
      <c r="F50" s="225"/>
      <c r="G50" s="41" t="s">
        <v>737</v>
      </c>
      <c r="H50" s="36"/>
      <c r="I50" s="225"/>
      <c r="J50" s="36"/>
      <c r="K50" s="225"/>
      <c r="L50" s="226"/>
      <c r="M50" s="226"/>
      <c r="N50" s="226"/>
      <c r="O50" s="226"/>
    </row>
    <row r="51">
      <c r="A51" s="35" t="s">
        <v>51</v>
      </c>
      <c r="B51" s="55" t="s">
        <v>680</v>
      </c>
      <c r="C51" s="36">
        <v>0.23157961240187638</v>
      </c>
      <c r="D51" s="36" t="s">
        <v>674</v>
      </c>
      <c r="E51" s="36">
        <v>0.2325576765468065</v>
      </c>
      <c r="F51" s="36" t="s">
        <v>674</v>
      </c>
      <c r="G51" s="41" t="s">
        <v>737</v>
      </c>
      <c r="H51" s="36">
        <v>0.41317482120382143</v>
      </c>
      <c r="I51" s="36" t="str">
        <f t="shared" ref="I51:I54" si="13">IF(AND(H51&gt;=0.5,H51&lt;=0.8),"sehat",IF(H51&lt;0.5,"kurang sehat","sangat sehat"))</f>
        <v>kurang sehat</v>
      </c>
      <c r="J51" s="36">
        <v>0.598709115202334</v>
      </c>
      <c r="K51" s="36" t="str">
        <f t="shared" ref="K51:K54" si="14">IF(AND(J51&gt;=0.5,J51&lt;=0.8),"sehat",IF(J51&lt;0.5,"kurang sehat","sangat sehat"))</f>
        <v>sehat</v>
      </c>
    </row>
    <row r="52">
      <c r="A52" s="35" t="s">
        <v>54</v>
      </c>
      <c r="B52" s="55" t="s">
        <v>680</v>
      </c>
      <c r="C52" s="36">
        <v>0.10689431870232022</v>
      </c>
      <c r="D52" s="36" t="s">
        <v>674</v>
      </c>
      <c r="E52" s="36">
        <v>0.09603854283145143</v>
      </c>
      <c r="F52" s="36" t="s">
        <v>674</v>
      </c>
      <c r="G52" s="41" t="s">
        <v>737</v>
      </c>
      <c r="H52" s="36">
        <v>0.16319950353549226</v>
      </c>
      <c r="I52" s="36" t="str">
        <f t="shared" si="13"/>
        <v>kurang sehat</v>
      </c>
      <c r="J52" s="36">
        <v>0.3336366609933633</v>
      </c>
      <c r="K52" s="36" t="str">
        <f t="shared" si="14"/>
        <v>kurang sehat</v>
      </c>
    </row>
    <row r="53">
      <c r="A53" s="35" t="s">
        <v>57</v>
      </c>
      <c r="B53" s="55" t="s">
        <v>680</v>
      </c>
      <c r="C53" s="36">
        <v>0.07592684420849984</v>
      </c>
      <c r="D53" s="36" t="s">
        <v>674</v>
      </c>
      <c r="E53" s="36">
        <v>0.07003196248702506</v>
      </c>
      <c r="F53" s="36" t="s">
        <v>674</v>
      </c>
      <c r="G53" s="41" t="s">
        <v>737</v>
      </c>
      <c r="H53" s="36">
        <v>0.09248900546143697</v>
      </c>
      <c r="I53" s="36" t="str">
        <f t="shared" si="13"/>
        <v>kurang sehat</v>
      </c>
      <c r="J53" s="36">
        <v>0.235965142468037</v>
      </c>
      <c r="K53" s="36" t="str">
        <f t="shared" si="14"/>
        <v>kurang sehat</v>
      </c>
    </row>
    <row r="54">
      <c r="A54" s="35" t="s">
        <v>60</v>
      </c>
      <c r="B54" s="55" t="s">
        <v>680</v>
      </c>
      <c r="C54" s="36">
        <v>0.13513006253544074</v>
      </c>
      <c r="D54" s="36" t="s">
        <v>674</v>
      </c>
      <c r="E54" s="36">
        <v>0.11875923190546529</v>
      </c>
      <c r="F54" s="36" t="s">
        <v>674</v>
      </c>
      <c r="G54" s="41" t="s">
        <v>737</v>
      </c>
      <c r="H54" s="36">
        <v>0.1285790674709034</v>
      </c>
      <c r="I54" s="36" t="str">
        <f t="shared" si="13"/>
        <v>kurang sehat</v>
      </c>
      <c r="J54" s="36">
        <v>0.30410356477629097</v>
      </c>
      <c r="K54" s="36" t="str">
        <f t="shared" si="14"/>
        <v>kurang sehat</v>
      </c>
    </row>
    <row r="55">
      <c r="A55" s="21" t="s">
        <v>63</v>
      </c>
      <c r="B55" s="23" t="s">
        <v>5</v>
      </c>
      <c r="C55" s="225"/>
      <c r="D55" s="225"/>
      <c r="E55" s="225"/>
      <c r="F55" s="225"/>
      <c r="G55" s="41" t="s">
        <v>737</v>
      </c>
      <c r="H55" s="36"/>
      <c r="I55" s="225"/>
      <c r="J55" s="36"/>
      <c r="K55" s="225"/>
      <c r="L55" s="226"/>
      <c r="M55" s="226"/>
      <c r="N55" s="226"/>
      <c r="O55" s="226"/>
    </row>
    <row r="56">
      <c r="A56" s="42" t="s">
        <v>65</v>
      </c>
      <c r="B56" s="228" t="s">
        <v>681</v>
      </c>
      <c r="C56" s="36">
        <v>6.2153150390924425</v>
      </c>
      <c r="D56" s="36" t="s">
        <v>675</v>
      </c>
      <c r="E56" s="36">
        <v>7.155616743495344</v>
      </c>
      <c r="F56" s="36" t="s">
        <v>675</v>
      </c>
      <c r="G56" s="41" t="s">
        <v>737</v>
      </c>
      <c r="H56" s="36">
        <v>6.980667043531776</v>
      </c>
      <c r="I56" s="36" t="str">
        <f>IF(AND(H56&gt;=2,H56&lt;=5),"sehat",IF(H56&lt;2,"kurang sehat","sangat sehat"))</f>
        <v>sangat sehat</v>
      </c>
      <c r="J56" s="36">
        <v>8.401604487823226</v>
      </c>
      <c r="K56" s="36" t="str">
        <f>IF(AND(J56&gt;=2,J56&lt;=5),"sehat",IF(J56&lt;2,"kurang sehat","sangat sehat"))</f>
        <v>sangat sehat</v>
      </c>
    </row>
    <row r="57">
      <c r="A57" s="42" t="s">
        <v>68</v>
      </c>
      <c r="B57" s="228" t="s">
        <v>69</v>
      </c>
      <c r="C57" s="36">
        <v>58.72590491459579</v>
      </c>
      <c r="D57" s="36" t="s">
        <v>676</v>
      </c>
      <c r="E57" s="36">
        <v>51.00888058765797</v>
      </c>
      <c r="F57" s="36" t="s">
        <v>676</v>
      </c>
      <c r="G57" s="41" t="s">
        <v>737</v>
      </c>
      <c r="H57" s="36">
        <v>52.28726677892563</v>
      </c>
      <c r="I57" s="36" t="str">
        <f>IF(AND(H57&gt;=30,H57&lt;=150),"sehat",IF(H57&gt;150,"kurang sehat","sangat sehat"))</f>
        <v>sehat</v>
      </c>
      <c r="J57" s="36">
        <v>43.44408267837516</v>
      </c>
      <c r="K57" s="36" t="str">
        <f>IF(AND(J57&gt;=30,J57&lt;=150),"sehat",IF(J57&gt;150,"kurang sehat","sangat sehat"))</f>
        <v>sehat</v>
      </c>
    </row>
    <row r="58">
      <c r="A58" s="42" t="s">
        <v>72</v>
      </c>
      <c r="B58" s="228" t="s">
        <v>73</v>
      </c>
      <c r="C58" s="36">
        <v>11.33098289068652</v>
      </c>
      <c r="D58" s="36" t="s">
        <v>674</v>
      </c>
      <c r="E58" s="36">
        <v>10.242276975361088</v>
      </c>
      <c r="F58" s="36" t="s">
        <v>674</v>
      </c>
      <c r="G58" s="41" t="s">
        <v>737</v>
      </c>
      <c r="H58" s="36">
        <v>8.322159494930203</v>
      </c>
      <c r="I58" s="36" t="str">
        <f>IF(AND(H58&gt;=15,H58&lt;=25),"sehat",IF(H58&lt;15,"kurang sehat","sangat sehat"))</f>
        <v>kurang sehat</v>
      </c>
      <c r="J58" s="36">
        <v>13.054540120573357</v>
      </c>
      <c r="K58" s="36" t="str">
        <f>IF(AND(J58&gt;=15,J58&lt;=25),"sehat",IF(J58&lt;15,"kurang sehat","sangat sehat"))</f>
        <v>kurang sehat</v>
      </c>
    </row>
    <row r="59">
      <c r="A59" s="42" t="s">
        <v>76</v>
      </c>
      <c r="B59" s="228" t="s">
        <v>69</v>
      </c>
      <c r="C59" s="36">
        <v>32.21256298074645</v>
      </c>
      <c r="D59" s="36" t="s">
        <v>676</v>
      </c>
      <c r="E59" s="36">
        <v>35.63660706286768</v>
      </c>
      <c r="F59" s="36" t="s">
        <v>676</v>
      </c>
      <c r="G59" s="41" t="s">
        <v>737</v>
      </c>
      <c r="H59" s="36">
        <v>43.85880854871326</v>
      </c>
      <c r="I59" s="36" t="str">
        <f>IF(AND(H59&gt;=30,H59&lt;=150),"sehat",IF(H59&gt;150,"kurang sehat","sangat sehat"))</f>
        <v>sehat</v>
      </c>
      <c r="J59" s="36">
        <v>27.9596214519098</v>
      </c>
      <c r="K59" s="36" t="str">
        <f>IF(AND(J59&gt;=30,J59&lt;=150),"sehat",IF(J59&gt;150,"kurang sehat","sangat sehat"))</f>
        <v>sangat sehat</v>
      </c>
    </row>
    <row r="60">
      <c r="A60" s="42" t="s">
        <v>79</v>
      </c>
      <c r="B60" s="228" t="s">
        <v>682</v>
      </c>
      <c r="C60" s="36">
        <v>4.341800277050102</v>
      </c>
      <c r="D60" s="36" t="s">
        <v>675</v>
      </c>
      <c r="E60" s="36">
        <v>5.062130475678581</v>
      </c>
      <c r="F60" s="36" t="s">
        <v>675</v>
      </c>
      <c r="G60" s="41" t="s">
        <v>737</v>
      </c>
      <c r="H60" s="36">
        <v>5.468780796299855</v>
      </c>
      <c r="I60" s="36" t="str">
        <f>IF(AND(H60&gt;=3,H60&lt;=4),"sehat",IF(H60&lt;3,"kurang sehat","sangat sehat"))</f>
        <v>sangat sehat</v>
      </c>
      <c r="J60" s="36">
        <v>17.440913516256906</v>
      </c>
      <c r="K60" s="36" t="str">
        <f>IF(AND(J60&gt;=3,J60&lt;=4),"sehat",IF(J60&lt;3,"kurang sehat","sangat sehat"))</f>
        <v>sangat sehat</v>
      </c>
    </row>
    <row r="61">
      <c r="A61" s="42" t="s">
        <v>82</v>
      </c>
      <c r="B61" s="228" t="s">
        <v>683</v>
      </c>
      <c r="C61" s="36">
        <v>0.7102982191218343</v>
      </c>
      <c r="D61" s="36" t="s">
        <v>674</v>
      </c>
      <c r="E61" s="36">
        <v>0.729206841569138</v>
      </c>
      <c r="F61" s="36" t="s">
        <v>674</v>
      </c>
      <c r="G61" s="41" t="s">
        <v>737</v>
      </c>
      <c r="H61" s="36">
        <v>0.5667235711983809</v>
      </c>
      <c r="I61" s="36" t="str">
        <f>IF(AND(H61&gt;=1,H61&lt;=2),"sehat",IF(H61&lt;1,"kurang sehat","sangat sehat"))</f>
        <v>kurang sehat</v>
      </c>
      <c r="J61" s="36">
        <v>0.707251840266831</v>
      </c>
      <c r="K61" s="36" t="str">
        <f>IF(AND(J61&gt;=1,J61&lt;=2),"sehat",IF(J61&lt;1,"kurang sehat","sangat sehat"))</f>
        <v>kurang sehat</v>
      </c>
    </row>
    <row r="62">
      <c r="A62" s="21" t="s">
        <v>85</v>
      </c>
      <c r="B62" s="23" t="s">
        <v>5</v>
      </c>
      <c r="C62" s="225"/>
      <c r="D62" s="225"/>
      <c r="E62" s="225"/>
      <c r="F62" s="225"/>
      <c r="G62" s="41" t="s">
        <v>737</v>
      </c>
      <c r="H62" s="36"/>
      <c r="I62" s="225"/>
      <c r="J62" s="36"/>
      <c r="K62" s="225"/>
      <c r="L62" s="226"/>
      <c r="M62" s="226"/>
      <c r="N62" s="226"/>
      <c r="O62" s="226"/>
    </row>
    <row r="63">
      <c r="A63" s="43" t="s">
        <v>87</v>
      </c>
      <c r="B63" s="229"/>
      <c r="C63" s="43">
        <v>5650.0</v>
      </c>
      <c r="D63" s="43"/>
      <c r="E63" s="43">
        <v>5700.0</v>
      </c>
      <c r="F63" s="43"/>
      <c r="G63" s="41" t="s">
        <v>737</v>
      </c>
      <c r="H63" s="43">
        <v>1335.0</v>
      </c>
      <c r="I63" s="43"/>
      <c r="J63" s="43">
        <v>1620.0</v>
      </c>
      <c r="K63" s="43"/>
      <c r="L63" s="16"/>
      <c r="M63" s="16"/>
      <c r="N63" s="16"/>
      <c r="O63" s="16"/>
    </row>
    <row r="64">
      <c r="A64" s="43" t="s">
        <v>90</v>
      </c>
      <c r="B64" s="55"/>
      <c r="C64" s="53">
        <v>4.048355314E10</v>
      </c>
      <c r="D64" s="53"/>
      <c r="E64" s="53">
        <v>4.048355314E10</v>
      </c>
      <c r="F64" s="53"/>
      <c r="G64" s="41" t="s">
        <v>737</v>
      </c>
      <c r="H64" s="43">
        <v>1.35181E10</v>
      </c>
      <c r="I64" s="43"/>
      <c r="J64" s="43">
        <v>1.35181E10</v>
      </c>
      <c r="K64" s="43"/>
      <c r="L64" s="16"/>
      <c r="M64" s="16"/>
      <c r="N64" s="16"/>
      <c r="O64" s="16"/>
    </row>
    <row r="65">
      <c r="A65" s="43" t="s">
        <v>92</v>
      </c>
      <c r="B65" s="55"/>
      <c r="C65" s="67">
        <v>6185.67246639656</v>
      </c>
      <c r="D65" s="67"/>
      <c r="E65" s="67">
        <v>6020.222561917153</v>
      </c>
      <c r="F65" s="67"/>
      <c r="G65" s="41" t="s">
        <v>737</v>
      </c>
      <c r="H65" s="67">
        <v>1339.6476174314437</v>
      </c>
      <c r="I65" s="67"/>
      <c r="J65" s="67">
        <v>1131.584537551875</v>
      </c>
      <c r="K65" s="67"/>
      <c r="L65" s="74"/>
      <c r="M65" s="74"/>
      <c r="N65" s="74"/>
      <c r="O65" s="74"/>
    </row>
    <row r="66">
      <c r="A66" s="35" t="s">
        <v>672</v>
      </c>
      <c r="B66" s="55"/>
      <c r="C66" s="35">
        <v>519.0</v>
      </c>
      <c r="D66" s="35"/>
      <c r="E66" s="35">
        <v>640.0</v>
      </c>
      <c r="F66" s="35"/>
      <c r="G66" s="41" t="s">
        <v>737</v>
      </c>
      <c r="H66" s="35">
        <v>63.2</v>
      </c>
      <c r="I66" s="35"/>
      <c r="J66" s="35">
        <v>75.1</v>
      </c>
      <c r="K66" s="35"/>
      <c r="L66" s="224"/>
      <c r="M66" s="224"/>
      <c r="N66" s="224"/>
      <c r="O66" s="224"/>
    </row>
    <row r="67">
      <c r="A67" s="35" t="s">
        <v>95</v>
      </c>
      <c r="B67" s="55" t="s">
        <v>96</v>
      </c>
      <c r="C67" s="36">
        <v>835.8703072079211</v>
      </c>
      <c r="D67" s="36" t="s">
        <v>676</v>
      </c>
      <c r="E67" s="36">
        <v>714.9570073532335</v>
      </c>
      <c r="F67" s="36" t="s">
        <v>676</v>
      </c>
      <c r="G67" s="41" t="s">
        <v>737</v>
      </c>
      <c r="H67" s="36">
        <v>0.011173497754862</v>
      </c>
      <c r="I67" s="36" t="str">
        <f>IF(H67&gt;1,"sehat","kurang sehat")</f>
        <v>kurang sehat</v>
      </c>
      <c r="J67" s="36">
        <v>0.022322190692478972</v>
      </c>
      <c r="K67" s="36" t="str">
        <f>IF(J67&gt;1,"sehat","kurang sehat")</f>
        <v>kurang sehat</v>
      </c>
    </row>
    <row r="68">
      <c r="A68" s="35" t="s">
        <v>99</v>
      </c>
      <c r="B68" s="55" t="s">
        <v>684</v>
      </c>
      <c r="C68" s="36">
        <v>0.14794164729343737</v>
      </c>
      <c r="D68" s="36" t="s">
        <v>675</v>
      </c>
      <c r="E68" s="36">
        <v>0.1254310539216199</v>
      </c>
      <c r="F68" s="36" t="s">
        <v>675</v>
      </c>
      <c r="G68" s="41" t="s">
        <v>737</v>
      </c>
      <c r="H68" s="36">
        <v>8.369661239597003E-6</v>
      </c>
      <c r="I68" s="36" t="str">
        <f>IF(AND(H68&gt;=5,H68&lt;30),"sehat",IF(H68&gt;30,"kurang sehat","sangat sehat"))</f>
        <v>sangat sehat</v>
      </c>
      <c r="J68" s="36">
        <v>1.3779130057085786E-5</v>
      </c>
      <c r="K68" s="36" t="str">
        <f>IF(AND(J68&gt;=5,J68&lt;30),"sehat",IF(J68&gt;30,"kurang sehat","sangat sehat"))</f>
        <v>sangat sehat</v>
      </c>
    </row>
    <row r="69">
      <c r="A69" s="35" t="s">
        <v>102</v>
      </c>
      <c r="B69" s="55" t="s">
        <v>103</v>
      </c>
      <c r="C69" s="36">
        <v>0.9134010943342732</v>
      </c>
      <c r="D69" s="36" t="s">
        <v>676</v>
      </c>
      <c r="E69" s="36">
        <v>0.9468088499015263</v>
      </c>
      <c r="F69" s="36" t="s">
        <v>676</v>
      </c>
      <c r="G69" s="41" t="s">
        <v>737</v>
      </c>
      <c r="H69" s="36">
        <v>0.9965307164578437</v>
      </c>
      <c r="I69" s="36" t="str">
        <f>IF(AND(H69&gt;=0.5,H69&lt;2.5),"sehat",IF(H69&gt;2.5,"kurang sehat","sangat sehat"))</f>
        <v>sehat</v>
      </c>
      <c r="J69" s="36">
        <v>1.4316208345377242</v>
      </c>
      <c r="K69" s="36" t="str">
        <f>IF(AND(J69&gt;=0.5,J69&lt;2.5),"sehat",IF(J69&gt;2.5,"kurang sehat","sangat sehat"))</f>
        <v>sehat</v>
      </c>
    </row>
    <row r="70">
      <c r="A70" s="35" t="s">
        <v>105</v>
      </c>
      <c r="B70" s="230" t="s">
        <v>673</v>
      </c>
      <c r="C70" s="36">
        <v>0.09185840707964602</v>
      </c>
      <c r="D70" s="36" t="s">
        <v>676</v>
      </c>
      <c r="E70" s="36">
        <v>0.11228070175438597</v>
      </c>
      <c r="F70" s="36" t="s">
        <v>675</v>
      </c>
      <c r="G70" s="41" t="s">
        <v>737</v>
      </c>
      <c r="H70" s="36">
        <v>0.04734082397003746</v>
      </c>
      <c r="I70" s="36" t="str">
        <f>IF(AND(H70&gt;=0.05,H70&lt;=0.1),"sehat",IF(H70&lt;0.05,"kurang sehat","sangat sehat"))</f>
        <v>kurang sehat</v>
      </c>
      <c r="J70" s="36">
        <v>0.046358024691358024</v>
      </c>
      <c r="K70" s="36" t="str">
        <f>IF(AND(J70&gt;=0.05,J70&lt;=0.1),"sehat",IF(J70&lt;0.05,"kurang sehat","sangat sehat"))</f>
        <v>kurang sehat</v>
      </c>
    </row>
    <row r="72">
      <c r="A72" s="7" t="s">
        <v>4</v>
      </c>
      <c r="B72" s="220" t="s">
        <v>5</v>
      </c>
      <c r="C72" s="8" t="s">
        <v>132</v>
      </c>
      <c r="D72" s="3"/>
      <c r="E72" s="3"/>
      <c r="F72" s="3"/>
      <c r="G72" s="3"/>
      <c r="H72" s="5"/>
      <c r="I72" s="18" t="s">
        <v>737</v>
      </c>
      <c r="J72" s="8" t="s">
        <v>141</v>
      </c>
      <c r="K72" s="3"/>
      <c r="L72" s="3"/>
      <c r="M72" s="3"/>
      <c r="N72" s="3"/>
      <c r="O72" s="5"/>
    </row>
    <row r="73">
      <c r="A73" s="11"/>
      <c r="B73" s="11"/>
      <c r="C73" s="216" t="s">
        <v>1</v>
      </c>
      <c r="D73" s="3"/>
      <c r="E73" s="5"/>
      <c r="F73" s="217">
        <v>2022.0</v>
      </c>
      <c r="G73" s="3"/>
      <c r="H73" s="5"/>
      <c r="I73" s="18" t="s">
        <v>737</v>
      </c>
      <c r="J73" s="216" t="s">
        <v>1</v>
      </c>
      <c r="K73" s="3"/>
      <c r="L73" s="5"/>
      <c r="M73" s="217">
        <v>2022.0</v>
      </c>
      <c r="N73" s="3"/>
      <c r="O73" s="5"/>
    </row>
    <row r="74">
      <c r="A74" s="21" t="s">
        <v>12</v>
      </c>
      <c r="B74" s="23" t="s">
        <v>5</v>
      </c>
      <c r="C74" s="36"/>
      <c r="D74" s="36"/>
      <c r="E74" s="36"/>
      <c r="F74" s="36"/>
      <c r="G74" s="36"/>
      <c r="H74" s="36"/>
      <c r="I74" s="41" t="s">
        <v>737</v>
      </c>
      <c r="J74" s="36"/>
      <c r="K74" s="36"/>
      <c r="L74" s="36"/>
      <c r="M74" s="36"/>
      <c r="N74" s="36"/>
      <c r="O74" s="36"/>
    </row>
    <row r="75">
      <c r="A75" s="31" t="s">
        <v>15</v>
      </c>
      <c r="B75" s="223" t="s">
        <v>677</v>
      </c>
      <c r="C75" s="36">
        <v>1.3292540512869735</v>
      </c>
      <c r="D75" s="36" t="s">
        <v>674</v>
      </c>
      <c r="E75" s="36">
        <v>0.0</v>
      </c>
      <c r="F75" s="36">
        <v>1.5085655799593953</v>
      </c>
      <c r="G75" s="36" t="s">
        <v>674</v>
      </c>
      <c r="H75" s="36">
        <v>0.0</v>
      </c>
      <c r="I75" s="41" t="s">
        <v>737</v>
      </c>
      <c r="J75" s="36">
        <v>1.6831152042679447</v>
      </c>
      <c r="K75" s="36" t="s">
        <v>674</v>
      </c>
      <c r="L75" s="36">
        <v>0.0</v>
      </c>
      <c r="M75" s="36">
        <v>2.3006124632314213</v>
      </c>
      <c r="N75" s="36" t="s">
        <v>675</v>
      </c>
      <c r="O75" s="36">
        <v>2.0</v>
      </c>
    </row>
    <row r="76">
      <c r="A76" s="35" t="s">
        <v>18</v>
      </c>
      <c r="B76" s="55" t="s">
        <v>678</v>
      </c>
      <c r="C76" s="36">
        <v>1.0162051478939707</v>
      </c>
      <c r="D76" s="36" t="s">
        <v>676</v>
      </c>
      <c r="E76" s="36">
        <v>1.0</v>
      </c>
      <c r="F76" s="36">
        <v>1.237394922733603</v>
      </c>
      <c r="G76" s="36" t="s">
        <v>676</v>
      </c>
      <c r="H76" s="36">
        <v>1.0</v>
      </c>
      <c r="I76" s="41" t="s">
        <v>737</v>
      </c>
      <c r="J76" s="36">
        <v>1.3801951432882513</v>
      </c>
      <c r="K76" s="36" t="s">
        <v>676</v>
      </c>
      <c r="L76" s="36">
        <v>1.0</v>
      </c>
      <c r="M76" s="36">
        <v>2.109226897398257</v>
      </c>
      <c r="N76" s="36" t="s">
        <v>676</v>
      </c>
      <c r="O76" s="36">
        <v>1.0</v>
      </c>
    </row>
    <row r="77">
      <c r="A77" s="35" t="s">
        <v>21</v>
      </c>
      <c r="B77" s="55" t="s">
        <v>670</v>
      </c>
      <c r="C77" s="36">
        <v>0.3290300907040361</v>
      </c>
      <c r="D77" s="36" t="s">
        <v>674</v>
      </c>
      <c r="E77" s="36">
        <v>0.0</v>
      </c>
      <c r="F77" s="36">
        <v>0.5142284266514539</v>
      </c>
      <c r="G77" s="36" t="s">
        <v>676</v>
      </c>
      <c r="H77" s="36">
        <v>1.0</v>
      </c>
      <c r="I77" s="41" t="s">
        <v>737</v>
      </c>
      <c r="J77" s="36">
        <v>0.6118893068521841</v>
      </c>
      <c r="K77" s="36" t="s">
        <v>676</v>
      </c>
      <c r="L77" s="36">
        <v>1.0</v>
      </c>
      <c r="M77" s="36">
        <v>1.6415989055167164</v>
      </c>
      <c r="N77" s="36" t="s">
        <v>675</v>
      </c>
      <c r="O77" s="36">
        <v>2.0</v>
      </c>
    </row>
    <row r="78">
      <c r="A78" s="35" t="s">
        <v>25</v>
      </c>
      <c r="B78" s="55" t="s">
        <v>669</v>
      </c>
      <c r="C78" s="36">
        <v>0.09236244023164654</v>
      </c>
      <c r="D78" s="36" t="s">
        <v>674</v>
      </c>
      <c r="E78" s="36">
        <v>0.0</v>
      </c>
      <c r="F78" s="36">
        <v>0.146674183456449</v>
      </c>
      <c r="G78" s="36" t="s">
        <v>674</v>
      </c>
      <c r="H78" s="36">
        <v>0.0</v>
      </c>
      <c r="I78" s="41" t="s">
        <v>737</v>
      </c>
      <c r="J78" s="36">
        <v>0.10743579653527115</v>
      </c>
      <c r="K78" s="36" t="s">
        <v>674</v>
      </c>
      <c r="L78" s="36">
        <v>0.0</v>
      </c>
      <c r="M78" s="36">
        <v>0.22956722212570163</v>
      </c>
      <c r="N78" s="36" t="s">
        <v>676</v>
      </c>
      <c r="O78" s="36">
        <v>1.0</v>
      </c>
    </row>
    <row r="79">
      <c r="A79" s="35" t="s">
        <v>29</v>
      </c>
      <c r="B79" s="55" t="s">
        <v>30</v>
      </c>
      <c r="C79" s="36">
        <v>249.3592731906847</v>
      </c>
      <c r="D79" s="36" t="s">
        <v>675</v>
      </c>
      <c r="E79" s="36">
        <v>2.0</v>
      </c>
      <c r="F79" s="36">
        <v>283.7705314949566</v>
      </c>
      <c r="G79" s="36" t="s">
        <v>675</v>
      </c>
      <c r="H79" s="36">
        <v>2.0</v>
      </c>
      <c r="I79" s="41" t="s">
        <v>737</v>
      </c>
      <c r="J79" s="36">
        <v>290.5238214352647</v>
      </c>
      <c r="K79" s="36" t="s">
        <v>675</v>
      </c>
      <c r="L79" s="36">
        <v>2.0</v>
      </c>
      <c r="M79" s="36">
        <v>522.2337307853902</v>
      </c>
      <c r="N79" s="36" t="s">
        <v>675</v>
      </c>
      <c r="O79" s="36">
        <v>2.0</v>
      </c>
    </row>
    <row r="80">
      <c r="A80" s="21" t="s">
        <v>33</v>
      </c>
      <c r="B80" s="23" t="s">
        <v>5</v>
      </c>
      <c r="C80" s="249" t="s">
        <v>738</v>
      </c>
      <c r="D80" s="250" t="s">
        <v>676</v>
      </c>
      <c r="E80" s="225">
        <v>3.0</v>
      </c>
      <c r="F80" s="249" t="s">
        <v>738</v>
      </c>
      <c r="G80" s="250" t="s">
        <v>676</v>
      </c>
      <c r="H80" s="225">
        <v>4.0</v>
      </c>
      <c r="I80" s="41" t="s">
        <v>737</v>
      </c>
      <c r="J80" s="249" t="s">
        <v>738</v>
      </c>
      <c r="K80" s="250" t="s">
        <v>676</v>
      </c>
      <c r="L80" s="225">
        <v>4.0</v>
      </c>
      <c r="M80" s="249" t="s">
        <v>738</v>
      </c>
      <c r="N80" s="250" t="s">
        <v>675</v>
      </c>
      <c r="O80" s="225">
        <v>8.0</v>
      </c>
    </row>
    <row r="81">
      <c r="A81" s="35" t="s">
        <v>35</v>
      </c>
      <c r="B81" s="55" t="s">
        <v>679</v>
      </c>
      <c r="C81" s="36">
        <v>0.43812026144377453</v>
      </c>
      <c r="D81" s="36" t="s">
        <v>675</v>
      </c>
      <c r="E81" s="36">
        <v>2.0</v>
      </c>
      <c r="F81" s="36">
        <v>0.41030300244134366</v>
      </c>
      <c r="G81" s="36" t="s">
        <v>675</v>
      </c>
      <c r="H81" s="36">
        <v>2.0</v>
      </c>
      <c r="I81" s="41" t="s">
        <v>737</v>
      </c>
      <c r="J81" s="36">
        <v>0.28068380584291736</v>
      </c>
      <c r="K81" s="36" t="s">
        <v>675</v>
      </c>
      <c r="L81" s="36">
        <v>2.0</v>
      </c>
      <c r="M81" s="36">
        <v>0.22406321464327109</v>
      </c>
      <c r="N81" s="36" t="s">
        <v>675</v>
      </c>
      <c r="O81" s="36">
        <v>2.0</v>
      </c>
    </row>
    <row r="82">
      <c r="A82" s="35" t="s">
        <v>38</v>
      </c>
      <c r="B82" s="55" t="s">
        <v>679</v>
      </c>
      <c r="C82" s="36">
        <v>0.7797402742614349</v>
      </c>
      <c r="D82" s="36" t="s">
        <v>676</v>
      </c>
      <c r="E82" s="36">
        <v>1.0</v>
      </c>
      <c r="F82" s="36">
        <v>0.695786148038733</v>
      </c>
      <c r="G82" s="36" t="s">
        <v>676</v>
      </c>
      <c r="H82" s="36">
        <v>1.0</v>
      </c>
      <c r="I82" s="41" t="s">
        <v>737</v>
      </c>
      <c r="J82" s="36">
        <v>0.3902092127535534</v>
      </c>
      <c r="K82" s="36" t="s">
        <v>675</v>
      </c>
      <c r="L82" s="36">
        <v>2.0</v>
      </c>
      <c r="M82" s="36">
        <v>0.2887647793889039</v>
      </c>
      <c r="N82" s="36" t="s">
        <v>675</v>
      </c>
      <c r="O82" s="36">
        <v>2.0</v>
      </c>
    </row>
    <row r="83">
      <c r="A83" s="35" t="s">
        <v>40</v>
      </c>
      <c r="B83" s="55" t="s">
        <v>679</v>
      </c>
      <c r="C83" s="36">
        <v>1.7797402742614348</v>
      </c>
      <c r="D83" s="36" t="s">
        <v>674</v>
      </c>
      <c r="E83" s="36">
        <v>0.0</v>
      </c>
      <c r="F83" s="36">
        <v>1.695786148038733</v>
      </c>
      <c r="G83" s="36" t="s">
        <v>674</v>
      </c>
      <c r="H83" s="36">
        <v>0.0</v>
      </c>
      <c r="I83" s="41" t="s">
        <v>737</v>
      </c>
      <c r="J83" s="36">
        <v>1.3902092127535535</v>
      </c>
      <c r="K83" s="36" t="s">
        <v>674</v>
      </c>
      <c r="L83" s="36">
        <v>0.0</v>
      </c>
      <c r="M83" s="36">
        <v>1.2887647793889039</v>
      </c>
      <c r="N83" s="36" t="s">
        <v>674</v>
      </c>
      <c r="O83" s="36">
        <v>0.0</v>
      </c>
    </row>
    <row r="84">
      <c r="A84" s="35" t="s">
        <v>42</v>
      </c>
      <c r="B84" s="55" t="s">
        <v>680</v>
      </c>
      <c r="C84" s="36">
        <v>0.21904714383281826</v>
      </c>
      <c r="D84" s="36" t="s">
        <v>675</v>
      </c>
      <c r="E84" s="36">
        <v>2.0</v>
      </c>
      <c r="F84" s="36">
        <v>0.17129946038578847</v>
      </c>
      <c r="G84" s="36" t="s">
        <v>675</v>
      </c>
      <c r="H84" s="36">
        <v>2.0</v>
      </c>
      <c r="I84" s="41" t="s">
        <v>737</v>
      </c>
      <c r="J84" s="36">
        <v>0.146441887091027</v>
      </c>
      <c r="K84" s="36" t="s">
        <v>675</v>
      </c>
      <c r="L84" s="36">
        <v>2.0</v>
      </c>
      <c r="M84" s="36">
        <v>0.057749369510459926</v>
      </c>
      <c r="N84" s="36" t="s">
        <v>675</v>
      </c>
      <c r="O84" s="36">
        <v>2.0</v>
      </c>
    </row>
    <row r="85">
      <c r="A85" s="21" t="s">
        <v>49</v>
      </c>
      <c r="B85" s="23" t="s">
        <v>5</v>
      </c>
      <c r="C85" s="249" t="s">
        <v>738</v>
      </c>
      <c r="D85" s="250" t="s">
        <v>676</v>
      </c>
      <c r="E85" s="225">
        <v>5.0</v>
      </c>
      <c r="F85" s="249" t="s">
        <v>738</v>
      </c>
      <c r="G85" s="250" t="s">
        <v>676</v>
      </c>
      <c r="H85" s="225">
        <v>5.0</v>
      </c>
      <c r="I85" s="41" t="s">
        <v>737</v>
      </c>
      <c r="J85" s="249" t="s">
        <v>738</v>
      </c>
      <c r="K85" s="250" t="s">
        <v>675</v>
      </c>
      <c r="L85" s="225">
        <v>6.0</v>
      </c>
      <c r="M85" s="249" t="s">
        <v>738</v>
      </c>
      <c r="N85" s="250" t="s">
        <v>675</v>
      </c>
      <c r="O85" s="225">
        <v>6.0</v>
      </c>
    </row>
    <row r="86">
      <c r="A86" s="35" t="s">
        <v>51</v>
      </c>
      <c r="B86" s="55" t="s">
        <v>680</v>
      </c>
      <c r="C86" s="36">
        <v>0.23157961240187638</v>
      </c>
      <c r="D86" s="36" t="s">
        <v>674</v>
      </c>
      <c r="E86" s="36">
        <v>0.0</v>
      </c>
      <c r="F86" s="36">
        <v>0.2325576765468065</v>
      </c>
      <c r="G86" s="36" t="s">
        <v>674</v>
      </c>
      <c r="H86" s="36">
        <v>0.0</v>
      </c>
      <c r="I86" s="41" t="s">
        <v>737</v>
      </c>
      <c r="J86" s="36">
        <v>0.41317482120382143</v>
      </c>
      <c r="K86" s="36" t="s">
        <v>674</v>
      </c>
      <c r="L86" s="36">
        <v>0.0</v>
      </c>
      <c r="M86" s="36">
        <v>0.598709115202334</v>
      </c>
      <c r="N86" s="36" t="s">
        <v>676</v>
      </c>
      <c r="O86" s="36">
        <v>1.0</v>
      </c>
    </row>
    <row r="87">
      <c r="A87" s="35" t="s">
        <v>54</v>
      </c>
      <c r="B87" s="55" t="s">
        <v>680</v>
      </c>
      <c r="C87" s="36">
        <v>0.10689431870232022</v>
      </c>
      <c r="D87" s="36" t="s">
        <v>674</v>
      </c>
      <c r="E87" s="36">
        <v>0.0</v>
      </c>
      <c r="F87" s="36">
        <v>0.09603854283145143</v>
      </c>
      <c r="G87" s="36" t="s">
        <v>674</v>
      </c>
      <c r="H87" s="36">
        <v>0.0</v>
      </c>
      <c r="I87" s="41" t="s">
        <v>737</v>
      </c>
      <c r="J87" s="36">
        <v>0.16319950353549226</v>
      </c>
      <c r="K87" s="36" t="s">
        <v>674</v>
      </c>
      <c r="L87" s="36">
        <v>0.0</v>
      </c>
      <c r="M87" s="36">
        <v>0.3336366609933633</v>
      </c>
      <c r="N87" s="36" t="s">
        <v>674</v>
      </c>
      <c r="O87" s="36">
        <v>0.0</v>
      </c>
    </row>
    <row r="88">
      <c r="A88" s="35" t="s">
        <v>57</v>
      </c>
      <c r="B88" s="55" t="s">
        <v>680</v>
      </c>
      <c r="C88" s="36">
        <v>0.07592684420849984</v>
      </c>
      <c r="D88" s="36" t="s">
        <v>674</v>
      </c>
      <c r="E88" s="36">
        <v>0.0</v>
      </c>
      <c r="F88" s="36">
        <v>0.07003196248702506</v>
      </c>
      <c r="G88" s="36" t="s">
        <v>674</v>
      </c>
      <c r="H88" s="36">
        <v>0.0</v>
      </c>
      <c r="I88" s="41" t="s">
        <v>737</v>
      </c>
      <c r="J88" s="36">
        <v>0.09248900546143697</v>
      </c>
      <c r="K88" s="36" t="s">
        <v>674</v>
      </c>
      <c r="L88" s="36">
        <v>0.0</v>
      </c>
      <c r="M88" s="36">
        <v>0.235965142468037</v>
      </c>
      <c r="N88" s="36" t="s">
        <v>674</v>
      </c>
      <c r="O88" s="36">
        <v>0.0</v>
      </c>
    </row>
    <row r="89">
      <c r="A89" s="35" t="s">
        <v>60</v>
      </c>
      <c r="B89" s="55" t="s">
        <v>680</v>
      </c>
      <c r="C89" s="36">
        <v>0.13513006253544074</v>
      </c>
      <c r="D89" s="36" t="s">
        <v>674</v>
      </c>
      <c r="E89" s="36">
        <v>0.0</v>
      </c>
      <c r="F89" s="36">
        <v>0.11875923190546529</v>
      </c>
      <c r="G89" s="36" t="s">
        <v>674</v>
      </c>
      <c r="H89" s="36">
        <v>0.0</v>
      </c>
      <c r="I89" s="41" t="s">
        <v>737</v>
      </c>
      <c r="J89" s="36">
        <v>0.1285790674709034</v>
      </c>
      <c r="K89" s="36" t="s">
        <v>674</v>
      </c>
      <c r="L89" s="36">
        <v>0.0</v>
      </c>
      <c r="M89" s="36">
        <v>0.30410356477629097</v>
      </c>
      <c r="N89" s="36" t="s">
        <v>674</v>
      </c>
      <c r="O89" s="36">
        <v>0.0</v>
      </c>
    </row>
    <row r="90">
      <c r="A90" s="21" t="s">
        <v>63</v>
      </c>
      <c r="B90" s="23" t="s">
        <v>5</v>
      </c>
      <c r="C90" s="249" t="s">
        <v>738</v>
      </c>
      <c r="D90" s="250" t="s">
        <v>674</v>
      </c>
      <c r="E90" s="225">
        <v>0.0</v>
      </c>
      <c r="F90" s="249" t="s">
        <v>738</v>
      </c>
      <c r="G90" s="250" t="s">
        <v>674</v>
      </c>
      <c r="H90" s="225">
        <v>0.0</v>
      </c>
      <c r="I90" s="41" t="s">
        <v>737</v>
      </c>
      <c r="J90" s="249" t="s">
        <v>738</v>
      </c>
      <c r="K90" s="250" t="s">
        <v>674</v>
      </c>
      <c r="L90" s="225">
        <v>0.0</v>
      </c>
      <c r="M90" s="249" t="s">
        <v>738</v>
      </c>
      <c r="N90" s="250" t="s">
        <v>674</v>
      </c>
      <c r="O90" s="225">
        <v>1.0</v>
      </c>
    </row>
    <row r="91">
      <c r="A91" s="42" t="s">
        <v>65</v>
      </c>
      <c r="B91" s="228" t="s">
        <v>681</v>
      </c>
      <c r="C91" s="36">
        <v>6.2153150390924425</v>
      </c>
      <c r="D91" s="36" t="s">
        <v>675</v>
      </c>
      <c r="E91" s="36">
        <v>2.0</v>
      </c>
      <c r="F91" s="36">
        <v>7.155616743495344</v>
      </c>
      <c r="G91" s="36" t="s">
        <v>675</v>
      </c>
      <c r="H91" s="36">
        <v>2.0</v>
      </c>
      <c r="I91" s="41" t="s">
        <v>737</v>
      </c>
      <c r="J91" s="36">
        <v>6.980667043531776</v>
      </c>
      <c r="K91" s="36" t="s">
        <v>675</v>
      </c>
      <c r="L91" s="36">
        <v>2.0</v>
      </c>
      <c r="M91" s="36">
        <v>8.401604487823226</v>
      </c>
      <c r="N91" s="36" t="s">
        <v>675</v>
      </c>
      <c r="O91" s="36">
        <v>2.0</v>
      </c>
    </row>
    <row r="92">
      <c r="A92" s="42" t="s">
        <v>68</v>
      </c>
      <c r="B92" s="228" t="s">
        <v>69</v>
      </c>
      <c r="C92" s="36">
        <v>58.72590491459579</v>
      </c>
      <c r="D92" s="36" t="s">
        <v>676</v>
      </c>
      <c r="E92" s="36">
        <v>1.0</v>
      </c>
      <c r="F92" s="36">
        <v>51.00888058765797</v>
      </c>
      <c r="G92" s="36" t="s">
        <v>676</v>
      </c>
      <c r="H92" s="36">
        <v>1.0</v>
      </c>
      <c r="I92" s="41" t="s">
        <v>737</v>
      </c>
      <c r="J92" s="36">
        <v>52.28726677892563</v>
      </c>
      <c r="K92" s="36" t="s">
        <v>676</v>
      </c>
      <c r="L92" s="36">
        <v>1.0</v>
      </c>
      <c r="M92" s="36">
        <v>43.44408267837516</v>
      </c>
      <c r="N92" s="36" t="s">
        <v>676</v>
      </c>
      <c r="O92" s="36">
        <v>1.0</v>
      </c>
    </row>
    <row r="93">
      <c r="A93" s="42" t="s">
        <v>72</v>
      </c>
      <c r="B93" s="228" t="s">
        <v>73</v>
      </c>
      <c r="C93" s="36">
        <v>11.33098289068652</v>
      </c>
      <c r="D93" s="36" t="s">
        <v>674</v>
      </c>
      <c r="E93" s="36">
        <v>0.0</v>
      </c>
      <c r="F93" s="36">
        <v>10.242276975361088</v>
      </c>
      <c r="G93" s="36" t="s">
        <v>674</v>
      </c>
      <c r="H93" s="36">
        <v>0.0</v>
      </c>
      <c r="I93" s="41" t="s">
        <v>737</v>
      </c>
      <c r="J93" s="36">
        <v>8.322159494930203</v>
      </c>
      <c r="K93" s="36" t="s">
        <v>674</v>
      </c>
      <c r="L93" s="36">
        <v>0.0</v>
      </c>
      <c r="M93" s="36">
        <v>13.054540120573357</v>
      </c>
      <c r="N93" s="36" t="s">
        <v>674</v>
      </c>
      <c r="O93" s="36">
        <v>0.0</v>
      </c>
    </row>
    <row r="94">
      <c r="A94" s="42" t="s">
        <v>76</v>
      </c>
      <c r="B94" s="228" t="s">
        <v>69</v>
      </c>
      <c r="C94" s="36">
        <v>32.21256298074645</v>
      </c>
      <c r="D94" s="36" t="s">
        <v>676</v>
      </c>
      <c r="E94" s="36">
        <v>1.0</v>
      </c>
      <c r="F94" s="36">
        <v>35.63660706286768</v>
      </c>
      <c r="G94" s="36" t="s">
        <v>676</v>
      </c>
      <c r="H94" s="36">
        <v>1.0</v>
      </c>
      <c r="I94" s="41" t="s">
        <v>737</v>
      </c>
      <c r="J94" s="36">
        <v>43.85880854871326</v>
      </c>
      <c r="K94" s="36" t="s">
        <v>676</v>
      </c>
      <c r="L94" s="36">
        <v>1.0</v>
      </c>
      <c r="M94" s="36">
        <v>27.9596214519098</v>
      </c>
      <c r="N94" s="36" t="s">
        <v>675</v>
      </c>
      <c r="O94" s="36">
        <v>2.0</v>
      </c>
    </row>
    <row r="95">
      <c r="A95" s="42" t="s">
        <v>79</v>
      </c>
      <c r="B95" s="228" t="s">
        <v>682</v>
      </c>
      <c r="C95" s="36">
        <v>4.341800277050102</v>
      </c>
      <c r="D95" s="36" t="s">
        <v>675</v>
      </c>
      <c r="E95" s="36">
        <v>2.0</v>
      </c>
      <c r="F95" s="36">
        <v>5.062130475678581</v>
      </c>
      <c r="G95" s="36" t="s">
        <v>675</v>
      </c>
      <c r="H95" s="36">
        <v>2.0</v>
      </c>
      <c r="I95" s="41" t="s">
        <v>737</v>
      </c>
      <c r="J95" s="36">
        <v>5.468780796299855</v>
      </c>
      <c r="K95" s="36" t="s">
        <v>675</v>
      </c>
      <c r="L95" s="36">
        <v>2.0</v>
      </c>
      <c r="M95" s="36">
        <v>17.440913516256906</v>
      </c>
      <c r="N95" s="36" t="s">
        <v>675</v>
      </c>
      <c r="O95" s="36">
        <v>2.0</v>
      </c>
    </row>
    <row r="96">
      <c r="A96" s="42" t="s">
        <v>82</v>
      </c>
      <c r="B96" s="228" t="s">
        <v>683</v>
      </c>
      <c r="C96" s="36">
        <v>0.7102982191218343</v>
      </c>
      <c r="D96" s="36" t="s">
        <v>674</v>
      </c>
      <c r="E96" s="36">
        <v>0.0</v>
      </c>
      <c r="F96" s="36">
        <v>0.729206841569138</v>
      </c>
      <c r="G96" s="36" t="s">
        <v>674</v>
      </c>
      <c r="H96" s="36">
        <v>0.0</v>
      </c>
      <c r="I96" s="41" t="s">
        <v>737</v>
      </c>
      <c r="J96" s="36">
        <v>0.5667235711983809</v>
      </c>
      <c r="K96" s="36" t="s">
        <v>674</v>
      </c>
      <c r="L96" s="36">
        <v>0.0</v>
      </c>
      <c r="M96" s="36">
        <v>0.707251840266831</v>
      </c>
      <c r="N96" s="36" t="s">
        <v>674</v>
      </c>
      <c r="O96" s="36">
        <v>0.0</v>
      </c>
    </row>
    <row r="97">
      <c r="A97" s="21" t="s">
        <v>85</v>
      </c>
      <c r="B97" s="23" t="s">
        <v>5</v>
      </c>
      <c r="C97" s="249" t="s">
        <v>738</v>
      </c>
      <c r="D97" s="250" t="s">
        <v>676</v>
      </c>
      <c r="E97" s="225">
        <v>6.0</v>
      </c>
      <c r="F97" s="249" t="s">
        <v>738</v>
      </c>
      <c r="G97" s="250" t="s">
        <v>676</v>
      </c>
      <c r="H97" s="225">
        <v>6.0</v>
      </c>
      <c r="I97" s="41" t="s">
        <v>737</v>
      </c>
      <c r="J97" s="249" t="s">
        <v>738</v>
      </c>
      <c r="K97" s="250" t="s">
        <v>676</v>
      </c>
      <c r="L97" s="225">
        <v>6.0</v>
      </c>
      <c r="M97" s="249" t="s">
        <v>738</v>
      </c>
      <c r="N97" s="250" t="s">
        <v>676</v>
      </c>
      <c r="O97" s="225">
        <v>7.0</v>
      </c>
    </row>
    <row r="98">
      <c r="A98" s="43" t="s">
        <v>87</v>
      </c>
      <c r="B98" s="229"/>
      <c r="C98" s="43">
        <v>5650.0</v>
      </c>
      <c r="D98" s="43"/>
      <c r="E98" s="36"/>
      <c r="F98" s="43">
        <v>5700.0</v>
      </c>
      <c r="G98" s="43"/>
      <c r="H98" s="36"/>
      <c r="I98" s="41" t="s">
        <v>737</v>
      </c>
      <c r="J98" s="43">
        <v>1335.0</v>
      </c>
      <c r="K98" s="43"/>
      <c r="L98" s="36"/>
      <c r="M98" s="43">
        <v>1620.0</v>
      </c>
      <c r="N98" s="43"/>
      <c r="O98" s="36"/>
    </row>
    <row r="99">
      <c r="A99" s="43" t="s">
        <v>90</v>
      </c>
      <c r="B99" s="55"/>
      <c r="C99" s="53">
        <v>4.048355314E10</v>
      </c>
      <c r="D99" s="53"/>
      <c r="E99" s="36"/>
      <c r="F99" s="53">
        <v>4.048355314E10</v>
      </c>
      <c r="G99" s="53"/>
      <c r="H99" s="36"/>
      <c r="I99" s="41" t="s">
        <v>737</v>
      </c>
      <c r="J99" s="43">
        <v>1.35181E10</v>
      </c>
      <c r="K99" s="43"/>
      <c r="L99" s="36"/>
      <c r="M99" s="43">
        <v>1.35181E10</v>
      </c>
      <c r="N99" s="43"/>
      <c r="O99" s="36"/>
    </row>
    <row r="100">
      <c r="A100" s="43" t="s">
        <v>92</v>
      </c>
      <c r="B100" s="55"/>
      <c r="C100" s="67">
        <v>6185.67246639656</v>
      </c>
      <c r="D100" s="67"/>
      <c r="E100" s="36"/>
      <c r="F100" s="67">
        <v>6020.222561917153</v>
      </c>
      <c r="G100" s="67"/>
      <c r="H100" s="36"/>
      <c r="I100" s="41" t="s">
        <v>737</v>
      </c>
      <c r="J100" s="67">
        <v>1339.6476174314437</v>
      </c>
      <c r="K100" s="67"/>
      <c r="L100" s="36"/>
      <c r="M100" s="67">
        <v>1131.584537551875</v>
      </c>
      <c r="N100" s="67"/>
      <c r="O100" s="36"/>
    </row>
    <row r="101">
      <c r="A101" s="35" t="s">
        <v>672</v>
      </c>
      <c r="B101" s="55"/>
      <c r="C101" s="35">
        <v>519.0</v>
      </c>
      <c r="D101" s="35"/>
      <c r="E101" s="36"/>
      <c r="F101" s="35">
        <v>640.0</v>
      </c>
      <c r="G101" s="35"/>
      <c r="H101" s="36"/>
      <c r="I101" s="41" t="s">
        <v>737</v>
      </c>
      <c r="J101" s="35">
        <v>63.2</v>
      </c>
      <c r="K101" s="35"/>
      <c r="L101" s="36"/>
      <c r="M101" s="35">
        <v>75.1</v>
      </c>
      <c r="N101" s="35"/>
      <c r="O101" s="36"/>
    </row>
    <row r="102">
      <c r="A102" s="35" t="s">
        <v>95</v>
      </c>
      <c r="B102" s="55" t="s">
        <v>96</v>
      </c>
      <c r="C102" s="36">
        <v>835.8703072079211</v>
      </c>
      <c r="D102" s="36" t="s">
        <v>676</v>
      </c>
      <c r="E102" s="36">
        <v>1.0</v>
      </c>
      <c r="F102" s="36">
        <v>714.9570073532335</v>
      </c>
      <c r="G102" s="36" t="s">
        <v>676</v>
      </c>
      <c r="H102" s="36">
        <v>1.0</v>
      </c>
      <c r="I102" s="41" t="s">
        <v>737</v>
      </c>
      <c r="J102" s="36">
        <v>172.2506413889526</v>
      </c>
      <c r="K102" s="36" t="s">
        <v>676</v>
      </c>
      <c r="L102" s="36">
        <v>1.0</v>
      </c>
      <c r="M102" s="36">
        <v>344.11889171525587</v>
      </c>
      <c r="N102" s="36" t="s">
        <v>676</v>
      </c>
      <c r="O102" s="36">
        <v>1.0</v>
      </c>
    </row>
    <row r="103">
      <c r="A103" s="35" t="s">
        <v>99</v>
      </c>
      <c r="B103" s="55" t="s">
        <v>684</v>
      </c>
      <c r="C103" s="36">
        <v>0.14794164729343737</v>
      </c>
      <c r="D103" s="36" t="s">
        <v>675</v>
      </c>
      <c r="E103" s="36">
        <v>2.0</v>
      </c>
      <c r="F103" s="36">
        <v>0.1254310539216199</v>
      </c>
      <c r="G103" s="36" t="s">
        <v>675</v>
      </c>
      <c r="H103" s="36">
        <v>2.0</v>
      </c>
      <c r="I103" s="41" t="s">
        <v>737</v>
      </c>
      <c r="J103" s="36">
        <v>0.1290266976696274</v>
      </c>
      <c r="K103" s="36" t="s">
        <v>675</v>
      </c>
      <c r="L103" s="36">
        <v>2.0</v>
      </c>
      <c r="M103" s="36">
        <v>0.21241906896003449</v>
      </c>
      <c r="N103" s="36" t="s">
        <v>675</v>
      </c>
      <c r="O103" s="36">
        <v>2.0</v>
      </c>
    </row>
    <row r="104">
      <c r="A104" s="35" t="s">
        <v>102</v>
      </c>
      <c r="B104" s="55" t="s">
        <v>103</v>
      </c>
      <c r="C104" s="36">
        <v>0.9134010943342732</v>
      </c>
      <c r="D104" s="36" t="s">
        <v>676</v>
      </c>
      <c r="E104" s="36">
        <v>1.0</v>
      </c>
      <c r="F104" s="36">
        <v>0.9468088499015263</v>
      </c>
      <c r="G104" s="36" t="s">
        <v>676</v>
      </c>
      <c r="H104" s="36">
        <v>1.0</v>
      </c>
      <c r="I104" s="41" t="s">
        <v>737</v>
      </c>
      <c r="J104" s="36">
        <v>0.9965307164578437</v>
      </c>
      <c r="K104" s="36" t="s">
        <v>676</v>
      </c>
      <c r="L104" s="36">
        <v>1.0</v>
      </c>
      <c r="M104" s="36">
        <v>1.4316208345377242</v>
      </c>
      <c r="N104" s="36" t="s">
        <v>676</v>
      </c>
      <c r="O104" s="36">
        <v>1.0</v>
      </c>
    </row>
    <row r="105">
      <c r="A105" s="35" t="s">
        <v>105</v>
      </c>
      <c r="B105" s="230" t="s">
        <v>673</v>
      </c>
      <c r="C105" s="36">
        <v>0.09185840707964602</v>
      </c>
      <c r="D105" s="36" t="s">
        <v>676</v>
      </c>
      <c r="E105" s="36">
        <v>1.0</v>
      </c>
      <c r="F105" s="36">
        <v>0.11228070175438597</v>
      </c>
      <c r="G105" s="36" t="s">
        <v>675</v>
      </c>
      <c r="H105" s="36">
        <v>2.0</v>
      </c>
      <c r="I105" s="41" t="s">
        <v>737</v>
      </c>
      <c r="J105" s="36">
        <v>0.04734082397003746</v>
      </c>
      <c r="K105" s="36" t="s">
        <v>674</v>
      </c>
      <c r="L105" s="36">
        <v>0.0</v>
      </c>
      <c r="M105" s="36">
        <v>0.046358024691358024</v>
      </c>
      <c r="N105" s="36" t="s">
        <v>674</v>
      </c>
      <c r="O105" s="36">
        <v>0.0</v>
      </c>
    </row>
    <row r="106">
      <c r="A106" s="225"/>
      <c r="B106" s="225"/>
      <c r="C106" s="249" t="s">
        <v>738</v>
      </c>
      <c r="D106" s="250" t="s">
        <v>676</v>
      </c>
      <c r="E106" s="225">
        <v>5.0</v>
      </c>
      <c r="F106" s="249" t="s">
        <v>738</v>
      </c>
      <c r="G106" s="250" t="s">
        <v>675</v>
      </c>
      <c r="H106" s="225">
        <v>6.0</v>
      </c>
      <c r="I106" s="41" t="s">
        <v>737</v>
      </c>
      <c r="J106" s="249" t="s">
        <v>738</v>
      </c>
      <c r="K106" s="250" t="s">
        <v>676</v>
      </c>
      <c r="L106" s="225">
        <v>4.0</v>
      </c>
      <c r="M106" s="249" t="s">
        <v>738</v>
      </c>
      <c r="N106" s="250" t="s">
        <v>676</v>
      </c>
      <c r="O106" s="225">
        <v>4.0</v>
      </c>
    </row>
    <row r="109">
      <c r="A109" s="7" t="s">
        <v>4</v>
      </c>
      <c r="B109" s="8" t="s">
        <v>132</v>
      </c>
      <c r="C109" s="3"/>
      <c r="D109" s="3"/>
      <c r="E109" s="3"/>
      <c r="F109" s="251" t="s">
        <v>737</v>
      </c>
      <c r="G109" s="251" t="s">
        <v>141</v>
      </c>
      <c r="H109" s="3"/>
      <c r="I109" s="3"/>
      <c r="J109" s="5"/>
    </row>
    <row r="110">
      <c r="A110" s="11"/>
      <c r="B110" s="17" t="s">
        <v>1</v>
      </c>
      <c r="C110" s="18">
        <v>2022.0</v>
      </c>
      <c r="D110" s="17" t="s">
        <v>739</v>
      </c>
      <c r="E110" s="18" t="s">
        <v>740</v>
      </c>
      <c r="F110" s="18" t="s">
        <v>737</v>
      </c>
      <c r="G110" s="17" t="s">
        <v>1</v>
      </c>
      <c r="H110" s="18">
        <v>2022.0</v>
      </c>
      <c r="I110" s="17" t="s">
        <v>739</v>
      </c>
      <c r="J110" s="18" t="s">
        <v>740</v>
      </c>
    </row>
    <row r="111">
      <c r="A111" s="21" t="s">
        <v>12</v>
      </c>
      <c r="B111" s="36"/>
      <c r="C111" s="36"/>
      <c r="D111" s="36"/>
      <c r="E111" s="36"/>
      <c r="F111" s="41" t="s">
        <v>737</v>
      </c>
      <c r="G111" s="36"/>
      <c r="H111" s="36"/>
      <c r="I111" s="36"/>
      <c r="J111" s="36"/>
    </row>
    <row r="112">
      <c r="A112" s="31" t="s">
        <v>15</v>
      </c>
      <c r="B112" s="36">
        <v>1.3292540512869735</v>
      </c>
      <c r="C112" s="36">
        <v>1.5085655799593953</v>
      </c>
      <c r="D112" s="36">
        <f t="shared" ref="D112:D116" si="15">B112-C112</f>
        <v>-0.1793115287</v>
      </c>
      <c r="E112" s="35">
        <v>-1.0</v>
      </c>
      <c r="F112" s="41" t="s">
        <v>737</v>
      </c>
      <c r="G112" s="36">
        <v>1.6831152042679447</v>
      </c>
      <c r="H112" s="36">
        <v>2.3006124632314213</v>
      </c>
      <c r="I112" s="36">
        <f t="shared" ref="I112:I116" si="16">G112-H112</f>
        <v>-0.617497259</v>
      </c>
      <c r="J112" s="35">
        <v>-1.0</v>
      </c>
    </row>
    <row r="113">
      <c r="A113" s="35" t="s">
        <v>18</v>
      </c>
      <c r="B113" s="36">
        <v>1.0162051478939707</v>
      </c>
      <c r="C113" s="36">
        <v>1.237394922733603</v>
      </c>
      <c r="D113" s="36">
        <f t="shared" si="15"/>
        <v>-0.2211897748</v>
      </c>
      <c r="E113" s="35">
        <v>-1.0</v>
      </c>
      <c r="F113" s="41" t="s">
        <v>737</v>
      </c>
      <c r="G113" s="36">
        <v>1.3801951432882513</v>
      </c>
      <c r="H113" s="36">
        <v>2.109226897398257</v>
      </c>
      <c r="I113" s="36">
        <f t="shared" si="16"/>
        <v>-0.7290317541</v>
      </c>
      <c r="J113" s="35">
        <v>-1.0</v>
      </c>
    </row>
    <row r="114">
      <c r="A114" s="35" t="s">
        <v>21</v>
      </c>
      <c r="B114" s="36">
        <v>0.3290300907040361</v>
      </c>
      <c r="C114" s="36">
        <v>0.5142284266514539</v>
      </c>
      <c r="D114" s="36">
        <f t="shared" si="15"/>
        <v>-0.1851983359</v>
      </c>
      <c r="E114" s="35">
        <v>-1.0</v>
      </c>
      <c r="F114" s="41" t="s">
        <v>737</v>
      </c>
      <c r="G114" s="36">
        <v>0.6118893068521841</v>
      </c>
      <c r="H114" s="36">
        <v>1.6415989055167164</v>
      </c>
      <c r="I114" s="36">
        <f t="shared" si="16"/>
        <v>-1.029709599</v>
      </c>
      <c r="J114" s="35">
        <v>-1.0</v>
      </c>
    </row>
    <row r="115">
      <c r="A115" s="35" t="s">
        <v>25</v>
      </c>
      <c r="B115" s="36">
        <v>0.09236244023164654</v>
      </c>
      <c r="C115" s="36">
        <v>0.146674183456449</v>
      </c>
      <c r="D115" s="36">
        <f t="shared" si="15"/>
        <v>-0.05431174322</v>
      </c>
      <c r="E115" s="35">
        <v>-1.0</v>
      </c>
      <c r="F115" s="41" t="s">
        <v>737</v>
      </c>
      <c r="G115" s="36">
        <v>0.10743579653527115</v>
      </c>
      <c r="H115" s="36">
        <v>0.22956722212570163</v>
      </c>
      <c r="I115" s="36">
        <f t="shared" si="16"/>
        <v>-0.1221314256</v>
      </c>
      <c r="J115" s="35">
        <v>-1.0</v>
      </c>
    </row>
    <row r="116">
      <c r="A116" s="35" t="s">
        <v>29</v>
      </c>
      <c r="B116" s="36">
        <v>249.3592731906847</v>
      </c>
      <c r="C116" s="36">
        <v>283.7705314949566</v>
      </c>
      <c r="D116" s="36">
        <f t="shared" si="15"/>
        <v>-34.4112583</v>
      </c>
      <c r="E116" s="35">
        <v>-1.0</v>
      </c>
      <c r="F116" s="41" t="s">
        <v>737</v>
      </c>
      <c r="G116" s="36">
        <v>290.5238214352647</v>
      </c>
      <c r="H116" s="36">
        <v>522.2337307853902</v>
      </c>
      <c r="I116" s="36">
        <f t="shared" si="16"/>
        <v>-231.7099094</v>
      </c>
      <c r="J116" s="35">
        <v>-1.0</v>
      </c>
    </row>
    <row r="117">
      <c r="A117" s="21" t="s">
        <v>33</v>
      </c>
      <c r="B117" s="225"/>
      <c r="C117" s="225"/>
      <c r="D117" s="250" t="s">
        <v>7</v>
      </c>
      <c r="E117" s="225">
        <f>sum(E112:E116)</f>
        <v>-5</v>
      </c>
      <c r="F117" s="41" t="s">
        <v>737</v>
      </c>
      <c r="G117" s="230"/>
      <c r="H117" s="249"/>
      <c r="I117" s="250" t="s">
        <v>7</v>
      </c>
      <c r="J117" s="225">
        <f>sum(J112:J116)</f>
        <v>-5</v>
      </c>
    </row>
    <row r="118">
      <c r="A118" s="35" t="s">
        <v>35</v>
      </c>
      <c r="B118" s="36">
        <v>0.43812026144377453</v>
      </c>
      <c r="C118" s="36">
        <v>0.41030300244134366</v>
      </c>
      <c r="D118" s="36">
        <f t="shared" ref="D118:D121" si="17">B118-C118</f>
        <v>0.027817259</v>
      </c>
      <c r="E118" s="35">
        <v>-1.0</v>
      </c>
      <c r="F118" s="41" t="s">
        <v>737</v>
      </c>
      <c r="G118" s="36">
        <v>0.28068380584291736</v>
      </c>
      <c r="H118" s="36">
        <v>0.22406321464327109</v>
      </c>
      <c r="I118" s="36">
        <f t="shared" ref="I118:I121" si="18">G118-H118</f>
        <v>0.0566205912</v>
      </c>
      <c r="J118" s="35">
        <v>-1.0</v>
      </c>
    </row>
    <row r="119">
      <c r="A119" s="35" t="s">
        <v>38</v>
      </c>
      <c r="B119" s="36">
        <v>0.7797402742614349</v>
      </c>
      <c r="C119" s="36">
        <v>0.695786148038733</v>
      </c>
      <c r="D119" s="36">
        <f t="shared" si="17"/>
        <v>0.08395412622</v>
      </c>
      <c r="E119" s="35">
        <v>-1.0</v>
      </c>
      <c r="F119" s="41" t="s">
        <v>737</v>
      </c>
      <c r="G119" s="36">
        <v>0.3902092127535534</v>
      </c>
      <c r="H119" s="36">
        <v>0.2887647793889039</v>
      </c>
      <c r="I119" s="36">
        <f t="shared" si="18"/>
        <v>0.1014444334</v>
      </c>
      <c r="J119" s="35">
        <v>-1.0</v>
      </c>
    </row>
    <row r="120">
      <c r="A120" s="35" t="s">
        <v>40</v>
      </c>
      <c r="B120" s="36">
        <v>1.7797402742614348</v>
      </c>
      <c r="C120" s="36">
        <v>1.695786148038733</v>
      </c>
      <c r="D120" s="36">
        <f t="shared" si="17"/>
        <v>0.08395412622</v>
      </c>
      <c r="E120" s="35">
        <v>-1.0</v>
      </c>
      <c r="F120" s="41" t="s">
        <v>737</v>
      </c>
      <c r="G120" s="36">
        <v>1.3902092127535535</v>
      </c>
      <c r="H120" s="36">
        <v>1.2887647793889039</v>
      </c>
      <c r="I120" s="36">
        <f t="shared" si="18"/>
        <v>0.1014444334</v>
      </c>
      <c r="J120" s="35">
        <v>-1.0</v>
      </c>
    </row>
    <row r="121">
      <c r="A121" s="35" t="s">
        <v>42</v>
      </c>
      <c r="B121" s="36">
        <v>0.21904714383281826</v>
      </c>
      <c r="C121" s="36">
        <v>0.17129946038578847</v>
      </c>
      <c r="D121" s="36">
        <f t="shared" si="17"/>
        <v>0.04774768345</v>
      </c>
      <c r="E121" s="35">
        <v>-1.0</v>
      </c>
      <c r="F121" s="41" t="s">
        <v>737</v>
      </c>
      <c r="G121" s="36">
        <v>0.146441887091027</v>
      </c>
      <c r="H121" s="36">
        <v>0.057749369510459926</v>
      </c>
      <c r="I121" s="36">
        <f t="shared" si="18"/>
        <v>0.08869251758</v>
      </c>
      <c r="J121" s="35">
        <v>-1.0</v>
      </c>
    </row>
    <row r="122">
      <c r="A122" s="21" t="s">
        <v>49</v>
      </c>
      <c r="B122" s="225"/>
      <c r="C122" s="225"/>
      <c r="D122" s="250" t="s">
        <v>7</v>
      </c>
      <c r="E122" s="225">
        <f>sum(E118:E121)</f>
        <v>-4</v>
      </c>
      <c r="F122" s="41" t="s">
        <v>737</v>
      </c>
      <c r="G122" s="230"/>
      <c r="H122" s="249"/>
      <c r="I122" s="250" t="s">
        <v>7</v>
      </c>
      <c r="J122" s="225">
        <f>sum(J118:J121)</f>
        <v>-4</v>
      </c>
    </row>
    <row r="123">
      <c r="A123" s="35" t="s">
        <v>51</v>
      </c>
      <c r="B123" s="36">
        <v>0.23157961240187638</v>
      </c>
      <c r="C123" s="36">
        <v>0.2325576765468065</v>
      </c>
      <c r="D123" s="36">
        <f t="shared" ref="D123:D126" si="19">B123-C123</f>
        <v>-0.0009780641449</v>
      </c>
      <c r="E123" s="35">
        <v>-1.0</v>
      </c>
      <c r="F123" s="41" t="s">
        <v>737</v>
      </c>
      <c r="G123" s="36">
        <v>0.41317482120382143</v>
      </c>
      <c r="H123" s="36">
        <v>0.598709115202334</v>
      </c>
      <c r="I123" s="36">
        <f t="shared" ref="I123:I126" si="20">G123-H123</f>
        <v>-0.185534294</v>
      </c>
      <c r="J123" s="35">
        <v>-1.0</v>
      </c>
    </row>
    <row r="124">
      <c r="A124" s="35" t="s">
        <v>54</v>
      </c>
      <c r="B124" s="36">
        <v>0.10689431870232022</v>
      </c>
      <c r="C124" s="36">
        <v>0.09603854283145143</v>
      </c>
      <c r="D124" s="36">
        <f t="shared" si="19"/>
        <v>0.01085577587</v>
      </c>
      <c r="E124" s="36">
        <v>1.0</v>
      </c>
      <c r="F124" s="41" t="s">
        <v>737</v>
      </c>
      <c r="G124" s="36">
        <v>0.16319950353549226</v>
      </c>
      <c r="H124" s="36">
        <v>0.3336366609933633</v>
      </c>
      <c r="I124" s="36">
        <f t="shared" si="20"/>
        <v>-0.1704371575</v>
      </c>
      <c r="J124" s="35">
        <v>-1.0</v>
      </c>
    </row>
    <row r="125">
      <c r="A125" s="35" t="s">
        <v>57</v>
      </c>
      <c r="B125" s="36">
        <v>0.07592684420849984</v>
      </c>
      <c r="C125" s="36">
        <v>0.07003196248702506</v>
      </c>
      <c r="D125" s="36">
        <f t="shared" si="19"/>
        <v>0.005894881721</v>
      </c>
      <c r="E125" s="36">
        <v>1.0</v>
      </c>
      <c r="F125" s="41" t="s">
        <v>737</v>
      </c>
      <c r="G125" s="36">
        <v>0.09248900546143697</v>
      </c>
      <c r="H125" s="36">
        <v>0.235965142468037</v>
      </c>
      <c r="I125" s="36">
        <f t="shared" si="20"/>
        <v>-0.143476137</v>
      </c>
      <c r="J125" s="35">
        <v>-1.0</v>
      </c>
    </row>
    <row r="126">
      <c r="A126" s="35" t="s">
        <v>60</v>
      </c>
      <c r="B126" s="36">
        <v>0.13513006253544074</v>
      </c>
      <c r="C126" s="36">
        <v>0.11875923190546529</v>
      </c>
      <c r="D126" s="36">
        <f t="shared" si="19"/>
        <v>0.01637083063</v>
      </c>
      <c r="E126" s="36">
        <v>1.0</v>
      </c>
      <c r="F126" s="41" t="s">
        <v>737</v>
      </c>
      <c r="G126" s="36">
        <v>0.1285790674709034</v>
      </c>
      <c r="H126" s="36">
        <v>0.30410356477629097</v>
      </c>
      <c r="I126" s="36">
        <f t="shared" si="20"/>
        <v>-0.1755244973</v>
      </c>
      <c r="J126" s="35">
        <v>-1.0</v>
      </c>
    </row>
    <row r="127">
      <c r="A127" s="21" t="s">
        <v>63</v>
      </c>
      <c r="B127" s="225"/>
      <c r="C127" s="225"/>
      <c r="D127" s="250" t="s">
        <v>7</v>
      </c>
      <c r="E127" s="225">
        <f>sum(E123:E126)</f>
        <v>2</v>
      </c>
      <c r="F127" s="41" t="s">
        <v>737</v>
      </c>
      <c r="G127" s="230"/>
      <c r="H127" s="249"/>
      <c r="I127" s="250" t="s">
        <v>7</v>
      </c>
      <c r="J127" s="225">
        <f>sum(J123:J126)</f>
        <v>-4</v>
      </c>
    </row>
    <row r="128">
      <c r="A128" s="42" t="s">
        <v>65</v>
      </c>
      <c r="B128" s="36">
        <v>6.2153150390924425</v>
      </c>
      <c r="C128" s="36">
        <v>7.155616743495344</v>
      </c>
      <c r="D128" s="36">
        <f t="shared" ref="D128:D133" si="21">B128-C128</f>
        <v>-0.9403017044</v>
      </c>
      <c r="E128" s="35">
        <v>-1.0</v>
      </c>
      <c r="F128" s="41" t="s">
        <v>737</v>
      </c>
      <c r="G128" s="36">
        <v>6.980667043531776</v>
      </c>
      <c r="H128" s="36">
        <v>8.401604487823226</v>
      </c>
      <c r="I128" s="36">
        <f t="shared" ref="I128:I133" si="22">G128-H128</f>
        <v>-1.420937444</v>
      </c>
      <c r="J128" s="35">
        <v>-1.0</v>
      </c>
    </row>
    <row r="129">
      <c r="A129" s="42" t="s">
        <v>68</v>
      </c>
      <c r="B129" s="36">
        <v>58.72590491459579</v>
      </c>
      <c r="C129" s="36">
        <v>51.00888058765797</v>
      </c>
      <c r="D129" s="36">
        <f t="shared" si="21"/>
        <v>7.717024327</v>
      </c>
      <c r="E129" s="35">
        <v>-1.0</v>
      </c>
      <c r="F129" s="41" t="s">
        <v>737</v>
      </c>
      <c r="G129" s="36">
        <v>52.28726677892563</v>
      </c>
      <c r="H129" s="36">
        <v>43.44408267837516</v>
      </c>
      <c r="I129" s="36">
        <f t="shared" si="22"/>
        <v>8.843184101</v>
      </c>
      <c r="J129" s="35">
        <v>-1.0</v>
      </c>
    </row>
    <row r="130">
      <c r="A130" s="42" t="s">
        <v>72</v>
      </c>
      <c r="B130" s="36">
        <v>11.33098289068652</v>
      </c>
      <c r="C130" s="36">
        <v>10.242276975361088</v>
      </c>
      <c r="D130" s="36">
        <f t="shared" si="21"/>
        <v>1.088705915</v>
      </c>
      <c r="E130" s="36">
        <v>1.0</v>
      </c>
      <c r="F130" s="41" t="s">
        <v>737</v>
      </c>
      <c r="G130" s="36">
        <v>8.322159494930203</v>
      </c>
      <c r="H130" s="36">
        <v>13.054540120573357</v>
      </c>
      <c r="I130" s="36">
        <f t="shared" si="22"/>
        <v>-4.732380626</v>
      </c>
      <c r="J130" s="35">
        <v>-1.0</v>
      </c>
    </row>
    <row r="131">
      <c r="A131" s="42" t="s">
        <v>76</v>
      </c>
      <c r="B131" s="36">
        <v>32.21256298074645</v>
      </c>
      <c r="C131" s="36">
        <v>35.63660706286768</v>
      </c>
      <c r="D131" s="36">
        <f t="shared" si="21"/>
        <v>-3.424044082</v>
      </c>
      <c r="E131" s="36">
        <v>1.0</v>
      </c>
      <c r="F131" s="41" t="s">
        <v>737</v>
      </c>
      <c r="G131" s="36">
        <v>43.85880854871326</v>
      </c>
      <c r="H131" s="36">
        <v>27.9596214519098</v>
      </c>
      <c r="I131" s="36">
        <f t="shared" si="22"/>
        <v>15.8991871</v>
      </c>
      <c r="J131" s="35">
        <v>-1.0</v>
      </c>
    </row>
    <row r="132">
      <c r="A132" s="42" t="s">
        <v>79</v>
      </c>
      <c r="B132" s="36">
        <v>4.341800277050102</v>
      </c>
      <c r="C132" s="36">
        <v>5.062130475678581</v>
      </c>
      <c r="D132" s="36">
        <f t="shared" si="21"/>
        <v>-0.7203301986</v>
      </c>
      <c r="E132" s="35">
        <v>-1.0</v>
      </c>
      <c r="F132" s="41" t="s">
        <v>737</v>
      </c>
      <c r="G132" s="36">
        <v>5.468780796299855</v>
      </c>
      <c r="H132" s="36">
        <v>17.440913516256906</v>
      </c>
      <c r="I132" s="36">
        <f t="shared" si="22"/>
        <v>-11.97213272</v>
      </c>
      <c r="J132" s="35">
        <v>-1.0</v>
      </c>
    </row>
    <row r="133">
      <c r="A133" s="42" t="s">
        <v>82</v>
      </c>
      <c r="B133" s="36">
        <v>0.7102982191218343</v>
      </c>
      <c r="C133" s="36">
        <v>0.729206841569138</v>
      </c>
      <c r="D133" s="36">
        <f t="shared" si="21"/>
        <v>-0.01890862245</v>
      </c>
      <c r="E133" s="35">
        <v>-1.0</v>
      </c>
      <c r="F133" s="41" t="s">
        <v>737</v>
      </c>
      <c r="G133" s="36">
        <v>0.5667235711983809</v>
      </c>
      <c r="H133" s="36">
        <v>0.707251840266831</v>
      </c>
      <c r="I133" s="36">
        <f t="shared" si="22"/>
        <v>-0.1405282691</v>
      </c>
      <c r="J133" s="35">
        <v>-1.0</v>
      </c>
    </row>
    <row r="134">
      <c r="A134" s="21" t="s">
        <v>85</v>
      </c>
      <c r="B134" s="225"/>
      <c r="C134" s="225"/>
      <c r="D134" s="250" t="s">
        <v>7</v>
      </c>
      <c r="E134" s="225">
        <f>sum(E128:E133)</f>
        <v>-2</v>
      </c>
      <c r="F134" s="41" t="s">
        <v>737</v>
      </c>
      <c r="G134" s="230"/>
      <c r="H134" s="249"/>
      <c r="I134" s="250" t="s">
        <v>7</v>
      </c>
      <c r="J134" s="225">
        <f>sum(J128:J133)</f>
        <v>-6</v>
      </c>
    </row>
    <row r="135">
      <c r="A135" s="43" t="s">
        <v>87</v>
      </c>
      <c r="B135" s="43">
        <v>5650.0</v>
      </c>
      <c r="C135" s="43">
        <v>5700.0</v>
      </c>
      <c r="D135" s="67">
        <f>B135-C135</f>
        <v>-50</v>
      </c>
      <c r="E135" s="35">
        <v>-1.0</v>
      </c>
      <c r="F135" s="41" t="s">
        <v>737</v>
      </c>
      <c r="G135" s="43">
        <v>1335.0</v>
      </c>
      <c r="H135" s="43">
        <v>1620.0</v>
      </c>
      <c r="I135" s="67">
        <f>G135-H135</f>
        <v>-285</v>
      </c>
      <c r="J135" s="35">
        <v>-1.0</v>
      </c>
    </row>
    <row r="136">
      <c r="A136" s="43" t="s">
        <v>92</v>
      </c>
      <c r="B136" s="67">
        <v>6185.67246639656</v>
      </c>
      <c r="C136" s="67">
        <v>6020.222561917153</v>
      </c>
      <c r="D136" s="67">
        <v>165.44990447940654</v>
      </c>
      <c r="E136" s="35">
        <v>1.0</v>
      </c>
      <c r="F136" s="41" t="s">
        <v>737</v>
      </c>
      <c r="G136" s="67">
        <v>1339.6476174314437</v>
      </c>
      <c r="H136" s="67">
        <v>1131.584537551875</v>
      </c>
      <c r="I136" s="67">
        <v>165.44990447940654</v>
      </c>
      <c r="J136" s="35">
        <v>1.0</v>
      </c>
    </row>
    <row r="137">
      <c r="A137" s="35" t="s">
        <v>672</v>
      </c>
      <c r="B137" s="35">
        <v>519.0</v>
      </c>
      <c r="C137" s="35">
        <v>640.0</v>
      </c>
      <c r="D137" s="36">
        <v>-121.0</v>
      </c>
      <c r="E137" s="35">
        <v>-1.0</v>
      </c>
      <c r="F137" s="41" t="s">
        <v>737</v>
      </c>
      <c r="G137" s="35">
        <v>63.2</v>
      </c>
      <c r="H137" s="35">
        <v>75.1</v>
      </c>
      <c r="I137" s="36">
        <v>-121.0</v>
      </c>
      <c r="J137" s="35">
        <v>-1.0</v>
      </c>
    </row>
    <row r="138">
      <c r="A138" s="35" t="s">
        <v>95</v>
      </c>
      <c r="B138" s="36">
        <v>835.8703072079211</v>
      </c>
      <c r="C138" s="36">
        <v>714.9570073532335</v>
      </c>
      <c r="D138" s="36">
        <v>120.91329985468758</v>
      </c>
      <c r="E138" s="36">
        <v>1.0</v>
      </c>
      <c r="F138" s="41" t="s">
        <v>737</v>
      </c>
      <c r="G138" s="36">
        <v>172.2506413889526</v>
      </c>
      <c r="H138" s="36">
        <v>344.11889171525587</v>
      </c>
      <c r="I138" s="36">
        <v>120.91329985468758</v>
      </c>
      <c r="J138" s="36">
        <v>1.0</v>
      </c>
    </row>
    <row r="139">
      <c r="A139" s="35" t="s">
        <v>99</v>
      </c>
      <c r="B139" s="36">
        <v>0.14794164729343737</v>
      </c>
      <c r="C139" s="36">
        <v>0.1254310539216199</v>
      </c>
      <c r="D139" s="36">
        <v>0.02251059337181746</v>
      </c>
      <c r="E139" s="36">
        <v>1.0</v>
      </c>
      <c r="F139" s="41" t="s">
        <v>737</v>
      </c>
      <c r="G139" s="36">
        <v>0.1290266976696274</v>
      </c>
      <c r="H139" s="36">
        <v>0.21241906896003449</v>
      </c>
      <c r="I139" s="36">
        <v>0.02251059337181746</v>
      </c>
      <c r="J139" s="36">
        <v>1.0</v>
      </c>
    </row>
    <row r="140">
      <c r="A140" s="35" t="s">
        <v>102</v>
      </c>
      <c r="B140" s="36">
        <v>0.9134010943342732</v>
      </c>
      <c r="C140" s="36">
        <v>0.9468088499015263</v>
      </c>
      <c r="D140" s="36">
        <v>-0.03340775556725306</v>
      </c>
      <c r="E140" s="36">
        <v>1.0</v>
      </c>
      <c r="F140" s="41" t="s">
        <v>737</v>
      </c>
      <c r="G140" s="36">
        <v>0.9965307164578437</v>
      </c>
      <c r="H140" s="36">
        <v>1.4316208345377242</v>
      </c>
      <c r="I140" s="36">
        <v>-0.03340775556725306</v>
      </c>
      <c r="J140" s="36">
        <v>1.0</v>
      </c>
    </row>
    <row r="141">
      <c r="A141" s="35" t="s">
        <v>105</v>
      </c>
      <c r="B141" s="36">
        <v>0.09185840707964602</v>
      </c>
      <c r="C141" s="36">
        <v>0.11228070175438597</v>
      </c>
      <c r="D141" s="67">
        <v>-29.9127727285931</v>
      </c>
      <c r="E141" s="35">
        <v>-1.0</v>
      </c>
      <c r="F141" s="41" t="s">
        <v>737</v>
      </c>
      <c r="G141" s="36">
        <v>0.04734082397003746</v>
      </c>
      <c r="H141" s="36">
        <v>0.046358024691358024</v>
      </c>
      <c r="I141" s="67">
        <v>-29.9127727285931</v>
      </c>
      <c r="J141" s="35">
        <v>-1.0</v>
      </c>
    </row>
    <row r="142">
      <c r="A142" s="36"/>
      <c r="B142" s="36"/>
      <c r="C142" s="36"/>
      <c r="D142" s="250" t="s">
        <v>7</v>
      </c>
      <c r="E142" s="225">
        <f>sum(E135:E141)</f>
        <v>1</v>
      </c>
      <c r="F142" s="41" t="s">
        <v>737</v>
      </c>
      <c r="G142" s="230"/>
      <c r="H142" s="249"/>
      <c r="I142" s="250" t="s">
        <v>7</v>
      </c>
      <c r="J142" s="225">
        <f>sum(J135:J141)</f>
        <v>1</v>
      </c>
    </row>
    <row r="146">
      <c r="A146" s="7" t="s">
        <v>4</v>
      </c>
      <c r="B146" s="8" t="s">
        <v>132</v>
      </c>
      <c r="C146" s="3"/>
      <c r="D146" s="5"/>
      <c r="E146" s="234" t="s">
        <v>741</v>
      </c>
      <c r="F146" s="8" t="s">
        <v>141</v>
      </c>
      <c r="G146" s="3"/>
      <c r="H146" s="5"/>
    </row>
    <row r="147">
      <c r="A147" s="11"/>
      <c r="B147" s="17" t="s">
        <v>742</v>
      </c>
      <c r="C147" s="18" t="s">
        <v>743</v>
      </c>
      <c r="D147" s="17" t="s">
        <v>744</v>
      </c>
      <c r="E147" s="18" t="s">
        <v>737</v>
      </c>
      <c r="F147" s="17" t="s">
        <v>742</v>
      </c>
      <c r="G147" s="18" t="s">
        <v>743</v>
      </c>
      <c r="H147" s="17" t="s">
        <v>744</v>
      </c>
    </row>
    <row r="148">
      <c r="A148" s="22" t="s">
        <v>12</v>
      </c>
      <c r="B148" s="252">
        <v>-5.0</v>
      </c>
      <c r="C148" s="41" t="s">
        <v>745</v>
      </c>
      <c r="D148" s="41">
        <v>-1.0</v>
      </c>
      <c r="E148" s="41" t="s">
        <v>737</v>
      </c>
      <c r="F148" s="252">
        <v>-5.0</v>
      </c>
      <c r="G148" s="41" t="s">
        <v>745</v>
      </c>
      <c r="H148" s="41">
        <v>-1.0</v>
      </c>
    </row>
    <row r="149">
      <c r="A149" s="22" t="s">
        <v>33</v>
      </c>
      <c r="B149" s="252">
        <v>-4.0</v>
      </c>
      <c r="C149" s="41" t="s">
        <v>745</v>
      </c>
      <c r="D149" s="55" t="s">
        <v>746</v>
      </c>
      <c r="E149" s="41" t="s">
        <v>737</v>
      </c>
      <c r="F149" s="252">
        <v>-4.0</v>
      </c>
      <c r="G149" s="41" t="s">
        <v>745</v>
      </c>
      <c r="H149" s="55" t="s">
        <v>746</v>
      </c>
    </row>
    <row r="150">
      <c r="A150" s="22" t="s">
        <v>49</v>
      </c>
      <c r="B150" s="252">
        <v>2.0</v>
      </c>
      <c r="C150" s="41" t="s">
        <v>747</v>
      </c>
      <c r="D150" s="55" t="s">
        <v>748</v>
      </c>
      <c r="E150" s="41" t="s">
        <v>737</v>
      </c>
      <c r="F150" s="252">
        <v>2.0</v>
      </c>
      <c r="G150" s="41" t="s">
        <v>747</v>
      </c>
      <c r="H150" s="55" t="s">
        <v>748</v>
      </c>
    </row>
    <row r="151">
      <c r="A151" s="22" t="s">
        <v>63</v>
      </c>
      <c r="B151" s="252">
        <v>-2.0</v>
      </c>
      <c r="C151" s="41" t="s">
        <v>745</v>
      </c>
      <c r="D151" s="55" t="s">
        <v>746</v>
      </c>
      <c r="E151" s="41" t="s">
        <v>737</v>
      </c>
      <c r="F151" s="252">
        <v>-2.0</v>
      </c>
      <c r="G151" s="41" t="s">
        <v>745</v>
      </c>
      <c r="H151" s="55" t="s">
        <v>746</v>
      </c>
    </row>
    <row r="152">
      <c r="A152" s="22" t="s">
        <v>85</v>
      </c>
      <c r="B152" s="252">
        <v>1.0</v>
      </c>
      <c r="C152" s="41" t="s">
        <v>747</v>
      </c>
      <c r="D152" s="55" t="s">
        <v>748</v>
      </c>
      <c r="E152" s="41" t="s">
        <v>737</v>
      </c>
      <c r="F152" s="252">
        <v>1.0</v>
      </c>
      <c r="G152" s="41" t="s">
        <v>747</v>
      </c>
      <c r="H152" s="55" t="s">
        <v>748</v>
      </c>
    </row>
    <row r="153">
      <c r="A153" s="253"/>
      <c r="B153" s="22" t="s">
        <v>749</v>
      </c>
      <c r="C153" s="22" t="s">
        <v>745</v>
      </c>
      <c r="D153" s="253">
        <f>SUM(D148:D152)</f>
        <v>-1</v>
      </c>
      <c r="E153" s="22" t="s">
        <v>737</v>
      </c>
      <c r="F153" s="22" t="s">
        <v>749</v>
      </c>
      <c r="G153" s="22" t="s">
        <v>745</v>
      </c>
      <c r="H153" s="253">
        <f>SUM(H148:H152)</f>
        <v>-1</v>
      </c>
    </row>
    <row r="154">
      <c r="A154" s="254"/>
      <c r="B154" s="255" t="s">
        <v>750</v>
      </c>
      <c r="C154" s="255" t="s">
        <v>751</v>
      </c>
      <c r="D154" s="255">
        <v>0.0</v>
      </c>
      <c r="E154" s="254"/>
      <c r="F154" s="255" t="s">
        <v>750</v>
      </c>
      <c r="G154" s="255" t="s">
        <v>751</v>
      </c>
      <c r="H154" s="255">
        <v>0.0</v>
      </c>
    </row>
  </sheetData>
  <mergeCells count="26">
    <mergeCell ref="H38:I38"/>
    <mergeCell ref="J38:K38"/>
    <mergeCell ref="A1:A2"/>
    <mergeCell ref="B1:B2"/>
    <mergeCell ref="C1:D1"/>
    <mergeCell ref="F1:G1"/>
    <mergeCell ref="A37:A38"/>
    <mergeCell ref="B37:B38"/>
    <mergeCell ref="H37:K37"/>
    <mergeCell ref="C73:E73"/>
    <mergeCell ref="F73:H73"/>
    <mergeCell ref="A109:A110"/>
    <mergeCell ref="B109:E109"/>
    <mergeCell ref="G109:J109"/>
    <mergeCell ref="A146:A147"/>
    <mergeCell ref="B146:D146"/>
    <mergeCell ref="F146:H146"/>
    <mergeCell ref="J73:L73"/>
    <mergeCell ref="M73:O73"/>
    <mergeCell ref="C37:F37"/>
    <mergeCell ref="C38:D38"/>
    <mergeCell ref="E38:F38"/>
    <mergeCell ref="A72:A73"/>
    <mergeCell ref="B72:B73"/>
    <mergeCell ref="C72:H72"/>
    <mergeCell ref="J72:O72"/>
  </mergeCells>
  <conditionalFormatting sqref="D112:E142 I112:J142 B148:B152 F148:F152">
    <cfRule type="cellIs" dxfId="0" priority="1" operator="greaterThan">
      <formula>0</formula>
    </cfRule>
  </conditionalFormatting>
  <conditionalFormatting sqref="D112:E142 I112:J142 B148:B152 F148:F152">
    <cfRule type="cellIs" dxfId="2" priority="2" operator="lessThan">
      <formula>0</formula>
    </cfRule>
  </conditionalFormatting>
  <conditionalFormatting sqref="D112:E142 I112:J142 B148:B152 F148:F152">
    <cfRule type="cellIs" dxfId="1" priority="3" operator="equal">
      <formula>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3" max="3" width="6.13"/>
    <col customWidth="1" min="4" max="4" width="10.63"/>
    <col customWidth="1" min="5" max="5" width="7.0"/>
    <col customWidth="1" min="6" max="6" width="10.63"/>
    <col customWidth="1" min="9" max="10" width="5.13"/>
    <col customWidth="1" min="13" max="14" width="6.13"/>
    <col customWidth="1" min="15" max="15" width="20.75"/>
    <col customWidth="1" min="17" max="17" width="5.13"/>
    <col customWidth="1" min="18" max="18" width="10.63"/>
    <col customWidth="1" min="19" max="19" width="5.13"/>
    <col customWidth="1" min="20" max="20" width="10.63"/>
    <col customWidth="1" min="21" max="21" width="21.5"/>
    <col customWidth="1" min="22" max="22" width="10.13"/>
    <col customWidth="1" min="27" max="27" width="18.25"/>
    <col customWidth="1" min="28" max="28" width="16.0"/>
    <col customWidth="1" min="29" max="29" width="22.25"/>
    <col customWidth="1" min="30" max="30" width="10.63"/>
    <col customWidth="1" min="31" max="31" width="9.25"/>
    <col customWidth="1" min="32" max="32" width="10.63"/>
    <col customWidth="1" min="33" max="33" width="9.25"/>
    <col customWidth="1" min="34" max="34" width="11.13"/>
    <col customWidth="1" min="35" max="35" width="9.25"/>
    <col customWidth="1" min="36" max="36" width="11.38"/>
    <col customWidth="1" min="37" max="37" width="21.5"/>
    <col customWidth="1" min="38" max="38" width="11.38"/>
    <col customWidth="1" min="39" max="39" width="9.25"/>
    <col customWidth="1" min="40" max="40" width="11.38"/>
    <col customWidth="1" min="41" max="41" width="9.25"/>
    <col customWidth="1" min="42" max="42" width="16.13"/>
    <col customWidth="1" min="43" max="43" width="11.38"/>
    <col customWidth="1" min="44" max="44" width="4.5"/>
    <col customWidth="1" min="45" max="45" width="10.63"/>
    <col customWidth="1" min="46" max="46" width="4.5"/>
    <col customWidth="1" min="47" max="47" width="15.38"/>
    <col customWidth="1" min="48" max="48" width="7.63"/>
    <col customWidth="1" min="49" max="49" width="16.0"/>
  </cols>
  <sheetData>
    <row r="1">
      <c r="A1" s="7" t="s">
        <v>4</v>
      </c>
      <c r="B1" s="7" t="s">
        <v>5</v>
      </c>
      <c r="C1" s="8" t="s">
        <v>132</v>
      </c>
      <c r="D1" s="3"/>
      <c r="E1" s="5"/>
      <c r="F1" s="234"/>
      <c r="G1" s="7" t="s">
        <v>4</v>
      </c>
      <c r="H1" s="7" t="s">
        <v>5</v>
      </c>
      <c r="I1" s="8" t="s">
        <v>132</v>
      </c>
      <c r="J1" s="5"/>
      <c r="K1" s="7" t="s">
        <v>4</v>
      </c>
      <c r="L1" s="7" t="s">
        <v>5</v>
      </c>
      <c r="M1" s="8" t="s">
        <v>132</v>
      </c>
      <c r="N1" s="5"/>
      <c r="O1" s="7" t="s">
        <v>4</v>
      </c>
      <c r="P1" s="7" t="s">
        <v>5</v>
      </c>
      <c r="Q1" s="8" t="s">
        <v>132</v>
      </c>
      <c r="R1" s="3"/>
      <c r="S1" s="5"/>
      <c r="T1" s="234"/>
      <c r="U1" s="7" t="s">
        <v>4</v>
      </c>
      <c r="V1" s="7" t="s">
        <v>5</v>
      </c>
      <c r="W1" s="256" t="s">
        <v>132</v>
      </c>
      <c r="X1" s="3"/>
      <c r="Y1" s="5"/>
      <c r="Z1" s="257"/>
      <c r="AA1" s="258"/>
      <c r="AB1" s="258"/>
      <c r="AC1" s="7" t="s">
        <v>4</v>
      </c>
      <c r="AD1" s="259" t="s">
        <v>752</v>
      </c>
      <c r="AE1" s="3"/>
      <c r="AF1" s="3"/>
      <c r="AG1" s="5"/>
      <c r="AH1" s="219"/>
      <c r="AI1" s="219"/>
      <c r="AJ1" s="219"/>
      <c r="AK1" s="7" t="s">
        <v>4</v>
      </c>
      <c r="AL1" s="259" t="s">
        <v>752</v>
      </c>
      <c r="AM1" s="3"/>
      <c r="AN1" s="3"/>
      <c r="AO1" s="5"/>
      <c r="AP1" s="219"/>
      <c r="AQ1" s="219"/>
      <c r="AR1" s="219"/>
      <c r="AS1" s="219"/>
      <c r="AT1" s="219"/>
      <c r="AU1" s="219"/>
      <c r="AV1" s="219"/>
      <c r="AW1" s="219"/>
    </row>
    <row r="2">
      <c r="A2" s="11"/>
      <c r="B2" s="11"/>
      <c r="C2" s="234" t="s">
        <v>1</v>
      </c>
      <c r="D2" s="234" t="s">
        <v>752</v>
      </c>
      <c r="E2" s="17" t="s">
        <v>2</v>
      </c>
      <c r="F2" s="17" t="s">
        <v>752</v>
      </c>
      <c r="G2" s="11"/>
      <c r="H2" s="11"/>
      <c r="I2" s="234" t="s">
        <v>1</v>
      </c>
      <c r="J2" s="17" t="s">
        <v>2</v>
      </c>
      <c r="K2" s="11"/>
      <c r="L2" s="11"/>
      <c r="M2" s="234" t="s">
        <v>1</v>
      </c>
      <c r="N2" s="17" t="s">
        <v>2</v>
      </c>
      <c r="O2" s="11"/>
      <c r="P2" s="11"/>
      <c r="Q2" s="234" t="s">
        <v>1</v>
      </c>
      <c r="R2" s="234" t="s">
        <v>752</v>
      </c>
      <c r="S2" s="17" t="s">
        <v>2</v>
      </c>
      <c r="T2" s="17" t="s">
        <v>752</v>
      </c>
      <c r="U2" s="11"/>
      <c r="V2" s="11"/>
      <c r="W2" s="257" t="s">
        <v>1</v>
      </c>
      <c r="X2" s="257" t="s">
        <v>752</v>
      </c>
      <c r="Y2" s="260" t="s">
        <v>2</v>
      </c>
      <c r="Z2" s="260" t="s">
        <v>752</v>
      </c>
      <c r="AA2" s="258"/>
      <c r="AB2" s="258"/>
      <c r="AC2" s="11"/>
      <c r="AD2" s="259">
        <v>2023.0</v>
      </c>
      <c r="AE2" s="5"/>
      <c r="AF2" s="259">
        <v>2022.0</v>
      </c>
      <c r="AG2" s="5"/>
      <c r="AH2" s="219"/>
      <c r="AI2" s="219"/>
      <c r="AJ2" s="219"/>
      <c r="AK2" s="11"/>
      <c r="AL2" s="259">
        <v>2023.0</v>
      </c>
      <c r="AM2" s="5"/>
      <c r="AN2" s="259">
        <v>2022.0</v>
      </c>
      <c r="AO2" s="5"/>
      <c r="AP2" s="261" t="s">
        <v>4</v>
      </c>
      <c r="AQ2" s="261">
        <v>2023.0</v>
      </c>
      <c r="AR2" s="261" t="s">
        <v>753</v>
      </c>
      <c r="AS2" s="261">
        <v>2022.0</v>
      </c>
      <c r="AT2" s="261" t="s">
        <v>753</v>
      </c>
      <c r="AU2" s="261" t="s">
        <v>754</v>
      </c>
      <c r="AV2" s="219" t="s">
        <v>755</v>
      </c>
      <c r="AW2" s="219"/>
    </row>
    <row r="3">
      <c r="A3" s="22" t="s">
        <v>12</v>
      </c>
      <c r="B3" s="22" t="s">
        <v>5</v>
      </c>
      <c r="C3" s="33"/>
      <c r="D3" s="33"/>
      <c r="E3" s="33"/>
      <c r="F3" s="33"/>
      <c r="G3" s="21" t="s">
        <v>49</v>
      </c>
      <c r="H3" s="23" t="s">
        <v>5</v>
      </c>
      <c r="I3" s="36"/>
      <c r="J3" s="36"/>
      <c r="K3" s="21" t="s">
        <v>85</v>
      </c>
      <c r="L3" s="22" t="s">
        <v>5</v>
      </c>
      <c r="M3" s="36"/>
      <c r="N3" s="36"/>
      <c r="O3" s="22" t="s">
        <v>49</v>
      </c>
      <c r="P3" s="23" t="s">
        <v>5</v>
      </c>
      <c r="Q3" s="236"/>
      <c r="R3" s="36"/>
      <c r="S3" s="236"/>
      <c r="T3" s="36"/>
      <c r="U3" s="262" t="s">
        <v>85</v>
      </c>
      <c r="V3" s="262" t="s">
        <v>5</v>
      </c>
      <c r="W3" s="263"/>
      <c r="X3" s="264"/>
      <c r="Y3" s="263"/>
      <c r="Z3" s="264"/>
      <c r="AA3" s="258"/>
      <c r="AB3" s="258"/>
      <c r="AC3" s="262" t="s">
        <v>12</v>
      </c>
      <c r="AD3" s="262" t="s">
        <v>743</v>
      </c>
      <c r="AE3" s="262" t="s">
        <v>744</v>
      </c>
      <c r="AF3" s="262" t="s">
        <v>743</v>
      </c>
      <c r="AG3" s="262" t="s">
        <v>744</v>
      </c>
      <c r="AH3" s="265" t="s">
        <v>752</v>
      </c>
      <c r="AI3" s="265" t="s">
        <v>756</v>
      </c>
      <c r="AJ3" s="265" t="s">
        <v>757</v>
      </c>
      <c r="AK3" s="262" t="s">
        <v>33</v>
      </c>
      <c r="AL3" s="262" t="s">
        <v>743</v>
      </c>
      <c r="AM3" s="262" t="s">
        <v>744</v>
      </c>
      <c r="AN3" s="262" t="s">
        <v>743</v>
      </c>
      <c r="AO3" s="262" t="s">
        <v>744</v>
      </c>
      <c r="AP3" s="262" t="s">
        <v>12</v>
      </c>
      <c r="AQ3" s="266" t="s">
        <v>676</v>
      </c>
      <c r="AR3" s="266">
        <v>1.0</v>
      </c>
      <c r="AS3" s="266" t="s">
        <v>676</v>
      </c>
      <c r="AT3" s="266">
        <v>1.0</v>
      </c>
      <c r="AU3" s="266">
        <f t="shared" ref="AU3:AU7" si="1">average(AR3,AT3)</f>
        <v>1</v>
      </c>
    </row>
    <row r="4">
      <c r="A4" s="32" t="s">
        <v>15</v>
      </c>
      <c r="B4" s="32">
        <v>2.0</v>
      </c>
      <c r="C4" s="33">
        <f>Rujukan!B6/Rujukan!B76</f>
        <v>1.329254051</v>
      </c>
      <c r="D4" s="52" t="s">
        <v>674</v>
      </c>
      <c r="E4" s="33">
        <f>Rujukan!C6/Rujukan!C76</f>
        <v>1.50856558</v>
      </c>
      <c r="F4" s="52" t="s">
        <v>674</v>
      </c>
      <c r="G4" s="35" t="s">
        <v>51</v>
      </c>
      <c r="H4" s="55" t="s">
        <v>758</v>
      </c>
      <c r="I4" s="236">
        <v>0.23157961240187638</v>
      </c>
      <c r="J4" s="236">
        <v>0.2325576765468065</v>
      </c>
      <c r="K4" s="35" t="s">
        <v>95</v>
      </c>
      <c r="L4" s="41" t="s">
        <v>96</v>
      </c>
      <c r="M4" s="236">
        <v>835.8703072079211</v>
      </c>
      <c r="N4" s="236">
        <v>714.9570073532335</v>
      </c>
      <c r="O4" s="41" t="s">
        <v>51</v>
      </c>
      <c r="P4" s="55" t="s">
        <v>758</v>
      </c>
      <c r="Q4" s="236">
        <v>0.23157961240187638</v>
      </c>
      <c r="R4" s="36" t="s">
        <v>674</v>
      </c>
      <c r="S4" s="236">
        <v>0.2325576765468065</v>
      </c>
      <c r="T4" s="36" t="s">
        <v>674</v>
      </c>
      <c r="U4" s="69" t="s">
        <v>95</v>
      </c>
      <c r="V4" s="69" t="s">
        <v>96</v>
      </c>
      <c r="W4" s="263">
        <v>835.8703072079211</v>
      </c>
      <c r="X4" s="264" t="s">
        <v>676</v>
      </c>
      <c r="Y4" s="263">
        <v>714.9570073532335</v>
      </c>
      <c r="Z4" s="264" t="s">
        <v>676</v>
      </c>
      <c r="AA4" s="267"/>
      <c r="AB4" s="267"/>
      <c r="AC4" s="268" t="s">
        <v>15</v>
      </c>
      <c r="AD4" s="264" t="s">
        <v>674</v>
      </c>
      <c r="AE4" s="264">
        <v>0.0</v>
      </c>
      <c r="AF4" s="264" t="s">
        <v>674</v>
      </c>
      <c r="AG4" s="264">
        <v>0.0</v>
      </c>
      <c r="AH4" s="258" t="s">
        <v>759</v>
      </c>
      <c r="AI4" s="267">
        <f>2*5</f>
        <v>10</v>
      </c>
      <c r="AJ4" s="258">
        <v>8.0</v>
      </c>
      <c r="AK4" s="69" t="s">
        <v>35</v>
      </c>
      <c r="AL4" s="264" t="s">
        <v>675</v>
      </c>
      <c r="AM4" s="264">
        <v>2.0</v>
      </c>
      <c r="AN4" s="264" t="s">
        <v>675</v>
      </c>
      <c r="AO4" s="264">
        <v>2.0</v>
      </c>
      <c r="AP4" s="262" t="s">
        <v>33</v>
      </c>
      <c r="AQ4" s="266" t="s">
        <v>676</v>
      </c>
      <c r="AR4" s="266">
        <v>1.0</v>
      </c>
      <c r="AS4" s="266" t="s">
        <v>676</v>
      </c>
      <c r="AT4" s="266">
        <v>1.0</v>
      </c>
      <c r="AU4" s="266">
        <f t="shared" si="1"/>
        <v>1</v>
      </c>
    </row>
    <row r="5">
      <c r="A5" s="41" t="s">
        <v>18</v>
      </c>
      <c r="B5" s="40">
        <v>45298.0</v>
      </c>
      <c r="C5" s="33">
        <f>(Rujukan!B6-Rujukan!B23)/Rujukan!B76</f>
        <v>1.016205148</v>
      </c>
      <c r="D5" s="52" t="s">
        <v>676</v>
      </c>
      <c r="E5" s="33">
        <f>(Rujukan!C6-Rujukan!C23)/Rujukan!C76</f>
        <v>1.237394923</v>
      </c>
      <c r="F5" s="52" t="s">
        <v>676</v>
      </c>
      <c r="G5" s="35" t="s">
        <v>54</v>
      </c>
      <c r="H5" s="55" t="s">
        <v>758</v>
      </c>
      <c r="I5" s="236">
        <v>0.10689431870232022</v>
      </c>
      <c r="J5" s="236">
        <v>0.09603854283145143</v>
      </c>
      <c r="K5" s="35" t="s">
        <v>99</v>
      </c>
      <c r="L5" s="40">
        <v>45442.0</v>
      </c>
      <c r="M5" s="236">
        <v>0.14794164729343737</v>
      </c>
      <c r="N5" s="236">
        <v>0.1254310539216199</v>
      </c>
      <c r="O5" s="41" t="s">
        <v>54</v>
      </c>
      <c r="P5" s="55" t="s">
        <v>758</v>
      </c>
      <c r="Q5" s="236">
        <v>0.10689431870232022</v>
      </c>
      <c r="R5" s="36" t="s">
        <v>674</v>
      </c>
      <c r="S5" s="236">
        <v>0.09603854283145143</v>
      </c>
      <c r="T5" s="36" t="s">
        <v>674</v>
      </c>
      <c r="U5" s="69" t="s">
        <v>99</v>
      </c>
      <c r="V5" s="269">
        <v>45442.0</v>
      </c>
      <c r="W5" s="263">
        <v>0.14794164729343737</v>
      </c>
      <c r="X5" s="264" t="s">
        <v>675</v>
      </c>
      <c r="Y5" s="263">
        <v>0.1254310539216199</v>
      </c>
      <c r="Z5" s="264" t="s">
        <v>675</v>
      </c>
      <c r="AA5" s="267"/>
      <c r="AB5" s="267"/>
      <c r="AC5" s="69" t="s">
        <v>18</v>
      </c>
      <c r="AD5" s="264" t="s">
        <v>676</v>
      </c>
      <c r="AE5" s="264">
        <v>1.0</v>
      </c>
      <c r="AF5" s="264" t="s">
        <v>676</v>
      </c>
      <c r="AG5" s="264">
        <v>1.0</v>
      </c>
      <c r="AH5" s="258" t="s">
        <v>760</v>
      </c>
      <c r="AI5" s="270">
        <v>7.0</v>
      </c>
      <c r="AJ5" s="258">
        <v>3.0</v>
      </c>
      <c r="AK5" s="69" t="s">
        <v>38</v>
      </c>
      <c r="AL5" s="264" t="s">
        <v>676</v>
      </c>
      <c r="AM5" s="264">
        <v>1.0</v>
      </c>
      <c r="AN5" s="264" t="s">
        <v>676</v>
      </c>
      <c r="AO5" s="264">
        <v>1.0</v>
      </c>
      <c r="AP5" s="262" t="s">
        <v>49</v>
      </c>
      <c r="AQ5" s="266" t="s">
        <v>674</v>
      </c>
      <c r="AR5" s="266">
        <f>AM16</f>
        <v>0</v>
      </c>
      <c r="AS5" s="266" t="s">
        <v>674</v>
      </c>
      <c r="AT5" s="266">
        <v>0.0</v>
      </c>
      <c r="AU5" s="266">
        <f t="shared" si="1"/>
        <v>0</v>
      </c>
      <c r="AV5" s="271"/>
      <c r="AW5" s="271"/>
    </row>
    <row r="6">
      <c r="A6" s="41" t="s">
        <v>21</v>
      </c>
      <c r="B6" s="41" t="s">
        <v>670</v>
      </c>
      <c r="C6" s="33">
        <f>Rujukan!B7/Rujukan!B76</f>
        <v>0.3290300907</v>
      </c>
      <c r="D6" s="52" t="s">
        <v>674</v>
      </c>
      <c r="E6" s="33">
        <f>Rujukan!C7/Rujukan!C76</f>
        <v>0.5142284267</v>
      </c>
      <c r="F6" s="52" t="s">
        <v>676</v>
      </c>
      <c r="G6" s="35" t="s">
        <v>57</v>
      </c>
      <c r="H6" s="55" t="s">
        <v>758</v>
      </c>
      <c r="I6" s="236">
        <v>0.07592684420849984</v>
      </c>
      <c r="J6" s="236">
        <v>0.07003196248702506</v>
      </c>
      <c r="K6" s="35" t="s">
        <v>102</v>
      </c>
      <c r="L6" s="55" t="s">
        <v>103</v>
      </c>
      <c r="M6" s="236">
        <v>0.9134010943342732</v>
      </c>
      <c r="N6" s="236">
        <v>0.9468088499015263</v>
      </c>
      <c r="O6" s="41" t="s">
        <v>57</v>
      </c>
      <c r="P6" s="55" t="s">
        <v>758</v>
      </c>
      <c r="Q6" s="236">
        <v>0.07592684420849984</v>
      </c>
      <c r="R6" s="36" t="s">
        <v>674</v>
      </c>
      <c r="S6" s="236">
        <v>0.07003196248702506</v>
      </c>
      <c r="T6" s="36" t="s">
        <v>674</v>
      </c>
      <c r="U6" s="69" t="s">
        <v>102</v>
      </c>
      <c r="V6" s="272" t="s">
        <v>103</v>
      </c>
      <c r="W6" s="263">
        <v>0.9134010943342732</v>
      </c>
      <c r="X6" s="264" t="s">
        <v>676</v>
      </c>
      <c r="Y6" s="263">
        <v>0.9468088499015263</v>
      </c>
      <c r="Z6" s="264" t="s">
        <v>676</v>
      </c>
      <c r="AA6" s="273" t="s">
        <v>761</v>
      </c>
      <c r="AB6" s="273" t="s">
        <v>753</v>
      </c>
      <c r="AC6" s="69" t="s">
        <v>21</v>
      </c>
      <c r="AD6" s="264" t="s">
        <v>674</v>
      </c>
      <c r="AE6" s="264">
        <v>0.0</v>
      </c>
      <c r="AF6" s="264" t="s">
        <v>676</v>
      </c>
      <c r="AG6" s="264">
        <v>1.0</v>
      </c>
      <c r="AH6" s="258" t="s">
        <v>762</v>
      </c>
      <c r="AI6" s="270">
        <v>2.0</v>
      </c>
      <c r="AJ6" s="258">
        <v>0.0</v>
      </c>
      <c r="AK6" s="69" t="s">
        <v>40</v>
      </c>
      <c r="AL6" s="264" t="s">
        <v>674</v>
      </c>
      <c r="AM6" s="264">
        <v>0.0</v>
      </c>
      <c r="AN6" s="264" t="s">
        <v>674</v>
      </c>
      <c r="AO6" s="264">
        <v>0.0</v>
      </c>
      <c r="AP6" s="262" t="s">
        <v>63</v>
      </c>
      <c r="AQ6" s="266" t="s">
        <v>676</v>
      </c>
      <c r="AR6" s="266">
        <v>1.0</v>
      </c>
      <c r="AS6" s="266" t="s">
        <v>676</v>
      </c>
      <c r="AT6" s="266">
        <v>1.0</v>
      </c>
      <c r="AU6" s="266">
        <f t="shared" si="1"/>
        <v>1</v>
      </c>
      <c r="AV6" s="271"/>
      <c r="AW6" s="271"/>
    </row>
    <row r="7">
      <c r="A7" s="41" t="s">
        <v>25</v>
      </c>
      <c r="B7" s="41" t="s">
        <v>669</v>
      </c>
      <c r="C7" s="33">
        <f>(Rujukan!B6-Rujukan!B76)/Rujukan!B5</f>
        <v>0.09236244023</v>
      </c>
      <c r="D7" s="52" t="s">
        <v>674</v>
      </c>
      <c r="E7" s="33">
        <f>(Rujukan!C6-Rujukan!C76)/Rujukan!C5</f>
        <v>0.1466741835</v>
      </c>
      <c r="F7" s="52" t="s">
        <v>674</v>
      </c>
      <c r="G7" s="35" t="s">
        <v>60</v>
      </c>
      <c r="H7" s="55" t="s">
        <v>758</v>
      </c>
      <c r="I7" s="236">
        <v>0.13513006253544074</v>
      </c>
      <c r="J7" s="236">
        <v>0.11875923190546529</v>
      </c>
      <c r="K7" s="35" t="s">
        <v>105</v>
      </c>
      <c r="L7" s="41" t="s">
        <v>673</v>
      </c>
      <c r="M7" s="236">
        <v>0.09185840707964602</v>
      </c>
      <c r="N7" s="236">
        <v>0.11228070175438597</v>
      </c>
      <c r="O7" s="41" t="s">
        <v>60</v>
      </c>
      <c r="P7" s="55" t="s">
        <v>758</v>
      </c>
      <c r="Q7" s="236">
        <v>0.13513006253544074</v>
      </c>
      <c r="R7" s="36" t="s">
        <v>674</v>
      </c>
      <c r="S7" s="236">
        <v>0.11875923190546529</v>
      </c>
      <c r="T7" s="36" t="s">
        <v>674</v>
      </c>
      <c r="U7" s="69" t="s">
        <v>105</v>
      </c>
      <c r="V7" s="69" t="s">
        <v>673</v>
      </c>
      <c r="W7" s="263">
        <v>0.09185840707964602</v>
      </c>
      <c r="X7" s="264" t="s">
        <v>676</v>
      </c>
      <c r="Y7" s="263">
        <v>0.11228070175438597</v>
      </c>
      <c r="Z7" s="264" t="s">
        <v>675</v>
      </c>
      <c r="AA7" s="274">
        <v>12.0</v>
      </c>
      <c r="AB7" s="275" t="s">
        <v>759</v>
      </c>
      <c r="AC7" s="69" t="s">
        <v>25</v>
      </c>
      <c r="AD7" s="264" t="s">
        <v>674</v>
      </c>
      <c r="AE7" s="264">
        <v>0.0</v>
      </c>
      <c r="AF7" s="264" t="s">
        <v>674</v>
      </c>
      <c r="AG7" s="264">
        <v>0.0</v>
      </c>
      <c r="AH7" s="267"/>
      <c r="AI7" s="267"/>
      <c r="AJ7" s="267"/>
      <c r="AK7" s="69" t="s">
        <v>42</v>
      </c>
      <c r="AL7" s="264" t="s">
        <v>675</v>
      </c>
      <c r="AM7" s="264">
        <v>2.0</v>
      </c>
      <c r="AN7" s="264" t="s">
        <v>675</v>
      </c>
      <c r="AO7" s="264">
        <v>2.0</v>
      </c>
      <c r="AP7" s="262" t="s">
        <v>85</v>
      </c>
      <c r="AQ7" s="266" t="s">
        <v>676</v>
      </c>
      <c r="AR7" s="266">
        <v>1.0</v>
      </c>
      <c r="AS7" s="266" t="s">
        <v>675</v>
      </c>
      <c r="AT7" s="266">
        <v>2.0</v>
      </c>
      <c r="AU7" s="266">
        <f t="shared" si="1"/>
        <v>1.5</v>
      </c>
      <c r="AV7" s="271"/>
      <c r="AW7" s="271"/>
    </row>
    <row r="8">
      <c r="A8" s="41" t="s">
        <v>29</v>
      </c>
      <c r="B8" s="41" t="s">
        <v>30</v>
      </c>
      <c r="C8" s="33">
        <f>Rujukan!B6/((Rujukan!B149*-1)/365)</f>
        <v>249.3592732</v>
      </c>
      <c r="D8" s="52" t="s">
        <v>675</v>
      </c>
      <c r="E8" s="33">
        <f>Rujukan!C6/((Rujukan!C149*-1)/365)</f>
        <v>283.7705315</v>
      </c>
      <c r="F8" s="52" t="s">
        <v>675</v>
      </c>
      <c r="G8" s="21" t="s">
        <v>63</v>
      </c>
      <c r="H8" s="23" t="s">
        <v>5</v>
      </c>
      <c r="I8" s="236"/>
      <c r="J8" s="236"/>
      <c r="O8" s="22" t="s">
        <v>63</v>
      </c>
      <c r="P8" s="23" t="s">
        <v>5</v>
      </c>
      <c r="Q8" s="236"/>
      <c r="R8" s="36"/>
      <c r="S8" s="236"/>
      <c r="T8" s="36"/>
      <c r="AA8" s="274">
        <v>11.0</v>
      </c>
      <c r="AB8" s="81"/>
      <c r="AC8" s="69" t="s">
        <v>29</v>
      </c>
      <c r="AD8" s="264" t="s">
        <v>675</v>
      </c>
      <c r="AE8" s="264">
        <v>2.0</v>
      </c>
      <c r="AF8" s="264" t="s">
        <v>675</v>
      </c>
      <c r="AG8" s="264">
        <v>2.0</v>
      </c>
      <c r="AH8" s="267"/>
      <c r="AI8" s="267"/>
      <c r="AJ8" s="267"/>
      <c r="AK8" s="276" t="s">
        <v>763</v>
      </c>
      <c r="AL8" s="224" t="s">
        <v>676</v>
      </c>
      <c r="AM8" s="276">
        <f>sum(AM4:AM7)</f>
        <v>5</v>
      </c>
      <c r="AN8" s="224" t="s">
        <v>676</v>
      </c>
      <c r="AO8" s="276">
        <f>sum(AO4:AO7)</f>
        <v>5</v>
      </c>
      <c r="AP8" s="276" t="s">
        <v>749</v>
      </c>
      <c r="AQ8" s="276" t="s">
        <v>676</v>
      </c>
      <c r="AR8" s="276">
        <f>sum(AR4:AR7)</f>
        <v>3</v>
      </c>
      <c r="AS8" s="276" t="s">
        <v>676</v>
      </c>
      <c r="AT8" s="276">
        <f t="shared" ref="AT8:AU8" si="2">sum(AT4:AT7)</f>
        <v>4</v>
      </c>
      <c r="AU8" s="276">
        <f t="shared" si="2"/>
        <v>3.5</v>
      </c>
      <c r="AV8" s="277"/>
      <c r="AW8" s="277"/>
    </row>
    <row r="9">
      <c r="A9" s="22" t="s">
        <v>33</v>
      </c>
      <c r="B9" s="22" t="s">
        <v>5</v>
      </c>
      <c r="C9" s="33"/>
      <c r="D9" s="52"/>
      <c r="E9" s="33"/>
      <c r="F9" s="52"/>
      <c r="G9" s="42" t="s">
        <v>65</v>
      </c>
      <c r="H9" s="228" t="s">
        <v>681</v>
      </c>
      <c r="I9" s="236">
        <v>6.2153150390924425</v>
      </c>
      <c r="J9" s="236">
        <v>7.155616743495344</v>
      </c>
      <c r="O9" s="49" t="s">
        <v>65</v>
      </c>
      <c r="P9" s="228" t="s">
        <v>681</v>
      </c>
      <c r="Q9" s="236">
        <v>6.2153150390924425</v>
      </c>
      <c r="R9" s="36" t="s">
        <v>675</v>
      </c>
      <c r="S9" s="236">
        <v>7.155616743495344</v>
      </c>
      <c r="T9" s="36" t="s">
        <v>675</v>
      </c>
      <c r="AA9" s="274">
        <v>10.0</v>
      </c>
      <c r="AB9" s="81"/>
      <c r="AC9" s="276" t="s">
        <v>763</v>
      </c>
      <c r="AD9" s="224" t="s">
        <v>676</v>
      </c>
      <c r="AE9" s="276">
        <f>sum(AE4:AE8)</f>
        <v>3</v>
      </c>
      <c r="AF9" s="276" t="s">
        <v>676</v>
      </c>
      <c r="AG9" s="276">
        <f>sum(AG4:AG8)</f>
        <v>4</v>
      </c>
      <c r="AH9" s="277"/>
      <c r="AI9" s="277"/>
      <c r="AJ9" s="277"/>
      <c r="AK9" s="7" t="s">
        <v>4</v>
      </c>
      <c r="AL9" s="259" t="s">
        <v>752</v>
      </c>
      <c r="AM9" s="3"/>
      <c r="AN9" s="3"/>
      <c r="AO9" s="5"/>
      <c r="AP9" s="259" t="s">
        <v>750</v>
      </c>
      <c r="AQ9" s="3"/>
      <c r="AR9" s="3"/>
      <c r="AS9" s="5"/>
      <c r="AT9" s="261">
        <v>1.0</v>
      </c>
      <c r="AU9" s="261" t="s">
        <v>764</v>
      </c>
    </row>
    <row r="10">
      <c r="A10" s="41" t="s">
        <v>35</v>
      </c>
      <c r="B10" s="55" t="s">
        <v>765</v>
      </c>
      <c r="C10" s="33">
        <f>Rujukan!B75/Rujukan!B5</f>
        <v>0.4381202614</v>
      </c>
      <c r="D10" s="52" t="s">
        <v>675</v>
      </c>
      <c r="E10" s="33">
        <f>Rujukan!C75/Rujukan!C5</f>
        <v>0.4103030024</v>
      </c>
      <c r="F10" s="52" t="s">
        <v>675</v>
      </c>
      <c r="G10" s="42" t="s">
        <v>68</v>
      </c>
      <c r="H10" s="228" t="s">
        <v>69</v>
      </c>
      <c r="I10" s="236">
        <v>58.72590491459579</v>
      </c>
      <c r="J10" s="236">
        <v>51.00888058765797</v>
      </c>
      <c r="O10" s="49" t="s">
        <v>68</v>
      </c>
      <c r="P10" s="228" t="s">
        <v>69</v>
      </c>
      <c r="Q10" s="236">
        <v>58.72590491459579</v>
      </c>
      <c r="R10" s="36" t="s">
        <v>676</v>
      </c>
      <c r="S10" s="236">
        <v>51.00888058765797</v>
      </c>
      <c r="T10" s="36" t="s">
        <v>676</v>
      </c>
      <c r="AA10" s="274">
        <v>9.0</v>
      </c>
      <c r="AB10" s="11"/>
      <c r="AC10" s="262" t="s">
        <v>33</v>
      </c>
      <c r="AD10" s="262" t="s">
        <v>743</v>
      </c>
      <c r="AE10" s="262" t="s">
        <v>744</v>
      </c>
      <c r="AF10" s="262" t="s">
        <v>743</v>
      </c>
      <c r="AG10" s="262" t="s">
        <v>744</v>
      </c>
      <c r="AH10" s="265" t="s">
        <v>752</v>
      </c>
      <c r="AI10" s="265" t="s">
        <v>756</v>
      </c>
      <c r="AJ10" s="265" t="s">
        <v>757</v>
      </c>
      <c r="AK10" s="11"/>
      <c r="AL10" s="259">
        <v>2023.0</v>
      </c>
      <c r="AM10" s="5"/>
      <c r="AN10" s="259">
        <v>2022.0</v>
      </c>
      <c r="AO10" s="5"/>
      <c r="AP10" s="219"/>
      <c r="AQ10" s="219"/>
      <c r="AR10" s="219"/>
      <c r="AS10" s="219"/>
      <c r="AT10" s="219"/>
      <c r="AU10" s="219"/>
      <c r="AV10" s="219"/>
      <c r="AW10" s="219"/>
    </row>
    <row r="11">
      <c r="A11" s="41" t="s">
        <v>38</v>
      </c>
      <c r="B11" s="55" t="s">
        <v>765</v>
      </c>
      <c r="C11" s="33">
        <f>Rujukan!B75/Rujukan!B131</f>
        <v>0.7797402743</v>
      </c>
      <c r="D11" s="52" t="s">
        <v>676</v>
      </c>
      <c r="E11" s="33">
        <f>Rujukan!C75/Rujukan!C131</f>
        <v>0.695786148</v>
      </c>
      <c r="F11" s="52" t="s">
        <v>676</v>
      </c>
      <c r="G11" s="42" t="s">
        <v>72</v>
      </c>
      <c r="H11" s="228" t="s">
        <v>73</v>
      </c>
      <c r="I11" s="236">
        <v>11.33098289068652</v>
      </c>
      <c r="J11" s="236">
        <v>10.242276975361088</v>
      </c>
      <c r="O11" s="49" t="s">
        <v>72</v>
      </c>
      <c r="P11" s="228" t="s">
        <v>73</v>
      </c>
      <c r="Q11" s="236">
        <v>11.33098289068652</v>
      </c>
      <c r="R11" s="36" t="s">
        <v>674</v>
      </c>
      <c r="S11" s="236">
        <v>10.242276975361088</v>
      </c>
      <c r="T11" s="36" t="s">
        <v>674</v>
      </c>
      <c r="Z11" s="278"/>
      <c r="AA11" s="279">
        <v>8.0</v>
      </c>
      <c r="AB11" s="280" t="s">
        <v>760</v>
      </c>
      <c r="AC11" s="69" t="s">
        <v>35</v>
      </c>
      <c r="AD11" s="264" t="s">
        <v>675</v>
      </c>
      <c r="AE11" s="264">
        <v>2.0</v>
      </c>
      <c r="AF11" s="264" t="s">
        <v>675</v>
      </c>
      <c r="AG11" s="264">
        <v>2.0</v>
      </c>
      <c r="AH11" s="258" t="s">
        <v>759</v>
      </c>
      <c r="AI11" s="267">
        <f>2*4</f>
        <v>8</v>
      </c>
      <c r="AJ11" s="258">
        <v>6.0</v>
      </c>
      <c r="AK11" s="262" t="s">
        <v>49</v>
      </c>
      <c r="AL11" s="262" t="s">
        <v>743</v>
      </c>
      <c r="AM11" s="262" t="s">
        <v>744</v>
      </c>
      <c r="AN11" s="262" t="s">
        <v>743</v>
      </c>
      <c r="AO11" s="262" t="s">
        <v>744</v>
      </c>
      <c r="AP11" s="265"/>
      <c r="AQ11" s="265"/>
      <c r="AR11" s="265"/>
      <c r="AS11" s="265"/>
      <c r="AT11" s="265"/>
      <c r="AU11" s="265"/>
      <c r="AV11" s="265"/>
      <c r="AW11" s="265"/>
    </row>
    <row r="12">
      <c r="A12" s="41" t="s">
        <v>40</v>
      </c>
      <c r="B12" s="55" t="s">
        <v>765</v>
      </c>
      <c r="C12" s="33">
        <f>Rujukan!B5/Rujukan!B131</f>
        <v>1.779740274</v>
      </c>
      <c r="D12" s="52" t="s">
        <v>674</v>
      </c>
      <c r="E12" s="33">
        <f>Rujukan!C5/Rujukan!C131</f>
        <v>1.695786148</v>
      </c>
      <c r="F12" s="52" t="s">
        <v>674</v>
      </c>
      <c r="G12" s="42" t="s">
        <v>76</v>
      </c>
      <c r="H12" s="228" t="s">
        <v>69</v>
      </c>
      <c r="I12" s="236">
        <v>32.21256298074645</v>
      </c>
      <c r="J12" s="236">
        <v>35.63660706286768</v>
      </c>
      <c r="O12" s="49" t="s">
        <v>76</v>
      </c>
      <c r="P12" s="228" t="s">
        <v>69</v>
      </c>
      <c r="Q12" s="236">
        <v>32.21256298074645</v>
      </c>
      <c r="R12" s="36" t="s">
        <v>676</v>
      </c>
      <c r="S12" s="236">
        <v>35.63660706286768</v>
      </c>
      <c r="T12" s="36" t="s">
        <v>676</v>
      </c>
      <c r="AA12" s="279">
        <v>7.0</v>
      </c>
      <c r="AB12" s="81"/>
      <c r="AC12" s="69" t="s">
        <v>38</v>
      </c>
      <c r="AD12" s="264" t="s">
        <v>676</v>
      </c>
      <c r="AE12" s="264">
        <v>1.0</v>
      </c>
      <c r="AF12" s="264" t="s">
        <v>676</v>
      </c>
      <c r="AG12" s="264">
        <v>1.0</v>
      </c>
      <c r="AH12" s="258" t="s">
        <v>760</v>
      </c>
      <c r="AI12" s="270">
        <v>5.0</v>
      </c>
      <c r="AJ12" s="258">
        <v>3.0</v>
      </c>
      <c r="AK12" s="69" t="s">
        <v>51</v>
      </c>
      <c r="AL12" s="264" t="s">
        <v>674</v>
      </c>
      <c r="AM12" s="264">
        <v>0.0</v>
      </c>
      <c r="AN12" s="264" t="s">
        <v>674</v>
      </c>
      <c r="AO12" s="264">
        <v>0.0</v>
      </c>
      <c r="AP12" s="267"/>
      <c r="AQ12" s="267"/>
      <c r="AR12" s="267"/>
      <c r="AS12" s="267"/>
      <c r="AT12" s="267"/>
      <c r="AU12" s="267"/>
      <c r="AV12" s="267"/>
      <c r="AW12" s="267"/>
    </row>
    <row r="13">
      <c r="A13" s="41" t="s">
        <v>42</v>
      </c>
      <c r="B13" s="55" t="s">
        <v>758</v>
      </c>
      <c r="C13" s="33">
        <f>Rujukan!B109/(Rujukan!B109+Rujukan!B131)</f>
        <v>0.2190471438</v>
      </c>
      <c r="D13" s="52" t="s">
        <v>675</v>
      </c>
      <c r="E13" s="33">
        <f>Rujukan!C109/(Rujukan!C109+Rujukan!C131)</f>
        <v>0.1712994604</v>
      </c>
      <c r="F13" s="52" t="s">
        <v>675</v>
      </c>
      <c r="G13" s="42" t="s">
        <v>79</v>
      </c>
      <c r="H13" s="228" t="s">
        <v>682</v>
      </c>
      <c r="I13" s="236">
        <v>4.341800277050102</v>
      </c>
      <c r="J13" s="236">
        <v>5.062130475678581</v>
      </c>
      <c r="O13" s="49" t="s">
        <v>79</v>
      </c>
      <c r="P13" s="228" t="s">
        <v>682</v>
      </c>
      <c r="Q13" s="236">
        <v>4.341800277050102</v>
      </c>
      <c r="R13" s="36" t="s">
        <v>675</v>
      </c>
      <c r="S13" s="236">
        <v>5.062130475678581</v>
      </c>
      <c r="T13" s="36" t="s">
        <v>675</v>
      </c>
      <c r="AA13" s="279">
        <v>6.0</v>
      </c>
      <c r="AB13" s="81"/>
      <c r="AC13" s="69" t="s">
        <v>40</v>
      </c>
      <c r="AD13" s="264" t="s">
        <v>674</v>
      </c>
      <c r="AE13" s="264">
        <v>0.0</v>
      </c>
      <c r="AF13" s="264" t="s">
        <v>674</v>
      </c>
      <c r="AG13" s="264">
        <v>0.0</v>
      </c>
      <c r="AH13" s="258" t="s">
        <v>762</v>
      </c>
      <c r="AI13" s="270">
        <v>2.0</v>
      </c>
      <c r="AJ13" s="258">
        <v>0.0</v>
      </c>
      <c r="AK13" s="69" t="s">
        <v>54</v>
      </c>
      <c r="AL13" s="264" t="s">
        <v>674</v>
      </c>
      <c r="AM13" s="264">
        <v>0.0</v>
      </c>
      <c r="AN13" s="264" t="s">
        <v>674</v>
      </c>
      <c r="AO13" s="264">
        <v>0.0</v>
      </c>
      <c r="AP13" s="267"/>
      <c r="AQ13" s="267"/>
      <c r="AR13" s="267"/>
      <c r="AS13" s="267"/>
      <c r="AT13" s="267"/>
      <c r="AU13" s="267"/>
      <c r="AV13" s="267"/>
      <c r="AW13" s="267"/>
    </row>
    <row r="14">
      <c r="A14" s="22" t="s">
        <v>49</v>
      </c>
      <c r="B14" s="23" t="s">
        <v>5</v>
      </c>
      <c r="C14" s="33"/>
      <c r="D14" s="52"/>
      <c r="E14" s="33"/>
      <c r="F14" s="52"/>
      <c r="G14" s="42" t="s">
        <v>82</v>
      </c>
      <c r="H14" s="228" t="s">
        <v>683</v>
      </c>
      <c r="I14" s="236">
        <v>0.7102982191218343</v>
      </c>
      <c r="J14" s="236">
        <v>0.729206841569138</v>
      </c>
      <c r="O14" s="49" t="s">
        <v>82</v>
      </c>
      <c r="P14" s="228" t="s">
        <v>683</v>
      </c>
      <c r="Q14" s="236">
        <v>0.7102982191218343</v>
      </c>
      <c r="R14" s="36" t="s">
        <v>674</v>
      </c>
      <c r="S14" s="236">
        <v>0.729206841569138</v>
      </c>
      <c r="T14" s="36" t="s">
        <v>674</v>
      </c>
      <c r="AA14" s="279">
        <v>5.0</v>
      </c>
      <c r="AB14" s="81"/>
      <c r="AC14" s="69" t="s">
        <v>42</v>
      </c>
      <c r="AD14" s="264" t="s">
        <v>675</v>
      </c>
      <c r="AE14" s="264">
        <v>2.0</v>
      </c>
      <c r="AF14" s="264" t="s">
        <v>675</v>
      </c>
      <c r="AG14" s="264">
        <v>2.0</v>
      </c>
      <c r="AH14" s="267"/>
      <c r="AI14" s="267"/>
      <c r="AJ14" s="267"/>
      <c r="AK14" s="69" t="s">
        <v>57</v>
      </c>
      <c r="AL14" s="264" t="s">
        <v>674</v>
      </c>
      <c r="AM14" s="264">
        <v>0.0</v>
      </c>
      <c r="AN14" s="264" t="s">
        <v>674</v>
      </c>
      <c r="AO14" s="264">
        <v>0.0</v>
      </c>
      <c r="AP14" s="267"/>
      <c r="AQ14" s="267"/>
      <c r="AR14" s="267"/>
      <c r="AS14" s="267"/>
      <c r="AT14" s="267"/>
      <c r="AU14" s="267"/>
      <c r="AV14" s="267"/>
      <c r="AW14" s="267"/>
    </row>
    <row r="15">
      <c r="A15" s="41" t="s">
        <v>51</v>
      </c>
      <c r="B15" s="55" t="s">
        <v>758</v>
      </c>
      <c r="C15" s="33">
        <f>Rujukan!B150/Rujukan!B148</f>
        <v>0.2315796124</v>
      </c>
      <c r="D15" s="52" t="s">
        <v>674</v>
      </c>
      <c r="E15" s="33">
        <f>Rujukan!C150/Rujukan!C148</f>
        <v>0.2325576765</v>
      </c>
      <c r="F15" s="52" t="s">
        <v>674</v>
      </c>
      <c r="AA15" s="279">
        <v>4.0</v>
      </c>
      <c r="AB15" s="11"/>
      <c r="AC15" s="276" t="s">
        <v>763</v>
      </c>
      <c r="AD15" s="276" t="s">
        <v>676</v>
      </c>
      <c r="AE15" s="276">
        <f>sum(AE11:AE14)</f>
        <v>5</v>
      </c>
      <c r="AF15" s="276" t="s">
        <v>676</v>
      </c>
      <c r="AG15" s="276">
        <f>sum(AG11:AG14)</f>
        <v>5</v>
      </c>
      <c r="AH15" s="277"/>
      <c r="AI15" s="277"/>
      <c r="AJ15" s="277"/>
      <c r="AK15" s="69" t="s">
        <v>60</v>
      </c>
      <c r="AL15" s="264" t="s">
        <v>674</v>
      </c>
      <c r="AM15" s="264">
        <v>0.0</v>
      </c>
      <c r="AN15" s="264" t="s">
        <v>674</v>
      </c>
      <c r="AO15" s="264">
        <v>0.0</v>
      </c>
      <c r="AP15" s="267"/>
      <c r="AQ15" s="267"/>
      <c r="AR15" s="267"/>
      <c r="AS15" s="267"/>
      <c r="AT15" s="267"/>
      <c r="AU15" s="267"/>
      <c r="AV15" s="267"/>
      <c r="AW15" s="267"/>
    </row>
    <row r="16">
      <c r="A16" s="41" t="s">
        <v>54</v>
      </c>
      <c r="B16" s="55" t="s">
        <v>758</v>
      </c>
      <c r="C16" s="33">
        <f>Rujukan!B191/Rujukan!B148</f>
        <v>0.1068943187</v>
      </c>
      <c r="D16" s="52" t="s">
        <v>674</v>
      </c>
      <c r="E16" s="33">
        <f>Rujukan!C191/Rujukan!C148</f>
        <v>0.09603854283</v>
      </c>
      <c r="F16" s="52" t="s">
        <v>674</v>
      </c>
      <c r="AA16" s="281">
        <v>3.0</v>
      </c>
      <c r="AB16" s="282" t="s">
        <v>762</v>
      </c>
      <c r="AC16" s="262" t="s">
        <v>49</v>
      </c>
      <c r="AD16" s="262" t="s">
        <v>743</v>
      </c>
      <c r="AE16" s="262" t="s">
        <v>744</v>
      </c>
      <c r="AF16" s="262" t="s">
        <v>743</v>
      </c>
      <c r="AG16" s="262" t="s">
        <v>744</v>
      </c>
      <c r="AH16" s="265" t="s">
        <v>752</v>
      </c>
      <c r="AI16" s="265" t="s">
        <v>756</v>
      </c>
      <c r="AJ16" s="265" t="s">
        <v>757</v>
      </c>
      <c r="AK16" s="276" t="s">
        <v>763</v>
      </c>
      <c r="AL16" s="276" t="s">
        <v>674</v>
      </c>
      <c r="AM16" s="276">
        <f>sum(AM12:AM15)</f>
        <v>0</v>
      </c>
      <c r="AN16" s="276" t="s">
        <v>674</v>
      </c>
      <c r="AO16" s="276">
        <f>sum(AO12:AO15)</f>
        <v>0</v>
      </c>
      <c r="AP16" s="277"/>
      <c r="AQ16" s="277"/>
      <c r="AR16" s="277"/>
      <c r="AS16" s="277"/>
      <c r="AT16" s="277"/>
      <c r="AU16" s="277"/>
      <c r="AV16" s="277"/>
      <c r="AW16" s="277"/>
    </row>
    <row r="17">
      <c r="A17" s="41" t="s">
        <v>57</v>
      </c>
      <c r="B17" s="55" t="s">
        <v>758</v>
      </c>
      <c r="C17" s="33">
        <f>Rujukan!B191/Rujukan!B5</f>
        <v>0.07592684421</v>
      </c>
      <c r="D17" s="52" t="s">
        <v>674</v>
      </c>
      <c r="E17" s="33">
        <f>Rujukan!C191/Rujukan!C5</f>
        <v>0.07003196249</v>
      </c>
      <c r="F17" s="52" t="s">
        <v>674</v>
      </c>
      <c r="AA17" s="281">
        <v>2.0</v>
      </c>
      <c r="AB17" s="81"/>
      <c r="AC17" s="69" t="s">
        <v>51</v>
      </c>
      <c r="AD17" s="264" t="s">
        <v>674</v>
      </c>
      <c r="AE17" s="264">
        <v>0.0</v>
      </c>
      <c r="AF17" s="264" t="s">
        <v>674</v>
      </c>
      <c r="AG17" s="264">
        <v>0.0</v>
      </c>
      <c r="AH17" s="258" t="s">
        <v>759</v>
      </c>
      <c r="AI17" s="267">
        <f>2*5</f>
        <v>10</v>
      </c>
      <c r="AJ17" s="258">
        <v>8.0</v>
      </c>
      <c r="AK17" s="7" t="s">
        <v>4</v>
      </c>
      <c r="AL17" s="259" t="s">
        <v>752</v>
      </c>
      <c r="AM17" s="3"/>
      <c r="AN17" s="3"/>
      <c r="AO17" s="5"/>
      <c r="AP17" s="219"/>
      <c r="AQ17" s="219"/>
      <c r="AR17" s="219"/>
      <c r="AS17" s="219"/>
      <c r="AT17" s="219"/>
      <c r="AU17" s="219"/>
      <c r="AV17" s="219"/>
      <c r="AW17" s="219"/>
    </row>
    <row r="18">
      <c r="A18" s="41" t="s">
        <v>60</v>
      </c>
      <c r="B18" s="55" t="s">
        <v>758</v>
      </c>
      <c r="C18" s="33">
        <f>Rujukan!B191/Rujukan!B131</f>
        <v>0.1351300625</v>
      </c>
      <c r="D18" s="52" t="s">
        <v>674</v>
      </c>
      <c r="E18" s="33">
        <f>Rujukan!C191/Rujukan!C131</f>
        <v>0.1187592319</v>
      </c>
      <c r="F18" s="52" t="s">
        <v>674</v>
      </c>
      <c r="AA18" s="281">
        <v>1.0</v>
      </c>
      <c r="AB18" s="81"/>
      <c r="AC18" s="69" t="s">
        <v>54</v>
      </c>
      <c r="AD18" s="264" t="s">
        <v>674</v>
      </c>
      <c r="AE18" s="264">
        <v>0.0</v>
      </c>
      <c r="AF18" s="264" t="s">
        <v>674</v>
      </c>
      <c r="AG18" s="264">
        <v>0.0</v>
      </c>
      <c r="AH18" s="258" t="s">
        <v>760</v>
      </c>
      <c r="AI18" s="270">
        <v>7.0</v>
      </c>
      <c r="AJ18" s="258">
        <v>3.0</v>
      </c>
      <c r="AK18" s="11"/>
      <c r="AL18" s="259">
        <v>2023.0</v>
      </c>
      <c r="AM18" s="5"/>
      <c r="AN18" s="259">
        <v>2022.0</v>
      </c>
      <c r="AO18" s="5"/>
      <c r="AP18" s="219"/>
      <c r="AQ18" s="219"/>
      <c r="AR18" s="219"/>
      <c r="AS18" s="219"/>
      <c r="AT18" s="219"/>
      <c r="AU18" s="219"/>
      <c r="AV18" s="219"/>
      <c r="AW18" s="219"/>
    </row>
    <row r="19">
      <c r="A19" s="22" t="s">
        <v>63</v>
      </c>
      <c r="B19" s="23" t="s">
        <v>5</v>
      </c>
      <c r="C19" s="33"/>
      <c r="D19" s="52"/>
      <c r="E19" s="33"/>
      <c r="F19" s="52"/>
      <c r="AA19" s="281">
        <v>0.0</v>
      </c>
      <c r="AB19" s="11"/>
      <c r="AC19" s="69" t="s">
        <v>57</v>
      </c>
      <c r="AD19" s="264" t="s">
        <v>674</v>
      </c>
      <c r="AE19" s="264">
        <v>0.0</v>
      </c>
      <c r="AF19" s="264" t="s">
        <v>674</v>
      </c>
      <c r="AG19" s="264">
        <v>0.0</v>
      </c>
      <c r="AH19" s="258" t="s">
        <v>762</v>
      </c>
      <c r="AI19" s="270">
        <v>2.0</v>
      </c>
      <c r="AJ19" s="258">
        <v>0.0</v>
      </c>
      <c r="AK19" s="262" t="s">
        <v>63</v>
      </c>
      <c r="AL19" s="262" t="s">
        <v>743</v>
      </c>
      <c r="AM19" s="262" t="s">
        <v>744</v>
      </c>
      <c r="AN19" s="262" t="s">
        <v>743</v>
      </c>
      <c r="AO19" s="262" t="s">
        <v>744</v>
      </c>
      <c r="AP19" s="265"/>
      <c r="AQ19" s="265"/>
      <c r="AR19" s="265"/>
      <c r="AS19" s="265"/>
      <c r="AT19" s="265"/>
      <c r="AU19" s="265"/>
      <c r="AV19" s="265"/>
      <c r="AW19" s="265"/>
    </row>
    <row r="20">
      <c r="A20" s="49" t="s">
        <v>65</v>
      </c>
      <c r="B20" s="228" t="s">
        <v>681</v>
      </c>
      <c r="C20" s="33">
        <f>Rujukan!B149*-1/Rujukan!B23</f>
        <v>6.215315039</v>
      </c>
      <c r="D20" s="52" t="s">
        <v>675</v>
      </c>
      <c r="E20" s="33">
        <f>Rujukan!C149*-1/Rujukan!C23</f>
        <v>7.155616743</v>
      </c>
      <c r="F20" s="52" t="s">
        <v>675</v>
      </c>
      <c r="AC20" s="69" t="s">
        <v>60</v>
      </c>
      <c r="AD20" s="264" t="s">
        <v>674</v>
      </c>
      <c r="AE20" s="264">
        <v>0.0</v>
      </c>
      <c r="AF20" s="264" t="s">
        <v>674</v>
      </c>
      <c r="AG20" s="264">
        <v>0.0</v>
      </c>
      <c r="AH20" s="267"/>
      <c r="AI20" s="267"/>
      <c r="AJ20" s="267"/>
      <c r="AK20" s="283" t="s">
        <v>65</v>
      </c>
      <c r="AL20" s="264" t="s">
        <v>675</v>
      </c>
      <c r="AM20" s="264">
        <v>2.0</v>
      </c>
      <c r="AN20" s="264" t="s">
        <v>675</v>
      </c>
      <c r="AO20" s="264">
        <v>2.0</v>
      </c>
      <c r="AP20" s="267"/>
      <c r="AQ20" s="267"/>
      <c r="AR20" s="267"/>
      <c r="AS20" s="267"/>
      <c r="AT20" s="267"/>
      <c r="AU20" s="267"/>
      <c r="AV20" s="267"/>
      <c r="AW20" s="267"/>
    </row>
    <row r="21">
      <c r="A21" s="49"/>
      <c r="B21" s="228"/>
      <c r="C21" s="33"/>
      <c r="D21" s="52"/>
      <c r="E21" s="33"/>
      <c r="F21" s="52"/>
      <c r="AC21" s="276" t="s">
        <v>763</v>
      </c>
      <c r="AD21" s="276" t="s">
        <v>674</v>
      </c>
      <c r="AE21" s="276">
        <f>sum(AE17:AE20)</f>
        <v>0</v>
      </c>
      <c r="AF21" s="276" t="s">
        <v>674</v>
      </c>
      <c r="AG21" s="276">
        <f>sum(AG17:AG20)</f>
        <v>0</v>
      </c>
      <c r="AH21" s="277"/>
      <c r="AI21" s="277"/>
      <c r="AJ21" s="277"/>
      <c r="AK21" s="283" t="s">
        <v>68</v>
      </c>
      <c r="AL21" s="264" t="s">
        <v>676</v>
      </c>
      <c r="AM21" s="264">
        <v>1.0</v>
      </c>
      <c r="AN21" s="264" t="s">
        <v>676</v>
      </c>
      <c r="AO21" s="264">
        <v>1.0</v>
      </c>
      <c r="AP21" s="267"/>
      <c r="AQ21" s="267"/>
      <c r="AR21" s="267"/>
      <c r="AS21" s="267"/>
      <c r="AT21" s="267"/>
      <c r="AU21" s="267"/>
      <c r="AV21" s="267"/>
      <c r="AW21" s="267"/>
    </row>
    <row r="22">
      <c r="A22" s="49" t="s">
        <v>68</v>
      </c>
      <c r="B22" s="228" t="s">
        <v>69</v>
      </c>
      <c r="C22" s="33">
        <f>365/C20</f>
        <v>58.72590491</v>
      </c>
      <c r="D22" s="52" t="s">
        <v>676</v>
      </c>
      <c r="E22" s="33">
        <f>365/E20</f>
        <v>51.00888059</v>
      </c>
      <c r="F22" s="52" t="s">
        <v>676</v>
      </c>
      <c r="AC22" s="262" t="s">
        <v>63</v>
      </c>
      <c r="AD22" s="262" t="s">
        <v>743</v>
      </c>
      <c r="AE22" s="262" t="s">
        <v>744</v>
      </c>
      <c r="AF22" s="262" t="s">
        <v>743</v>
      </c>
      <c r="AG22" s="262" t="s">
        <v>744</v>
      </c>
      <c r="AH22" s="265" t="s">
        <v>752</v>
      </c>
      <c r="AI22" s="265" t="s">
        <v>756</v>
      </c>
      <c r="AJ22" s="265" t="s">
        <v>757</v>
      </c>
      <c r="AK22" s="283" t="s">
        <v>72</v>
      </c>
      <c r="AL22" s="264" t="s">
        <v>674</v>
      </c>
      <c r="AM22" s="264">
        <v>0.0</v>
      </c>
      <c r="AN22" s="264" t="s">
        <v>674</v>
      </c>
      <c r="AO22" s="264">
        <v>0.0</v>
      </c>
      <c r="AP22" s="267"/>
      <c r="AQ22" s="267"/>
      <c r="AR22" s="267"/>
      <c r="AS22" s="267"/>
      <c r="AT22" s="267"/>
      <c r="AU22" s="267"/>
      <c r="AV22" s="267"/>
      <c r="AW22" s="267"/>
    </row>
    <row r="23">
      <c r="A23" s="49" t="s">
        <v>72</v>
      </c>
      <c r="B23" s="228" t="s">
        <v>73</v>
      </c>
      <c r="C23" s="33">
        <f>Rujukan!B148/Rujukan!B13</f>
        <v>11.33098289</v>
      </c>
      <c r="D23" s="52" t="s">
        <v>674</v>
      </c>
      <c r="E23" s="33">
        <f>Rujukan!C148/Rujukan!C13</f>
        <v>10.24227698</v>
      </c>
      <c r="F23" s="52" t="s">
        <v>674</v>
      </c>
      <c r="AC23" s="283" t="s">
        <v>65</v>
      </c>
      <c r="AD23" s="264" t="s">
        <v>675</v>
      </c>
      <c r="AE23" s="264">
        <v>2.0</v>
      </c>
      <c r="AF23" s="264" t="s">
        <v>675</v>
      </c>
      <c r="AG23" s="264">
        <v>2.0</v>
      </c>
      <c r="AH23" s="258" t="s">
        <v>759</v>
      </c>
      <c r="AI23" s="258">
        <v>12.0</v>
      </c>
      <c r="AJ23" s="258">
        <v>9.0</v>
      </c>
      <c r="AK23" s="283" t="s">
        <v>76</v>
      </c>
      <c r="AL23" s="264" t="s">
        <v>676</v>
      </c>
      <c r="AM23" s="264">
        <v>1.0</v>
      </c>
      <c r="AN23" s="264" t="s">
        <v>676</v>
      </c>
      <c r="AO23" s="264">
        <v>1.0</v>
      </c>
      <c r="AP23" s="267"/>
      <c r="AQ23" s="267"/>
      <c r="AR23" s="267"/>
      <c r="AS23" s="267"/>
      <c r="AT23" s="267"/>
      <c r="AU23" s="267"/>
      <c r="AV23" s="267"/>
      <c r="AW23" s="267"/>
    </row>
    <row r="24">
      <c r="A24" s="49" t="s">
        <v>76</v>
      </c>
      <c r="B24" s="228" t="s">
        <v>69</v>
      </c>
      <c r="C24" s="33">
        <f>365/C23</f>
        <v>32.21256298</v>
      </c>
      <c r="D24" s="52" t="s">
        <v>676</v>
      </c>
      <c r="E24" s="33">
        <f>365/E23</f>
        <v>35.63660706</v>
      </c>
      <c r="F24" s="52" t="s">
        <v>676</v>
      </c>
      <c r="AC24" s="283" t="s">
        <v>68</v>
      </c>
      <c r="AD24" s="264" t="s">
        <v>676</v>
      </c>
      <c r="AE24" s="264">
        <v>1.0</v>
      </c>
      <c r="AF24" s="264" t="s">
        <v>676</v>
      </c>
      <c r="AG24" s="264">
        <v>1.0</v>
      </c>
      <c r="AH24" s="258" t="s">
        <v>760</v>
      </c>
      <c r="AI24" s="270">
        <v>8.0</v>
      </c>
      <c r="AJ24" s="258">
        <v>4.0</v>
      </c>
      <c r="AK24" s="283" t="s">
        <v>79</v>
      </c>
      <c r="AL24" s="264" t="s">
        <v>675</v>
      </c>
      <c r="AM24" s="264">
        <v>2.0</v>
      </c>
      <c r="AN24" s="264" t="s">
        <v>675</v>
      </c>
      <c r="AO24" s="264">
        <v>2.0</v>
      </c>
      <c r="AP24" s="267"/>
      <c r="AQ24" s="267"/>
      <c r="AR24" s="267"/>
      <c r="AS24" s="267"/>
      <c r="AT24" s="267"/>
      <c r="AU24" s="267"/>
      <c r="AV24" s="267"/>
      <c r="AW24" s="267"/>
    </row>
    <row r="25">
      <c r="A25" s="49" t="s">
        <v>79</v>
      </c>
      <c r="B25" s="228" t="s">
        <v>682</v>
      </c>
      <c r="C25" s="33">
        <f>Rujukan!B148/Rujukan!B63</f>
        <v>4.341800277</v>
      </c>
      <c r="D25" s="52" t="s">
        <v>675</v>
      </c>
      <c r="E25" s="33">
        <f>Rujukan!C148/Rujukan!C63</f>
        <v>5.062130476</v>
      </c>
      <c r="F25" s="52" t="s">
        <v>675</v>
      </c>
      <c r="AC25" s="283" t="s">
        <v>72</v>
      </c>
      <c r="AD25" s="264" t="s">
        <v>674</v>
      </c>
      <c r="AE25" s="264">
        <v>0.0</v>
      </c>
      <c r="AF25" s="264" t="s">
        <v>674</v>
      </c>
      <c r="AG25" s="264">
        <v>0.0</v>
      </c>
      <c r="AH25" s="258" t="s">
        <v>762</v>
      </c>
      <c r="AI25" s="270">
        <v>3.0</v>
      </c>
      <c r="AJ25" s="258">
        <v>0.0</v>
      </c>
      <c r="AK25" s="283" t="s">
        <v>82</v>
      </c>
      <c r="AL25" s="264" t="s">
        <v>674</v>
      </c>
      <c r="AM25" s="264">
        <v>0.0</v>
      </c>
      <c r="AN25" s="264" t="s">
        <v>674</v>
      </c>
      <c r="AO25" s="264">
        <v>0.0</v>
      </c>
      <c r="AP25" s="267"/>
      <c r="AQ25" s="267"/>
      <c r="AR25" s="267"/>
      <c r="AS25" s="267"/>
      <c r="AT25" s="267"/>
      <c r="AU25" s="267"/>
      <c r="AV25" s="267"/>
      <c r="AW25" s="267"/>
    </row>
    <row r="26">
      <c r="A26" s="49" t="s">
        <v>82</v>
      </c>
      <c r="B26" s="228" t="s">
        <v>683</v>
      </c>
      <c r="C26" s="33">
        <f>Rujukan!B148/Rujukan!B5</f>
        <v>0.7102982191</v>
      </c>
      <c r="D26" s="52" t="s">
        <v>674</v>
      </c>
      <c r="E26" s="33">
        <f>Rujukan!C148/Rujukan!C5</f>
        <v>0.7292068416</v>
      </c>
      <c r="F26" s="52" t="s">
        <v>674</v>
      </c>
      <c r="AC26" s="283" t="s">
        <v>76</v>
      </c>
      <c r="AD26" s="264" t="s">
        <v>676</v>
      </c>
      <c r="AE26" s="264">
        <v>1.0</v>
      </c>
      <c r="AF26" s="264" t="s">
        <v>676</v>
      </c>
      <c r="AG26" s="264">
        <v>1.0</v>
      </c>
      <c r="AH26" s="267"/>
      <c r="AI26" s="267"/>
      <c r="AJ26" s="267"/>
      <c r="AK26" s="276" t="s">
        <v>763</v>
      </c>
      <c r="AL26" s="276" t="s">
        <v>676</v>
      </c>
      <c r="AM26" s="276">
        <f>sum(AM20:AM25)</f>
        <v>6</v>
      </c>
      <c r="AN26" s="276" t="s">
        <v>676</v>
      </c>
      <c r="AO26" s="276">
        <f>sum(AO20:AO25)</f>
        <v>6</v>
      </c>
      <c r="AP26" s="219"/>
      <c r="AQ26" s="219"/>
      <c r="AR26" s="219"/>
      <c r="AS26" s="219"/>
      <c r="AT26" s="219"/>
      <c r="AU26" s="219"/>
      <c r="AV26" s="219"/>
      <c r="AW26" s="219"/>
    </row>
    <row r="27">
      <c r="A27" s="22" t="s">
        <v>85</v>
      </c>
      <c r="B27" s="22" t="s">
        <v>5</v>
      </c>
      <c r="C27" s="33"/>
      <c r="D27" s="52"/>
      <c r="E27" s="33"/>
      <c r="F27" s="52"/>
      <c r="AC27" s="283" t="s">
        <v>79</v>
      </c>
      <c r="AD27" s="264" t="s">
        <v>675</v>
      </c>
      <c r="AE27" s="264">
        <v>2.0</v>
      </c>
      <c r="AF27" s="264" t="s">
        <v>675</v>
      </c>
      <c r="AG27" s="264">
        <v>2.0</v>
      </c>
      <c r="AH27" s="267"/>
      <c r="AI27" s="267"/>
      <c r="AJ27" s="267"/>
      <c r="AP27" s="219"/>
      <c r="AQ27" s="219"/>
      <c r="AR27" s="219"/>
      <c r="AS27" s="219"/>
      <c r="AT27" s="219"/>
      <c r="AU27" s="219"/>
      <c r="AV27" s="219"/>
      <c r="AW27" s="219"/>
    </row>
    <row r="28">
      <c r="A28" s="53" t="s">
        <v>87</v>
      </c>
      <c r="B28" s="212"/>
      <c r="C28" s="50">
        <v>5650.0</v>
      </c>
      <c r="D28" s="53"/>
      <c r="E28" s="50">
        <v>5700.0</v>
      </c>
      <c r="F28" s="53"/>
      <c r="AC28" s="283" t="s">
        <v>82</v>
      </c>
      <c r="AD28" s="264" t="s">
        <v>674</v>
      </c>
      <c r="AE28" s="264">
        <v>0.0</v>
      </c>
      <c r="AF28" s="264" t="s">
        <v>674</v>
      </c>
      <c r="AG28" s="264">
        <v>0.0</v>
      </c>
      <c r="AH28" s="267"/>
      <c r="AI28" s="267"/>
      <c r="AJ28" s="267"/>
      <c r="AP28" s="219"/>
      <c r="AQ28" s="219"/>
      <c r="AR28" s="219"/>
      <c r="AS28" s="219"/>
      <c r="AT28" s="219"/>
      <c r="AU28" s="219"/>
      <c r="AV28" s="219"/>
      <c r="AW28" s="219"/>
    </row>
    <row r="29">
      <c r="A29" s="53" t="s">
        <v>90</v>
      </c>
      <c r="B29" s="53"/>
      <c r="C29" s="50">
        <v>4.048355314E10</v>
      </c>
      <c r="D29" s="53"/>
      <c r="E29" s="50">
        <v>4.048355314E10</v>
      </c>
      <c r="F29" s="53"/>
      <c r="AC29" s="276" t="s">
        <v>763</v>
      </c>
      <c r="AD29" s="276" t="s">
        <v>674</v>
      </c>
      <c r="AE29" s="276">
        <f>sum(AE23:AE28)</f>
        <v>6</v>
      </c>
      <c r="AF29" s="276" t="s">
        <v>674</v>
      </c>
      <c r="AG29" s="276">
        <f>sum(AG23:AG28)</f>
        <v>6</v>
      </c>
      <c r="AH29" s="265"/>
      <c r="AI29" s="265"/>
      <c r="AJ29" s="265"/>
      <c r="AP29" s="277"/>
      <c r="AQ29" s="277"/>
      <c r="AR29" s="277"/>
      <c r="AS29" s="277"/>
      <c r="AT29" s="277"/>
      <c r="AU29" s="277"/>
      <c r="AV29" s="277"/>
      <c r="AW29" s="277"/>
    </row>
    <row r="30">
      <c r="A30" s="53" t="s">
        <v>92</v>
      </c>
      <c r="B30" s="53"/>
      <c r="C30" s="33">
        <f>Rujukan!B131/C29</f>
        <v>6185.672466</v>
      </c>
      <c r="D30" s="212"/>
      <c r="E30" s="33">
        <f>Rujukan!C131/E29</f>
        <v>6020.222562</v>
      </c>
      <c r="F30" s="212"/>
      <c r="AC30" s="22" t="s">
        <v>85</v>
      </c>
      <c r="AD30" s="262" t="s">
        <v>743</v>
      </c>
      <c r="AE30" s="262" t="s">
        <v>744</v>
      </c>
      <c r="AF30" s="262" t="s">
        <v>743</v>
      </c>
      <c r="AG30" s="262" t="s">
        <v>744</v>
      </c>
      <c r="AH30" s="265" t="s">
        <v>752</v>
      </c>
      <c r="AI30" s="265" t="s">
        <v>756</v>
      </c>
      <c r="AJ30" s="265" t="s">
        <v>757</v>
      </c>
      <c r="AP30" s="267"/>
      <c r="AQ30" s="267"/>
      <c r="AR30" s="267"/>
      <c r="AS30" s="267"/>
      <c r="AT30" s="267"/>
      <c r="AU30" s="267"/>
      <c r="AV30" s="267"/>
      <c r="AW30" s="267"/>
    </row>
    <row r="31">
      <c r="A31" s="41" t="s">
        <v>672</v>
      </c>
      <c r="B31" s="41"/>
      <c r="C31" s="50">
        <v>519.0</v>
      </c>
      <c r="D31" s="41"/>
      <c r="E31" s="50">
        <v>640.0</v>
      </c>
      <c r="F31" s="41"/>
      <c r="AC31" s="69" t="s">
        <v>95</v>
      </c>
      <c r="AD31" s="264" t="s">
        <v>676</v>
      </c>
      <c r="AE31" s="264">
        <v>1.0</v>
      </c>
      <c r="AF31" s="264" t="s">
        <v>676</v>
      </c>
      <c r="AG31" s="264">
        <v>1.0</v>
      </c>
      <c r="AH31" s="258" t="s">
        <v>759</v>
      </c>
      <c r="AI31" s="267">
        <f>2*4</f>
        <v>8</v>
      </c>
      <c r="AJ31" s="258">
        <v>6.0</v>
      </c>
      <c r="AP31" s="267"/>
      <c r="AQ31" s="267"/>
      <c r="AR31" s="267"/>
      <c r="AS31" s="267"/>
      <c r="AT31" s="267"/>
      <c r="AU31" s="267"/>
      <c r="AV31" s="267"/>
      <c r="AW31" s="267"/>
    </row>
    <row r="32">
      <c r="A32" s="41" t="s">
        <v>95</v>
      </c>
      <c r="B32" s="41" t="s">
        <v>96</v>
      </c>
      <c r="C32" s="33">
        <f>Rujukan!B191/C29</f>
        <v>835.8703072</v>
      </c>
      <c r="D32" s="52" t="s">
        <v>676</v>
      </c>
      <c r="E32" s="33">
        <f>Rujukan!C191/E29</f>
        <v>714.9570074</v>
      </c>
      <c r="F32" s="52" t="s">
        <v>676</v>
      </c>
      <c r="AA32" s="264"/>
      <c r="AB32" s="264"/>
      <c r="AC32" s="69" t="s">
        <v>99</v>
      </c>
      <c r="AD32" s="264" t="s">
        <v>675</v>
      </c>
      <c r="AE32" s="264">
        <v>2.0</v>
      </c>
      <c r="AF32" s="264" t="s">
        <v>675</v>
      </c>
      <c r="AG32" s="264">
        <v>2.0</v>
      </c>
      <c r="AH32" s="258" t="s">
        <v>760</v>
      </c>
      <c r="AI32" s="270">
        <v>5.0</v>
      </c>
      <c r="AJ32" s="258">
        <v>3.0</v>
      </c>
      <c r="AK32" s="7" t="s">
        <v>4</v>
      </c>
      <c r="AL32" s="259" t="s">
        <v>752</v>
      </c>
      <c r="AM32" s="3"/>
      <c r="AN32" s="3"/>
      <c r="AO32" s="5"/>
    </row>
    <row r="33">
      <c r="A33" s="41" t="s">
        <v>99</v>
      </c>
      <c r="B33" s="40">
        <v>45442.0</v>
      </c>
      <c r="C33" s="33">
        <f>C32/C28</f>
        <v>0.1479416473</v>
      </c>
      <c r="D33" s="52" t="s">
        <v>675</v>
      </c>
      <c r="E33" s="33">
        <f>E32/E28</f>
        <v>0.1254310539</v>
      </c>
      <c r="F33" s="52" t="s">
        <v>675</v>
      </c>
      <c r="AA33" s="273" t="s">
        <v>761</v>
      </c>
      <c r="AB33" s="273" t="s">
        <v>753</v>
      </c>
      <c r="AC33" s="69" t="s">
        <v>102</v>
      </c>
      <c r="AD33" s="264" t="s">
        <v>676</v>
      </c>
      <c r="AE33" s="264">
        <v>1.0</v>
      </c>
      <c r="AF33" s="264" t="s">
        <v>676</v>
      </c>
      <c r="AG33" s="264">
        <v>1.0</v>
      </c>
      <c r="AH33" s="258" t="s">
        <v>762</v>
      </c>
      <c r="AI33" s="270">
        <v>2.0</v>
      </c>
      <c r="AJ33" s="258">
        <v>0.0</v>
      </c>
      <c r="AK33" s="11"/>
      <c r="AL33" s="259">
        <v>2023.0</v>
      </c>
      <c r="AM33" s="5"/>
      <c r="AN33" s="259">
        <v>2022.0</v>
      </c>
      <c r="AO33" s="5"/>
    </row>
    <row r="34">
      <c r="A34" s="41" t="s">
        <v>102</v>
      </c>
      <c r="B34" s="55" t="s">
        <v>103</v>
      </c>
      <c r="C34" s="33">
        <f>C28/C30</f>
        <v>0.9134010943</v>
      </c>
      <c r="D34" s="52" t="s">
        <v>676</v>
      </c>
      <c r="E34" s="33">
        <f>E28/E30</f>
        <v>0.9468088499</v>
      </c>
      <c r="F34" s="52" t="s">
        <v>676</v>
      </c>
      <c r="AA34" s="274">
        <v>8.0</v>
      </c>
      <c r="AB34" s="275" t="s">
        <v>759</v>
      </c>
      <c r="AC34" s="69" t="s">
        <v>105</v>
      </c>
      <c r="AD34" s="264" t="s">
        <v>676</v>
      </c>
      <c r="AE34" s="264">
        <v>1.0</v>
      </c>
      <c r="AF34" s="264" t="s">
        <v>675</v>
      </c>
      <c r="AG34" s="264">
        <v>2.0</v>
      </c>
      <c r="AK34" s="22" t="s">
        <v>85</v>
      </c>
      <c r="AL34" s="262" t="s">
        <v>743</v>
      </c>
      <c r="AM34" s="262" t="s">
        <v>744</v>
      </c>
      <c r="AN34" s="262" t="s">
        <v>743</v>
      </c>
      <c r="AO34" s="262" t="s">
        <v>744</v>
      </c>
    </row>
    <row r="35">
      <c r="A35" s="41" t="s">
        <v>105</v>
      </c>
      <c r="B35" s="41" t="s">
        <v>673</v>
      </c>
      <c r="C35" s="33">
        <f>C31/C28</f>
        <v>0.09185840708</v>
      </c>
      <c r="D35" s="52" t="s">
        <v>676</v>
      </c>
      <c r="E35" s="33">
        <f>E31/E28</f>
        <v>0.1122807018</v>
      </c>
      <c r="F35" s="52" t="s">
        <v>675</v>
      </c>
      <c r="AA35" s="274">
        <v>7.0</v>
      </c>
      <c r="AB35" s="81"/>
      <c r="AC35" s="276" t="s">
        <v>763</v>
      </c>
      <c r="AD35" s="276" t="s">
        <v>676</v>
      </c>
      <c r="AE35" s="276">
        <f>sum(AE31:AE34)</f>
        <v>5</v>
      </c>
      <c r="AF35" s="276" t="s">
        <v>674</v>
      </c>
      <c r="AG35" s="276">
        <f>sum(AG31:AG34)</f>
        <v>6</v>
      </c>
      <c r="AK35" s="69" t="s">
        <v>95</v>
      </c>
      <c r="AL35" s="264" t="s">
        <v>676</v>
      </c>
      <c r="AM35" s="264">
        <v>1.0</v>
      </c>
      <c r="AN35" s="264" t="s">
        <v>676</v>
      </c>
      <c r="AO35" s="264">
        <v>1.0</v>
      </c>
    </row>
    <row r="36">
      <c r="C36" s="237"/>
      <c r="D36" s="237"/>
      <c r="E36" s="237"/>
      <c r="F36" s="237"/>
      <c r="AA36" s="274">
        <v>6.0</v>
      </c>
      <c r="AB36" s="11"/>
      <c r="AK36" s="69" t="s">
        <v>99</v>
      </c>
      <c r="AL36" s="264" t="s">
        <v>675</v>
      </c>
      <c r="AM36" s="264">
        <v>2.0</v>
      </c>
      <c r="AN36" s="264" t="s">
        <v>675</v>
      </c>
      <c r="AO36" s="264">
        <v>2.0</v>
      </c>
      <c r="AP36" s="267"/>
      <c r="AQ36" s="267"/>
      <c r="AR36" s="267"/>
      <c r="AS36" s="267"/>
      <c r="AT36" s="267"/>
      <c r="AU36" s="267"/>
      <c r="AV36" s="267"/>
      <c r="AW36" s="267"/>
    </row>
    <row r="37">
      <c r="C37" s="237"/>
      <c r="D37" s="237"/>
      <c r="E37" s="237"/>
      <c r="F37" s="237"/>
      <c r="AA37" s="279">
        <v>5.0</v>
      </c>
      <c r="AB37" s="280" t="s">
        <v>760</v>
      </c>
      <c r="AH37" s="267"/>
      <c r="AI37" s="267"/>
      <c r="AJ37" s="267"/>
      <c r="AK37" s="69" t="s">
        <v>102</v>
      </c>
      <c r="AL37" s="264" t="s">
        <v>676</v>
      </c>
      <c r="AM37" s="264">
        <v>1.0</v>
      </c>
      <c r="AN37" s="264" t="s">
        <v>676</v>
      </c>
      <c r="AO37" s="264">
        <v>1.0</v>
      </c>
      <c r="AP37" s="267"/>
      <c r="AQ37" s="267"/>
      <c r="AR37" s="267"/>
      <c r="AS37" s="267"/>
      <c r="AT37" s="267"/>
      <c r="AU37" s="267"/>
      <c r="AV37" s="267"/>
      <c r="AW37" s="267"/>
    </row>
    <row r="38">
      <c r="C38" s="237"/>
      <c r="D38" s="237"/>
      <c r="E38" s="237"/>
      <c r="F38" s="237"/>
      <c r="AA38" s="279">
        <v>4.0</v>
      </c>
      <c r="AB38" s="81"/>
      <c r="AH38" s="277"/>
      <c r="AI38" s="277"/>
      <c r="AJ38" s="277"/>
      <c r="AK38" s="69" t="s">
        <v>105</v>
      </c>
      <c r="AL38" s="264" t="s">
        <v>676</v>
      </c>
      <c r="AM38" s="264">
        <v>1.0</v>
      </c>
      <c r="AN38" s="264" t="s">
        <v>675</v>
      </c>
      <c r="AO38" s="264">
        <v>2.0</v>
      </c>
      <c r="AP38" s="277"/>
      <c r="AQ38" s="277"/>
      <c r="AR38" s="277"/>
      <c r="AS38" s="277"/>
      <c r="AT38" s="277"/>
      <c r="AU38" s="277"/>
      <c r="AV38" s="277"/>
      <c r="AW38" s="277"/>
    </row>
    <row r="39">
      <c r="C39" s="237"/>
      <c r="D39" s="237"/>
      <c r="E39" s="237"/>
      <c r="F39" s="237"/>
      <c r="AA39" s="279">
        <v>3.0</v>
      </c>
      <c r="AB39" s="11"/>
      <c r="AK39" s="276" t="s">
        <v>763</v>
      </c>
      <c r="AL39" s="276" t="s">
        <v>676</v>
      </c>
      <c r="AM39" s="276">
        <f>sum(AM35:AM38)</f>
        <v>5</v>
      </c>
      <c r="AN39" s="276" t="s">
        <v>675</v>
      </c>
      <c r="AO39" s="276">
        <f>sum(AO35:AO38)</f>
        <v>6</v>
      </c>
    </row>
    <row r="40">
      <c r="C40" s="237"/>
      <c r="D40" s="237"/>
      <c r="E40" s="237"/>
      <c r="F40" s="237"/>
      <c r="AA40" s="281">
        <v>2.0</v>
      </c>
      <c r="AB40" s="282" t="s">
        <v>762</v>
      </c>
    </row>
    <row r="41">
      <c r="C41" s="237"/>
      <c r="D41" s="237"/>
      <c r="E41" s="237"/>
      <c r="F41" s="237"/>
      <c r="AA41" s="281">
        <v>1.0</v>
      </c>
      <c r="AB41" s="81"/>
      <c r="AK41" s="265" t="s">
        <v>752</v>
      </c>
      <c r="AL41" s="265"/>
      <c r="AM41" s="265"/>
      <c r="AN41" s="265" t="s">
        <v>756</v>
      </c>
      <c r="AO41" s="265" t="s">
        <v>757</v>
      </c>
      <c r="AP41" s="265"/>
    </row>
    <row r="42">
      <c r="C42" s="237"/>
      <c r="D42" s="237"/>
      <c r="E42" s="237"/>
      <c r="F42" s="237"/>
      <c r="AA42" s="281">
        <v>0.0</v>
      </c>
      <c r="AB42" s="11"/>
      <c r="AK42" s="258" t="s">
        <v>759</v>
      </c>
      <c r="AL42" s="267"/>
      <c r="AM42" s="267"/>
      <c r="AN42" s="267">
        <f>2*4</f>
        <v>8</v>
      </c>
      <c r="AO42" s="258">
        <v>6.0</v>
      </c>
      <c r="AP42" s="258"/>
    </row>
    <row r="43">
      <c r="C43" s="237"/>
      <c r="D43" s="237"/>
      <c r="E43" s="237"/>
      <c r="F43" s="237"/>
      <c r="AA43" s="267"/>
      <c r="AB43" s="267"/>
      <c r="AK43" s="258" t="s">
        <v>760</v>
      </c>
      <c r="AL43" s="270"/>
      <c r="AM43" s="270"/>
      <c r="AN43" s="270">
        <v>5.0</v>
      </c>
      <c r="AO43" s="258">
        <v>3.0</v>
      </c>
      <c r="AP43" s="258"/>
    </row>
    <row r="44">
      <c r="C44" s="237"/>
      <c r="D44" s="237"/>
      <c r="E44" s="237"/>
      <c r="F44" s="237"/>
      <c r="AA44" s="284" t="s">
        <v>766</v>
      </c>
      <c r="AB44" s="5"/>
      <c r="AK44" s="258" t="s">
        <v>762</v>
      </c>
      <c r="AL44" s="270"/>
      <c r="AM44" s="270"/>
      <c r="AN44" s="270">
        <v>2.0</v>
      </c>
      <c r="AO44" s="258">
        <v>0.0</v>
      </c>
      <c r="AP44" s="258"/>
    </row>
    <row r="45">
      <c r="C45" s="237"/>
      <c r="D45" s="237"/>
      <c r="E45" s="237"/>
      <c r="F45" s="237"/>
      <c r="AA45" s="273" t="s">
        <v>761</v>
      </c>
      <c r="AB45" s="273" t="s">
        <v>767</v>
      </c>
    </row>
    <row r="46">
      <c r="C46" s="237"/>
      <c r="D46" s="237"/>
      <c r="E46" s="237"/>
      <c r="F46" s="237"/>
      <c r="AA46" s="274">
        <v>2.0</v>
      </c>
      <c r="AB46" s="274" t="s">
        <v>759</v>
      </c>
    </row>
    <row r="47">
      <c r="C47" s="237"/>
      <c r="D47" s="237"/>
      <c r="E47" s="237"/>
      <c r="F47" s="237"/>
      <c r="AA47" s="279">
        <v>1.0</v>
      </c>
      <c r="AB47" s="279" t="s">
        <v>760</v>
      </c>
    </row>
    <row r="48">
      <c r="C48" s="237"/>
      <c r="D48" s="237"/>
      <c r="E48" s="237"/>
      <c r="F48" s="237"/>
      <c r="AA48" s="281">
        <v>0.0</v>
      </c>
      <c r="AB48" s="281" t="s">
        <v>762</v>
      </c>
    </row>
    <row r="49">
      <c r="C49" s="237"/>
      <c r="D49" s="237"/>
      <c r="E49" s="237"/>
      <c r="F49" s="237"/>
      <c r="AA49" s="267"/>
      <c r="AB49" s="267"/>
    </row>
    <row r="50">
      <c r="C50" s="237"/>
      <c r="D50" s="237"/>
      <c r="E50" s="237"/>
      <c r="F50" s="237"/>
      <c r="AA50" s="267"/>
      <c r="AB50" s="267"/>
    </row>
    <row r="51">
      <c r="C51" s="237"/>
      <c r="D51" s="237"/>
      <c r="E51" s="237"/>
      <c r="F51" s="237"/>
      <c r="AA51" s="285" t="s">
        <v>768</v>
      </c>
      <c r="AB51" s="5"/>
    </row>
    <row r="52">
      <c r="C52" s="237"/>
      <c r="D52" s="237"/>
      <c r="E52" s="237"/>
      <c r="F52" s="237"/>
      <c r="AA52" s="273" t="s">
        <v>761</v>
      </c>
      <c r="AB52" s="273" t="s">
        <v>753</v>
      </c>
    </row>
    <row r="53">
      <c r="C53" s="237"/>
      <c r="D53" s="237"/>
      <c r="E53" s="237"/>
      <c r="F53" s="237"/>
      <c r="AA53" s="274">
        <v>10.0</v>
      </c>
      <c r="AB53" s="275" t="s">
        <v>759</v>
      </c>
    </row>
    <row r="54">
      <c r="C54" s="237"/>
      <c r="D54" s="237"/>
      <c r="E54" s="237"/>
      <c r="F54" s="237"/>
      <c r="AA54" s="274">
        <v>9.0</v>
      </c>
      <c r="AB54" s="81"/>
    </row>
    <row r="55">
      <c r="C55" s="237"/>
      <c r="D55" s="237"/>
      <c r="E55" s="237"/>
      <c r="F55" s="237"/>
      <c r="AA55" s="274">
        <v>8.0</v>
      </c>
      <c r="AB55" s="11"/>
    </row>
    <row r="56">
      <c r="C56" s="237"/>
      <c r="D56" s="237"/>
      <c r="E56" s="237"/>
      <c r="F56" s="237"/>
      <c r="AA56" s="279">
        <v>7.0</v>
      </c>
      <c r="AB56" s="280" t="s">
        <v>760</v>
      </c>
    </row>
    <row r="57">
      <c r="C57" s="237"/>
      <c r="D57" s="237"/>
      <c r="E57" s="237"/>
      <c r="F57" s="237"/>
      <c r="AA57" s="279">
        <v>6.0</v>
      </c>
      <c r="AB57" s="81"/>
    </row>
    <row r="58">
      <c r="C58" s="237"/>
      <c r="D58" s="237"/>
      <c r="E58" s="237"/>
      <c r="F58" s="237"/>
      <c r="AA58" s="279">
        <v>5.0</v>
      </c>
      <c r="AB58" s="81"/>
    </row>
    <row r="59">
      <c r="C59" s="237"/>
      <c r="D59" s="237"/>
      <c r="E59" s="237"/>
      <c r="F59" s="237"/>
      <c r="AA59" s="279">
        <v>4.0</v>
      </c>
      <c r="AB59" s="81"/>
    </row>
    <row r="60">
      <c r="C60" s="237"/>
      <c r="D60" s="237"/>
      <c r="E60" s="237"/>
      <c r="F60" s="237"/>
      <c r="AA60" s="279">
        <v>3.0</v>
      </c>
      <c r="AB60" s="11"/>
    </row>
    <row r="61">
      <c r="C61" s="237"/>
      <c r="D61" s="237"/>
      <c r="E61" s="237"/>
      <c r="F61" s="237"/>
      <c r="AA61" s="281">
        <v>2.0</v>
      </c>
      <c r="AB61" s="282" t="s">
        <v>762</v>
      </c>
    </row>
    <row r="62">
      <c r="C62" s="237"/>
      <c r="D62" s="237"/>
      <c r="E62" s="237"/>
      <c r="F62" s="237"/>
      <c r="AA62" s="281">
        <v>1.0</v>
      </c>
      <c r="AB62" s="81"/>
    </row>
    <row r="63">
      <c r="C63" s="237"/>
      <c r="D63" s="237"/>
      <c r="E63" s="237"/>
      <c r="F63" s="237"/>
      <c r="AA63" s="281">
        <v>0.0</v>
      </c>
      <c r="AB63" s="11"/>
    </row>
    <row r="64">
      <c r="C64" s="237"/>
      <c r="D64" s="237"/>
      <c r="E64" s="237"/>
      <c r="F64" s="237"/>
      <c r="AA64" s="286" t="s">
        <v>769</v>
      </c>
      <c r="AB64" s="5"/>
    </row>
    <row r="65">
      <c r="C65" s="237"/>
      <c r="D65" s="237"/>
      <c r="E65" s="237"/>
      <c r="F65" s="237"/>
      <c r="AA65" s="287" t="s">
        <v>755</v>
      </c>
      <c r="AB65" s="288" t="s">
        <v>753</v>
      </c>
    </row>
    <row r="66">
      <c r="C66" s="237"/>
      <c r="D66" s="237"/>
      <c r="E66" s="237"/>
      <c r="F66" s="237"/>
      <c r="AA66" s="289">
        <v>45568.0</v>
      </c>
      <c r="AB66" s="266" t="s">
        <v>764</v>
      </c>
    </row>
    <row r="67">
      <c r="C67" s="237"/>
      <c r="D67" s="237"/>
      <c r="E67" s="237"/>
      <c r="F67" s="237"/>
      <c r="AA67" s="266" t="s">
        <v>770</v>
      </c>
      <c r="AB67" s="266" t="s">
        <v>771</v>
      </c>
    </row>
    <row r="68">
      <c r="C68" s="237"/>
      <c r="D68" s="237"/>
      <c r="E68" s="237"/>
      <c r="F68" s="237"/>
      <c r="AA68" s="267"/>
      <c r="AB68" s="267"/>
    </row>
    <row r="69">
      <c r="C69" s="237"/>
      <c r="D69" s="237"/>
      <c r="E69" s="237"/>
      <c r="F69" s="237"/>
      <c r="AA69" s="267"/>
      <c r="AB69" s="267"/>
    </row>
    <row r="70">
      <c r="C70" s="237"/>
      <c r="D70" s="237"/>
      <c r="E70" s="237"/>
      <c r="F70" s="237"/>
      <c r="AA70" s="267"/>
      <c r="AB70" s="267"/>
    </row>
    <row r="71">
      <c r="C71" s="237"/>
      <c r="D71" s="237"/>
      <c r="E71" s="237"/>
      <c r="F71" s="237"/>
      <c r="AA71" s="267"/>
      <c r="AB71" s="267"/>
    </row>
    <row r="72">
      <c r="C72" s="237"/>
      <c r="D72" s="237"/>
      <c r="E72" s="237"/>
      <c r="F72" s="237"/>
      <c r="AA72" s="267"/>
      <c r="AB72" s="267"/>
    </row>
    <row r="73">
      <c r="C73" s="237"/>
      <c r="D73" s="237"/>
      <c r="E73" s="237"/>
      <c r="F73" s="237"/>
      <c r="AA73" s="267"/>
      <c r="AB73" s="267"/>
    </row>
    <row r="74">
      <c r="C74" s="237"/>
      <c r="D74" s="237"/>
      <c r="E74" s="237"/>
      <c r="F74" s="237"/>
      <c r="AA74" s="267"/>
      <c r="AB74" s="267"/>
    </row>
    <row r="75">
      <c r="C75" s="237"/>
      <c r="D75" s="237"/>
      <c r="E75" s="237"/>
      <c r="F75" s="237"/>
      <c r="AA75" s="267"/>
      <c r="AB75" s="267"/>
    </row>
    <row r="76">
      <c r="C76" s="237"/>
      <c r="D76" s="237"/>
      <c r="E76" s="237"/>
      <c r="F76" s="237"/>
      <c r="AA76" s="267"/>
      <c r="AB76" s="267"/>
    </row>
    <row r="77">
      <c r="C77" s="237"/>
      <c r="D77" s="237"/>
      <c r="E77" s="237"/>
      <c r="F77" s="237"/>
      <c r="AA77" s="267"/>
      <c r="AB77" s="267"/>
    </row>
    <row r="78">
      <c r="C78" s="237"/>
      <c r="D78" s="237"/>
      <c r="E78" s="237"/>
      <c r="F78" s="237"/>
      <c r="AA78" s="267"/>
      <c r="AB78" s="267"/>
    </row>
    <row r="79">
      <c r="C79" s="237"/>
      <c r="D79" s="237"/>
      <c r="E79" s="237"/>
      <c r="F79" s="237"/>
      <c r="AA79" s="267"/>
      <c r="AB79" s="267"/>
    </row>
    <row r="80">
      <c r="C80" s="237"/>
      <c r="D80" s="237"/>
      <c r="E80" s="237"/>
      <c r="F80" s="237"/>
      <c r="AA80" s="267"/>
      <c r="AB80" s="267"/>
    </row>
    <row r="81">
      <c r="C81" s="237"/>
      <c r="D81" s="237"/>
      <c r="E81" s="237"/>
      <c r="F81" s="237"/>
      <c r="AA81" s="267"/>
      <c r="AB81" s="267"/>
    </row>
    <row r="82">
      <c r="C82" s="237"/>
      <c r="D82" s="237"/>
      <c r="E82" s="237"/>
      <c r="F82" s="237"/>
      <c r="AA82" s="267"/>
      <c r="AB82" s="267"/>
    </row>
    <row r="83">
      <c r="C83" s="237"/>
      <c r="D83" s="237"/>
      <c r="E83" s="237"/>
      <c r="F83" s="237"/>
      <c r="AA83" s="267"/>
      <c r="AB83" s="267"/>
    </row>
    <row r="84">
      <c r="C84" s="237"/>
      <c r="D84" s="237"/>
      <c r="E84" s="237"/>
      <c r="F84" s="237"/>
      <c r="AA84" s="267"/>
      <c r="AB84" s="267"/>
    </row>
    <row r="85">
      <c r="C85" s="237"/>
      <c r="D85" s="237"/>
      <c r="E85" s="237"/>
      <c r="F85" s="237"/>
      <c r="AA85" s="267"/>
      <c r="AB85" s="267"/>
    </row>
    <row r="86">
      <c r="C86" s="237"/>
      <c r="D86" s="237"/>
      <c r="E86" s="237"/>
      <c r="F86" s="237"/>
      <c r="AA86" s="267"/>
      <c r="AB86" s="267"/>
    </row>
    <row r="87">
      <c r="C87" s="237"/>
      <c r="D87" s="237"/>
      <c r="E87" s="237"/>
      <c r="F87" s="237"/>
      <c r="AA87" s="267"/>
      <c r="AB87" s="267"/>
    </row>
    <row r="88">
      <c r="C88" s="237"/>
      <c r="D88" s="237"/>
      <c r="E88" s="237"/>
      <c r="F88" s="237"/>
      <c r="AA88" s="267"/>
      <c r="AB88" s="267"/>
    </row>
    <row r="89">
      <c r="C89" s="237"/>
      <c r="D89" s="237"/>
      <c r="E89" s="237"/>
      <c r="F89" s="237"/>
      <c r="AA89" s="267"/>
      <c r="AB89" s="267"/>
    </row>
    <row r="90">
      <c r="C90" s="237"/>
      <c r="D90" s="237"/>
      <c r="E90" s="237"/>
      <c r="F90" s="237"/>
      <c r="AA90" s="267"/>
      <c r="AB90" s="267"/>
    </row>
    <row r="91">
      <c r="C91" s="237"/>
      <c r="D91" s="237"/>
      <c r="E91" s="237"/>
      <c r="F91" s="237"/>
      <c r="AA91" s="267"/>
      <c r="AB91" s="267"/>
    </row>
    <row r="92">
      <c r="C92" s="237"/>
      <c r="D92" s="237"/>
      <c r="E92" s="237"/>
      <c r="F92" s="237"/>
      <c r="AA92" s="267"/>
      <c r="AB92" s="267"/>
    </row>
    <row r="93">
      <c r="C93" s="237"/>
      <c r="D93" s="237"/>
      <c r="E93" s="237"/>
      <c r="F93" s="237"/>
      <c r="AA93" s="267"/>
      <c r="AB93" s="267"/>
    </row>
    <row r="94">
      <c r="C94" s="237"/>
      <c r="D94" s="237"/>
      <c r="E94" s="237"/>
      <c r="F94" s="237"/>
      <c r="AA94" s="267"/>
      <c r="AB94" s="267"/>
    </row>
    <row r="95">
      <c r="C95" s="237"/>
      <c r="D95" s="237"/>
      <c r="E95" s="237"/>
      <c r="F95" s="237"/>
      <c r="AA95" s="267"/>
      <c r="AB95" s="267"/>
    </row>
    <row r="96">
      <c r="C96" s="237"/>
      <c r="D96" s="237"/>
      <c r="E96" s="237"/>
      <c r="F96" s="237"/>
      <c r="AA96" s="267"/>
      <c r="AB96" s="267"/>
    </row>
    <row r="97">
      <c r="C97" s="237"/>
      <c r="D97" s="237"/>
      <c r="E97" s="237"/>
      <c r="F97" s="237"/>
      <c r="AA97" s="267"/>
      <c r="AB97" s="267"/>
    </row>
    <row r="98">
      <c r="C98" s="237"/>
      <c r="D98" s="237"/>
      <c r="E98" s="237"/>
      <c r="F98" s="237"/>
      <c r="AA98" s="267"/>
      <c r="AB98" s="267"/>
    </row>
    <row r="99">
      <c r="C99" s="237"/>
      <c r="D99" s="237"/>
      <c r="E99" s="237"/>
      <c r="F99" s="237"/>
      <c r="AA99" s="267"/>
      <c r="AB99" s="267"/>
    </row>
    <row r="100">
      <c r="C100" s="237"/>
      <c r="D100" s="237"/>
      <c r="E100" s="237"/>
      <c r="F100" s="237"/>
      <c r="AA100" s="267"/>
      <c r="AB100" s="267"/>
    </row>
    <row r="101">
      <c r="C101" s="237"/>
      <c r="D101" s="237"/>
      <c r="E101" s="237"/>
      <c r="F101" s="237"/>
      <c r="AA101" s="267"/>
      <c r="AB101" s="267"/>
    </row>
    <row r="102">
      <c r="C102" s="237"/>
      <c r="D102" s="237"/>
      <c r="E102" s="237"/>
      <c r="F102" s="237"/>
      <c r="AA102" s="267"/>
      <c r="AB102" s="267"/>
    </row>
    <row r="103">
      <c r="C103" s="237"/>
      <c r="D103" s="237"/>
      <c r="E103" s="237"/>
      <c r="F103" s="237"/>
      <c r="AA103" s="267"/>
      <c r="AB103" s="267"/>
    </row>
    <row r="104">
      <c r="C104" s="237"/>
      <c r="D104" s="237"/>
      <c r="E104" s="237"/>
      <c r="F104" s="237"/>
      <c r="AA104" s="267"/>
      <c r="AB104" s="267"/>
    </row>
    <row r="105">
      <c r="C105" s="237"/>
      <c r="D105" s="237"/>
      <c r="E105" s="237"/>
      <c r="F105" s="237"/>
      <c r="AA105" s="267"/>
      <c r="AB105" s="267"/>
    </row>
    <row r="106">
      <c r="C106" s="237"/>
      <c r="D106" s="237"/>
      <c r="E106" s="237"/>
      <c r="F106" s="237"/>
      <c r="AA106" s="267"/>
      <c r="AB106" s="267"/>
    </row>
    <row r="107">
      <c r="C107" s="237"/>
      <c r="D107" s="237"/>
      <c r="E107" s="237"/>
      <c r="F107" s="237"/>
      <c r="AA107" s="267"/>
      <c r="AB107" s="267"/>
    </row>
    <row r="108">
      <c r="C108" s="237"/>
      <c r="D108" s="237"/>
      <c r="E108" s="237"/>
      <c r="F108" s="237"/>
      <c r="AA108" s="267"/>
      <c r="AB108" s="267"/>
    </row>
    <row r="109">
      <c r="C109" s="237"/>
      <c r="D109" s="237"/>
      <c r="E109" s="237"/>
      <c r="F109" s="237"/>
      <c r="AA109" s="267"/>
      <c r="AB109" s="267"/>
    </row>
    <row r="110">
      <c r="C110" s="237"/>
      <c r="D110" s="237"/>
      <c r="E110" s="237"/>
      <c r="F110" s="237"/>
      <c r="AA110" s="267"/>
      <c r="AB110" s="267"/>
    </row>
    <row r="111">
      <c r="C111" s="237"/>
      <c r="D111" s="237"/>
      <c r="E111" s="237"/>
      <c r="F111" s="237"/>
      <c r="AA111" s="267"/>
      <c r="AB111" s="267"/>
    </row>
    <row r="112">
      <c r="C112" s="237"/>
      <c r="D112" s="237"/>
      <c r="E112" s="237"/>
      <c r="F112" s="237"/>
      <c r="AA112" s="267"/>
      <c r="AB112" s="267"/>
    </row>
    <row r="113">
      <c r="C113" s="237"/>
      <c r="D113" s="237"/>
      <c r="E113" s="237"/>
      <c r="F113" s="237"/>
      <c r="AA113" s="267"/>
      <c r="AB113" s="267"/>
    </row>
    <row r="114">
      <c r="C114" s="237"/>
      <c r="D114" s="237"/>
      <c r="E114" s="237"/>
      <c r="F114" s="237"/>
      <c r="AA114" s="267"/>
      <c r="AB114" s="267"/>
    </row>
    <row r="115">
      <c r="C115" s="237"/>
      <c r="D115" s="237"/>
      <c r="E115" s="237"/>
      <c r="F115" s="237"/>
      <c r="AA115" s="267"/>
      <c r="AB115" s="267"/>
    </row>
    <row r="116">
      <c r="C116" s="237"/>
      <c r="D116" s="237"/>
      <c r="E116" s="237"/>
      <c r="F116" s="237"/>
      <c r="AA116" s="267"/>
      <c r="AB116" s="267"/>
    </row>
    <row r="117">
      <c r="C117" s="237"/>
      <c r="D117" s="237"/>
      <c r="E117" s="237"/>
      <c r="F117" s="237"/>
      <c r="AA117" s="267"/>
      <c r="AB117" s="267"/>
    </row>
    <row r="118">
      <c r="C118" s="237"/>
      <c r="D118" s="237"/>
      <c r="E118" s="237"/>
      <c r="F118" s="237"/>
      <c r="AA118" s="267"/>
      <c r="AB118" s="267"/>
    </row>
    <row r="119">
      <c r="C119" s="237"/>
      <c r="D119" s="237"/>
      <c r="E119" s="237"/>
      <c r="F119" s="237"/>
      <c r="AA119" s="267"/>
      <c r="AB119" s="267"/>
    </row>
    <row r="120">
      <c r="C120" s="237"/>
      <c r="D120" s="237"/>
      <c r="E120" s="237"/>
      <c r="F120" s="237"/>
      <c r="AA120" s="267"/>
      <c r="AB120" s="267"/>
    </row>
    <row r="121">
      <c r="C121" s="237"/>
      <c r="D121" s="237"/>
      <c r="E121" s="237"/>
      <c r="F121" s="237"/>
      <c r="AA121" s="267"/>
      <c r="AB121" s="267"/>
    </row>
    <row r="122">
      <c r="C122" s="237"/>
      <c r="D122" s="237"/>
      <c r="E122" s="237"/>
      <c r="F122" s="237"/>
      <c r="AA122" s="267"/>
      <c r="AB122" s="267"/>
    </row>
    <row r="123">
      <c r="C123" s="237"/>
      <c r="D123" s="237"/>
      <c r="E123" s="237"/>
      <c r="F123" s="237"/>
      <c r="AA123" s="267"/>
      <c r="AB123" s="267"/>
    </row>
    <row r="124">
      <c r="C124" s="237"/>
      <c r="D124" s="237"/>
      <c r="E124" s="237"/>
      <c r="F124" s="237"/>
      <c r="AA124" s="267"/>
      <c r="AB124" s="267"/>
    </row>
    <row r="125">
      <c r="C125" s="237"/>
      <c r="D125" s="237"/>
      <c r="E125" s="237"/>
      <c r="F125" s="237"/>
      <c r="AA125" s="267"/>
      <c r="AB125" s="267"/>
    </row>
    <row r="126">
      <c r="C126" s="237"/>
      <c r="D126" s="237"/>
      <c r="E126" s="237"/>
      <c r="F126" s="237"/>
      <c r="AA126" s="267"/>
      <c r="AB126" s="267"/>
    </row>
    <row r="127">
      <c r="C127" s="237"/>
      <c r="D127" s="237"/>
      <c r="E127" s="237"/>
      <c r="F127" s="237"/>
      <c r="AA127" s="267"/>
      <c r="AB127" s="267"/>
    </row>
    <row r="128">
      <c r="C128" s="237"/>
      <c r="D128" s="237"/>
      <c r="E128" s="237"/>
      <c r="F128" s="237"/>
      <c r="AA128" s="267"/>
      <c r="AB128" s="267"/>
    </row>
    <row r="129">
      <c r="C129" s="237"/>
      <c r="D129" s="237"/>
      <c r="E129" s="237"/>
      <c r="F129" s="237"/>
      <c r="AA129" s="267"/>
      <c r="AB129" s="267"/>
    </row>
    <row r="130">
      <c r="C130" s="237"/>
      <c r="D130" s="237"/>
      <c r="E130" s="237"/>
      <c r="F130" s="237"/>
      <c r="AA130" s="267"/>
      <c r="AB130" s="267"/>
    </row>
    <row r="131">
      <c r="C131" s="237"/>
      <c r="D131" s="237"/>
      <c r="E131" s="237"/>
      <c r="F131" s="237"/>
      <c r="AA131" s="267"/>
      <c r="AB131" s="267"/>
    </row>
    <row r="132">
      <c r="C132" s="237"/>
      <c r="D132" s="237"/>
      <c r="E132" s="237"/>
      <c r="F132" s="237"/>
      <c r="AA132" s="267"/>
      <c r="AB132" s="267"/>
    </row>
    <row r="133">
      <c r="C133" s="237"/>
      <c r="D133" s="237"/>
      <c r="E133" s="237"/>
      <c r="F133" s="237"/>
      <c r="AA133" s="267"/>
      <c r="AB133" s="267"/>
    </row>
    <row r="134">
      <c r="C134" s="237"/>
      <c r="D134" s="237"/>
      <c r="E134" s="237"/>
      <c r="F134" s="237"/>
      <c r="AA134" s="267"/>
      <c r="AB134" s="267"/>
    </row>
    <row r="135">
      <c r="C135" s="237"/>
      <c r="D135" s="237"/>
      <c r="E135" s="237"/>
      <c r="F135" s="237"/>
      <c r="AA135" s="267"/>
      <c r="AB135" s="267"/>
    </row>
    <row r="136">
      <c r="C136" s="237"/>
      <c r="D136" s="237"/>
      <c r="E136" s="237"/>
      <c r="F136" s="237"/>
      <c r="AA136" s="267"/>
      <c r="AB136" s="267"/>
    </row>
    <row r="137">
      <c r="C137" s="237"/>
      <c r="D137" s="237"/>
      <c r="E137" s="237"/>
      <c r="F137" s="237"/>
      <c r="AA137" s="267"/>
      <c r="AB137" s="267"/>
    </row>
    <row r="138">
      <c r="C138" s="237"/>
      <c r="D138" s="237"/>
      <c r="E138" s="237"/>
      <c r="F138" s="237"/>
      <c r="AA138" s="267"/>
      <c r="AB138" s="267"/>
    </row>
    <row r="139">
      <c r="C139" s="237"/>
      <c r="D139" s="237"/>
      <c r="E139" s="237"/>
      <c r="F139" s="237"/>
      <c r="AA139" s="267"/>
      <c r="AB139" s="267"/>
    </row>
    <row r="140">
      <c r="C140" s="237"/>
      <c r="D140" s="237"/>
      <c r="E140" s="237"/>
      <c r="F140" s="237"/>
      <c r="AA140" s="267"/>
      <c r="AB140" s="267"/>
    </row>
    <row r="141">
      <c r="C141" s="237"/>
      <c r="D141" s="237"/>
      <c r="E141" s="237"/>
      <c r="F141" s="237"/>
      <c r="AA141" s="267"/>
      <c r="AB141" s="267"/>
    </row>
    <row r="142">
      <c r="C142" s="237"/>
      <c r="D142" s="237"/>
      <c r="E142" s="237"/>
      <c r="F142" s="237"/>
      <c r="AA142" s="267"/>
      <c r="AB142" s="267"/>
    </row>
    <row r="143">
      <c r="C143" s="237"/>
      <c r="D143" s="237"/>
      <c r="E143" s="237"/>
      <c r="F143" s="237"/>
      <c r="AA143" s="267"/>
      <c r="AB143" s="267"/>
    </row>
    <row r="144">
      <c r="C144" s="237"/>
      <c r="D144" s="237"/>
      <c r="E144" s="237"/>
      <c r="F144" s="237"/>
      <c r="AA144" s="267"/>
      <c r="AB144" s="267"/>
    </row>
    <row r="145">
      <c r="C145" s="237"/>
      <c r="D145" s="237"/>
      <c r="E145" s="237"/>
      <c r="F145" s="237"/>
      <c r="AA145" s="267"/>
      <c r="AB145" s="267"/>
    </row>
    <row r="146">
      <c r="C146" s="237"/>
      <c r="D146" s="237"/>
      <c r="E146" s="237"/>
      <c r="F146" s="237"/>
      <c r="AA146" s="267"/>
      <c r="AB146" s="267"/>
    </row>
    <row r="147">
      <c r="C147" s="237"/>
      <c r="D147" s="237"/>
      <c r="E147" s="237"/>
      <c r="F147" s="237"/>
      <c r="AA147" s="267"/>
      <c r="AB147" s="267"/>
    </row>
    <row r="148">
      <c r="C148" s="237"/>
      <c r="D148" s="237"/>
      <c r="E148" s="237"/>
      <c r="F148" s="237"/>
      <c r="AA148" s="267"/>
      <c r="AB148" s="267"/>
    </row>
    <row r="149">
      <c r="C149" s="237"/>
      <c r="D149" s="237"/>
      <c r="E149" s="237"/>
      <c r="F149" s="237"/>
      <c r="AA149" s="267"/>
      <c r="AB149" s="267"/>
    </row>
    <row r="150">
      <c r="C150" s="237"/>
      <c r="D150" s="237"/>
      <c r="E150" s="237"/>
      <c r="F150" s="237"/>
      <c r="AA150" s="267"/>
      <c r="AB150" s="267"/>
    </row>
    <row r="151">
      <c r="C151" s="237"/>
      <c r="D151" s="237"/>
      <c r="E151" s="237"/>
      <c r="F151" s="237"/>
      <c r="AA151" s="267"/>
      <c r="AB151" s="267"/>
    </row>
    <row r="152">
      <c r="C152" s="237"/>
      <c r="D152" s="237"/>
      <c r="E152" s="237"/>
      <c r="F152" s="237"/>
      <c r="AA152" s="267"/>
      <c r="AB152" s="267"/>
    </row>
    <row r="153">
      <c r="C153" s="237"/>
      <c r="D153" s="237"/>
      <c r="E153" s="237"/>
      <c r="F153" s="237"/>
      <c r="AA153" s="267"/>
      <c r="AB153" s="267"/>
    </row>
    <row r="154">
      <c r="C154" s="237"/>
      <c r="D154" s="237"/>
      <c r="E154" s="237"/>
      <c r="F154" s="237"/>
      <c r="AA154" s="267"/>
      <c r="AB154" s="267"/>
    </row>
    <row r="155">
      <c r="C155" s="237"/>
      <c r="D155" s="237"/>
      <c r="E155" s="237"/>
      <c r="F155" s="237"/>
      <c r="AA155" s="267"/>
      <c r="AB155" s="267"/>
    </row>
    <row r="156">
      <c r="C156" s="237"/>
      <c r="D156" s="237"/>
      <c r="E156" s="237"/>
      <c r="F156" s="237"/>
      <c r="AA156" s="267"/>
      <c r="AB156" s="267"/>
    </row>
    <row r="157">
      <c r="C157" s="237"/>
      <c r="D157" s="237"/>
      <c r="E157" s="237"/>
      <c r="F157" s="237"/>
      <c r="AA157" s="267"/>
      <c r="AB157" s="267"/>
    </row>
    <row r="158">
      <c r="C158" s="237"/>
      <c r="D158" s="237"/>
      <c r="E158" s="237"/>
      <c r="F158" s="237"/>
      <c r="AA158" s="267"/>
      <c r="AB158" s="267"/>
    </row>
    <row r="159">
      <c r="C159" s="237"/>
      <c r="D159" s="237"/>
      <c r="E159" s="237"/>
      <c r="F159" s="237"/>
      <c r="AA159" s="267"/>
      <c r="AB159" s="267"/>
    </row>
    <row r="160">
      <c r="C160" s="237"/>
      <c r="D160" s="237"/>
      <c r="E160" s="237"/>
      <c r="F160" s="237"/>
      <c r="AA160" s="267"/>
      <c r="AB160" s="267"/>
    </row>
    <row r="161">
      <c r="C161" s="237"/>
      <c r="D161" s="237"/>
      <c r="E161" s="237"/>
      <c r="F161" s="237"/>
      <c r="AA161" s="267"/>
      <c r="AB161" s="267"/>
    </row>
    <row r="162">
      <c r="C162" s="237"/>
      <c r="D162" s="237"/>
      <c r="E162" s="237"/>
      <c r="F162" s="237"/>
      <c r="AA162" s="267"/>
      <c r="AB162" s="267"/>
    </row>
    <row r="163">
      <c r="C163" s="237"/>
      <c r="D163" s="237"/>
      <c r="E163" s="237"/>
      <c r="F163" s="237"/>
      <c r="AA163" s="267"/>
      <c r="AB163" s="267"/>
    </row>
    <row r="164">
      <c r="C164" s="237"/>
      <c r="D164" s="237"/>
      <c r="E164" s="237"/>
      <c r="F164" s="237"/>
      <c r="AA164" s="267"/>
      <c r="AB164" s="267"/>
    </row>
    <row r="165">
      <c r="C165" s="237"/>
      <c r="D165" s="237"/>
      <c r="E165" s="237"/>
      <c r="F165" s="237"/>
      <c r="AA165" s="267"/>
      <c r="AB165" s="267"/>
    </row>
    <row r="166">
      <c r="C166" s="237"/>
      <c r="D166" s="237"/>
      <c r="E166" s="237"/>
      <c r="F166" s="237"/>
      <c r="AA166" s="267"/>
      <c r="AB166" s="267"/>
    </row>
    <row r="167">
      <c r="C167" s="237"/>
      <c r="D167" s="237"/>
      <c r="E167" s="237"/>
      <c r="F167" s="237"/>
      <c r="AA167" s="267"/>
      <c r="AB167" s="267"/>
    </row>
    <row r="168">
      <c r="C168" s="237"/>
      <c r="D168" s="237"/>
      <c r="E168" s="237"/>
      <c r="F168" s="237"/>
      <c r="AA168" s="267"/>
      <c r="AB168" s="267"/>
    </row>
    <row r="169">
      <c r="C169" s="237"/>
      <c r="D169" s="237"/>
      <c r="E169" s="237"/>
      <c r="F169" s="237"/>
      <c r="AA169" s="267"/>
      <c r="AB169" s="267"/>
    </row>
    <row r="170">
      <c r="C170" s="237"/>
      <c r="D170" s="237"/>
      <c r="E170" s="237"/>
      <c r="F170" s="237"/>
      <c r="AA170" s="267"/>
      <c r="AB170" s="267"/>
    </row>
    <row r="171">
      <c r="C171" s="237"/>
      <c r="D171" s="237"/>
      <c r="E171" s="237"/>
      <c r="F171" s="237"/>
      <c r="AA171" s="267"/>
      <c r="AB171" s="267"/>
    </row>
    <row r="172">
      <c r="C172" s="237"/>
      <c r="D172" s="237"/>
      <c r="E172" s="237"/>
      <c r="F172" s="237"/>
      <c r="AA172" s="267"/>
      <c r="AB172" s="267"/>
    </row>
    <row r="173">
      <c r="C173" s="237"/>
      <c r="D173" s="237"/>
      <c r="E173" s="237"/>
      <c r="F173" s="237"/>
      <c r="AA173" s="267"/>
      <c r="AB173" s="267"/>
    </row>
    <row r="174">
      <c r="C174" s="237"/>
      <c r="D174" s="237"/>
      <c r="E174" s="237"/>
      <c r="F174" s="237"/>
      <c r="AA174" s="267"/>
      <c r="AB174" s="267"/>
    </row>
    <row r="175">
      <c r="C175" s="237"/>
      <c r="D175" s="237"/>
      <c r="E175" s="237"/>
      <c r="F175" s="237"/>
      <c r="AA175" s="267"/>
      <c r="AB175" s="267"/>
    </row>
    <row r="176">
      <c r="C176" s="237"/>
      <c r="D176" s="237"/>
      <c r="E176" s="237"/>
      <c r="F176" s="237"/>
      <c r="AA176" s="267"/>
      <c r="AB176" s="267"/>
    </row>
    <row r="177">
      <c r="C177" s="237"/>
      <c r="D177" s="237"/>
      <c r="E177" s="237"/>
      <c r="F177" s="237"/>
      <c r="AA177" s="267"/>
      <c r="AB177" s="267"/>
    </row>
    <row r="178">
      <c r="C178" s="237"/>
      <c r="D178" s="237"/>
      <c r="E178" s="237"/>
      <c r="F178" s="237"/>
      <c r="AA178" s="267"/>
      <c r="AB178" s="267"/>
    </row>
    <row r="179">
      <c r="C179" s="237"/>
      <c r="D179" s="237"/>
      <c r="E179" s="237"/>
      <c r="F179" s="237"/>
      <c r="AA179" s="267"/>
      <c r="AB179" s="267"/>
    </row>
    <row r="180">
      <c r="C180" s="237"/>
      <c r="D180" s="237"/>
      <c r="E180" s="237"/>
      <c r="F180" s="237"/>
      <c r="AA180" s="267"/>
      <c r="AB180" s="267"/>
    </row>
    <row r="181">
      <c r="C181" s="237"/>
      <c r="D181" s="237"/>
      <c r="E181" s="237"/>
      <c r="F181" s="237"/>
      <c r="AA181" s="267"/>
      <c r="AB181" s="267"/>
    </row>
    <row r="182">
      <c r="C182" s="237"/>
      <c r="D182" s="237"/>
      <c r="E182" s="237"/>
      <c r="F182" s="237"/>
      <c r="AA182" s="267"/>
      <c r="AB182" s="267"/>
    </row>
    <row r="183">
      <c r="C183" s="237"/>
      <c r="D183" s="237"/>
      <c r="E183" s="237"/>
      <c r="F183" s="237"/>
      <c r="AA183" s="267"/>
      <c r="AB183" s="267"/>
    </row>
    <row r="184">
      <c r="C184" s="237"/>
      <c r="D184" s="237"/>
      <c r="E184" s="237"/>
      <c r="F184" s="237"/>
      <c r="AA184" s="267"/>
      <c r="AB184" s="267"/>
    </row>
    <row r="185">
      <c r="C185" s="237"/>
      <c r="D185" s="237"/>
      <c r="E185" s="237"/>
      <c r="F185" s="237"/>
      <c r="AA185" s="267"/>
      <c r="AB185" s="267"/>
    </row>
    <row r="186">
      <c r="C186" s="237"/>
      <c r="D186" s="237"/>
      <c r="E186" s="237"/>
      <c r="F186" s="237"/>
      <c r="AA186" s="267"/>
      <c r="AB186" s="267"/>
    </row>
    <row r="187">
      <c r="C187" s="237"/>
      <c r="D187" s="237"/>
      <c r="E187" s="237"/>
      <c r="F187" s="237"/>
      <c r="AA187" s="267"/>
      <c r="AB187" s="267"/>
    </row>
    <row r="188">
      <c r="C188" s="237"/>
      <c r="D188" s="237"/>
      <c r="E188" s="237"/>
      <c r="F188" s="237"/>
      <c r="AA188" s="267"/>
      <c r="AB188" s="267"/>
    </row>
    <row r="189">
      <c r="C189" s="237"/>
      <c r="D189" s="237"/>
      <c r="E189" s="237"/>
      <c r="F189" s="237"/>
      <c r="AA189" s="267"/>
      <c r="AB189" s="267"/>
    </row>
    <row r="190">
      <c r="C190" s="237"/>
      <c r="D190" s="237"/>
      <c r="E190" s="237"/>
      <c r="F190" s="237"/>
      <c r="AA190" s="267"/>
      <c r="AB190" s="267"/>
    </row>
    <row r="191">
      <c r="C191" s="237"/>
      <c r="D191" s="237"/>
      <c r="E191" s="237"/>
      <c r="F191" s="237"/>
      <c r="AA191" s="267"/>
      <c r="AB191" s="267"/>
    </row>
    <row r="192">
      <c r="C192" s="237"/>
      <c r="D192" s="237"/>
      <c r="E192" s="237"/>
      <c r="F192" s="237"/>
      <c r="AA192" s="267"/>
      <c r="AB192" s="267"/>
    </row>
    <row r="193">
      <c r="C193" s="237"/>
      <c r="D193" s="237"/>
      <c r="E193" s="237"/>
      <c r="F193" s="237"/>
      <c r="AA193" s="267"/>
      <c r="AB193" s="267"/>
    </row>
    <row r="194">
      <c r="C194" s="237"/>
      <c r="D194" s="237"/>
      <c r="E194" s="237"/>
      <c r="F194" s="237"/>
      <c r="AA194" s="267"/>
      <c r="AB194" s="267"/>
    </row>
    <row r="195">
      <c r="C195" s="237"/>
      <c r="D195" s="237"/>
      <c r="E195" s="237"/>
      <c r="F195" s="237"/>
      <c r="AA195" s="267"/>
      <c r="AB195" s="267"/>
    </row>
    <row r="196">
      <c r="C196" s="237"/>
      <c r="D196" s="237"/>
      <c r="E196" s="237"/>
      <c r="F196" s="237"/>
      <c r="AA196" s="267"/>
      <c r="AB196" s="267"/>
    </row>
    <row r="197">
      <c r="C197" s="237"/>
      <c r="D197" s="237"/>
      <c r="E197" s="237"/>
      <c r="F197" s="237"/>
      <c r="AA197" s="267"/>
      <c r="AB197" s="267"/>
    </row>
    <row r="198">
      <c r="C198" s="237"/>
      <c r="D198" s="237"/>
      <c r="E198" s="237"/>
      <c r="F198" s="237"/>
      <c r="AA198" s="267"/>
      <c r="AB198" s="267"/>
    </row>
    <row r="199">
      <c r="C199" s="237"/>
      <c r="D199" s="237"/>
      <c r="E199" s="237"/>
      <c r="F199" s="237"/>
      <c r="AA199" s="267"/>
      <c r="AB199" s="267"/>
    </row>
    <row r="200">
      <c r="C200" s="237"/>
      <c r="D200" s="237"/>
      <c r="E200" s="237"/>
      <c r="F200" s="237"/>
      <c r="AA200" s="267"/>
      <c r="AB200" s="267"/>
    </row>
    <row r="201">
      <c r="C201" s="237"/>
      <c r="D201" s="237"/>
      <c r="E201" s="237"/>
      <c r="F201" s="237"/>
      <c r="AA201" s="267"/>
      <c r="AB201" s="267"/>
    </row>
    <row r="202">
      <c r="C202" s="237"/>
      <c r="D202" s="237"/>
      <c r="E202" s="237"/>
      <c r="F202" s="237"/>
      <c r="AA202" s="267"/>
      <c r="AB202" s="267"/>
    </row>
    <row r="203">
      <c r="C203" s="237"/>
      <c r="D203" s="237"/>
      <c r="E203" s="237"/>
      <c r="F203" s="237"/>
      <c r="AA203" s="267"/>
      <c r="AB203" s="267"/>
    </row>
    <row r="204">
      <c r="C204" s="237"/>
      <c r="D204" s="237"/>
      <c r="E204" s="237"/>
      <c r="F204" s="237"/>
      <c r="AA204" s="267"/>
      <c r="AB204" s="267"/>
    </row>
    <row r="205">
      <c r="C205" s="237"/>
      <c r="D205" s="237"/>
      <c r="E205" s="237"/>
      <c r="F205" s="237"/>
      <c r="AA205" s="267"/>
      <c r="AB205" s="267"/>
    </row>
    <row r="206">
      <c r="C206" s="237"/>
      <c r="D206" s="237"/>
      <c r="E206" s="237"/>
      <c r="F206" s="237"/>
      <c r="AA206" s="267"/>
      <c r="AB206" s="267"/>
    </row>
    <row r="207">
      <c r="C207" s="237"/>
      <c r="D207" s="237"/>
      <c r="E207" s="237"/>
      <c r="F207" s="237"/>
      <c r="AA207" s="267"/>
      <c r="AB207" s="267"/>
    </row>
    <row r="208">
      <c r="C208" s="237"/>
      <c r="D208" s="237"/>
      <c r="E208" s="237"/>
      <c r="F208" s="237"/>
      <c r="AA208" s="267"/>
      <c r="AB208" s="267"/>
    </row>
    <row r="209">
      <c r="C209" s="237"/>
      <c r="D209" s="237"/>
      <c r="E209" s="237"/>
      <c r="F209" s="237"/>
      <c r="AA209" s="267"/>
      <c r="AB209" s="267"/>
    </row>
    <row r="210">
      <c r="C210" s="237"/>
      <c r="D210" s="237"/>
      <c r="E210" s="237"/>
      <c r="F210" s="237"/>
      <c r="AA210" s="267"/>
      <c r="AB210" s="267"/>
    </row>
    <row r="211">
      <c r="C211" s="237"/>
      <c r="D211" s="237"/>
      <c r="E211" s="237"/>
      <c r="F211" s="237"/>
      <c r="AA211" s="267"/>
      <c r="AB211" s="267"/>
    </row>
    <row r="212">
      <c r="C212" s="237"/>
      <c r="D212" s="237"/>
      <c r="E212" s="237"/>
      <c r="F212" s="237"/>
      <c r="AA212" s="267"/>
      <c r="AB212" s="267"/>
    </row>
    <row r="213">
      <c r="C213" s="237"/>
      <c r="D213" s="237"/>
      <c r="E213" s="237"/>
      <c r="F213" s="237"/>
      <c r="AA213" s="267"/>
      <c r="AB213" s="267"/>
    </row>
    <row r="214">
      <c r="C214" s="237"/>
      <c r="D214" s="237"/>
      <c r="E214" s="237"/>
      <c r="F214" s="237"/>
      <c r="AA214" s="267"/>
      <c r="AB214" s="267"/>
    </row>
    <row r="215">
      <c r="C215" s="237"/>
      <c r="D215" s="237"/>
      <c r="E215" s="237"/>
      <c r="F215" s="237"/>
      <c r="AA215" s="267"/>
      <c r="AB215" s="267"/>
    </row>
    <row r="216">
      <c r="C216" s="237"/>
      <c r="D216" s="237"/>
      <c r="E216" s="237"/>
      <c r="F216" s="237"/>
      <c r="AA216" s="267"/>
      <c r="AB216" s="267"/>
    </row>
    <row r="217">
      <c r="C217" s="237"/>
      <c r="D217" s="237"/>
      <c r="E217" s="237"/>
      <c r="F217" s="237"/>
      <c r="AA217" s="267"/>
      <c r="AB217" s="267"/>
    </row>
    <row r="218">
      <c r="C218" s="237"/>
      <c r="D218" s="237"/>
      <c r="E218" s="237"/>
      <c r="F218" s="237"/>
      <c r="AA218" s="267"/>
      <c r="AB218" s="267"/>
    </row>
    <row r="219">
      <c r="C219" s="237"/>
      <c r="D219" s="237"/>
      <c r="E219" s="237"/>
      <c r="F219" s="237"/>
      <c r="AA219" s="267"/>
      <c r="AB219" s="267"/>
    </row>
    <row r="220">
      <c r="C220" s="237"/>
      <c r="D220" s="237"/>
      <c r="E220" s="237"/>
      <c r="F220" s="237"/>
      <c r="AA220" s="267"/>
      <c r="AB220" s="267"/>
    </row>
    <row r="221">
      <c r="C221" s="237"/>
      <c r="D221" s="237"/>
      <c r="E221" s="237"/>
      <c r="F221" s="237"/>
      <c r="AA221" s="267"/>
      <c r="AB221" s="267"/>
    </row>
    <row r="222">
      <c r="C222" s="237"/>
      <c r="D222" s="237"/>
      <c r="E222" s="237"/>
      <c r="F222" s="237"/>
      <c r="AA222" s="267"/>
      <c r="AB222" s="267"/>
    </row>
    <row r="223">
      <c r="C223" s="237"/>
      <c r="D223" s="237"/>
      <c r="E223" s="237"/>
      <c r="F223" s="237"/>
      <c r="AA223" s="267"/>
      <c r="AB223" s="267"/>
    </row>
    <row r="224">
      <c r="C224" s="237"/>
      <c r="D224" s="237"/>
      <c r="E224" s="237"/>
      <c r="F224" s="237"/>
      <c r="AA224" s="267"/>
      <c r="AB224" s="267"/>
    </row>
    <row r="225">
      <c r="C225" s="237"/>
      <c r="D225" s="237"/>
      <c r="E225" s="237"/>
      <c r="F225" s="237"/>
      <c r="AA225" s="267"/>
      <c r="AB225" s="267"/>
    </row>
    <row r="226">
      <c r="C226" s="237"/>
      <c r="D226" s="237"/>
      <c r="E226" s="237"/>
      <c r="F226" s="237"/>
      <c r="AA226" s="267"/>
      <c r="AB226" s="267"/>
    </row>
    <row r="227">
      <c r="C227" s="237"/>
      <c r="D227" s="237"/>
      <c r="E227" s="237"/>
      <c r="F227" s="237"/>
      <c r="AA227" s="267"/>
      <c r="AB227" s="267"/>
    </row>
    <row r="228">
      <c r="C228" s="237"/>
      <c r="D228" s="237"/>
      <c r="E228" s="237"/>
      <c r="F228" s="237"/>
      <c r="AA228" s="267"/>
      <c r="AB228" s="267"/>
    </row>
    <row r="229">
      <c r="C229" s="237"/>
      <c r="D229" s="237"/>
      <c r="E229" s="237"/>
      <c r="F229" s="237"/>
      <c r="AA229" s="267"/>
      <c r="AB229" s="267"/>
    </row>
    <row r="230">
      <c r="C230" s="237"/>
      <c r="D230" s="237"/>
      <c r="E230" s="237"/>
      <c r="F230" s="237"/>
      <c r="AA230" s="267"/>
      <c r="AB230" s="267"/>
    </row>
    <row r="231">
      <c r="C231" s="237"/>
      <c r="D231" s="237"/>
      <c r="E231" s="237"/>
      <c r="F231" s="237"/>
      <c r="AA231" s="267"/>
      <c r="AB231" s="267"/>
    </row>
    <row r="232">
      <c r="C232" s="237"/>
      <c r="D232" s="237"/>
      <c r="E232" s="237"/>
      <c r="F232" s="237"/>
      <c r="AA232" s="267"/>
      <c r="AB232" s="267"/>
    </row>
    <row r="233">
      <c r="C233" s="237"/>
      <c r="D233" s="237"/>
      <c r="E233" s="237"/>
      <c r="F233" s="237"/>
      <c r="AA233" s="267"/>
      <c r="AB233" s="267"/>
    </row>
    <row r="234">
      <c r="C234" s="237"/>
      <c r="D234" s="237"/>
      <c r="E234" s="237"/>
      <c r="F234" s="237"/>
      <c r="AA234" s="267"/>
      <c r="AB234" s="267"/>
    </row>
    <row r="235">
      <c r="C235" s="237"/>
      <c r="D235" s="237"/>
      <c r="E235" s="237"/>
      <c r="F235" s="237"/>
      <c r="AA235" s="267"/>
      <c r="AB235" s="267"/>
    </row>
    <row r="236">
      <c r="C236" s="237"/>
      <c r="D236" s="237"/>
      <c r="E236" s="237"/>
      <c r="F236" s="237"/>
      <c r="AA236" s="267"/>
      <c r="AB236" s="267"/>
    </row>
    <row r="237">
      <c r="C237" s="237"/>
      <c r="D237" s="237"/>
      <c r="E237" s="237"/>
      <c r="F237" s="237"/>
      <c r="AA237" s="267"/>
      <c r="AB237" s="267"/>
    </row>
    <row r="238">
      <c r="C238" s="237"/>
      <c r="D238" s="237"/>
      <c r="E238" s="237"/>
      <c r="F238" s="237"/>
      <c r="AA238" s="267"/>
      <c r="AB238" s="267"/>
    </row>
    <row r="239">
      <c r="C239" s="237"/>
      <c r="D239" s="237"/>
      <c r="E239" s="237"/>
      <c r="F239" s="237"/>
      <c r="AA239" s="267"/>
      <c r="AB239" s="267"/>
    </row>
    <row r="240">
      <c r="C240" s="237"/>
      <c r="D240" s="237"/>
      <c r="E240" s="237"/>
      <c r="F240" s="237"/>
      <c r="AA240" s="267"/>
      <c r="AB240" s="267"/>
    </row>
    <row r="241">
      <c r="C241" s="237"/>
      <c r="D241" s="237"/>
      <c r="E241" s="237"/>
      <c r="F241" s="237"/>
      <c r="AA241" s="267"/>
      <c r="AB241" s="267"/>
    </row>
    <row r="242">
      <c r="C242" s="237"/>
      <c r="D242" s="237"/>
      <c r="E242" s="237"/>
      <c r="F242" s="237"/>
      <c r="AA242" s="267"/>
      <c r="AB242" s="267"/>
    </row>
    <row r="243">
      <c r="C243" s="237"/>
      <c r="D243" s="237"/>
      <c r="E243" s="237"/>
      <c r="F243" s="237"/>
      <c r="AA243" s="267"/>
      <c r="AB243" s="267"/>
    </row>
    <row r="244">
      <c r="C244" s="237"/>
      <c r="D244" s="237"/>
      <c r="E244" s="237"/>
      <c r="F244" s="237"/>
      <c r="AA244" s="267"/>
      <c r="AB244" s="267"/>
    </row>
    <row r="245">
      <c r="C245" s="237"/>
      <c r="D245" s="237"/>
      <c r="E245" s="237"/>
      <c r="F245" s="237"/>
      <c r="AA245" s="267"/>
      <c r="AB245" s="267"/>
    </row>
    <row r="246">
      <c r="C246" s="237"/>
      <c r="D246" s="237"/>
      <c r="E246" s="237"/>
      <c r="F246" s="237"/>
      <c r="AA246" s="267"/>
      <c r="AB246" s="267"/>
    </row>
    <row r="247">
      <c r="C247" s="237"/>
      <c r="D247" s="237"/>
      <c r="E247" s="237"/>
      <c r="F247" s="237"/>
      <c r="AA247" s="267"/>
      <c r="AB247" s="267"/>
    </row>
    <row r="248">
      <c r="C248" s="237"/>
      <c r="D248" s="237"/>
      <c r="E248" s="237"/>
      <c r="F248" s="237"/>
      <c r="AA248" s="267"/>
      <c r="AB248" s="267"/>
    </row>
    <row r="249">
      <c r="C249" s="237"/>
      <c r="D249" s="237"/>
      <c r="E249" s="237"/>
      <c r="F249" s="237"/>
      <c r="AA249" s="267"/>
      <c r="AB249" s="267"/>
    </row>
    <row r="250">
      <c r="C250" s="237"/>
      <c r="D250" s="237"/>
      <c r="E250" s="237"/>
      <c r="F250" s="237"/>
      <c r="AA250" s="267"/>
      <c r="AB250" s="267"/>
    </row>
    <row r="251">
      <c r="C251" s="237"/>
      <c r="D251" s="237"/>
      <c r="E251" s="237"/>
      <c r="F251" s="237"/>
      <c r="AA251" s="267"/>
      <c r="AB251" s="267"/>
    </row>
    <row r="252">
      <c r="C252" s="237"/>
      <c r="D252" s="237"/>
      <c r="E252" s="237"/>
      <c r="F252" s="237"/>
      <c r="AA252" s="267"/>
      <c r="AB252" s="267"/>
    </row>
    <row r="253">
      <c r="C253" s="237"/>
      <c r="D253" s="237"/>
      <c r="E253" s="237"/>
      <c r="F253" s="237"/>
      <c r="AA253" s="267"/>
      <c r="AB253" s="267"/>
    </row>
    <row r="254">
      <c r="C254" s="237"/>
      <c r="D254" s="237"/>
      <c r="E254" s="237"/>
      <c r="F254" s="237"/>
      <c r="AA254" s="267"/>
      <c r="AB254" s="267"/>
    </row>
    <row r="255">
      <c r="C255" s="237"/>
      <c r="D255" s="237"/>
      <c r="E255" s="237"/>
      <c r="F255" s="237"/>
      <c r="AA255" s="267"/>
      <c r="AB255" s="267"/>
    </row>
    <row r="256">
      <c r="C256" s="237"/>
      <c r="D256" s="237"/>
      <c r="E256" s="237"/>
      <c r="F256" s="237"/>
      <c r="AA256" s="267"/>
      <c r="AB256" s="267"/>
    </row>
    <row r="257">
      <c r="C257" s="237"/>
      <c r="D257" s="237"/>
      <c r="E257" s="237"/>
      <c r="F257" s="237"/>
      <c r="AA257" s="267"/>
      <c r="AB257" s="267"/>
    </row>
    <row r="258">
      <c r="C258" s="237"/>
      <c r="D258" s="237"/>
      <c r="E258" s="237"/>
      <c r="F258" s="237"/>
      <c r="AA258" s="267"/>
      <c r="AB258" s="267"/>
    </row>
    <row r="259">
      <c r="C259" s="237"/>
      <c r="D259" s="237"/>
      <c r="E259" s="237"/>
      <c r="F259" s="237"/>
      <c r="AA259" s="267"/>
      <c r="AB259" s="267"/>
    </row>
    <row r="260">
      <c r="C260" s="237"/>
      <c r="D260" s="237"/>
      <c r="E260" s="237"/>
      <c r="F260" s="237"/>
      <c r="AA260" s="267"/>
      <c r="AB260" s="267"/>
    </row>
    <row r="261">
      <c r="C261" s="237"/>
      <c r="D261" s="237"/>
      <c r="E261" s="237"/>
      <c r="F261" s="237"/>
      <c r="AA261" s="267"/>
      <c r="AB261" s="267"/>
    </row>
    <row r="262">
      <c r="C262" s="237"/>
      <c r="D262" s="237"/>
      <c r="E262" s="237"/>
      <c r="F262" s="237"/>
      <c r="AA262" s="267"/>
      <c r="AB262" s="267"/>
    </row>
    <row r="263">
      <c r="C263" s="237"/>
      <c r="D263" s="237"/>
      <c r="E263" s="237"/>
      <c r="F263" s="237"/>
      <c r="AA263" s="267"/>
      <c r="AB263" s="267"/>
    </row>
    <row r="264">
      <c r="C264" s="237"/>
      <c r="D264" s="237"/>
      <c r="E264" s="237"/>
      <c r="F264" s="237"/>
      <c r="AA264" s="267"/>
      <c r="AB264" s="267"/>
    </row>
    <row r="265">
      <c r="C265" s="237"/>
      <c r="D265" s="237"/>
      <c r="E265" s="237"/>
      <c r="F265" s="237"/>
      <c r="AA265" s="267"/>
      <c r="AB265" s="267"/>
    </row>
    <row r="266">
      <c r="C266" s="237"/>
      <c r="D266" s="237"/>
      <c r="E266" s="237"/>
      <c r="F266" s="237"/>
      <c r="AA266" s="267"/>
      <c r="AB266" s="267"/>
    </row>
    <row r="267">
      <c r="C267" s="237"/>
      <c r="D267" s="237"/>
      <c r="E267" s="237"/>
      <c r="F267" s="237"/>
      <c r="AA267" s="267"/>
      <c r="AB267" s="267"/>
    </row>
    <row r="268">
      <c r="C268" s="237"/>
      <c r="D268" s="237"/>
      <c r="E268" s="237"/>
      <c r="F268" s="237"/>
      <c r="AA268" s="267"/>
      <c r="AB268" s="267"/>
    </row>
    <row r="269">
      <c r="C269" s="237"/>
      <c r="D269" s="237"/>
      <c r="E269" s="237"/>
      <c r="F269" s="237"/>
      <c r="AA269" s="267"/>
      <c r="AB269" s="267"/>
    </row>
    <row r="270">
      <c r="C270" s="237"/>
      <c r="D270" s="237"/>
      <c r="E270" s="237"/>
      <c r="F270" s="237"/>
      <c r="AA270" s="267"/>
      <c r="AB270" s="267"/>
    </row>
    <row r="271">
      <c r="C271" s="237"/>
      <c r="D271" s="237"/>
      <c r="E271" s="237"/>
      <c r="F271" s="237"/>
      <c r="AA271" s="267"/>
      <c r="AB271" s="267"/>
    </row>
    <row r="272">
      <c r="C272" s="237"/>
      <c r="D272" s="237"/>
      <c r="E272" s="237"/>
      <c r="F272" s="237"/>
      <c r="AA272" s="267"/>
      <c r="AB272" s="267"/>
    </row>
    <row r="273">
      <c r="C273" s="237"/>
      <c r="D273" s="237"/>
      <c r="E273" s="237"/>
      <c r="F273" s="237"/>
      <c r="AA273" s="267"/>
      <c r="AB273" s="267"/>
    </row>
    <row r="274">
      <c r="C274" s="237"/>
      <c r="D274" s="237"/>
      <c r="E274" s="237"/>
      <c r="F274" s="237"/>
      <c r="AA274" s="267"/>
      <c r="AB274" s="267"/>
    </row>
    <row r="275">
      <c r="C275" s="237"/>
      <c r="D275" s="237"/>
      <c r="E275" s="237"/>
      <c r="F275" s="237"/>
      <c r="AA275" s="267"/>
      <c r="AB275" s="267"/>
    </row>
    <row r="276">
      <c r="C276" s="237"/>
      <c r="D276" s="237"/>
      <c r="E276" s="237"/>
      <c r="F276" s="237"/>
      <c r="AA276" s="267"/>
      <c r="AB276" s="267"/>
    </row>
    <row r="277">
      <c r="C277" s="237"/>
      <c r="D277" s="237"/>
      <c r="E277" s="237"/>
      <c r="F277" s="237"/>
      <c r="AA277" s="267"/>
      <c r="AB277" s="267"/>
    </row>
    <row r="278">
      <c r="C278" s="237"/>
      <c r="D278" s="237"/>
      <c r="E278" s="237"/>
      <c r="F278" s="237"/>
      <c r="AA278" s="267"/>
      <c r="AB278" s="267"/>
    </row>
    <row r="279">
      <c r="C279" s="237"/>
      <c r="D279" s="237"/>
      <c r="E279" s="237"/>
      <c r="F279" s="237"/>
      <c r="AA279" s="267"/>
      <c r="AB279" s="267"/>
    </row>
    <row r="280">
      <c r="C280" s="237"/>
      <c r="D280" s="237"/>
      <c r="E280" s="237"/>
      <c r="F280" s="237"/>
      <c r="AA280" s="267"/>
      <c r="AB280" s="267"/>
    </row>
    <row r="281">
      <c r="C281" s="237"/>
      <c r="D281" s="237"/>
      <c r="E281" s="237"/>
      <c r="F281" s="237"/>
      <c r="AA281" s="267"/>
      <c r="AB281" s="267"/>
    </row>
    <row r="282">
      <c r="C282" s="237"/>
      <c r="D282" s="237"/>
      <c r="E282" s="237"/>
      <c r="F282" s="237"/>
      <c r="AA282" s="267"/>
      <c r="AB282" s="267"/>
    </row>
    <row r="283">
      <c r="C283" s="237"/>
      <c r="D283" s="237"/>
      <c r="E283" s="237"/>
      <c r="F283" s="237"/>
      <c r="AA283" s="267"/>
      <c r="AB283" s="267"/>
    </row>
    <row r="284">
      <c r="C284" s="237"/>
      <c r="D284" s="237"/>
      <c r="E284" s="237"/>
      <c r="F284" s="237"/>
      <c r="AA284" s="267"/>
      <c r="AB284" s="267"/>
    </row>
    <row r="285">
      <c r="C285" s="237"/>
      <c r="D285" s="237"/>
      <c r="E285" s="237"/>
      <c r="F285" s="237"/>
      <c r="AA285" s="267"/>
      <c r="AB285" s="267"/>
    </row>
    <row r="286">
      <c r="C286" s="237"/>
      <c r="D286" s="237"/>
      <c r="E286" s="237"/>
      <c r="F286" s="237"/>
      <c r="AA286" s="267"/>
      <c r="AB286" s="267"/>
    </row>
    <row r="287">
      <c r="C287" s="237"/>
      <c r="D287" s="237"/>
      <c r="E287" s="237"/>
      <c r="F287" s="237"/>
      <c r="AA287" s="267"/>
      <c r="AB287" s="267"/>
    </row>
    <row r="288">
      <c r="C288" s="237"/>
      <c r="D288" s="237"/>
      <c r="E288" s="237"/>
      <c r="F288" s="237"/>
      <c r="AA288" s="267"/>
      <c r="AB288" s="267"/>
    </row>
    <row r="289">
      <c r="C289" s="237"/>
      <c r="D289" s="237"/>
      <c r="E289" s="237"/>
      <c r="F289" s="237"/>
      <c r="AA289" s="267"/>
      <c r="AB289" s="267"/>
    </row>
    <row r="290">
      <c r="C290" s="237"/>
      <c r="D290" s="237"/>
      <c r="E290" s="237"/>
      <c r="F290" s="237"/>
      <c r="AA290" s="267"/>
      <c r="AB290" s="267"/>
    </row>
    <row r="291">
      <c r="C291" s="237"/>
      <c r="D291" s="237"/>
      <c r="E291" s="237"/>
      <c r="F291" s="237"/>
      <c r="AA291" s="267"/>
      <c r="AB291" s="267"/>
    </row>
    <row r="292">
      <c r="C292" s="237"/>
      <c r="D292" s="237"/>
      <c r="E292" s="237"/>
      <c r="F292" s="237"/>
      <c r="AA292" s="267"/>
      <c r="AB292" s="267"/>
    </row>
    <row r="293">
      <c r="C293" s="237"/>
      <c r="D293" s="237"/>
      <c r="E293" s="237"/>
      <c r="F293" s="237"/>
      <c r="AA293" s="267"/>
      <c r="AB293" s="267"/>
    </row>
    <row r="294">
      <c r="C294" s="237"/>
      <c r="D294" s="237"/>
      <c r="E294" s="237"/>
      <c r="F294" s="237"/>
      <c r="AA294" s="267"/>
      <c r="AB294" s="267"/>
    </row>
    <row r="295">
      <c r="C295" s="237"/>
      <c r="D295" s="237"/>
      <c r="E295" s="237"/>
      <c r="F295" s="237"/>
      <c r="AA295" s="267"/>
      <c r="AB295" s="267"/>
    </row>
    <row r="296">
      <c r="C296" s="237"/>
      <c r="D296" s="237"/>
      <c r="E296" s="237"/>
      <c r="F296" s="237"/>
      <c r="AA296" s="267"/>
      <c r="AB296" s="267"/>
    </row>
    <row r="297">
      <c r="C297" s="237"/>
      <c r="D297" s="237"/>
      <c r="E297" s="237"/>
      <c r="F297" s="237"/>
      <c r="AA297" s="267"/>
      <c r="AB297" s="267"/>
    </row>
    <row r="298">
      <c r="C298" s="237"/>
      <c r="D298" s="237"/>
      <c r="E298" s="237"/>
      <c r="F298" s="237"/>
      <c r="AA298" s="267"/>
      <c r="AB298" s="267"/>
    </row>
    <row r="299">
      <c r="C299" s="237"/>
      <c r="D299" s="237"/>
      <c r="E299" s="237"/>
      <c r="F299" s="237"/>
      <c r="AA299" s="267"/>
      <c r="AB299" s="267"/>
    </row>
    <row r="300">
      <c r="C300" s="237"/>
      <c r="D300" s="237"/>
      <c r="E300" s="237"/>
      <c r="F300" s="237"/>
      <c r="AA300" s="267"/>
      <c r="AB300" s="267"/>
    </row>
    <row r="301">
      <c r="C301" s="237"/>
      <c r="D301" s="237"/>
      <c r="E301" s="237"/>
      <c r="F301" s="237"/>
      <c r="AA301" s="267"/>
      <c r="AB301" s="267"/>
    </row>
    <row r="302">
      <c r="C302" s="237"/>
      <c r="D302" s="237"/>
      <c r="E302" s="237"/>
      <c r="F302" s="237"/>
      <c r="AA302" s="267"/>
      <c r="AB302" s="267"/>
    </row>
    <row r="303">
      <c r="C303" s="237"/>
      <c r="D303" s="237"/>
      <c r="E303" s="237"/>
      <c r="F303" s="237"/>
      <c r="AA303" s="267"/>
      <c r="AB303" s="267"/>
    </row>
    <row r="304">
      <c r="C304" s="237"/>
      <c r="D304" s="237"/>
      <c r="E304" s="237"/>
      <c r="F304" s="237"/>
      <c r="AA304" s="267"/>
      <c r="AB304" s="267"/>
    </row>
    <row r="305">
      <c r="C305" s="237"/>
      <c r="D305" s="237"/>
      <c r="E305" s="237"/>
      <c r="F305" s="237"/>
      <c r="AA305" s="267"/>
      <c r="AB305" s="267"/>
    </row>
    <row r="306">
      <c r="C306" s="237"/>
      <c r="D306" s="237"/>
      <c r="E306" s="237"/>
      <c r="F306" s="237"/>
      <c r="AA306" s="267"/>
      <c r="AB306" s="267"/>
    </row>
    <row r="307">
      <c r="C307" s="237"/>
      <c r="D307" s="237"/>
      <c r="E307" s="237"/>
      <c r="F307" s="237"/>
      <c r="AA307" s="267"/>
      <c r="AB307" s="267"/>
    </row>
    <row r="308">
      <c r="C308" s="237"/>
      <c r="D308" s="237"/>
      <c r="E308" s="237"/>
      <c r="F308" s="237"/>
      <c r="AA308" s="267"/>
      <c r="AB308" s="267"/>
    </row>
    <row r="309">
      <c r="C309" s="237"/>
      <c r="D309" s="237"/>
      <c r="E309" s="237"/>
      <c r="F309" s="237"/>
      <c r="AA309" s="267"/>
      <c r="AB309" s="267"/>
    </row>
    <row r="310">
      <c r="C310" s="237"/>
      <c r="D310" s="237"/>
      <c r="E310" s="237"/>
      <c r="F310" s="237"/>
      <c r="AA310" s="267"/>
      <c r="AB310" s="267"/>
    </row>
    <row r="311">
      <c r="C311" s="237"/>
      <c r="D311" s="237"/>
      <c r="E311" s="237"/>
      <c r="F311" s="237"/>
      <c r="AA311" s="267"/>
      <c r="AB311" s="267"/>
    </row>
    <row r="312">
      <c r="C312" s="237"/>
      <c r="D312" s="237"/>
      <c r="E312" s="237"/>
      <c r="F312" s="237"/>
      <c r="AA312" s="267"/>
      <c r="AB312" s="267"/>
    </row>
    <row r="313">
      <c r="C313" s="237"/>
      <c r="D313" s="237"/>
      <c r="E313" s="237"/>
      <c r="F313" s="237"/>
      <c r="AA313" s="267"/>
      <c r="AB313" s="267"/>
    </row>
    <row r="314">
      <c r="C314" s="237"/>
      <c r="D314" s="237"/>
      <c r="E314" s="237"/>
      <c r="F314" s="237"/>
      <c r="AA314" s="267"/>
      <c r="AB314" s="267"/>
    </row>
    <row r="315">
      <c r="C315" s="237"/>
      <c r="D315" s="237"/>
      <c r="E315" s="237"/>
      <c r="F315" s="237"/>
      <c r="AA315" s="267"/>
      <c r="AB315" s="267"/>
    </row>
    <row r="316">
      <c r="C316" s="237"/>
      <c r="D316" s="237"/>
      <c r="E316" s="237"/>
      <c r="F316" s="237"/>
      <c r="AA316" s="267"/>
      <c r="AB316" s="267"/>
    </row>
    <row r="317">
      <c r="C317" s="237"/>
      <c r="D317" s="237"/>
      <c r="E317" s="237"/>
      <c r="F317" s="237"/>
      <c r="AA317" s="267"/>
      <c r="AB317" s="267"/>
    </row>
    <row r="318">
      <c r="C318" s="237"/>
      <c r="D318" s="237"/>
      <c r="E318" s="237"/>
      <c r="F318" s="237"/>
      <c r="AA318" s="267"/>
      <c r="AB318" s="267"/>
    </row>
    <row r="319">
      <c r="C319" s="237"/>
      <c r="D319" s="237"/>
      <c r="E319" s="237"/>
      <c r="F319" s="237"/>
      <c r="AA319" s="267"/>
      <c r="AB319" s="267"/>
    </row>
    <row r="320">
      <c r="C320" s="237"/>
      <c r="D320" s="237"/>
      <c r="E320" s="237"/>
      <c r="F320" s="237"/>
      <c r="AA320" s="267"/>
      <c r="AB320" s="267"/>
    </row>
    <row r="321">
      <c r="C321" s="237"/>
      <c r="D321" s="237"/>
      <c r="E321" s="237"/>
      <c r="F321" s="237"/>
      <c r="AA321" s="267"/>
      <c r="AB321" s="267"/>
    </row>
    <row r="322">
      <c r="C322" s="237"/>
      <c r="D322" s="237"/>
      <c r="E322" s="237"/>
      <c r="F322" s="237"/>
      <c r="AA322" s="267"/>
      <c r="AB322" s="267"/>
    </row>
    <row r="323">
      <c r="C323" s="237"/>
      <c r="D323" s="237"/>
      <c r="E323" s="237"/>
      <c r="F323" s="237"/>
      <c r="AA323" s="267"/>
      <c r="AB323" s="267"/>
    </row>
    <row r="324">
      <c r="C324" s="237"/>
      <c r="D324" s="237"/>
      <c r="E324" s="237"/>
      <c r="F324" s="237"/>
      <c r="AA324" s="267"/>
      <c r="AB324" s="267"/>
    </row>
    <row r="325">
      <c r="C325" s="237"/>
      <c r="D325" s="237"/>
      <c r="E325" s="237"/>
      <c r="F325" s="237"/>
      <c r="AA325" s="267"/>
      <c r="AB325" s="267"/>
    </row>
    <row r="326">
      <c r="C326" s="237"/>
      <c r="D326" s="237"/>
      <c r="E326" s="237"/>
      <c r="F326" s="237"/>
      <c r="AA326" s="267"/>
      <c r="AB326" s="267"/>
    </row>
    <row r="327">
      <c r="C327" s="237"/>
      <c r="D327" s="237"/>
      <c r="E327" s="237"/>
      <c r="F327" s="237"/>
      <c r="AA327" s="267"/>
      <c r="AB327" s="267"/>
    </row>
    <row r="328">
      <c r="C328" s="237"/>
      <c r="D328" s="237"/>
      <c r="E328" s="237"/>
      <c r="F328" s="237"/>
      <c r="AA328" s="267"/>
      <c r="AB328" s="267"/>
    </row>
    <row r="329">
      <c r="C329" s="237"/>
      <c r="D329" s="237"/>
      <c r="E329" s="237"/>
      <c r="F329" s="237"/>
      <c r="AA329" s="267"/>
      <c r="AB329" s="267"/>
    </row>
    <row r="330">
      <c r="C330" s="237"/>
      <c r="D330" s="237"/>
      <c r="E330" s="237"/>
      <c r="F330" s="237"/>
      <c r="AA330" s="267"/>
      <c r="AB330" s="267"/>
    </row>
    <row r="331">
      <c r="C331" s="237"/>
      <c r="D331" s="237"/>
      <c r="E331" s="237"/>
      <c r="F331" s="237"/>
      <c r="AA331" s="267"/>
      <c r="AB331" s="267"/>
    </row>
    <row r="332">
      <c r="C332" s="237"/>
      <c r="D332" s="237"/>
      <c r="E332" s="237"/>
      <c r="F332" s="237"/>
      <c r="AA332" s="267"/>
      <c r="AB332" s="267"/>
    </row>
    <row r="333">
      <c r="C333" s="237"/>
      <c r="D333" s="237"/>
      <c r="E333" s="237"/>
      <c r="F333" s="237"/>
      <c r="AA333" s="267"/>
      <c r="AB333" s="267"/>
    </row>
    <row r="334">
      <c r="C334" s="237"/>
      <c r="D334" s="237"/>
      <c r="E334" s="237"/>
      <c r="F334" s="237"/>
      <c r="AA334" s="267"/>
      <c r="AB334" s="267"/>
    </row>
    <row r="335">
      <c r="C335" s="237"/>
      <c r="D335" s="237"/>
      <c r="E335" s="237"/>
      <c r="F335" s="237"/>
      <c r="AA335" s="267"/>
      <c r="AB335" s="267"/>
    </row>
    <row r="336">
      <c r="C336" s="237"/>
      <c r="D336" s="237"/>
      <c r="E336" s="237"/>
      <c r="F336" s="237"/>
      <c r="AA336" s="267"/>
      <c r="AB336" s="267"/>
    </row>
    <row r="337">
      <c r="C337" s="237"/>
      <c r="D337" s="237"/>
      <c r="E337" s="237"/>
      <c r="F337" s="237"/>
      <c r="AA337" s="267"/>
      <c r="AB337" s="267"/>
    </row>
    <row r="338">
      <c r="C338" s="237"/>
      <c r="D338" s="237"/>
      <c r="E338" s="237"/>
      <c r="F338" s="237"/>
      <c r="AA338" s="267"/>
      <c r="AB338" s="267"/>
    </row>
    <row r="339">
      <c r="C339" s="237"/>
      <c r="D339" s="237"/>
      <c r="E339" s="237"/>
      <c r="F339" s="237"/>
      <c r="AA339" s="267"/>
      <c r="AB339" s="267"/>
    </row>
    <row r="340">
      <c r="C340" s="237"/>
      <c r="D340" s="237"/>
      <c r="E340" s="237"/>
      <c r="F340" s="237"/>
      <c r="AA340" s="267"/>
      <c r="AB340" s="267"/>
    </row>
    <row r="341">
      <c r="C341" s="237"/>
      <c r="D341" s="237"/>
      <c r="E341" s="237"/>
      <c r="F341" s="237"/>
      <c r="AA341" s="267"/>
      <c r="AB341" s="267"/>
    </row>
    <row r="342">
      <c r="C342" s="237"/>
      <c r="D342" s="237"/>
      <c r="E342" s="237"/>
      <c r="F342" s="237"/>
      <c r="AA342" s="267"/>
      <c r="AB342" s="267"/>
    </row>
    <row r="343">
      <c r="C343" s="237"/>
      <c r="D343" s="237"/>
      <c r="E343" s="237"/>
      <c r="F343" s="237"/>
      <c r="AA343" s="267"/>
      <c r="AB343" s="267"/>
    </row>
    <row r="344">
      <c r="C344" s="237"/>
      <c r="D344" s="237"/>
      <c r="E344" s="237"/>
      <c r="F344" s="237"/>
      <c r="AA344" s="267"/>
      <c r="AB344" s="267"/>
    </row>
    <row r="345">
      <c r="C345" s="237"/>
      <c r="D345" s="237"/>
      <c r="E345" s="237"/>
      <c r="F345" s="237"/>
      <c r="AA345" s="267"/>
      <c r="AB345" s="267"/>
    </row>
    <row r="346">
      <c r="C346" s="237"/>
      <c r="D346" s="237"/>
      <c r="E346" s="237"/>
      <c r="F346" s="237"/>
      <c r="AA346" s="267"/>
      <c r="AB346" s="267"/>
    </row>
    <row r="347">
      <c r="C347" s="237"/>
      <c r="D347" s="237"/>
      <c r="E347" s="237"/>
      <c r="F347" s="237"/>
      <c r="AA347" s="267"/>
      <c r="AB347" s="267"/>
    </row>
    <row r="348">
      <c r="C348" s="237"/>
      <c r="D348" s="237"/>
      <c r="E348" s="237"/>
      <c r="F348" s="237"/>
      <c r="AA348" s="267"/>
      <c r="AB348" s="267"/>
    </row>
    <row r="349">
      <c r="C349" s="237"/>
      <c r="D349" s="237"/>
      <c r="E349" s="237"/>
      <c r="F349" s="237"/>
      <c r="AA349" s="267"/>
      <c r="AB349" s="267"/>
    </row>
    <row r="350">
      <c r="C350" s="237"/>
      <c r="D350" s="237"/>
      <c r="E350" s="237"/>
      <c r="F350" s="237"/>
      <c r="AA350" s="267"/>
      <c r="AB350" s="267"/>
    </row>
    <row r="351">
      <c r="C351" s="237"/>
      <c r="D351" s="237"/>
      <c r="E351" s="237"/>
      <c r="F351" s="237"/>
      <c r="AA351" s="267"/>
      <c r="AB351" s="267"/>
    </row>
    <row r="352">
      <c r="C352" s="237"/>
      <c r="D352" s="237"/>
      <c r="E352" s="237"/>
      <c r="F352" s="237"/>
      <c r="AA352" s="267"/>
      <c r="AB352" s="267"/>
    </row>
    <row r="353">
      <c r="C353" s="237"/>
      <c r="D353" s="237"/>
      <c r="E353" s="237"/>
      <c r="F353" s="237"/>
      <c r="AA353" s="267"/>
      <c r="AB353" s="267"/>
    </row>
    <row r="354">
      <c r="C354" s="237"/>
      <c r="D354" s="237"/>
      <c r="E354" s="237"/>
      <c r="F354" s="237"/>
      <c r="AA354" s="267"/>
      <c r="AB354" s="267"/>
    </row>
    <row r="355">
      <c r="C355" s="237"/>
      <c r="D355" s="237"/>
      <c r="E355" s="237"/>
      <c r="F355" s="237"/>
      <c r="AA355" s="267"/>
      <c r="AB355" s="267"/>
    </row>
    <row r="356">
      <c r="C356" s="237"/>
      <c r="D356" s="237"/>
      <c r="E356" s="237"/>
      <c r="F356" s="237"/>
      <c r="AA356" s="267"/>
      <c r="AB356" s="267"/>
    </row>
    <row r="357">
      <c r="C357" s="237"/>
      <c r="D357" s="237"/>
      <c r="E357" s="237"/>
      <c r="F357" s="237"/>
      <c r="AA357" s="267"/>
      <c r="AB357" s="267"/>
    </row>
    <row r="358">
      <c r="C358" s="237"/>
      <c r="D358" s="237"/>
      <c r="E358" s="237"/>
      <c r="F358" s="237"/>
      <c r="AA358" s="267"/>
      <c r="AB358" s="267"/>
    </row>
    <row r="359">
      <c r="C359" s="237"/>
      <c r="D359" s="237"/>
      <c r="E359" s="237"/>
      <c r="F359" s="237"/>
      <c r="AA359" s="267"/>
      <c r="AB359" s="267"/>
    </row>
    <row r="360">
      <c r="C360" s="237"/>
      <c r="D360" s="237"/>
      <c r="E360" s="237"/>
      <c r="F360" s="237"/>
      <c r="AA360" s="267"/>
      <c r="AB360" s="267"/>
    </row>
    <row r="361">
      <c r="C361" s="237"/>
      <c r="D361" s="237"/>
      <c r="E361" s="237"/>
      <c r="F361" s="237"/>
      <c r="AA361" s="267"/>
      <c r="AB361" s="267"/>
    </row>
    <row r="362">
      <c r="C362" s="237"/>
      <c r="D362" s="237"/>
      <c r="E362" s="237"/>
      <c r="F362" s="237"/>
      <c r="AA362" s="267"/>
      <c r="AB362" s="267"/>
    </row>
    <row r="363">
      <c r="C363" s="237"/>
      <c r="D363" s="237"/>
      <c r="E363" s="237"/>
      <c r="F363" s="237"/>
      <c r="AA363" s="267"/>
      <c r="AB363" s="267"/>
    </row>
    <row r="364">
      <c r="C364" s="237"/>
      <c r="D364" s="237"/>
      <c r="E364" s="237"/>
      <c r="F364" s="237"/>
      <c r="AA364" s="267"/>
      <c r="AB364" s="267"/>
    </row>
    <row r="365">
      <c r="C365" s="237"/>
      <c r="D365" s="237"/>
      <c r="E365" s="237"/>
      <c r="F365" s="237"/>
      <c r="AA365" s="267"/>
      <c r="AB365" s="267"/>
    </row>
    <row r="366">
      <c r="C366" s="237"/>
      <c r="D366" s="237"/>
      <c r="E366" s="237"/>
      <c r="F366" s="237"/>
      <c r="AA366" s="267"/>
      <c r="AB366" s="267"/>
    </row>
    <row r="367">
      <c r="C367" s="237"/>
      <c r="D367" s="237"/>
      <c r="E367" s="237"/>
      <c r="F367" s="237"/>
      <c r="AA367" s="267"/>
      <c r="AB367" s="267"/>
    </row>
    <row r="368">
      <c r="C368" s="237"/>
      <c r="D368" s="237"/>
      <c r="E368" s="237"/>
      <c r="F368" s="237"/>
      <c r="AA368" s="267"/>
      <c r="AB368" s="267"/>
    </row>
    <row r="369">
      <c r="C369" s="237"/>
      <c r="D369" s="237"/>
      <c r="E369" s="237"/>
      <c r="F369" s="237"/>
      <c r="AA369" s="267"/>
      <c r="AB369" s="267"/>
    </row>
    <row r="370">
      <c r="C370" s="237"/>
      <c r="D370" s="237"/>
      <c r="E370" s="237"/>
      <c r="F370" s="237"/>
      <c r="AA370" s="267"/>
      <c r="AB370" s="267"/>
    </row>
    <row r="371">
      <c r="C371" s="237"/>
      <c r="D371" s="237"/>
      <c r="E371" s="237"/>
      <c r="F371" s="237"/>
      <c r="AA371" s="267"/>
      <c r="AB371" s="267"/>
    </row>
    <row r="372">
      <c r="C372" s="237"/>
      <c r="D372" s="237"/>
      <c r="E372" s="237"/>
      <c r="F372" s="237"/>
      <c r="AA372" s="267"/>
      <c r="AB372" s="267"/>
    </row>
    <row r="373">
      <c r="C373" s="237"/>
      <c r="D373" s="237"/>
      <c r="E373" s="237"/>
      <c r="F373" s="237"/>
      <c r="AA373" s="267"/>
      <c r="AB373" s="267"/>
    </row>
    <row r="374">
      <c r="C374" s="237"/>
      <c r="D374" s="237"/>
      <c r="E374" s="237"/>
      <c r="F374" s="237"/>
      <c r="AA374" s="267"/>
      <c r="AB374" s="267"/>
    </row>
    <row r="375">
      <c r="C375" s="237"/>
      <c r="D375" s="237"/>
      <c r="E375" s="237"/>
      <c r="F375" s="237"/>
      <c r="AA375" s="267"/>
      <c r="AB375" s="267"/>
    </row>
    <row r="376">
      <c r="C376" s="237"/>
      <c r="D376" s="237"/>
      <c r="E376" s="237"/>
      <c r="F376" s="237"/>
      <c r="AA376" s="267"/>
      <c r="AB376" s="267"/>
    </row>
    <row r="377">
      <c r="C377" s="237"/>
      <c r="D377" s="237"/>
      <c r="E377" s="237"/>
      <c r="F377" s="237"/>
      <c r="AA377" s="267"/>
      <c r="AB377" s="267"/>
    </row>
    <row r="378">
      <c r="C378" s="237"/>
      <c r="D378" s="237"/>
      <c r="E378" s="237"/>
      <c r="F378" s="237"/>
      <c r="AA378" s="267"/>
      <c r="AB378" s="267"/>
    </row>
    <row r="379">
      <c r="C379" s="237"/>
      <c r="D379" s="237"/>
      <c r="E379" s="237"/>
      <c r="F379" s="237"/>
      <c r="AA379" s="267"/>
      <c r="AB379" s="267"/>
    </row>
    <row r="380">
      <c r="C380" s="237"/>
      <c r="D380" s="237"/>
      <c r="E380" s="237"/>
      <c r="F380" s="237"/>
      <c r="AA380" s="267"/>
      <c r="AB380" s="267"/>
    </row>
    <row r="381">
      <c r="C381" s="237"/>
      <c r="D381" s="237"/>
      <c r="E381" s="237"/>
      <c r="F381" s="237"/>
      <c r="AA381" s="267"/>
      <c r="AB381" s="267"/>
    </row>
    <row r="382">
      <c r="C382" s="237"/>
      <c r="D382" s="237"/>
      <c r="E382" s="237"/>
      <c r="F382" s="237"/>
      <c r="AA382" s="267"/>
      <c r="AB382" s="267"/>
    </row>
    <row r="383">
      <c r="C383" s="237"/>
      <c r="D383" s="237"/>
      <c r="E383" s="237"/>
      <c r="F383" s="237"/>
      <c r="AA383" s="267"/>
      <c r="AB383" s="267"/>
    </row>
    <row r="384">
      <c r="C384" s="237"/>
      <c r="D384" s="237"/>
      <c r="E384" s="237"/>
      <c r="F384" s="237"/>
      <c r="AA384" s="267"/>
      <c r="AB384" s="267"/>
    </row>
    <row r="385">
      <c r="C385" s="237"/>
      <c r="D385" s="237"/>
      <c r="E385" s="237"/>
      <c r="F385" s="237"/>
      <c r="AA385" s="267"/>
      <c r="AB385" s="267"/>
    </row>
    <row r="386">
      <c r="C386" s="237"/>
      <c r="D386" s="237"/>
      <c r="E386" s="237"/>
      <c r="F386" s="237"/>
      <c r="AA386" s="267"/>
      <c r="AB386" s="267"/>
    </row>
    <row r="387">
      <c r="C387" s="237"/>
      <c r="D387" s="237"/>
      <c r="E387" s="237"/>
      <c r="F387" s="237"/>
      <c r="AA387" s="267"/>
      <c r="AB387" s="267"/>
    </row>
    <row r="388">
      <c r="C388" s="237"/>
      <c r="D388" s="237"/>
      <c r="E388" s="237"/>
      <c r="F388" s="237"/>
      <c r="AA388" s="267"/>
      <c r="AB388" s="267"/>
    </row>
    <row r="389">
      <c r="C389" s="237"/>
      <c r="D389" s="237"/>
      <c r="E389" s="237"/>
      <c r="F389" s="237"/>
      <c r="AA389" s="267"/>
      <c r="AB389" s="267"/>
    </row>
    <row r="390">
      <c r="C390" s="237"/>
      <c r="D390" s="237"/>
      <c r="E390" s="237"/>
      <c r="F390" s="237"/>
      <c r="AA390" s="267"/>
      <c r="AB390" s="267"/>
    </row>
    <row r="391">
      <c r="C391" s="237"/>
      <c r="D391" s="237"/>
      <c r="E391" s="237"/>
      <c r="F391" s="237"/>
      <c r="AA391" s="267"/>
      <c r="AB391" s="267"/>
    </row>
    <row r="392">
      <c r="C392" s="237"/>
      <c r="D392" s="237"/>
      <c r="E392" s="237"/>
      <c r="F392" s="237"/>
      <c r="AA392" s="267"/>
      <c r="AB392" s="267"/>
    </row>
    <row r="393">
      <c r="C393" s="237"/>
      <c r="D393" s="237"/>
      <c r="E393" s="237"/>
      <c r="F393" s="237"/>
      <c r="AA393" s="267"/>
      <c r="AB393" s="267"/>
    </row>
    <row r="394">
      <c r="C394" s="237"/>
      <c r="D394" s="237"/>
      <c r="E394" s="237"/>
      <c r="F394" s="237"/>
      <c r="AA394" s="267"/>
      <c r="AB394" s="267"/>
    </row>
    <row r="395">
      <c r="C395" s="237"/>
      <c r="D395" s="237"/>
      <c r="E395" s="237"/>
      <c r="F395" s="237"/>
      <c r="AA395" s="267"/>
      <c r="AB395" s="267"/>
    </row>
    <row r="396">
      <c r="C396" s="237"/>
      <c r="D396" s="237"/>
      <c r="E396" s="237"/>
      <c r="F396" s="237"/>
      <c r="AA396" s="267"/>
      <c r="AB396" s="267"/>
    </row>
    <row r="397">
      <c r="C397" s="237"/>
      <c r="D397" s="237"/>
      <c r="E397" s="237"/>
      <c r="F397" s="237"/>
      <c r="AA397" s="267"/>
      <c r="AB397" s="267"/>
    </row>
    <row r="398">
      <c r="C398" s="237"/>
      <c r="D398" s="237"/>
      <c r="E398" s="237"/>
      <c r="F398" s="237"/>
      <c r="AA398" s="267"/>
      <c r="AB398" s="267"/>
    </row>
    <row r="399">
      <c r="C399" s="237"/>
      <c r="D399" s="237"/>
      <c r="E399" s="237"/>
      <c r="F399" s="237"/>
      <c r="AA399" s="267"/>
      <c r="AB399" s="267"/>
    </row>
    <row r="400">
      <c r="C400" s="237"/>
      <c r="D400" s="237"/>
      <c r="E400" s="237"/>
      <c r="F400" s="237"/>
      <c r="AA400" s="267"/>
      <c r="AB400" s="267"/>
    </row>
    <row r="401">
      <c r="C401" s="237"/>
      <c r="D401" s="237"/>
      <c r="E401" s="237"/>
      <c r="F401" s="237"/>
      <c r="AA401" s="267"/>
      <c r="AB401" s="267"/>
    </row>
    <row r="402">
      <c r="C402" s="237"/>
      <c r="D402" s="237"/>
      <c r="E402" s="237"/>
      <c r="F402" s="237"/>
      <c r="AA402" s="267"/>
      <c r="AB402" s="267"/>
    </row>
    <row r="403">
      <c r="C403" s="237"/>
      <c r="D403" s="237"/>
      <c r="E403" s="237"/>
      <c r="F403" s="237"/>
      <c r="AA403" s="267"/>
      <c r="AB403" s="267"/>
    </row>
    <row r="404">
      <c r="C404" s="237"/>
      <c r="D404" s="237"/>
      <c r="E404" s="237"/>
      <c r="F404" s="237"/>
      <c r="AA404" s="267"/>
      <c r="AB404" s="267"/>
    </row>
    <row r="405">
      <c r="C405" s="237"/>
      <c r="D405" s="237"/>
      <c r="E405" s="237"/>
      <c r="F405" s="237"/>
      <c r="AA405" s="267"/>
      <c r="AB405" s="267"/>
    </row>
    <row r="406">
      <c r="C406" s="237"/>
      <c r="D406" s="237"/>
      <c r="E406" s="237"/>
      <c r="F406" s="237"/>
      <c r="AA406" s="267"/>
      <c r="AB406" s="267"/>
    </row>
    <row r="407">
      <c r="C407" s="237"/>
      <c r="D407" s="237"/>
      <c r="E407" s="237"/>
      <c r="F407" s="237"/>
      <c r="AA407" s="267"/>
      <c r="AB407" s="267"/>
    </row>
    <row r="408">
      <c r="C408" s="237"/>
      <c r="D408" s="237"/>
      <c r="E408" s="237"/>
      <c r="F408" s="237"/>
      <c r="AA408" s="267"/>
      <c r="AB408" s="267"/>
    </row>
    <row r="409">
      <c r="C409" s="237"/>
      <c r="D409" s="237"/>
      <c r="E409" s="237"/>
      <c r="F409" s="237"/>
      <c r="AA409" s="267"/>
      <c r="AB409" s="267"/>
    </row>
    <row r="410">
      <c r="C410" s="237"/>
      <c r="D410" s="237"/>
      <c r="E410" s="237"/>
      <c r="F410" s="237"/>
      <c r="AA410" s="267"/>
      <c r="AB410" s="267"/>
    </row>
    <row r="411">
      <c r="C411" s="237"/>
      <c r="D411" s="237"/>
      <c r="E411" s="237"/>
      <c r="F411" s="237"/>
      <c r="AA411" s="267"/>
      <c r="AB411" s="267"/>
    </row>
    <row r="412">
      <c r="C412" s="237"/>
      <c r="D412" s="237"/>
      <c r="E412" s="237"/>
      <c r="F412" s="237"/>
      <c r="AA412" s="267"/>
      <c r="AB412" s="267"/>
    </row>
    <row r="413">
      <c r="C413" s="237"/>
      <c r="D413" s="237"/>
      <c r="E413" s="237"/>
      <c r="F413" s="237"/>
      <c r="AA413" s="267"/>
      <c r="AB413" s="267"/>
    </row>
    <row r="414">
      <c r="C414" s="237"/>
      <c r="D414" s="237"/>
      <c r="E414" s="237"/>
      <c r="F414" s="237"/>
      <c r="AA414" s="267"/>
      <c r="AB414" s="267"/>
    </row>
    <row r="415">
      <c r="C415" s="237"/>
      <c r="D415" s="237"/>
      <c r="E415" s="237"/>
      <c r="F415" s="237"/>
      <c r="AA415" s="267"/>
      <c r="AB415" s="267"/>
    </row>
    <row r="416">
      <c r="C416" s="237"/>
      <c r="D416" s="237"/>
      <c r="E416" s="237"/>
      <c r="F416" s="237"/>
      <c r="AA416" s="267"/>
      <c r="AB416" s="267"/>
    </row>
    <row r="417">
      <c r="C417" s="237"/>
      <c r="D417" s="237"/>
      <c r="E417" s="237"/>
      <c r="F417" s="237"/>
      <c r="AA417" s="267"/>
      <c r="AB417" s="267"/>
    </row>
    <row r="418">
      <c r="C418" s="237"/>
      <c r="D418" s="237"/>
      <c r="E418" s="237"/>
      <c r="F418" s="237"/>
      <c r="AA418" s="267"/>
      <c r="AB418" s="267"/>
    </row>
    <row r="419">
      <c r="C419" s="237"/>
      <c r="D419" s="237"/>
      <c r="E419" s="237"/>
      <c r="F419" s="237"/>
      <c r="AA419" s="267"/>
      <c r="AB419" s="267"/>
    </row>
    <row r="420">
      <c r="C420" s="237"/>
      <c r="D420" s="237"/>
      <c r="E420" s="237"/>
      <c r="F420" s="237"/>
      <c r="AA420" s="267"/>
      <c r="AB420" s="267"/>
    </row>
    <row r="421">
      <c r="C421" s="237"/>
      <c r="D421" s="237"/>
      <c r="E421" s="237"/>
      <c r="F421" s="237"/>
      <c r="AA421" s="267"/>
      <c r="AB421" s="267"/>
    </row>
    <row r="422">
      <c r="C422" s="237"/>
      <c r="D422" s="237"/>
      <c r="E422" s="237"/>
      <c r="F422" s="237"/>
      <c r="AA422" s="267"/>
      <c r="AB422" s="267"/>
    </row>
    <row r="423">
      <c r="C423" s="237"/>
      <c r="D423" s="237"/>
      <c r="E423" s="237"/>
      <c r="F423" s="237"/>
      <c r="AA423" s="267"/>
      <c r="AB423" s="267"/>
    </row>
    <row r="424">
      <c r="C424" s="237"/>
      <c r="D424" s="237"/>
      <c r="E424" s="237"/>
      <c r="F424" s="237"/>
      <c r="AA424" s="267"/>
      <c r="AB424" s="267"/>
    </row>
    <row r="425">
      <c r="C425" s="237"/>
      <c r="D425" s="237"/>
      <c r="E425" s="237"/>
      <c r="F425" s="237"/>
      <c r="AA425" s="267"/>
      <c r="AB425" s="267"/>
    </row>
    <row r="426">
      <c r="C426" s="237"/>
      <c r="D426" s="237"/>
      <c r="E426" s="237"/>
      <c r="F426" s="237"/>
      <c r="AA426" s="267"/>
      <c r="AB426" s="267"/>
    </row>
    <row r="427">
      <c r="C427" s="237"/>
      <c r="D427" s="237"/>
      <c r="E427" s="237"/>
      <c r="F427" s="237"/>
      <c r="AA427" s="267"/>
      <c r="AB427" s="267"/>
    </row>
    <row r="428">
      <c r="C428" s="237"/>
      <c r="D428" s="237"/>
      <c r="E428" s="237"/>
      <c r="F428" s="237"/>
      <c r="AA428" s="267"/>
      <c r="AB428" s="267"/>
    </row>
    <row r="429">
      <c r="C429" s="237"/>
      <c r="D429" s="237"/>
      <c r="E429" s="237"/>
      <c r="F429" s="237"/>
      <c r="AA429" s="267"/>
      <c r="AB429" s="267"/>
    </row>
    <row r="430">
      <c r="C430" s="237"/>
      <c r="D430" s="237"/>
      <c r="E430" s="237"/>
      <c r="F430" s="237"/>
      <c r="AA430" s="267"/>
      <c r="AB430" s="267"/>
    </row>
    <row r="431">
      <c r="C431" s="237"/>
      <c r="D431" s="237"/>
      <c r="E431" s="237"/>
      <c r="F431" s="237"/>
      <c r="AA431" s="267"/>
      <c r="AB431" s="267"/>
    </row>
    <row r="432">
      <c r="C432" s="237"/>
      <c r="D432" s="237"/>
      <c r="E432" s="237"/>
      <c r="F432" s="237"/>
      <c r="AA432" s="267"/>
      <c r="AB432" s="267"/>
    </row>
    <row r="433">
      <c r="C433" s="237"/>
      <c r="D433" s="237"/>
      <c r="E433" s="237"/>
      <c r="F433" s="237"/>
      <c r="AA433" s="267"/>
      <c r="AB433" s="267"/>
    </row>
    <row r="434">
      <c r="C434" s="237"/>
      <c r="D434" s="237"/>
      <c r="E434" s="237"/>
      <c r="F434" s="237"/>
      <c r="AA434" s="267"/>
      <c r="AB434" s="267"/>
    </row>
    <row r="435">
      <c r="C435" s="237"/>
      <c r="D435" s="237"/>
      <c r="E435" s="237"/>
      <c r="F435" s="237"/>
      <c r="AA435" s="267"/>
      <c r="AB435" s="267"/>
    </row>
    <row r="436">
      <c r="C436" s="237"/>
      <c r="D436" s="237"/>
      <c r="E436" s="237"/>
      <c r="F436" s="237"/>
      <c r="AA436" s="267"/>
      <c r="AB436" s="267"/>
    </row>
    <row r="437">
      <c r="C437" s="237"/>
      <c r="D437" s="237"/>
      <c r="E437" s="237"/>
      <c r="F437" s="237"/>
      <c r="AA437" s="267"/>
      <c r="AB437" s="267"/>
    </row>
    <row r="438">
      <c r="C438" s="237"/>
      <c r="D438" s="237"/>
      <c r="E438" s="237"/>
      <c r="F438" s="237"/>
      <c r="AA438" s="267"/>
      <c r="AB438" s="267"/>
    </row>
    <row r="439">
      <c r="C439" s="237"/>
      <c r="D439" s="237"/>
      <c r="E439" s="237"/>
      <c r="F439" s="237"/>
      <c r="AA439" s="267"/>
      <c r="AB439" s="267"/>
    </row>
    <row r="440">
      <c r="C440" s="237"/>
      <c r="D440" s="237"/>
      <c r="E440" s="237"/>
      <c r="F440" s="237"/>
      <c r="AA440" s="267"/>
      <c r="AB440" s="267"/>
    </row>
    <row r="441">
      <c r="C441" s="237"/>
      <c r="D441" s="237"/>
      <c r="E441" s="237"/>
      <c r="F441" s="237"/>
      <c r="AA441" s="267"/>
      <c r="AB441" s="267"/>
    </row>
    <row r="442">
      <c r="C442" s="237"/>
      <c r="D442" s="237"/>
      <c r="E442" s="237"/>
      <c r="F442" s="237"/>
      <c r="AA442" s="267"/>
      <c r="AB442" s="267"/>
    </row>
    <row r="443">
      <c r="C443" s="237"/>
      <c r="D443" s="237"/>
      <c r="E443" s="237"/>
      <c r="F443" s="237"/>
      <c r="AA443" s="267"/>
      <c r="AB443" s="267"/>
    </row>
    <row r="444">
      <c r="C444" s="237"/>
      <c r="D444" s="237"/>
      <c r="E444" s="237"/>
      <c r="F444" s="237"/>
      <c r="AA444" s="267"/>
      <c r="AB444" s="267"/>
    </row>
    <row r="445">
      <c r="C445" s="237"/>
      <c r="D445" s="237"/>
      <c r="E445" s="237"/>
      <c r="F445" s="237"/>
      <c r="AA445" s="267"/>
      <c r="AB445" s="267"/>
    </row>
    <row r="446">
      <c r="C446" s="237"/>
      <c r="D446" s="237"/>
      <c r="E446" s="237"/>
      <c r="F446" s="237"/>
      <c r="AA446" s="267"/>
      <c r="AB446" s="267"/>
    </row>
    <row r="447">
      <c r="C447" s="237"/>
      <c r="D447" s="237"/>
      <c r="E447" s="237"/>
      <c r="F447" s="237"/>
      <c r="AA447" s="267"/>
      <c r="AB447" s="267"/>
    </row>
    <row r="448">
      <c r="C448" s="237"/>
      <c r="D448" s="237"/>
      <c r="E448" s="237"/>
      <c r="F448" s="237"/>
      <c r="AA448" s="267"/>
      <c r="AB448" s="267"/>
    </row>
    <row r="449">
      <c r="C449" s="237"/>
      <c r="D449" s="237"/>
      <c r="E449" s="237"/>
      <c r="F449" s="237"/>
      <c r="AA449" s="267"/>
      <c r="AB449" s="267"/>
    </row>
    <row r="450">
      <c r="C450" s="237"/>
      <c r="D450" s="237"/>
      <c r="E450" s="237"/>
      <c r="F450" s="237"/>
      <c r="AA450" s="267"/>
      <c r="AB450" s="267"/>
    </row>
    <row r="451">
      <c r="C451" s="237"/>
      <c r="D451" s="237"/>
      <c r="E451" s="237"/>
      <c r="F451" s="237"/>
      <c r="AA451" s="267"/>
      <c r="AB451" s="267"/>
    </row>
    <row r="452">
      <c r="C452" s="237"/>
      <c r="D452" s="237"/>
      <c r="E452" s="237"/>
      <c r="F452" s="237"/>
      <c r="AA452" s="267"/>
      <c r="AB452" s="267"/>
    </row>
    <row r="453">
      <c r="C453" s="237"/>
      <c r="D453" s="237"/>
      <c r="E453" s="237"/>
      <c r="F453" s="237"/>
      <c r="AA453" s="267"/>
      <c r="AB453" s="267"/>
    </row>
    <row r="454">
      <c r="C454" s="237"/>
      <c r="D454" s="237"/>
      <c r="E454" s="237"/>
      <c r="F454" s="237"/>
      <c r="AA454" s="267"/>
      <c r="AB454" s="267"/>
    </row>
    <row r="455">
      <c r="C455" s="237"/>
      <c r="D455" s="237"/>
      <c r="E455" s="237"/>
      <c r="F455" s="237"/>
      <c r="AA455" s="267"/>
      <c r="AB455" s="267"/>
    </row>
    <row r="456">
      <c r="C456" s="237"/>
      <c r="D456" s="237"/>
      <c r="E456" s="237"/>
      <c r="F456" s="237"/>
      <c r="AA456" s="267"/>
      <c r="AB456" s="267"/>
    </row>
    <row r="457">
      <c r="C457" s="237"/>
      <c r="D457" s="237"/>
      <c r="E457" s="237"/>
      <c r="F457" s="237"/>
      <c r="AA457" s="267"/>
      <c r="AB457" s="267"/>
    </row>
    <row r="458">
      <c r="C458" s="237"/>
      <c r="D458" s="237"/>
      <c r="E458" s="237"/>
      <c r="F458" s="237"/>
      <c r="AA458" s="267"/>
      <c r="AB458" s="267"/>
    </row>
    <row r="459">
      <c r="C459" s="237"/>
      <c r="D459" s="237"/>
      <c r="E459" s="237"/>
      <c r="F459" s="237"/>
      <c r="AA459" s="267"/>
      <c r="AB459" s="267"/>
    </row>
    <row r="460">
      <c r="C460" s="237"/>
      <c r="D460" s="237"/>
      <c r="E460" s="237"/>
      <c r="F460" s="237"/>
      <c r="AA460" s="267"/>
      <c r="AB460" s="267"/>
    </row>
    <row r="461">
      <c r="C461" s="237"/>
      <c r="D461" s="237"/>
      <c r="E461" s="237"/>
      <c r="F461" s="237"/>
      <c r="AA461" s="267"/>
      <c r="AB461" s="267"/>
    </row>
    <row r="462">
      <c r="C462" s="237"/>
      <c r="D462" s="237"/>
      <c r="E462" s="237"/>
      <c r="F462" s="237"/>
      <c r="AA462" s="267"/>
      <c r="AB462" s="267"/>
    </row>
    <row r="463">
      <c r="C463" s="237"/>
      <c r="D463" s="237"/>
      <c r="E463" s="237"/>
      <c r="F463" s="237"/>
      <c r="AA463" s="267"/>
      <c r="AB463" s="267"/>
    </row>
    <row r="464">
      <c r="C464" s="237"/>
      <c r="D464" s="237"/>
      <c r="E464" s="237"/>
      <c r="F464" s="237"/>
      <c r="AA464" s="267"/>
      <c r="AB464" s="267"/>
    </row>
    <row r="465">
      <c r="C465" s="237"/>
      <c r="D465" s="237"/>
      <c r="E465" s="237"/>
      <c r="F465" s="237"/>
      <c r="AA465" s="267"/>
      <c r="AB465" s="267"/>
    </row>
    <row r="466">
      <c r="C466" s="237"/>
      <c r="D466" s="237"/>
      <c r="E466" s="237"/>
      <c r="F466" s="237"/>
      <c r="AA466" s="267"/>
      <c r="AB466" s="267"/>
    </row>
    <row r="467">
      <c r="C467" s="237"/>
      <c r="D467" s="237"/>
      <c r="E467" s="237"/>
      <c r="F467" s="237"/>
      <c r="AA467" s="267"/>
      <c r="AB467" s="267"/>
    </row>
    <row r="468">
      <c r="C468" s="237"/>
      <c r="D468" s="237"/>
      <c r="E468" s="237"/>
      <c r="F468" s="237"/>
      <c r="AA468" s="267"/>
      <c r="AB468" s="267"/>
    </row>
    <row r="469">
      <c r="C469" s="237"/>
      <c r="D469" s="237"/>
      <c r="E469" s="237"/>
      <c r="F469" s="237"/>
      <c r="AA469" s="267"/>
      <c r="AB469" s="267"/>
    </row>
    <row r="470">
      <c r="C470" s="237"/>
      <c r="D470" s="237"/>
      <c r="E470" s="237"/>
      <c r="F470" s="237"/>
      <c r="AA470" s="267"/>
      <c r="AB470" s="267"/>
    </row>
    <row r="471">
      <c r="C471" s="237"/>
      <c r="D471" s="237"/>
      <c r="E471" s="237"/>
      <c r="F471" s="237"/>
      <c r="AA471" s="267"/>
      <c r="AB471" s="267"/>
    </row>
    <row r="472">
      <c r="C472" s="237"/>
      <c r="D472" s="237"/>
      <c r="E472" s="237"/>
      <c r="F472" s="237"/>
      <c r="AA472" s="267"/>
      <c r="AB472" s="267"/>
    </row>
    <row r="473">
      <c r="C473" s="237"/>
      <c r="D473" s="237"/>
      <c r="E473" s="237"/>
      <c r="F473" s="237"/>
      <c r="AA473" s="267"/>
      <c r="AB473" s="267"/>
    </row>
    <row r="474">
      <c r="C474" s="237"/>
      <c r="D474" s="237"/>
      <c r="E474" s="237"/>
      <c r="F474" s="237"/>
      <c r="AA474" s="267"/>
      <c r="AB474" s="267"/>
    </row>
    <row r="475">
      <c r="C475" s="237"/>
      <c r="D475" s="237"/>
      <c r="E475" s="237"/>
      <c r="F475" s="237"/>
      <c r="AA475" s="267"/>
      <c r="AB475" s="267"/>
    </row>
    <row r="476">
      <c r="C476" s="237"/>
      <c r="D476" s="237"/>
      <c r="E476" s="237"/>
      <c r="F476" s="237"/>
      <c r="AA476" s="267"/>
      <c r="AB476" s="267"/>
    </row>
    <row r="477">
      <c r="C477" s="237"/>
      <c r="D477" s="237"/>
      <c r="E477" s="237"/>
      <c r="F477" s="237"/>
      <c r="AA477" s="267"/>
      <c r="AB477" s="267"/>
    </row>
    <row r="478">
      <c r="C478" s="237"/>
      <c r="D478" s="237"/>
      <c r="E478" s="237"/>
      <c r="F478" s="237"/>
      <c r="AA478" s="267"/>
      <c r="AB478" s="267"/>
    </row>
    <row r="479">
      <c r="C479" s="237"/>
      <c r="D479" s="237"/>
      <c r="E479" s="237"/>
      <c r="F479" s="237"/>
      <c r="AA479" s="267"/>
      <c r="AB479" s="267"/>
    </row>
    <row r="480">
      <c r="C480" s="237"/>
      <c r="D480" s="237"/>
      <c r="E480" s="237"/>
      <c r="F480" s="237"/>
      <c r="AA480" s="267"/>
      <c r="AB480" s="267"/>
    </row>
    <row r="481">
      <c r="C481" s="237"/>
      <c r="D481" s="237"/>
      <c r="E481" s="237"/>
      <c r="F481" s="237"/>
      <c r="AA481" s="267"/>
      <c r="AB481" s="267"/>
    </row>
    <row r="482">
      <c r="C482" s="237"/>
      <c r="D482" s="237"/>
      <c r="E482" s="237"/>
      <c r="F482" s="237"/>
      <c r="AA482" s="267"/>
      <c r="AB482" s="267"/>
    </row>
    <row r="483">
      <c r="C483" s="237"/>
      <c r="D483" s="237"/>
      <c r="E483" s="237"/>
      <c r="F483" s="237"/>
      <c r="AA483" s="267"/>
      <c r="AB483" s="267"/>
    </row>
    <row r="484">
      <c r="C484" s="237"/>
      <c r="D484" s="237"/>
      <c r="E484" s="237"/>
      <c r="F484" s="237"/>
      <c r="AA484" s="267"/>
      <c r="AB484" s="267"/>
    </row>
    <row r="485">
      <c r="C485" s="237"/>
      <c r="D485" s="237"/>
      <c r="E485" s="237"/>
      <c r="F485" s="237"/>
      <c r="AA485" s="267"/>
      <c r="AB485" s="267"/>
    </row>
    <row r="486">
      <c r="C486" s="237"/>
      <c r="D486" s="237"/>
      <c r="E486" s="237"/>
      <c r="F486" s="237"/>
      <c r="AA486" s="267"/>
      <c r="AB486" s="267"/>
    </row>
    <row r="487">
      <c r="C487" s="237"/>
      <c r="D487" s="237"/>
      <c r="E487" s="237"/>
      <c r="F487" s="237"/>
      <c r="AA487" s="267"/>
      <c r="AB487" s="267"/>
    </row>
    <row r="488">
      <c r="C488" s="237"/>
      <c r="D488" s="237"/>
      <c r="E488" s="237"/>
      <c r="F488" s="237"/>
      <c r="AA488" s="267"/>
      <c r="AB488" s="267"/>
    </row>
    <row r="489">
      <c r="C489" s="237"/>
      <c r="D489" s="237"/>
      <c r="E489" s="237"/>
      <c r="F489" s="237"/>
      <c r="AA489" s="267"/>
      <c r="AB489" s="267"/>
    </row>
    <row r="490">
      <c r="C490" s="237"/>
      <c r="D490" s="237"/>
      <c r="E490" s="237"/>
      <c r="F490" s="237"/>
      <c r="AA490" s="267"/>
      <c r="AB490" s="267"/>
    </row>
    <row r="491">
      <c r="C491" s="237"/>
      <c r="D491" s="237"/>
      <c r="E491" s="237"/>
      <c r="F491" s="237"/>
      <c r="AA491" s="267"/>
      <c r="AB491" s="267"/>
    </row>
    <row r="492">
      <c r="C492" s="237"/>
      <c r="D492" s="237"/>
      <c r="E492" s="237"/>
      <c r="F492" s="237"/>
      <c r="AA492" s="267"/>
      <c r="AB492" s="267"/>
    </row>
    <row r="493">
      <c r="C493" s="237"/>
      <c r="D493" s="237"/>
      <c r="E493" s="237"/>
      <c r="F493" s="237"/>
      <c r="AA493" s="267"/>
      <c r="AB493" s="267"/>
    </row>
    <row r="494">
      <c r="C494" s="237"/>
      <c r="D494" s="237"/>
      <c r="E494" s="237"/>
      <c r="F494" s="237"/>
      <c r="AA494" s="267"/>
      <c r="AB494" s="267"/>
    </row>
    <row r="495">
      <c r="C495" s="237"/>
      <c r="D495" s="237"/>
      <c r="E495" s="237"/>
      <c r="F495" s="237"/>
      <c r="AA495" s="267"/>
      <c r="AB495" s="267"/>
    </row>
    <row r="496">
      <c r="C496" s="237"/>
      <c r="D496" s="237"/>
      <c r="E496" s="237"/>
      <c r="F496" s="237"/>
      <c r="AA496" s="267"/>
      <c r="AB496" s="267"/>
    </row>
    <row r="497">
      <c r="C497" s="237"/>
      <c r="D497" s="237"/>
      <c r="E497" s="237"/>
      <c r="F497" s="237"/>
      <c r="AA497" s="267"/>
      <c r="AB497" s="267"/>
    </row>
    <row r="498">
      <c r="C498" s="237"/>
      <c r="D498" s="237"/>
      <c r="E498" s="237"/>
      <c r="F498" s="237"/>
      <c r="AA498" s="267"/>
      <c r="AB498" s="267"/>
    </row>
    <row r="499">
      <c r="C499" s="237"/>
      <c r="D499" s="237"/>
      <c r="E499" s="237"/>
      <c r="F499" s="237"/>
      <c r="AA499" s="267"/>
      <c r="AB499" s="267"/>
    </row>
    <row r="500">
      <c r="C500" s="237"/>
      <c r="D500" s="237"/>
      <c r="E500" s="237"/>
      <c r="F500" s="237"/>
      <c r="AA500" s="267"/>
      <c r="AB500" s="267"/>
    </row>
    <row r="501">
      <c r="C501" s="237"/>
      <c r="D501" s="237"/>
      <c r="E501" s="237"/>
      <c r="F501" s="237"/>
      <c r="AA501" s="267"/>
      <c r="AB501" s="267"/>
    </row>
    <row r="502">
      <c r="C502" s="237"/>
      <c r="D502" s="237"/>
      <c r="E502" s="237"/>
      <c r="F502" s="237"/>
      <c r="AA502" s="267"/>
      <c r="AB502" s="267"/>
    </row>
    <row r="503">
      <c r="C503" s="237"/>
      <c r="D503" s="237"/>
      <c r="E503" s="237"/>
      <c r="F503" s="237"/>
      <c r="AA503" s="267"/>
      <c r="AB503" s="267"/>
    </row>
    <row r="504">
      <c r="C504" s="237"/>
      <c r="D504" s="237"/>
      <c r="E504" s="237"/>
      <c r="F504" s="237"/>
      <c r="AA504" s="267"/>
      <c r="AB504" s="267"/>
    </row>
    <row r="505">
      <c r="C505" s="237"/>
      <c r="D505" s="237"/>
      <c r="E505" s="237"/>
      <c r="F505" s="237"/>
      <c r="AA505" s="267"/>
      <c r="AB505" s="267"/>
    </row>
    <row r="506">
      <c r="C506" s="237"/>
      <c r="D506" s="237"/>
      <c r="E506" s="237"/>
      <c r="F506" s="237"/>
      <c r="AA506" s="267"/>
      <c r="AB506" s="267"/>
    </row>
    <row r="507">
      <c r="C507" s="237"/>
      <c r="D507" s="237"/>
      <c r="E507" s="237"/>
      <c r="F507" s="237"/>
      <c r="AA507" s="267"/>
      <c r="AB507" s="267"/>
    </row>
    <row r="508">
      <c r="C508" s="237"/>
      <c r="D508" s="237"/>
      <c r="E508" s="237"/>
      <c r="F508" s="237"/>
      <c r="AA508" s="267"/>
      <c r="AB508" s="267"/>
    </row>
    <row r="509">
      <c r="C509" s="237"/>
      <c r="D509" s="237"/>
      <c r="E509" s="237"/>
      <c r="F509" s="237"/>
      <c r="AA509" s="267"/>
      <c r="AB509" s="267"/>
    </row>
    <row r="510">
      <c r="C510" s="237"/>
      <c r="D510" s="237"/>
      <c r="E510" s="237"/>
      <c r="F510" s="237"/>
      <c r="AA510" s="267"/>
      <c r="AB510" s="267"/>
    </row>
    <row r="511">
      <c r="C511" s="237"/>
      <c r="D511" s="237"/>
      <c r="E511" s="237"/>
      <c r="F511" s="237"/>
      <c r="AA511" s="267"/>
      <c r="AB511" s="267"/>
    </row>
    <row r="512">
      <c r="C512" s="237"/>
      <c r="D512" s="237"/>
      <c r="E512" s="237"/>
      <c r="F512" s="237"/>
      <c r="AA512" s="267"/>
      <c r="AB512" s="267"/>
    </row>
    <row r="513">
      <c r="C513" s="237"/>
      <c r="D513" s="237"/>
      <c r="E513" s="237"/>
      <c r="F513" s="237"/>
      <c r="AA513" s="267"/>
      <c r="AB513" s="267"/>
    </row>
    <row r="514">
      <c r="C514" s="237"/>
      <c r="D514" s="237"/>
      <c r="E514" s="237"/>
      <c r="F514" s="237"/>
      <c r="AA514" s="267"/>
      <c r="AB514" s="267"/>
    </row>
    <row r="515">
      <c r="C515" s="237"/>
      <c r="D515" s="237"/>
      <c r="E515" s="237"/>
      <c r="F515" s="237"/>
      <c r="AA515" s="267"/>
      <c r="AB515" s="267"/>
    </row>
    <row r="516">
      <c r="C516" s="237"/>
      <c r="D516" s="237"/>
      <c r="E516" s="237"/>
      <c r="F516" s="237"/>
      <c r="AA516" s="267"/>
      <c r="AB516" s="267"/>
    </row>
    <row r="517">
      <c r="C517" s="237"/>
      <c r="D517" s="237"/>
      <c r="E517" s="237"/>
      <c r="F517" s="237"/>
      <c r="AA517" s="267"/>
      <c r="AB517" s="267"/>
    </row>
    <row r="518">
      <c r="C518" s="237"/>
      <c r="D518" s="237"/>
      <c r="E518" s="237"/>
      <c r="F518" s="237"/>
      <c r="AA518" s="267"/>
      <c r="AB518" s="267"/>
    </row>
    <row r="519">
      <c r="C519" s="237"/>
      <c r="D519" s="237"/>
      <c r="E519" s="237"/>
      <c r="F519" s="237"/>
      <c r="AA519" s="267"/>
      <c r="AB519" s="267"/>
    </row>
    <row r="520">
      <c r="C520" s="237"/>
      <c r="D520" s="237"/>
      <c r="E520" s="237"/>
      <c r="F520" s="237"/>
      <c r="AA520" s="267"/>
      <c r="AB520" s="267"/>
    </row>
    <row r="521">
      <c r="C521" s="237"/>
      <c r="D521" s="237"/>
      <c r="E521" s="237"/>
      <c r="F521" s="237"/>
      <c r="AA521" s="267"/>
      <c r="AB521" s="267"/>
    </row>
    <row r="522">
      <c r="C522" s="237"/>
      <c r="D522" s="237"/>
      <c r="E522" s="237"/>
      <c r="F522" s="237"/>
      <c r="AA522" s="267"/>
      <c r="AB522" s="267"/>
    </row>
    <row r="523">
      <c r="C523" s="237"/>
      <c r="D523" s="237"/>
      <c r="E523" s="237"/>
      <c r="F523" s="237"/>
      <c r="AA523" s="267"/>
      <c r="AB523" s="267"/>
    </row>
    <row r="524">
      <c r="C524" s="237"/>
      <c r="D524" s="237"/>
      <c r="E524" s="237"/>
      <c r="F524" s="237"/>
      <c r="AA524" s="267"/>
      <c r="AB524" s="267"/>
    </row>
    <row r="525">
      <c r="C525" s="237"/>
      <c r="D525" s="237"/>
      <c r="E525" s="237"/>
      <c r="F525" s="237"/>
      <c r="AA525" s="267"/>
      <c r="AB525" s="267"/>
    </row>
    <row r="526">
      <c r="C526" s="237"/>
      <c r="D526" s="237"/>
      <c r="E526" s="237"/>
      <c r="F526" s="237"/>
      <c r="AA526" s="267"/>
      <c r="AB526" s="267"/>
    </row>
    <row r="527">
      <c r="C527" s="237"/>
      <c r="D527" s="237"/>
      <c r="E527" s="237"/>
      <c r="F527" s="237"/>
      <c r="AA527" s="267"/>
      <c r="AB527" s="267"/>
    </row>
    <row r="528">
      <c r="C528" s="237"/>
      <c r="D528" s="237"/>
      <c r="E528" s="237"/>
      <c r="F528" s="237"/>
      <c r="AA528" s="267"/>
      <c r="AB528" s="267"/>
    </row>
    <row r="529">
      <c r="C529" s="237"/>
      <c r="D529" s="237"/>
      <c r="E529" s="237"/>
      <c r="F529" s="237"/>
      <c r="AA529" s="267"/>
      <c r="AB529" s="267"/>
    </row>
    <row r="530">
      <c r="C530" s="237"/>
      <c r="D530" s="237"/>
      <c r="E530" s="237"/>
      <c r="F530" s="237"/>
      <c r="AA530" s="267"/>
      <c r="AB530" s="267"/>
    </row>
    <row r="531">
      <c r="C531" s="237"/>
      <c r="D531" s="237"/>
      <c r="E531" s="237"/>
      <c r="F531" s="237"/>
      <c r="AA531" s="267"/>
      <c r="AB531" s="267"/>
    </row>
    <row r="532">
      <c r="C532" s="237"/>
      <c r="D532" s="237"/>
      <c r="E532" s="237"/>
      <c r="F532" s="237"/>
      <c r="AA532" s="267"/>
      <c r="AB532" s="267"/>
    </row>
    <row r="533">
      <c r="C533" s="237"/>
      <c r="D533" s="237"/>
      <c r="E533" s="237"/>
      <c r="F533" s="237"/>
      <c r="AA533" s="267"/>
      <c r="AB533" s="267"/>
    </row>
    <row r="534">
      <c r="C534" s="237"/>
      <c r="D534" s="237"/>
      <c r="E534" s="237"/>
      <c r="F534" s="237"/>
      <c r="AA534" s="267"/>
      <c r="AB534" s="267"/>
    </row>
    <row r="535">
      <c r="C535" s="237"/>
      <c r="D535" s="237"/>
      <c r="E535" s="237"/>
      <c r="F535" s="237"/>
      <c r="AA535" s="267"/>
      <c r="AB535" s="267"/>
    </row>
    <row r="536">
      <c r="C536" s="237"/>
      <c r="D536" s="237"/>
      <c r="E536" s="237"/>
      <c r="F536" s="237"/>
      <c r="AA536" s="267"/>
      <c r="AB536" s="267"/>
    </row>
    <row r="537">
      <c r="C537" s="237"/>
      <c r="D537" s="237"/>
      <c r="E537" s="237"/>
      <c r="F537" s="237"/>
      <c r="AA537" s="267"/>
      <c r="AB537" s="267"/>
    </row>
    <row r="538">
      <c r="C538" s="237"/>
      <c r="D538" s="237"/>
      <c r="E538" s="237"/>
      <c r="F538" s="237"/>
      <c r="AA538" s="267"/>
      <c r="AB538" s="267"/>
    </row>
    <row r="539">
      <c r="C539" s="237"/>
      <c r="D539" s="237"/>
      <c r="E539" s="237"/>
      <c r="F539" s="237"/>
      <c r="AA539" s="267"/>
      <c r="AB539" s="267"/>
    </row>
    <row r="540">
      <c r="C540" s="237"/>
      <c r="D540" s="237"/>
      <c r="E540" s="237"/>
      <c r="F540" s="237"/>
      <c r="AA540" s="267"/>
      <c r="AB540" s="267"/>
    </row>
    <row r="541">
      <c r="C541" s="237"/>
      <c r="D541" s="237"/>
      <c r="E541" s="237"/>
      <c r="F541" s="237"/>
      <c r="AA541" s="267"/>
      <c r="AB541" s="267"/>
    </row>
    <row r="542">
      <c r="C542" s="237"/>
      <c r="D542" s="237"/>
      <c r="E542" s="237"/>
      <c r="F542" s="237"/>
      <c r="AA542" s="267"/>
      <c r="AB542" s="267"/>
    </row>
    <row r="543">
      <c r="C543" s="237"/>
      <c r="D543" s="237"/>
      <c r="E543" s="237"/>
      <c r="F543" s="237"/>
      <c r="AA543" s="267"/>
      <c r="AB543" s="267"/>
    </row>
    <row r="544">
      <c r="C544" s="237"/>
      <c r="D544" s="237"/>
      <c r="E544" s="237"/>
      <c r="F544" s="237"/>
      <c r="AA544" s="267"/>
      <c r="AB544" s="267"/>
    </row>
    <row r="545">
      <c r="C545" s="237"/>
      <c r="D545" s="237"/>
      <c r="E545" s="237"/>
      <c r="F545" s="237"/>
      <c r="AA545" s="267"/>
      <c r="AB545" s="267"/>
    </row>
    <row r="546">
      <c r="C546" s="237"/>
      <c r="D546" s="237"/>
      <c r="E546" s="237"/>
      <c r="F546" s="237"/>
      <c r="AA546" s="267"/>
      <c r="AB546" s="267"/>
    </row>
    <row r="547">
      <c r="C547" s="237"/>
      <c r="D547" s="237"/>
      <c r="E547" s="237"/>
      <c r="F547" s="237"/>
      <c r="AA547" s="267"/>
      <c r="AB547" s="267"/>
    </row>
    <row r="548">
      <c r="C548" s="237"/>
      <c r="D548" s="237"/>
      <c r="E548" s="237"/>
      <c r="F548" s="237"/>
      <c r="AA548" s="267"/>
      <c r="AB548" s="267"/>
    </row>
    <row r="549">
      <c r="C549" s="237"/>
      <c r="D549" s="237"/>
      <c r="E549" s="237"/>
      <c r="F549" s="237"/>
      <c r="AA549" s="267"/>
      <c r="AB549" s="267"/>
    </row>
    <row r="550">
      <c r="C550" s="237"/>
      <c r="D550" s="237"/>
      <c r="E550" s="237"/>
      <c r="F550" s="237"/>
      <c r="AA550" s="267"/>
      <c r="AB550" s="267"/>
    </row>
    <row r="551">
      <c r="C551" s="237"/>
      <c r="D551" s="237"/>
      <c r="E551" s="237"/>
      <c r="F551" s="237"/>
      <c r="AA551" s="267"/>
      <c r="AB551" s="267"/>
    </row>
    <row r="552">
      <c r="C552" s="237"/>
      <c r="D552" s="237"/>
      <c r="E552" s="237"/>
      <c r="F552" s="237"/>
      <c r="AA552" s="267"/>
      <c r="AB552" s="267"/>
    </row>
    <row r="553">
      <c r="C553" s="237"/>
      <c r="D553" s="237"/>
      <c r="E553" s="237"/>
      <c r="F553" s="237"/>
      <c r="AA553" s="267"/>
      <c r="AB553" s="267"/>
    </row>
    <row r="554">
      <c r="C554" s="237"/>
      <c r="D554" s="237"/>
      <c r="E554" s="237"/>
      <c r="F554" s="237"/>
      <c r="AA554" s="267"/>
      <c r="AB554" s="267"/>
    </row>
    <row r="555">
      <c r="C555" s="237"/>
      <c r="D555" s="237"/>
      <c r="E555" s="237"/>
      <c r="F555" s="237"/>
      <c r="AA555" s="267"/>
      <c r="AB555" s="267"/>
    </row>
    <row r="556">
      <c r="C556" s="237"/>
      <c r="D556" s="237"/>
      <c r="E556" s="237"/>
      <c r="F556" s="237"/>
      <c r="AA556" s="267"/>
      <c r="AB556" s="267"/>
    </row>
    <row r="557">
      <c r="C557" s="237"/>
      <c r="D557" s="237"/>
      <c r="E557" s="237"/>
      <c r="F557" s="237"/>
      <c r="AA557" s="267"/>
      <c r="AB557" s="267"/>
    </row>
    <row r="558">
      <c r="C558" s="237"/>
      <c r="D558" s="237"/>
      <c r="E558" s="237"/>
      <c r="F558" s="237"/>
      <c r="AA558" s="267"/>
      <c r="AB558" s="267"/>
    </row>
    <row r="559">
      <c r="C559" s="237"/>
      <c r="D559" s="237"/>
      <c r="E559" s="237"/>
      <c r="F559" s="237"/>
      <c r="AA559" s="267"/>
      <c r="AB559" s="267"/>
    </row>
    <row r="560">
      <c r="C560" s="237"/>
      <c r="D560" s="237"/>
      <c r="E560" s="237"/>
      <c r="F560" s="237"/>
      <c r="AA560" s="267"/>
      <c r="AB560" s="267"/>
    </row>
    <row r="561">
      <c r="C561" s="237"/>
      <c r="D561" s="237"/>
      <c r="E561" s="237"/>
      <c r="F561" s="237"/>
      <c r="AA561" s="267"/>
      <c r="AB561" s="267"/>
    </row>
    <row r="562">
      <c r="C562" s="237"/>
      <c r="D562" s="237"/>
      <c r="E562" s="237"/>
      <c r="F562" s="237"/>
      <c r="AA562" s="267"/>
      <c r="AB562" s="267"/>
    </row>
    <row r="563">
      <c r="C563" s="237"/>
      <c r="D563" s="237"/>
      <c r="E563" s="237"/>
      <c r="F563" s="237"/>
      <c r="AA563" s="267"/>
      <c r="AB563" s="267"/>
    </row>
    <row r="564">
      <c r="C564" s="237"/>
      <c r="D564" s="237"/>
      <c r="E564" s="237"/>
      <c r="F564" s="237"/>
      <c r="AA564" s="267"/>
      <c r="AB564" s="267"/>
    </row>
    <row r="565">
      <c r="C565" s="237"/>
      <c r="D565" s="237"/>
      <c r="E565" s="237"/>
      <c r="F565" s="237"/>
      <c r="AA565" s="267"/>
      <c r="AB565" s="267"/>
    </row>
    <row r="566">
      <c r="C566" s="237"/>
      <c r="D566" s="237"/>
      <c r="E566" s="237"/>
      <c r="F566" s="237"/>
      <c r="AA566" s="267"/>
      <c r="AB566" s="267"/>
    </row>
    <row r="567">
      <c r="C567" s="237"/>
      <c r="D567" s="237"/>
      <c r="E567" s="237"/>
      <c r="F567" s="237"/>
      <c r="AA567" s="267"/>
      <c r="AB567" s="267"/>
    </row>
    <row r="568">
      <c r="C568" s="237"/>
      <c r="D568" s="237"/>
      <c r="E568" s="237"/>
      <c r="F568" s="237"/>
      <c r="AA568" s="267"/>
      <c r="AB568" s="267"/>
    </row>
    <row r="569">
      <c r="C569" s="237"/>
      <c r="D569" s="237"/>
      <c r="E569" s="237"/>
      <c r="F569" s="237"/>
      <c r="AA569" s="267"/>
      <c r="AB569" s="267"/>
    </row>
    <row r="570">
      <c r="C570" s="237"/>
      <c r="D570" s="237"/>
      <c r="E570" s="237"/>
      <c r="F570" s="237"/>
      <c r="AA570" s="267"/>
      <c r="AB570" s="267"/>
    </row>
    <row r="571">
      <c r="C571" s="237"/>
      <c r="D571" s="237"/>
      <c r="E571" s="237"/>
      <c r="F571" s="237"/>
      <c r="AA571" s="267"/>
      <c r="AB571" s="267"/>
    </row>
    <row r="572">
      <c r="C572" s="237"/>
      <c r="D572" s="237"/>
      <c r="E572" s="237"/>
      <c r="F572" s="237"/>
      <c r="AA572" s="267"/>
      <c r="AB572" s="267"/>
    </row>
    <row r="573">
      <c r="C573" s="237"/>
      <c r="D573" s="237"/>
      <c r="E573" s="237"/>
      <c r="F573" s="237"/>
      <c r="AA573" s="267"/>
      <c r="AB573" s="267"/>
    </row>
    <row r="574">
      <c r="C574" s="237"/>
      <c r="D574" s="237"/>
      <c r="E574" s="237"/>
      <c r="F574" s="237"/>
      <c r="AA574" s="267"/>
      <c r="AB574" s="267"/>
    </row>
    <row r="575">
      <c r="C575" s="237"/>
      <c r="D575" s="237"/>
      <c r="E575" s="237"/>
      <c r="F575" s="237"/>
      <c r="AA575" s="267"/>
      <c r="AB575" s="267"/>
    </row>
    <row r="576">
      <c r="C576" s="237"/>
      <c r="D576" s="237"/>
      <c r="E576" s="237"/>
      <c r="F576" s="237"/>
      <c r="AA576" s="267"/>
      <c r="AB576" s="267"/>
    </row>
    <row r="577">
      <c r="C577" s="237"/>
      <c r="D577" s="237"/>
      <c r="E577" s="237"/>
      <c r="F577" s="237"/>
      <c r="AA577" s="267"/>
      <c r="AB577" s="267"/>
    </row>
    <row r="578">
      <c r="C578" s="237"/>
      <c r="D578" s="237"/>
      <c r="E578" s="237"/>
      <c r="F578" s="237"/>
      <c r="AA578" s="267"/>
      <c r="AB578" s="267"/>
    </row>
    <row r="579">
      <c r="C579" s="237"/>
      <c r="D579" s="237"/>
      <c r="E579" s="237"/>
      <c r="F579" s="237"/>
      <c r="AA579" s="267"/>
      <c r="AB579" s="267"/>
    </row>
    <row r="580">
      <c r="C580" s="237"/>
      <c r="D580" s="237"/>
      <c r="E580" s="237"/>
      <c r="F580" s="237"/>
      <c r="AA580" s="267"/>
      <c r="AB580" s="267"/>
    </row>
    <row r="581">
      <c r="C581" s="237"/>
      <c r="D581" s="237"/>
      <c r="E581" s="237"/>
      <c r="F581" s="237"/>
      <c r="AA581" s="267"/>
      <c r="AB581" s="267"/>
    </row>
    <row r="582">
      <c r="C582" s="237"/>
      <c r="D582" s="237"/>
      <c r="E582" s="237"/>
      <c r="F582" s="237"/>
      <c r="AA582" s="267"/>
      <c r="AB582" s="267"/>
    </row>
    <row r="583">
      <c r="C583" s="237"/>
      <c r="D583" s="237"/>
      <c r="E583" s="237"/>
      <c r="F583" s="237"/>
      <c r="AA583" s="267"/>
      <c r="AB583" s="267"/>
    </row>
    <row r="584">
      <c r="C584" s="237"/>
      <c r="D584" s="237"/>
      <c r="E584" s="237"/>
      <c r="F584" s="237"/>
      <c r="AA584" s="267"/>
      <c r="AB584" s="267"/>
    </row>
    <row r="585">
      <c r="C585" s="237"/>
      <c r="D585" s="237"/>
      <c r="E585" s="237"/>
      <c r="F585" s="237"/>
      <c r="AA585" s="267"/>
      <c r="AB585" s="267"/>
    </row>
    <row r="586">
      <c r="C586" s="237"/>
      <c r="D586" s="237"/>
      <c r="E586" s="237"/>
      <c r="F586" s="237"/>
      <c r="AA586" s="267"/>
      <c r="AB586" s="267"/>
    </row>
    <row r="587">
      <c r="C587" s="237"/>
      <c r="D587" s="237"/>
      <c r="E587" s="237"/>
      <c r="F587" s="237"/>
      <c r="AA587" s="267"/>
      <c r="AB587" s="267"/>
    </row>
    <row r="588">
      <c r="C588" s="237"/>
      <c r="D588" s="237"/>
      <c r="E588" s="237"/>
      <c r="F588" s="237"/>
      <c r="AA588" s="267"/>
      <c r="AB588" s="267"/>
    </row>
    <row r="589">
      <c r="C589" s="237"/>
      <c r="D589" s="237"/>
      <c r="E589" s="237"/>
      <c r="F589" s="237"/>
      <c r="AA589" s="267"/>
      <c r="AB589" s="267"/>
    </row>
    <row r="590">
      <c r="C590" s="237"/>
      <c r="D590" s="237"/>
      <c r="E590" s="237"/>
      <c r="F590" s="237"/>
      <c r="AA590" s="267"/>
      <c r="AB590" s="267"/>
    </row>
    <row r="591">
      <c r="C591" s="237"/>
      <c r="D591" s="237"/>
      <c r="E591" s="237"/>
      <c r="F591" s="237"/>
      <c r="AA591" s="267"/>
      <c r="AB591" s="267"/>
    </row>
    <row r="592">
      <c r="C592" s="237"/>
      <c r="D592" s="237"/>
      <c r="E592" s="237"/>
      <c r="F592" s="237"/>
      <c r="AA592" s="267"/>
      <c r="AB592" s="267"/>
    </row>
    <row r="593">
      <c r="C593" s="237"/>
      <c r="D593" s="237"/>
      <c r="E593" s="237"/>
      <c r="F593" s="237"/>
      <c r="AA593" s="267"/>
      <c r="AB593" s="267"/>
    </row>
    <row r="594">
      <c r="C594" s="237"/>
      <c r="D594" s="237"/>
      <c r="E594" s="237"/>
      <c r="F594" s="237"/>
      <c r="AA594" s="267"/>
      <c r="AB594" s="267"/>
    </row>
    <row r="595">
      <c r="C595" s="237"/>
      <c r="D595" s="237"/>
      <c r="E595" s="237"/>
      <c r="F595" s="237"/>
      <c r="AA595" s="267"/>
      <c r="AB595" s="267"/>
    </row>
    <row r="596">
      <c r="C596" s="237"/>
      <c r="D596" s="237"/>
      <c r="E596" s="237"/>
      <c r="F596" s="237"/>
      <c r="AA596" s="267"/>
      <c r="AB596" s="267"/>
    </row>
    <row r="597">
      <c r="C597" s="237"/>
      <c r="D597" s="237"/>
      <c r="E597" s="237"/>
      <c r="F597" s="237"/>
      <c r="AA597" s="267"/>
      <c r="AB597" s="267"/>
    </row>
    <row r="598">
      <c r="C598" s="237"/>
      <c r="D598" s="237"/>
      <c r="E598" s="237"/>
      <c r="F598" s="237"/>
      <c r="AA598" s="267"/>
      <c r="AB598" s="267"/>
    </row>
    <row r="599">
      <c r="C599" s="237"/>
      <c r="D599" s="237"/>
      <c r="E599" s="237"/>
      <c r="F599" s="237"/>
      <c r="AA599" s="267"/>
      <c r="AB599" s="267"/>
    </row>
    <row r="600">
      <c r="C600" s="237"/>
      <c r="D600" s="237"/>
      <c r="E600" s="237"/>
      <c r="F600" s="237"/>
      <c r="AA600" s="267"/>
      <c r="AB600" s="267"/>
    </row>
    <row r="601">
      <c r="C601" s="237"/>
      <c r="D601" s="237"/>
      <c r="E601" s="237"/>
      <c r="F601" s="237"/>
      <c r="AA601" s="267"/>
      <c r="AB601" s="267"/>
    </row>
    <row r="602">
      <c r="C602" s="237"/>
      <c r="D602" s="237"/>
      <c r="E602" s="237"/>
      <c r="F602" s="237"/>
      <c r="AA602" s="267"/>
      <c r="AB602" s="267"/>
    </row>
    <row r="603">
      <c r="C603" s="237"/>
      <c r="D603" s="237"/>
      <c r="E603" s="237"/>
      <c r="F603" s="237"/>
      <c r="AA603" s="267"/>
      <c r="AB603" s="267"/>
    </row>
    <row r="604">
      <c r="C604" s="237"/>
      <c r="D604" s="237"/>
      <c r="E604" s="237"/>
      <c r="F604" s="237"/>
      <c r="AA604" s="267"/>
      <c r="AB604" s="267"/>
    </row>
    <row r="605">
      <c r="C605" s="237"/>
      <c r="D605" s="237"/>
      <c r="E605" s="237"/>
      <c r="F605" s="237"/>
      <c r="AA605" s="267"/>
      <c r="AB605" s="267"/>
    </row>
    <row r="606">
      <c r="C606" s="237"/>
      <c r="D606" s="237"/>
      <c r="E606" s="237"/>
      <c r="F606" s="237"/>
      <c r="AA606" s="267"/>
      <c r="AB606" s="267"/>
    </row>
    <row r="607">
      <c r="C607" s="237"/>
      <c r="D607" s="237"/>
      <c r="E607" s="237"/>
      <c r="F607" s="237"/>
      <c r="AA607" s="267"/>
      <c r="AB607" s="267"/>
    </row>
    <row r="608">
      <c r="C608" s="237"/>
      <c r="D608" s="237"/>
      <c r="E608" s="237"/>
      <c r="F608" s="237"/>
      <c r="AA608" s="267"/>
      <c r="AB608" s="267"/>
    </row>
    <row r="609">
      <c r="C609" s="237"/>
      <c r="D609" s="237"/>
      <c r="E609" s="237"/>
      <c r="F609" s="237"/>
      <c r="AA609" s="267"/>
      <c r="AB609" s="267"/>
    </row>
    <row r="610">
      <c r="C610" s="237"/>
      <c r="D610" s="237"/>
      <c r="E610" s="237"/>
      <c r="F610" s="237"/>
      <c r="AA610" s="267"/>
      <c r="AB610" s="267"/>
    </row>
    <row r="611">
      <c r="C611" s="237"/>
      <c r="D611" s="237"/>
      <c r="E611" s="237"/>
      <c r="F611" s="237"/>
      <c r="AA611" s="267"/>
      <c r="AB611" s="267"/>
    </row>
    <row r="612">
      <c r="C612" s="237"/>
      <c r="D612" s="237"/>
      <c r="E612" s="237"/>
      <c r="F612" s="237"/>
      <c r="AA612" s="267"/>
      <c r="AB612" s="267"/>
    </row>
    <row r="613">
      <c r="C613" s="237"/>
      <c r="D613" s="237"/>
      <c r="E613" s="237"/>
      <c r="F613" s="237"/>
      <c r="AA613" s="267"/>
      <c r="AB613" s="267"/>
    </row>
    <row r="614">
      <c r="C614" s="237"/>
      <c r="D614" s="237"/>
      <c r="E614" s="237"/>
      <c r="F614" s="237"/>
      <c r="AA614" s="267"/>
      <c r="AB614" s="267"/>
    </row>
    <row r="615">
      <c r="C615" s="237"/>
      <c r="D615" s="237"/>
      <c r="E615" s="237"/>
      <c r="F615" s="237"/>
      <c r="AA615" s="267"/>
      <c r="AB615" s="267"/>
    </row>
    <row r="616">
      <c r="C616" s="237"/>
      <c r="D616" s="237"/>
      <c r="E616" s="237"/>
      <c r="F616" s="237"/>
      <c r="AA616" s="267"/>
      <c r="AB616" s="267"/>
    </row>
    <row r="617">
      <c r="C617" s="237"/>
      <c r="D617" s="237"/>
      <c r="E617" s="237"/>
      <c r="F617" s="237"/>
      <c r="AA617" s="267"/>
      <c r="AB617" s="267"/>
    </row>
    <row r="618">
      <c r="C618" s="237"/>
      <c r="D618" s="237"/>
      <c r="E618" s="237"/>
      <c r="F618" s="237"/>
      <c r="AA618" s="267"/>
      <c r="AB618" s="267"/>
    </row>
    <row r="619">
      <c r="C619" s="237"/>
      <c r="D619" s="237"/>
      <c r="E619" s="237"/>
      <c r="F619" s="237"/>
      <c r="AA619" s="267"/>
      <c r="AB619" s="267"/>
    </row>
    <row r="620">
      <c r="C620" s="237"/>
      <c r="D620" s="237"/>
      <c r="E620" s="237"/>
      <c r="F620" s="237"/>
      <c r="AA620" s="267"/>
      <c r="AB620" s="267"/>
    </row>
    <row r="621">
      <c r="C621" s="237"/>
      <c r="D621" s="237"/>
      <c r="E621" s="237"/>
      <c r="F621" s="237"/>
      <c r="AA621" s="267"/>
      <c r="AB621" s="267"/>
    </row>
    <row r="622">
      <c r="C622" s="237"/>
      <c r="D622" s="237"/>
      <c r="E622" s="237"/>
      <c r="F622" s="237"/>
      <c r="AA622" s="267"/>
      <c r="AB622" s="267"/>
    </row>
    <row r="623">
      <c r="C623" s="237"/>
      <c r="D623" s="237"/>
      <c r="E623" s="237"/>
      <c r="F623" s="237"/>
      <c r="AA623" s="267"/>
      <c r="AB623" s="267"/>
    </row>
    <row r="624">
      <c r="C624" s="237"/>
      <c r="D624" s="237"/>
      <c r="E624" s="237"/>
      <c r="F624" s="237"/>
      <c r="AA624" s="267"/>
      <c r="AB624" s="267"/>
    </row>
    <row r="625">
      <c r="C625" s="237"/>
      <c r="D625" s="237"/>
      <c r="E625" s="237"/>
      <c r="F625" s="237"/>
      <c r="AA625" s="267"/>
      <c r="AB625" s="267"/>
    </row>
    <row r="626">
      <c r="C626" s="237"/>
      <c r="D626" s="237"/>
      <c r="E626" s="237"/>
      <c r="F626" s="237"/>
      <c r="AA626" s="267"/>
      <c r="AB626" s="267"/>
    </row>
    <row r="627">
      <c r="C627" s="237"/>
      <c r="D627" s="237"/>
      <c r="E627" s="237"/>
      <c r="F627" s="237"/>
      <c r="AA627" s="267"/>
      <c r="AB627" s="267"/>
    </row>
    <row r="628">
      <c r="C628" s="237"/>
      <c r="D628" s="237"/>
      <c r="E628" s="237"/>
      <c r="F628" s="237"/>
      <c r="AA628" s="267"/>
      <c r="AB628" s="267"/>
    </row>
    <row r="629">
      <c r="C629" s="237"/>
      <c r="D629" s="237"/>
      <c r="E629" s="237"/>
      <c r="F629" s="237"/>
      <c r="AA629" s="267"/>
      <c r="AB629" s="267"/>
    </row>
    <row r="630">
      <c r="C630" s="237"/>
      <c r="D630" s="237"/>
      <c r="E630" s="237"/>
      <c r="F630" s="237"/>
      <c r="AA630" s="267"/>
      <c r="AB630" s="267"/>
    </row>
    <row r="631">
      <c r="C631" s="237"/>
      <c r="D631" s="237"/>
      <c r="E631" s="237"/>
      <c r="F631" s="237"/>
      <c r="AA631" s="267"/>
      <c r="AB631" s="267"/>
    </row>
    <row r="632">
      <c r="C632" s="237"/>
      <c r="D632" s="237"/>
      <c r="E632" s="237"/>
      <c r="F632" s="237"/>
      <c r="AA632" s="267"/>
      <c r="AB632" s="267"/>
    </row>
    <row r="633">
      <c r="C633" s="237"/>
      <c r="D633" s="237"/>
      <c r="E633" s="237"/>
      <c r="F633" s="237"/>
      <c r="AA633" s="267"/>
      <c r="AB633" s="267"/>
    </row>
    <row r="634">
      <c r="C634" s="237"/>
      <c r="D634" s="237"/>
      <c r="E634" s="237"/>
      <c r="F634" s="237"/>
      <c r="AA634" s="267"/>
      <c r="AB634" s="267"/>
    </row>
    <row r="635">
      <c r="C635" s="237"/>
      <c r="D635" s="237"/>
      <c r="E635" s="237"/>
      <c r="F635" s="237"/>
      <c r="AA635" s="267"/>
      <c r="AB635" s="267"/>
    </row>
    <row r="636">
      <c r="C636" s="237"/>
      <c r="D636" s="237"/>
      <c r="E636" s="237"/>
      <c r="F636" s="237"/>
      <c r="AA636" s="267"/>
      <c r="AB636" s="267"/>
    </row>
    <row r="637">
      <c r="C637" s="237"/>
      <c r="D637" s="237"/>
      <c r="E637" s="237"/>
      <c r="F637" s="237"/>
      <c r="AA637" s="267"/>
      <c r="AB637" s="267"/>
    </row>
    <row r="638">
      <c r="C638" s="237"/>
      <c r="D638" s="237"/>
      <c r="E638" s="237"/>
      <c r="F638" s="237"/>
      <c r="AA638" s="267"/>
      <c r="AB638" s="267"/>
    </row>
    <row r="639">
      <c r="C639" s="237"/>
      <c r="D639" s="237"/>
      <c r="E639" s="237"/>
      <c r="F639" s="237"/>
      <c r="AA639" s="267"/>
      <c r="AB639" s="267"/>
    </row>
    <row r="640">
      <c r="C640" s="237"/>
      <c r="D640" s="237"/>
      <c r="E640" s="237"/>
      <c r="F640" s="237"/>
      <c r="AA640" s="267"/>
      <c r="AB640" s="267"/>
    </row>
    <row r="641">
      <c r="C641" s="237"/>
      <c r="D641" s="237"/>
      <c r="E641" s="237"/>
      <c r="F641" s="237"/>
      <c r="AA641" s="267"/>
      <c r="AB641" s="267"/>
    </row>
    <row r="642">
      <c r="C642" s="237"/>
      <c r="D642" s="237"/>
      <c r="E642" s="237"/>
      <c r="F642" s="237"/>
      <c r="AA642" s="267"/>
      <c r="AB642" s="267"/>
    </row>
    <row r="643">
      <c r="C643" s="237"/>
      <c r="D643" s="237"/>
      <c r="E643" s="237"/>
      <c r="F643" s="237"/>
      <c r="AA643" s="267"/>
      <c r="AB643" s="267"/>
    </row>
    <row r="644">
      <c r="C644" s="237"/>
      <c r="D644" s="237"/>
      <c r="E644" s="237"/>
      <c r="F644" s="237"/>
      <c r="AA644" s="267"/>
      <c r="AB644" s="267"/>
    </row>
    <row r="645">
      <c r="C645" s="237"/>
      <c r="D645" s="237"/>
      <c r="E645" s="237"/>
      <c r="F645" s="237"/>
      <c r="AA645" s="267"/>
      <c r="AB645" s="267"/>
    </row>
    <row r="646">
      <c r="C646" s="237"/>
      <c r="D646" s="237"/>
      <c r="E646" s="237"/>
      <c r="F646" s="237"/>
      <c r="AA646" s="267"/>
      <c r="AB646" s="267"/>
    </row>
    <row r="647">
      <c r="C647" s="237"/>
      <c r="D647" s="237"/>
      <c r="E647" s="237"/>
      <c r="F647" s="237"/>
      <c r="AA647" s="267"/>
      <c r="AB647" s="267"/>
    </row>
    <row r="648">
      <c r="C648" s="237"/>
      <c r="D648" s="237"/>
      <c r="E648" s="237"/>
      <c r="F648" s="237"/>
      <c r="AA648" s="267"/>
      <c r="AB648" s="267"/>
    </row>
    <row r="649">
      <c r="C649" s="237"/>
      <c r="D649" s="237"/>
      <c r="E649" s="237"/>
      <c r="F649" s="237"/>
      <c r="AA649" s="267"/>
      <c r="AB649" s="267"/>
    </row>
    <row r="650">
      <c r="C650" s="237"/>
      <c r="D650" s="237"/>
      <c r="E650" s="237"/>
      <c r="F650" s="237"/>
      <c r="AA650" s="267"/>
      <c r="AB650" s="267"/>
    </row>
    <row r="651">
      <c r="C651" s="237"/>
      <c r="D651" s="237"/>
      <c r="E651" s="237"/>
      <c r="F651" s="237"/>
      <c r="AA651" s="267"/>
      <c r="AB651" s="267"/>
    </row>
    <row r="652">
      <c r="C652" s="237"/>
      <c r="D652" s="237"/>
      <c r="E652" s="237"/>
      <c r="F652" s="237"/>
      <c r="AA652" s="267"/>
      <c r="AB652" s="267"/>
    </row>
    <row r="653">
      <c r="C653" s="237"/>
      <c r="D653" s="237"/>
      <c r="E653" s="237"/>
      <c r="F653" s="237"/>
      <c r="AA653" s="267"/>
      <c r="AB653" s="267"/>
    </row>
    <row r="654">
      <c r="C654" s="237"/>
      <c r="D654" s="237"/>
      <c r="E654" s="237"/>
      <c r="F654" s="237"/>
      <c r="AA654" s="267"/>
      <c r="AB654" s="267"/>
    </row>
    <row r="655">
      <c r="C655" s="237"/>
      <c r="D655" s="237"/>
      <c r="E655" s="237"/>
      <c r="F655" s="237"/>
      <c r="AA655" s="267"/>
      <c r="AB655" s="267"/>
    </row>
    <row r="656">
      <c r="C656" s="237"/>
      <c r="D656" s="237"/>
      <c r="E656" s="237"/>
      <c r="F656" s="237"/>
      <c r="AA656" s="267"/>
      <c r="AB656" s="267"/>
    </row>
    <row r="657">
      <c r="C657" s="237"/>
      <c r="D657" s="237"/>
      <c r="E657" s="237"/>
      <c r="F657" s="237"/>
      <c r="AA657" s="267"/>
      <c r="AB657" s="267"/>
    </row>
    <row r="658">
      <c r="C658" s="237"/>
      <c r="D658" s="237"/>
      <c r="E658" s="237"/>
      <c r="F658" s="237"/>
      <c r="AA658" s="267"/>
      <c r="AB658" s="267"/>
    </row>
    <row r="659">
      <c r="C659" s="237"/>
      <c r="D659" s="237"/>
      <c r="E659" s="237"/>
      <c r="F659" s="237"/>
      <c r="AA659" s="267"/>
      <c r="AB659" s="267"/>
    </row>
    <row r="660">
      <c r="C660" s="237"/>
      <c r="D660" s="237"/>
      <c r="E660" s="237"/>
      <c r="F660" s="237"/>
      <c r="AA660" s="267"/>
      <c r="AB660" s="267"/>
    </row>
    <row r="661">
      <c r="C661" s="237"/>
      <c r="D661" s="237"/>
      <c r="E661" s="237"/>
      <c r="F661" s="237"/>
      <c r="AA661" s="267"/>
      <c r="AB661" s="267"/>
    </row>
    <row r="662">
      <c r="C662" s="237"/>
      <c r="D662" s="237"/>
      <c r="E662" s="237"/>
      <c r="F662" s="237"/>
      <c r="AA662" s="267"/>
      <c r="AB662" s="267"/>
    </row>
    <row r="663">
      <c r="C663" s="237"/>
      <c r="D663" s="237"/>
      <c r="E663" s="237"/>
      <c r="F663" s="237"/>
      <c r="AA663" s="267"/>
      <c r="AB663" s="267"/>
    </row>
    <row r="664">
      <c r="C664" s="237"/>
      <c r="D664" s="237"/>
      <c r="E664" s="237"/>
      <c r="F664" s="237"/>
      <c r="AA664" s="267"/>
      <c r="AB664" s="267"/>
    </row>
    <row r="665">
      <c r="C665" s="237"/>
      <c r="D665" s="237"/>
      <c r="E665" s="237"/>
      <c r="F665" s="237"/>
      <c r="AA665" s="267"/>
      <c r="AB665" s="267"/>
    </row>
    <row r="666">
      <c r="C666" s="237"/>
      <c r="D666" s="237"/>
      <c r="E666" s="237"/>
      <c r="F666" s="237"/>
      <c r="AA666" s="267"/>
      <c r="AB666" s="267"/>
    </row>
    <row r="667">
      <c r="C667" s="237"/>
      <c r="D667" s="237"/>
      <c r="E667" s="237"/>
      <c r="F667" s="237"/>
      <c r="AA667" s="267"/>
      <c r="AB667" s="267"/>
    </row>
    <row r="668">
      <c r="C668" s="237"/>
      <c r="D668" s="237"/>
      <c r="E668" s="237"/>
      <c r="F668" s="237"/>
      <c r="AA668" s="267"/>
      <c r="AB668" s="267"/>
    </row>
    <row r="669">
      <c r="C669" s="237"/>
      <c r="D669" s="237"/>
      <c r="E669" s="237"/>
      <c r="F669" s="237"/>
      <c r="AA669" s="267"/>
      <c r="AB669" s="267"/>
    </row>
    <row r="670">
      <c r="C670" s="237"/>
      <c r="D670" s="237"/>
      <c r="E670" s="237"/>
      <c r="F670" s="237"/>
      <c r="AA670" s="267"/>
      <c r="AB670" s="267"/>
    </row>
    <row r="671">
      <c r="C671" s="237"/>
      <c r="D671" s="237"/>
      <c r="E671" s="237"/>
      <c r="F671" s="237"/>
      <c r="AA671" s="267"/>
      <c r="AB671" s="267"/>
    </row>
    <row r="672">
      <c r="C672" s="237"/>
      <c r="D672" s="237"/>
      <c r="E672" s="237"/>
      <c r="F672" s="237"/>
      <c r="AA672" s="267"/>
      <c r="AB672" s="267"/>
    </row>
    <row r="673">
      <c r="C673" s="237"/>
      <c r="D673" s="237"/>
      <c r="E673" s="237"/>
      <c r="F673" s="237"/>
      <c r="AA673" s="267"/>
      <c r="AB673" s="267"/>
    </row>
    <row r="674">
      <c r="C674" s="237"/>
      <c r="D674" s="237"/>
      <c r="E674" s="237"/>
      <c r="F674" s="237"/>
      <c r="AA674" s="267"/>
      <c r="AB674" s="267"/>
    </row>
    <row r="675">
      <c r="C675" s="237"/>
      <c r="D675" s="237"/>
      <c r="E675" s="237"/>
      <c r="F675" s="237"/>
      <c r="AA675" s="267"/>
      <c r="AB675" s="267"/>
    </row>
    <row r="676">
      <c r="C676" s="237"/>
      <c r="D676" s="237"/>
      <c r="E676" s="237"/>
      <c r="F676" s="237"/>
      <c r="AA676" s="267"/>
      <c r="AB676" s="267"/>
    </row>
    <row r="677">
      <c r="C677" s="237"/>
      <c r="D677" s="237"/>
      <c r="E677" s="237"/>
      <c r="F677" s="237"/>
      <c r="AA677" s="267"/>
      <c r="AB677" s="267"/>
    </row>
    <row r="678">
      <c r="C678" s="237"/>
      <c r="D678" s="237"/>
      <c r="E678" s="237"/>
      <c r="F678" s="237"/>
      <c r="AA678" s="267"/>
      <c r="AB678" s="267"/>
    </row>
    <row r="679">
      <c r="C679" s="237"/>
      <c r="D679" s="237"/>
      <c r="E679" s="237"/>
      <c r="F679" s="237"/>
      <c r="AA679" s="267"/>
      <c r="AB679" s="267"/>
    </row>
    <row r="680">
      <c r="C680" s="237"/>
      <c r="D680" s="237"/>
      <c r="E680" s="237"/>
      <c r="F680" s="237"/>
      <c r="AA680" s="267"/>
      <c r="AB680" s="267"/>
    </row>
    <row r="681">
      <c r="C681" s="237"/>
      <c r="D681" s="237"/>
      <c r="E681" s="237"/>
      <c r="F681" s="237"/>
      <c r="AA681" s="267"/>
      <c r="AB681" s="267"/>
    </row>
    <row r="682">
      <c r="C682" s="237"/>
      <c r="D682" s="237"/>
      <c r="E682" s="237"/>
      <c r="F682" s="237"/>
      <c r="AA682" s="267"/>
      <c r="AB682" s="267"/>
    </row>
    <row r="683">
      <c r="C683" s="237"/>
      <c r="D683" s="237"/>
      <c r="E683" s="237"/>
      <c r="F683" s="237"/>
      <c r="AA683" s="267"/>
      <c r="AB683" s="267"/>
    </row>
    <row r="684">
      <c r="C684" s="237"/>
      <c r="D684" s="237"/>
      <c r="E684" s="237"/>
      <c r="F684" s="237"/>
      <c r="AA684" s="267"/>
      <c r="AB684" s="267"/>
    </row>
    <row r="685">
      <c r="C685" s="237"/>
      <c r="D685" s="237"/>
      <c r="E685" s="237"/>
      <c r="F685" s="237"/>
      <c r="AA685" s="267"/>
      <c r="AB685" s="267"/>
    </row>
    <row r="686">
      <c r="C686" s="237"/>
      <c r="D686" s="237"/>
      <c r="E686" s="237"/>
      <c r="F686" s="237"/>
      <c r="AA686" s="267"/>
      <c r="AB686" s="267"/>
    </row>
    <row r="687">
      <c r="C687" s="237"/>
      <c r="D687" s="237"/>
      <c r="E687" s="237"/>
      <c r="F687" s="237"/>
      <c r="AA687" s="267"/>
      <c r="AB687" s="267"/>
    </row>
    <row r="688">
      <c r="C688" s="237"/>
      <c r="D688" s="237"/>
      <c r="E688" s="237"/>
      <c r="F688" s="237"/>
      <c r="AA688" s="267"/>
      <c r="AB688" s="267"/>
    </row>
    <row r="689">
      <c r="C689" s="237"/>
      <c r="D689" s="237"/>
      <c r="E689" s="237"/>
      <c r="F689" s="237"/>
      <c r="AA689" s="267"/>
      <c r="AB689" s="267"/>
    </row>
    <row r="690">
      <c r="C690" s="237"/>
      <c r="D690" s="237"/>
      <c r="E690" s="237"/>
      <c r="F690" s="237"/>
      <c r="AA690" s="267"/>
      <c r="AB690" s="267"/>
    </row>
    <row r="691">
      <c r="C691" s="237"/>
      <c r="D691" s="237"/>
      <c r="E691" s="237"/>
      <c r="F691" s="237"/>
      <c r="AA691" s="267"/>
      <c r="AB691" s="267"/>
    </row>
    <row r="692">
      <c r="C692" s="237"/>
      <c r="D692" s="237"/>
      <c r="E692" s="237"/>
      <c r="F692" s="237"/>
      <c r="AA692" s="267"/>
      <c r="AB692" s="267"/>
    </row>
    <row r="693">
      <c r="C693" s="237"/>
      <c r="D693" s="237"/>
      <c r="E693" s="237"/>
      <c r="F693" s="237"/>
      <c r="AA693" s="267"/>
      <c r="AB693" s="267"/>
    </row>
    <row r="694">
      <c r="C694" s="237"/>
      <c r="D694" s="237"/>
      <c r="E694" s="237"/>
      <c r="F694" s="237"/>
      <c r="AA694" s="267"/>
      <c r="AB694" s="267"/>
    </row>
    <row r="695">
      <c r="C695" s="237"/>
      <c r="D695" s="237"/>
      <c r="E695" s="237"/>
      <c r="F695" s="237"/>
      <c r="AA695" s="267"/>
      <c r="AB695" s="267"/>
    </row>
    <row r="696">
      <c r="C696" s="237"/>
      <c r="D696" s="237"/>
      <c r="E696" s="237"/>
      <c r="F696" s="237"/>
      <c r="AA696" s="267"/>
      <c r="AB696" s="267"/>
    </row>
    <row r="697">
      <c r="C697" s="237"/>
      <c r="D697" s="237"/>
      <c r="E697" s="237"/>
      <c r="F697" s="237"/>
      <c r="AA697" s="267"/>
      <c r="AB697" s="267"/>
    </row>
    <row r="698">
      <c r="C698" s="237"/>
      <c r="D698" s="237"/>
      <c r="E698" s="237"/>
      <c r="F698" s="237"/>
      <c r="AA698" s="267"/>
      <c r="AB698" s="267"/>
    </row>
    <row r="699">
      <c r="C699" s="237"/>
      <c r="D699" s="237"/>
      <c r="E699" s="237"/>
      <c r="F699" s="237"/>
      <c r="AA699" s="267"/>
      <c r="AB699" s="267"/>
    </row>
    <row r="700">
      <c r="C700" s="237"/>
      <c r="D700" s="237"/>
      <c r="E700" s="237"/>
      <c r="F700" s="237"/>
      <c r="AA700" s="267"/>
      <c r="AB700" s="267"/>
    </row>
    <row r="701">
      <c r="C701" s="237"/>
      <c r="D701" s="237"/>
      <c r="E701" s="237"/>
      <c r="F701" s="237"/>
      <c r="AA701" s="267"/>
      <c r="AB701" s="267"/>
    </row>
    <row r="702">
      <c r="C702" s="237"/>
      <c r="D702" s="237"/>
      <c r="E702" s="237"/>
      <c r="F702" s="237"/>
      <c r="AA702" s="267"/>
      <c r="AB702" s="267"/>
    </row>
    <row r="703">
      <c r="C703" s="237"/>
      <c r="D703" s="237"/>
      <c r="E703" s="237"/>
      <c r="F703" s="237"/>
      <c r="AA703" s="267"/>
      <c r="AB703" s="267"/>
    </row>
    <row r="704">
      <c r="C704" s="237"/>
      <c r="D704" s="237"/>
      <c r="E704" s="237"/>
      <c r="F704" s="237"/>
      <c r="AA704" s="267"/>
      <c r="AB704" s="267"/>
    </row>
    <row r="705">
      <c r="C705" s="237"/>
      <c r="D705" s="237"/>
      <c r="E705" s="237"/>
      <c r="F705" s="237"/>
      <c r="AA705" s="267"/>
      <c r="AB705" s="267"/>
    </row>
    <row r="706">
      <c r="C706" s="237"/>
      <c r="D706" s="237"/>
      <c r="E706" s="237"/>
      <c r="F706" s="237"/>
      <c r="AA706" s="267"/>
      <c r="AB706" s="267"/>
    </row>
    <row r="707">
      <c r="C707" s="237"/>
      <c r="D707" s="237"/>
      <c r="E707" s="237"/>
      <c r="F707" s="237"/>
      <c r="AA707" s="267"/>
      <c r="AB707" s="267"/>
    </row>
    <row r="708">
      <c r="C708" s="237"/>
      <c r="D708" s="237"/>
      <c r="E708" s="237"/>
      <c r="F708" s="237"/>
      <c r="AA708" s="267"/>
      <c r="AB708" s="267"/>
    </row>
    <row r="709">
      <c r="C709" s="237"/>
      <c r="D709" s="237"/>
      <c r="E709" s="237"/>
      <c r="F709" s="237"/>
      <c r="AA709" s="267"/>
      <c r="AB709" s="267"/>
    </row>
    <row r="710">
      <c r="C710" s="237"/>
      <c r="D710" s="237"/>
      <c r="E710" s="237"/>
      <c r="F710" s="237"/>
      <c r="AA710" s="267"/>
      <c r="AB710" s="267"/>
    </row>
    <row r="711">
      <c r="C711" s="237"/>
      <c r="D711" s="237"/>
      <c r="E711" s="237"/>
      <c r="F711" s="237"/>
      <c r="AA711" s="267"/>
      <c r="AB711" s="267"/>
    </row>
    <row r="712">
      <c r="C712" s="237"/>
      <c r="D712" s="237"/>
      <c r="E712" s="237"/>
      <c r="F712" s="237"/>
      <c r="AA712" s="267"/>
      <c r="AB712" s="267"/>
    </row>
    <row r="713">
      <c r="C713" s="237"/>
      <c r="D713" s="237"/>
      <c r="E713" s="237"/>
      <c r="F713" s="237"/>
      <c r="AA713" s="267"/>
      <c r="AB713" s="267"/>
    </row>
    <row r="714">
      <c r="C714" s="237"/>
      <c r="D714" s="237"/>
      <c r="E714" s="237"/>
      <c r="F714" s="237"/>
      <c r="AA714" s="267"/>
      <c r="AB714" s="267"/>
    </row>
    <row r="715">
      <c r="C715" s="237"/>
      <c r="D715" s="237"/>
      <c r="E715" s="237"/>
      <c r="F715" s="237"/>
      <c r="AA715" s="267"/>
      <c r="AB715" s="267"/>
    </row>
    <row r="716">
      <c r="C716" s="237"/>
      <c r="D716" s="237"/>
      <c r="E716" s="237"/>
      <c r="F716" s="237"/>
      <c r="AA716" s="267"/>
      <c r="AB716" s="267"/>
    </row>
    <row r="717">
      <c r="C717" s="237"/>
      <c r="D717" s="237"/>
      <c r="E717" s="237"/>
      <c r="F717" s="237"/>
      <c r="AA717" s="267"/>
      <c r="AB717" s="267"/>
    </row>
    <row r="718">
      <c r="C718" s="237"/>
      <c r="D718" s="237"/>
      <c r="E718" s="237"/>
      <c r="F718" s="237"/>
      <c r="AA718" s="267"/>
      <c r="AB718" s="267"/>
    </row>
    <row r="719">
      <c r="C719" s="237"/>
      <c r="D719" s="237"/>
      <c r="E719" s="237"/>
      <c r="F719" s="237"/>
      <c r="AA719" s="267"/>
      <c r="AB719" s="267"/>
    </row>
    <row r="720">
      <c r="C720" s="237"/>
      <c r="D720" s="237"/>
      <c r="E720" s="237"/>
      <c r="F720" s="237"/>
      <c r="AA720" s="267"/>
      <c r="AB720" s="267"/>
    </row>
    <row r="721">
      <c r="C721" s="237"/>
      <c r="D721" s="237"/>
      <c r="E721" s="237"/>
      <c r="F721" s="237"/>
      <c r="AA721" s="267"/>
      <c r="AB721" s="267"/>
    </row>
    <row r="722">
      <c r="C722" s="237"/>
      <c r="D722" s="237"/>
      <c r="E722" s="237"/>
      <c r="F722" s="237"/>
      <c r="AA722" s="267"/>
      <c r="AB722" s="267"/>
    </row>
    <row r="723">
      <c r="C723" s="237"/>
      <c r="D723" s="237"/>
      <c r="E723" s="237"/>
      <c r="F723" s="237"/>
      <c r="AA723" s="267"/>
      <c r="AB723" s="267"/>
    </row>
    <row r="724">
      <c r="C724" s="237"/>
      <c r="D724" s="237"/>
      <c r="E724" s="237"/>
      <c r="F724" s="237"/>
      <c r="AA724" s="267"/>
      <c r="AB724" s="267"/>
    </row>
    <row r="725">
      <c r="C725" s="237"/>
      <c r="D725" s="237"/>
      <c r="E725" s="237"/>
      <c r="F725" s="237"/>
      <c r="AA725" s="267"/>
      <c r="AB725" s="267"/>
    </row>
    <row r="726">
      <c r="C726" s="237"/>
      <c r="D726" s="237"/>
      <c r="E726" s="237"/>
      <c r="F726" s="237"/>
      <c r="AA726" s="267"/>
      <c r="AB726" s="267"/>
    </row>
    <row r="727">
      <c r="C727" s="237"/>
      <c r="D727" s="237"/>
      <c r="E727" s="237"/>
      <c r="F727" s="237"/>
      <c r="AA727" s="267"/>
      <c r="AB727" s="267"/>
    </row>
    <row r="728">
      <c r="C728" s="237"/>
      <c r="D728" s="237"/>
      <c r="E728" s="237"/>
      <c r="F728" s="237"/>
      <c r="AA728" s="267"/>
      <c r="AB728" s="267"/>
    </row>
    <row r="729">
      <c r="C729" s="237"/>
      <c r="D729" s="237"/>
      <c r="E729" s="237"/>
      <c r="F729" s="237"/>
      <c r="AA729" s="267"/>
      <c r="AB729" s="267"/>
    </row>
    <row r="730">
      <c r="C730" s="237"/>
      <c r="D730" s="237"/>
      <c r="E730" s="237"/>
      <c r="F730" s="237"/>
      <c r="AA730" s="267"/>
      <c r="AB730" s="267"/>
    </row>
    <row r="731">
      <c r="C731" s="237"/>
      <c r="D731" s="237"/>
      <c r="E731" s="237"/>
      <c r="F731" s="237"/>
      <c r="AA731" s="267"/>
      <c r="AB731" s="267"/>
    </row>
    <row r="732">
      <c r="C732" s="237"/>
      <c r="D732" s="237"/>
      <c r="E732" s="237"/>
      <c r="F732" s="237"/>
      <c r="AA732" s="267"/>
      <c r="AB732" s="267"/>
    </row>
    <row r="733">
      <c r="C733" s="237"/>
      <c r="D733" s="237"/>
      <c r="E733" s="237"/>
      <c r="F733" s="237"/>
      <c r="AA733" s="267"/>
      <c r="AB733" s="267"/>
    </row>
    <row r="734">
      <c r="C734" s="237"/>
      <c r="D734" s="237"/>
      <c r="E734" s="237"/>
      <c r="F734" s="237"/>
      <c r="AA734" s="267"/>
      <c r="AB734" s="267"/>
    </row>
    <row r="735">
      <c r="C735" s="237"/>
      <c r="D735" s="237"/>
      <c r="E735" s="237"/>
      <c r="F735" s="237"/>
      <c r="AA735" s="267"/>
      <c r="AB735" s="267"/>
    </row>
    <row r="736">
      <c r="C736" s="237"/>
      <c r="D736" s="237"/>
      <c r="E736" s="237"/>
      <c r="F736" s="237"/>
      <c r="AA736" s="267"/>
      <c r="AB736" s="267"/>
    </row>
    <row r="737">
      <c r="C737" s="237"/>
      <c r="D737" s="237"/>
      <c r="E737" s="237"/>
      <c r="F737" s="237"/>
      <c r="AA737" s="267"/>
      <c r="AB737" s="267"/>
    </row>
    <row r="738">
      <c r="C738" s="237"/>
      <c r="D738" s="237"/>
      <c r="E738" s="237"/>
      <c r="F738" s="237"/>
      <c r="AA738" s="267"/>
      <c r="AB738" s="267"/>
    </row>
    <row r="739">
      <c r="C739" s="237"/>
      <c r="D739" s="237"/>
      <c r="E739" s="237"/>
      <c r="F739" s="237"/>
      <c r="AA739" s="267"/>
      <c r="AB739" s="267"/>
    </row>
    <row r="740">
      <c r="C740" s="237"/>
      <c r="D740" s="237"/>
      <c r="E740" s="237"/>
      <c r="F740" s="237"/>
      <c r="AA740" s="267"/>
      <c r="AB740" s="267"/>
    </row>
    <row r="741">
      <c r="C741" s="237"/>
      <c r="D741" s="237"/>
      <c r="E741" s="237"/>
      <c r="F741" s="237"/>
      <c r="AA741" s="267"/>
      <c r="AB741" s="267"/>
    </row>
    <row r="742">
      <c r="C742" s="237"/>
      <c r="D742" s="237"/>
      <c r="E742" s="237"/>
      <c r="F742" s="237"/>
      <c r="AA742" s="267"/>
      <c r="AB742" s="267"/>
    </row>
    <row r="743">
      <c r="C743" s="237"/>
      <c r="D743" s="237"/>
      <c r="E743" s="237"/>
      <c r="F743" s="237"/>
      <c r="AA743" s="267"/>
      <c r="AB743" s="267"/>
    </row>
    <row r="744">
      <c r="C744" s="237"/>
      <c r="D744" s="237"/>
      <c r="E744" s="237"/>
      <c r="F744" s="237"/>
      <c r="AA744" s="267"/>
      <c r="AB744" s="267"/>
    </row>
    <row r="745">
      <c r="C745" s="237"/>
      <c r="D745" s="237"/>
      <c r="E745" s="237"/>
      <c r="F745" s="237"/>
      <c r="AA745" s="267"/>
      <c r="AB745" s="267"/>
    </row>
    <row r="746">
      <c r="C746" s="237"/>
      <c r="D746" s="237"/>
      <c r="E746" s="237"/>
      <c r="F746" s="237"/>
      <c r="AA746" s="267"/>
      <c r="AB746" s="267"/>
    </row>
    <row r="747">
      <c r="C747" s="237"/>
      <c r="D747" s="237"/>
      <c r="E747" s="237"/>
      <c r="F747" s="237"/>
      <c r="AA747" s="267"/>
      <c r="AB747" s="267"/>
    </row>
    <row r="748">
      <c r="C748" s="237"/>
      <c r="D748" s="237"/>
      <c r="E748" s="237"/>
      <c r="F748" s="237"/>
      <c r="AA748" s="267"/>
      <c r="AB748" s="267"/>
    </row>
    <row r="749">
      <c r="C749" s="237"/>
      <c r="D749" s="237"/>
      <c r="E749" s="237"/>
      <c r="F749" s="237"/>
      <c r="AA749" s="267"/>
      <c r="AB749" s="267"/>
    </row>
    <row r="750">
      <c r="C750" s="237"/>
      <c r="D750" s="237"/>
      <c r="E750" s="237"/>
      <c r="F750" s="237"/>
      <c r="AA750" s="267"/>
      <c r="AB750" s="267"/>
    </row>
    <row r="751">
      <c r="C751" s="237"/>
      <c r="D751" s="237"/>
      <c r="E751" s="237"/>
      <c r="F751" s="237"/>
      <c r="AA751" s="267"/>
      <c r="AB751" s="267"/>
    </row>
    <row r="752">
      <c r="C752" s="237"/>
      <c r="D752" s="237"/>
      <c r="E752" s="237"/>
      <c r="F752" s="237"/>
      <c r="AA752" s="267"/>
      <c r="AB752" s="267"/>
    </row>
    <row r="753">
      <c r="C753" s="237"/>
      <c r="D753" s="237"/>
      <c r="E753" s="237"/>
      <c r="F753" s="237"/>
      <c r="AA753" s="267"/>
      <c r="AB753" s="267"/>
    </row>
    <row r="754">
      <c r="C754" s="237"/>
      <c r="D754" s="237"/>
      <c r="E754" s="237"/>
      <c r="F754" s="237"/>
      <c r="AA754" s="267"/>
      <c r="AB754" s="267"/>
    </row>
    <row r="755">
      <c r="C755" s="237"/>
      <c r="D755" s="237"/>
      <c r="E755" s="237"/>
      <c r="F755" s="237"/>
      <c r="AA755" s="267"/>
      <c r="AB755" s="267"/>
    </row>
    <row r="756">
      <c r="C756" s="237"/>
      <c r="D756" s="237"/>
      <c r="E756" s="237"/>
      <c r="F756" s="237"/>
      <c r="AA756" s="267"/>
      <c r="AB756" s="267"/>
    </row>
    <row r="757">
      <c r="C757" s="237"/>
      <c r="D757" s="237"/>
      <c r="E757" s="237"/>
      <c r="F757" s="237"/>
      <c r="AA757" s="267"/>
      <c r="AB757" s="267"/>
    </row>
    <row r="758">
      <c r="C758" s="237"/>
      <c r="D758" s="237"/>
      <c r="E758" s="237"/>
      <c r="F758" s="237"/>
      <c r="AA758" s="267"/>
      <c r="AB758" s="267"/>
    </row>
    <row r="759">
      <c r="C759" s="237"/>
      <c r="D759" s="237"/>
      <c r="E759" s="237"/>
      <c r="F759" s="237"/>
      <c r="AA759" s="267"/>
      <c r="AB759" s="267"/>
    </row>
    <row r="760">
      <c r="C760" s="237"/>
      <c r="D760" s="237"/>
      <c r="E760" s="237"/>
      <c r="F760" s="237"/>
      <c r="AA760" s="267"/>
      <c r="AB760" s="267"/>
    </row>
    <row r="761">
      <c r="C761" s="237"/>
      <c r="D761" s="237"/>
      <c r="E761" s="237"/>
      <c r="F761" s="237"/>
      <c r="AA761" s="267"/>
      <c r="AB761" s="267"/>
    </row>
    <row r="762">
      <c r="C762" s="237"/>
      <c r="D762" s="237"/>
      <c r="E762" s="237"/>
      <c r="F762" s="237"/>
      <c r="AA762" s="267"/>
      <c r="AB762" s="267"/>
    </row>
    <row r="763">
      <c r="C763" s="237"/>
      <c r="D763" s="237"/>
      <c r="E763" s="237"/>
      <c r="F763" s="237"/>
      <c r="AA763" s="267"/>
      <c r="AB763" s="267"/>
    </row>
    <row r="764">
      <c r="C764" s="237"/>
      <c r="D764" s="237"/>
      <c r="E764" s="237"/>
      <c r="F764" s="237"/>
      <c r="AA764" s="267"/>
      <c r="AB764" s="267"/>
    </row>
    <row r="765">
      <c r="C765" s="237"/>
      <c r="D765" s="237"/>
      <c r="E765" s="237"/>
      <c r="F765" s="237"/>
      <c r="AA765" s="267"/>
      <c r="AB765" s="267"/>
    </row>
    <row r="766">
      <c r="C766" s="237"/>
      <c r="D766" s="237"/>
      <c r="E766" s="237"/>
      <c r="F766" s="237"/>
      <c r="AA766" s="267"/>
      <c r="AB766" s="267"/>
    </row>
    <row r="767">
      <c r="C767" s="237"/>
      <c r="D767" s="237"/>
      <c r="E767" s="237"/>
      <c r="F767" s="237"/>
      <c r="AA767" s="267"/>
      <c r="AB767" s="267"/>
    </row>
    <row r="768">
      <c r="C768" s="237"/>
      <c r="D768" s="237"/>
      <c r="E768" s="237"/>
      <c r="F768" s="237"/>
      <c r="AA768" s="267"/>
      <c r="AB768" s="267"/>
    </row>
    <row r="769">
      <c r="C769" s="237"/>
      <c r="D769" s="237"/>
      <c r="E769" s="237"/>
      <c r="F769" s="237"/>
      <c r="AA769" s="267"/>
      <c r="AB769" s="267"/>
    </row>
    <row r="770">
      <c r="C770" s="237"/>
      <c r="D770" s="237"/>
      <c r="E770" s="237"/>
      <c r="F770" s="237"/>
      <c r="AA770" s="267"/>
      <c r="AB770" s="267"/>
    </row>
    <row r="771">
      <c r="C771" s="237"/>
      <c r="D771" s="237"/>
      <c r="E771" s="237"/>
      <c r="F771" s="237"/>
      <c r="AA771" s="267"/>
      <c r="AB771" s="267"/>
    </row>
    <row r="772">
      <c r="C772" s="237"/>
      <c r="D772" s="237"/>
      <c r="E772" s="237"/>
      <c r="F772" s="237"/>
      <c r="AA772" s="267"/>
      <c r="AB772" s="267"/>
    </row>
    <row r="773">
      <c r="C773" s="237"/>
      <c r="D773" s="237"/>
      <c r="E773" s="237"/>
      <c r="F773" s="237"/>
      <c r="AA773" s="267"/>
      <c r="AB773" s="267"/>
    </row>
    <row r="774">
      <c r="C774" s="237"/>
      <c r="D774" s="237"/>
      <c r="E774" s="237"/>
      <c r="F774" s="237"/>
      <c r="AA774" s="267"/>
      <c r="AB774" s="267"/>
    </row>
    <row r="775">
      <c r="C775" s="237"/>
      <c r="D775" s="237"/>
      <c r="E775" s="237"/>
      <c r="F775" s="237"/>
      <c r="AA775" s="267"/>
      <c r="AB775" s="267"/>
    </row>
    <row r="776">
      <c r="C776" s="237"/>
      <c r="D776" s="237"/>
      <c r="E776" s="237"/>
      <c r="F776" s="237"/>
      <c r="AA776" s="267"/>
      <c r="AB776" s="267"/>
    </row>
    <row r="777">
      <c r="C777" s="237"/>
      <c r="D777" s="237"/>
      <c r="E777" s="237"/>
      <c r="F777" s="237"/>
      <c r="AA777" s="267"/>
      <c r="AB777" s="267"/>
    </row>
    <row r="778">
      <c r="C778" s="237"/>
      <c r="D778" s="237"/>
      <c r="E778" s="237"/>
      <c r="F778" s="237"/>
      <c r="AA778" s="267"/>
      <c r="AB778" s="267"/>
    </row>
    <row r="779">
      <c r="C779" s="237"/>
      <c r="D779" s="237"/>
      <c r="E779" s="237"/>
      <c r="F779" s="237"/>
      <c r="AA779" s="267"/>
      <c r="AB779" s="267"/>
    </row>
    <row r="780">
      <c r="C780" s="237"/>
      <c r="D780" s="237"/>
      <c r="E780" s="237"/>
      <c r="F780" s="237"/>
      <c r="AA780" s="267"/>
      <c r="AB780" s="267"/>
    </row>
    <row r="781">
      <c r="C781" s="237"/>
      <c r="D781" s="237"/>
      <c r="E781" s="237"/>
      <c r="F781" s="237"/>
      <c r="AA781" s="267"/>
      <c r="AB781" s="267"/>
    </row>
    <row r="782">
      <c r="C782" s="237"/>
      <c r="D782" s="237"/>
      <c r="E782" s="237"/>
      <c r="F782" s="237"/>
      <c r="AA782" s="267"/>
      <c r="AB782" s="267"/>
    </row>
    <row r="783">
      <c r="C783" s="237"/>
      <c r="D783" s="237"/>
      <c r="E783" s="237"/>
      <c r="F783" s="237"/>
      <c r="AA783" s="267"/>
      <c r="AB783" s="267"/>
    </row>
    <row r="784">
      <c r="C784" s="237"/>
      <c r="D784" s="237"/>
      <c r="E784" s="237"/>
      <c r="F784" s="237"/>
      <c r="AA784" s="267"/>
      <c r="AB784" s="267"/>
    </row>
    <row r="785">
      <c r="C785" s="237"/>
      <c r="D785" s="237"/>
      <c r="E785" s="237"/>
      <c r="F785" s="237"/>
      <c r="AA785" s="267"/>
      <c r="AB785" s="267"/>
    </row>
    <row r="786">
      <c r="C786" s="237"/>
      <c r="D786" s="237"/>
      <c r="E786" s="237"/>
      <c r="F786" s="237"/>
      <c r="AA786" s="267"/>
      <c r="AB786" s="267"/>
    </row>
    <row r="787">
      <c r="C787" s="237"/>
      <c r="D787" s="237"/>
      <c r="E787" s="237"/>
      <c r="F787" s="237"/>
      <c r="AA787" s="267"/>
      <c r="AB787" s="267"/>
    </row>
    <row r="788">
      <c r="C788" s="237"/>
      <c r="D788" s="237"/>
      <c r="E788" s="237"/>
      <c r="F788" s="237"/>
      <c r="AA788" s="267"/>
      <c r="AB788" s="267"/>
    </row>
    <row r="789">
      <c r="C789" s="237"/>
      <c r="D789" s="237"/>
      <c r="E789" s="237"/>
      <c r="F789" s="237"/>
      <c r="AA789" s="267"/>
      <c r="AB789" s="267"/>
    </row>
    <row r="790">
      <c r="C790" s="237"/>
      <c r="D790" s="237"/>
      <c r="E790" s="237"/>
      <c r="F790" s="237"/>
      <c r="AA790" s="267"/>
      <c r="AB790" s="267"/>
    </row>
    <row r="791">
      <c r="C791" s="237"/>
      <c r="D791" s="237"/>
      <c r="E791" s="237"/>
      <c r="F791" s="237"/>
      <c r="AA791" s="267"/>
      <c r="AB791" s="267"/>
    </row>
    <row r="792">
      <c r="C792" s="237"/>
      <c r="D792" s="237"/>
      <c r="E792" s="237"/>
      <c r="F792" s="237"/>
      <c r="AA792" s="267"/>
      <c r="AB792" s="267"/>
    </row>
    <row r="793">
      <c r="C793" s="237"/>
      <c r="D793" s="237"/>
      <c r="E793" s="237"/>
      <c r="F793" s="237"/>
      <c r="AA793" s="267"/>
      <c r="AB793" s="267"/>
    </row>
    <row r="794">
      <c r="C794" s="237"/>
      <c r="D794" s="237"/>
      <c r="E794" s="237"/>
      <c r="F794" s="237"/>
      <c r="AA794" s="267"/>
      <c r="AB794" s="267"/>
    </row>
    <row r="795">
      <c r="C795" s="237"/>
      <c r="D795" s="237"/>
      <c r="E795" s="237"/>
      <c r="F795" s="237"/>
      <c r="AA795" s="267"/>
      <c r="AB795" s="267"/>
    </row>
    <row r="796">
      <c r="C796" s="237"/>
      <c r="D796" s="237"/>
      <c r="E796" s="237"/>
      <c r="F796" s="237"/>
      <c r="AA796" s="267"/>
      <c r="AB796" s="267"/>
    </row>
    <row r="797">
      <c r="C797" s="237"/>
      <c r="D797" s="237"/>
      <c r="E797" s="237"/>
      <c r="F797" s="237"/>
      <c r="AA797" s="267"/>
      <c r="AB797" s="267"/>
    </row>
    <row r="798">
      <c r="C798" s="237"/>
      <c r="D798" s="237"/>
      <c r="E798" s="237"/>
      <c r="F798" s="237"/>
      <c r="AA798" s="267"/>
      <c r="AB798" s="267"/>
    </row>
    <row r="799">
      <c r="C799" s="237"/>
      <c r="D799" s="237"/>
      <c r="E799" s="237"/>
      <c r="F799" s="237"/>
      <c r="AA799" s="267"/>
      <c r="AB799" s="267"/>
    </row>
    <row r="800">
      <c r="C800" s="237"/>
      <c r="D800" s="237"/>
      <c r="E800" s="237"/>
      <c r="F800" s="237"/>
      <c r="AA800" s="267"/>
      <c r="AB800" s="267"/>
    </row>
    <row r="801">
      <c r="C801" s="237"/>
      <c r="D801" s="237"/>
      <c r="E801" s="237"/>
      <c r="F801" s="237"/>
      <c r="AA801" s="267"/>
      <c r="AB801" s="267"/>
    </row>
    <row r="802">
      <c r="C802" s="237"/>
      <c r="D802" s="237"/>
      <c r="E802" s="237"/>
      <c r="F802" s="237"/>
      <c r="AA802" s="267"/>
      <c r="AB802" s="267"/>
    </row>
    <row r="803">
      <c r="C803" s="237"/>
      <c r="D803" s="237"/>
      <c r="E803" s="237"/>
      <c r="F803" s="237"/>
      <c r="AA803" s="267"/>
      <c r="AB803" s="267"/>
    </row>
    <row r="804">
      <c r="C804" s="237"/>
      <c r="D804" s="237"/>
      <c r="E804" s="237"/>
      <c r="F804" s="237"/>
      <c r="AA804" s="267"/>
      <c r="AB804" s="267"/>
    </row>
    <row r="805">
      <c r="C805" s="237"/>
      <c r="D805" s="237"/>
      <c r="E805" s="237"/>
      <c r="F805" s="237"/>
      <c r="AA805" s="267"/>
      <c r="AB805" s="267"/>
    </row>
    <row r="806">
      <c r="C806" s="237"/>
      <c r="D806" s="237"/>
      <c r="E806" s="237"/>
      <c r="F806" s="237"/>
      <c r="AA806" s="267"/>
      <c r="AB806" s="267"/>
    </row>
    <row r="807">
      <c r="C807" s="237"/>
      <c r="D807" s="237"/>
      <c r="E807" s="237"/>
      <c r="F807" s="237"/>
      <c r="AA807" s="267"/>
      <c r="AB807" s="267"/>
    </row>
    <row r="808">
      <c r="C808" s="237"/>
      <c r="D808" s="237"/>
      <c r="E808" s="237"/>
      <c r="F808" s="237"/>
      <c r="AA808" s="267"/>
      <c r="AB808" s="267"/>
    </row>
    <row r="809">
      <c r="C809" s="237"/>
      <c r="D809" s="237"/>
      <c r="E809" s="237"/>
      <c r="F809" s="237"/>
      <c r="AA809" s="267"/>
      <c r="AB809" s="267"/>
    </row>
    <row r="810">
      <c r="C810" s="237"/>
      <c r="D810" s="237"/>
      <c r="E810" s="237"/>
      <c r="F810" s="237"/>
      <c r="AA810" s="267"/>
      <c r="AB810" s="267"/>
    </row>
    <row r="811">
      <c r="C811" s="237"/>
      <c r="D811" s="237"/>
      <c r="E811" s="237"/>
      <c r="F811" s="237"/>
      <c r="AA811" s="267"/>
      <c r="AB811" s="267"/>
    </row>
    <row r="812">
      <c r="C812" s="237"/>
      <c r="D812" s="237"/>
      <c r="E812" s="237"/>
      <c r="F812" s="237"/>
      <c r="AA812" s="267"/>
      <c r="AB812" s="267"/>
    </row>
    <row r="813">
      <c r="C813" s="237"/>
      <c r="D813" s="237"/>
      <c r="E813" s="237"/>
      <c r="F813" s="237"/>
      <c r="AA813" s="267"/>
      <c r="AB813" s="267"/>
    </row>
    <row r="814">
      <c r="C814" s="237"/>
      <c r="D814" s="237"/>
      <c r="E814" s="237"/>
      <c r="F814" s="237"/>
      <c r="AA814" s="267"/>
      <c r="AB814" s="267"/>
    </row>
    <row r="815">
      <c r="C815" s="237"/>
      <c r="D815" s="237"/>
      <c r="E815" s="237"/>
      <c r="F815" s="237"/>
      <c r="AA815" s="267"/>
      <c r="AB815" s="267"/>
    </row>
    <row r="816">
      <c r="C816" s="237"/>
      <c r="D816" s="237"/>
      <c r="E816" s="237"/>
      <c r="F816" s="237"/>
      <c r="AA816" s="267"/>
      <c r="AB816" s="267"/>
    </row>
    <row r="817">
      <c r="C817" s="237"/>
      <c r="D817" s="237"/>
      <c r="E817" s="237"/>
      <c r="F817" s="237"/>
      <c r="AA817" s="267"/>
      <c r="AB817" s="267"/>
    </row>
    <row r="818">
      <c r="C818" s="237"/>
      <c r="D818" s="237"/>
      <c r="E818" s="237"/>
      <c r="F818" s="237"/>
      <c r="AA818" s="267"/>
      <c r="AB818" s="267"/>
    </row>
    <row r="819">
      <c r="C819" s="237"/>
      <c r="D819" s="237"/>
      <c r="E819" s="237"/>
      <c r="F819" s="237"/>
      <c r="AA819" s="267"/>
      <c r="AB819" s="267"/>
    </row>
    <row r="820">
      <c r="C820" s="237"/>
      <c r="D820" s="237"/>
      <c r="E820" s="237"/>
      <c r="F820" s="237"/>
      <c r="AA820" s="267"/>
      <c r="AB820" s="267"/>
    </row>
    <row r="821">
      <c r="C821" s="237"/>
      <c r="D821" s="237"/>
      <c r="E821" s="237"/>
      <c r="F821" s="237"/>
      <c r="AA821" s="267"/>
      <c r="AB821" s="267"/>
    </row>
    <row r="822">
      <c r="C822" s="237"/>
      <c r="D822" s="237"/>
      <c r="E822" s="237"/>
      <c r="F822" s="237"/>
      <c r="AA822" s="267"/>
      <c r="AB822" s="267"/>
    </row>
    <row r="823">
      <c r="C823" s="237"/>
      <c r="D823" s="237"/>
      <c r="E823" s="237"/>
      <c r="F823" s="237"/>
      <c r="AA823" s="267"/>
      <c r="AB823" s="267"/>
    </row>
    <row r="824">
      <c r="C824" s="237"/>
      <c r="D824" s="237"/>
      <c r="E824" s="237"/>
      <c r="F824" s="237"/>
      <c r="AA824" s="267"/>
      <c r="AB824" s="267"/>
    </row>
    <row r="825">
      <c r="C825" s="237"/>
      <c r="D825" s="237"/>
      <c r="E825" s="237"/>
      <c r="F825" s="237"/>
      <c r="AA825" s="267"/>
      <c r="AB825" s="267"/>
    </row>
    <row r="826">
      <c r="C826" s="237"/>
      <c r="D826" s="237"/>
      <c r="E826" s="237"/>
      <c r="F826" s="237"/>
      <c r="AA826" s="267"/>
      <c r="AB826" s="267"/>
    </row>
    <row r="827">
      <c r="C827" s="237"/>
      <c r="D827" s="237"/>
      <c r="E827" s="237"/>
      <c r="F827" s="237"/>
      <c r="AA827" s="267"/>
      <c r="AB827" s="267"/>
    </row>
    <row r="828">
      <c r="C828" s="237"/>
      <c r="D828" s="237"/>
      <c r="E828" s="237"/>
      <c r="F828" s="237"/>
      <c r="AA828" s="267"/>
      <c r="AB828" s="267"/>
    </row>
    <row r="829">
      <c r="C829" s="237"/>
      <c r="D829" s="237"/>
      <c r="E829" s="237"/>
      <c r="F829" s="237"/>
      <c r="AA829" s="267"/>
      <c r="AB829" s="267"/>
    </row>
    <row r="830">
      <c r="C830" s="237"/>
      <c r="D830" s="237"/>
      <c r="E830" s="237"/>
      <c r="F830" s="237"/>
      <c r="AA830" s="267"/>
      <c r="AB830" s="267"/>
    </row>
    <row r="831">
      <c r="C831" s="237"/>
      <c r="D831" s="237"/>
      <c r="E831" s="237"/>
      <c r="F831" s="237"/>
      <c r="AA831" s="267"/>
      <c r="AB831" s="267"/>
    </row>
    <row r="832">
      <c r="C832" s="237"/>
      <c r="D832" s="237"/>
      <c r="E832" s="237"/>
      <c r="F832" s="237"/>
      <c r="AA832" s="267"/>
      <c r="AB832" s="267"/>
    </row>
    <row r="833">
      <c r="C833" s="237"/>
      <c r="D833" s="237"/>
      <c r="E833" s="237"/>
      <c r="F833" s="237"/>
      <c r="AA833" s="267"/>
      <c r="AB833" s="267"/>
    </row>
    <row r="834">
      <c r="C834" s="237"/>
      <c r="D834" s="237"/>
      <c r="E834" s="237"/>
      <c r="F834" s="237"/>
      <c r="AA834" s="267"/>
      <c r="AB834" s="267"/>
    </row>
    <row r="835">
      <c r="C835" s="237"/>
      <c r="D835" s="237"/>
      <c r="E835" s="237"/>
      <c r="F835" s="237"/>
      <c r="AA835" s="267"/>
      <c r="AB835" s="267"/>
    </row>
    <row r="836">
      <c r="C836" s="237"/>
      <c r="D836" s="237"/>
      <c r="E836" s="237"/>
      <c r="F836" s="237"/>
      <c r="AA836" s="267"/>
      <c r="AB836" s="267"/>
    </row>
    <row r="837">
      <c r="C837" s="237"/>
      <c r="D837" s="237"/>
      <c r="E837" s="237"/>
      <c r="F837" s="237"/>
      <c r="AA837" s="267"/>
      <c r="AB837" s="267"/>
    </row>
    <row r="838">
      <c r="C838" s="237"/>
      <c r="D838" s="237"/>
      <c r="E838" s="237"/>
      <c r="F838" s="237"/>
      <c r="AA838" s="267"/>
      <c r="AB838" s="267"/>
    </row>
    <row r="839">
      <c r="C839" s="237"/>
      <c r="D839" s="237"/>
      <c r="E839" s="237"/>
      <c r="F839" s="237"/>
      <c r="AA839" s="267"/>
      <c r="AB839" s="267"/>
    </row>
    <row r="840">
      <c r="C840" s="237"/>
      <c r="D840" s="237"/>
      <c r="E840" s="237"/>
      <c r="F840" s="237"/>
      <c r="AA840" s="267"/>
      <c r="AB840" s="267"/>
    </row>
    <row r="841">
      <c r="C841" s="237"/>
      <c r="D841" s="237"/>
      <c r="E841" s="237"/>
      <c r="F841" s="237"/>
      <c r="AA841" s="267"/>
      <c r="AB841" s="267"/>
    </row>
    <row r="842">
      <c r="C842" s="237"/>
      <c r="D842" s="237"/>
      <c r="E842" s="237"/>
      <c r="F842" s="237"/>
      <c r="AA842" s="267"/>
      <c r="AB842" s="267"/>
    </row>
    <row r="843">
      <c r="C843" s="237"/>
      <c r="D843" s="237"/>
      <c r="E843" s="237"/>
      <c r="F843" s="237"/>
      <c r="AA843" s="267"/>
      <c r="AB843" s="267"/>
    </row>
    <row r="844">
      <c r="C844" s="237"/>
      <c r="D844" s="237"/>
      <c r="E844" s="237"/>
      <c r="F844" s="237"/>
      <c r="AA844" s="267"/>
      <c r="AB844" s="267"/>
    </row>
    <row r="845">
      <c r="C845" s="237"/>
      <c r="D845" s="237"/>
      <c r="E845" s="237"/>
      <c r="F845" s="237"/>
      <c r="AA845" s="267"/>
      <c r="AB845" s="267"/>
    </row>
    <row r="846">
      <c r="C846" s="237"/>
      <c r="D846" s="237"/>
      <c r="E846" s="237"/>
      <c r="F846" s="237"/>
      <c r="AA846" s="267"/>
      <c r="AB846" s="267"/>
    </row>
    <row r="847">
      <c r="C847" s="237"/>
      <c r="D847" s="237"/>
      <c r="E847" s="237"/>
      <c r="F847" s="237"/>
      <c r="AA847" s="267"/>
      <c r="AB847" s="267"/>
    </row>
    <row r="848">
      <c r="C848" s="237"/>
      <c r="D848" s="237"/>
      <c r="E848" s="237"/>
      <c r="F848" s="237"/>
      <c r="AA848" s="267"/>
      <c r="AB848" s="267"/>
    </row>
    <row r="849">
      <c r="C849" s="237"/>
      <c r="D849" s="237"/>
      <c r="E849" s="237"/>
      <c r="F849" s="237"/>
      <c r="AA849" s="267"/>
      <c r="AB849" s="267"/>
    </row>
    <row r="850">
      <c r="C850" s="237"/>
      <c r="D850" s="237"/>
      <c r="E850" s="237"/>
      <c r="F850" s="237"/>
      <c r="AA850" s="267"/>
      <c r="AB850" s="267"/>
    </row>
    <row r="851">
      <c r="C851" s="237"/>
      <c r="D851" s="237"/>
      <c r="E851" s="237"/>
      <c r="F851" s="237"/>
      <c r="AA851" s="267"/>
      <c r="AB851" s="267"/>
    </row>
    <row r="852">
      <c r="C852" s="237"/>
      <c r="D852" s="237"/>
      <c r="E852" s="237"/>
      <c r="F852" s="237"/>
      <c r="AA852" s="267"/>
      <c r="AB852" s="267"/>
    </row>
    <row r="853">
      <c r="C853" s="237"/>
      <c r="D853" s="237"/>
      <c r="E853" s="237"/>
      <c r="F853" s="237"/>
      <c r="AA853" s="267"/>
      <c r="AB853" s="267"/>
    </row>
    <row r="854">
      <c r="C854" s="237"/>
      <c r="D854" s="237"/>
      <c r="E854" s="237"/>
      <c r="F854" s="237"/>
      <c r="AA854" s="267"/>
      <c r="AB854" s="267"/>
    </row>
    <row r="855">
      <c r="C855" s="237"/>
      <c r="D855" s="237"/>
      <c r="E855" s="237"/>
      <c r="F855" s="237"/>
      <c r="AA855" s="267"/>
      <c r="AB855" s="267"/>
    </row>
    <row r="856">
      <c r="C856" s="237"/>
      <c r="D856" s="237"/>
      <c r="E856" s="237"/>
      <c r="F856" s="237"/>
      <c r="AA856" s="267"/>
      <c r="AB856" s="267"/>
    </row>
    <row r="857">
      <c r="C857" s="237"/>
      <c r="D857" s="237"/>
      <c r="E857" s="237"/>
      <c r="F857" s="237"/>
      <c r="AA857" s="267"/>
      <c r="AB857" s="267"/>
    </row>
    <row r="858">
      <c r="C858" s="237"/>
      <c r="D858" s="237"/>
      <c r="E858" s="237"/>
      <c r="F858" s="237"/>
      <c r="AA858" s="267"/>
      <c r="AB858" s="267"/>
    </row>
    <row r="859">
      <c r="C859" s="237"/>
      <c r="D859" s="237"/>
      <c r="E859" s="237"/>
      <c r="F859" s="237"/>
      <c r="AA859" s="267"/>
      <c r="AB859" s="267"/>
    </row>
    <row r="860">
      <c r="C860" s="237"/>
      <c r="D860" s="237"/>
      <c r="E860" s="237"/>
      <c r="F860" s="237"/>
      <c r="AA860" s="267"/>
      <c r="AB860" s="267"/>
    </row>
    <row r="861">
      <c r="C861" s="237"/>
      <c r="D861" s="237"/>
      <c r="E861" s="237"/>
      <c r="F861" s="237"/>
      <c r="AA861" s="267"/>
      <c r="AB861" s="267"/>
    </row>
    <row r="862">
      <c r="C862" s="237"/>
      <c r="D862" s="237"/>
      <c r="E862" s="237"/>
      <c r="F862" s="237"/>
      <c r="AA862" s="267"/>
      <c r="AB862" s="267"/>
    </row>
    <row r="863">
      <c r="C863" s="237"/>
      <c r="D863" s="237"/>
      <c r="E863" s="237"/>
      <c r="F863" s="237"/>
      <c r="AA863" s="267"/>
      <c r="AB863" s="267"/>
    </row>
    <row r="864">
      <c r="C864" s="237"/>
      <c r="D864" s="237"/>
      <c r="E864" s="237"/>
      <c r="F864" s="237"/>
      <c r="AA864" s="267"/>
      <c r="AB864" s="267"/>
    </row>
    <row r="865">
      <c r="C865" s="237"/>
      <c r="D865" s="237"/>
      <c r="E865" s="237"/>
      <c r="F865" s="237"/>
      <c r="AA865" s="267"/>
      <c r="AB865" s="267"/>
    </row>
    <row r="866">
      <c r="C866" s="237"/>
      <c r="D866" s="237"/>
      <c r="E866" s="237"/>
      <c r="F866" s="237"/>
      <c r="AA866" s="267"/>
      <c r="AB866" s="267"/>
    </row>
    <row r="867">
      <c r="C867" s="237"/>
      <c r="D867" s="237"/>
      <c r="E867" s="237"/>
      <c r="F867" s="237"/>
      <c r="AA867" s="267"/>
      <c r="AB867" s="267"/>
    </row>
    <row r="868">
      <c r="C868" s="237"/>
      <c r="D868" s="237"/>
      <c r="E868" s="237"/>
      <c r="F868" s="237"/>
      <c r="AA868" s="267"/>
      <c r="AB868" s="267"/>
    </row>
    <row r="869">
      <c r="C869" s="237"/>
      <c r="D869" s="237"/>
      <c r="E869" s="237"/>
      <c r="F869" s="237"/>
      <c r="AA869" s="267"/>
      <c r="AB869" s="267"/>
    </row>
    <row r="870">
      <c r="C870" s="237"/>
      <c r="D870" s="237"/>
      <c r="E870" s="237"/>
      <c r="F870" s="237"/>
      <c r="AA870" s="267"/>
      <c r="AB870" s="267"/>
    </row>
    <row r="871">
      <c r="C871" s="237"/>
      <c r="D871" s="237"/>
      <c r="E871" s="237"/>
      <c r="F871" s="237"/>
      <c r="AA871" s="267"/>
      <c r="AB871" s="267"/>
    </row>
    <row r="872">
      <c r="C872" s="237"/>
      <c r="D872" s="237"/>
      <c r="E872" s="237"/>
      <c r="F872" s="237"/>
      <c r="AA872" s="267"/>
      <c r="AB872" s="267"/>
    </row>
    <row r="873">
      <c r="C873" s="237"/>
      <c r="D873" s="237"/>
      <c r="E873" s="237"/>
      <c r="F873" s="237"/>
      <c r="AA873" s="267"/>
      <c r="AB873" s="267"/>
    </row>
    <row r="874">
      <c r="C874" s="237"/>
      <c r="D874" s="237"/>
      <c r="E874" s="237"/>
      <c r="F874" s="237"/>
      <c r="AA874" s="267"/>
      <c r="AB874" s="267"/>
    </row>
    <row r="875">
      <c r="C875" s="237"/>
      <c r="D875" s="237"/>
      <c r="E875" s="237"/>
      <c r="F875" s="237"/>
      <c r="AA875" s="267"/>
      <c r="AB875" s="267"/>
    </row>
    <row r="876">
      <c r="C876" s="237"/>
      <c r="D876" s="237"/>
      <c r="E876" s="237"/>
      <c r="F876" s="237"/>
      <c r="AA876" s="267"/>
      <c r="AB876" s="267"/>
    </row>
    <row r="877">
      <c r="C877" s="237"/>
      <c r="D877" s="237"/>
      <c r="E877" s="237"/>
      <c r="F877" s="237"/>
      <c r="AA877" s="267"/>
      <c r="AB877" s="267"/>
    </row>
    <row r="878">
      <c r="C878" s="237"/>
      <c r="D878" s="237"/>
      <c r="E878" s="237"/>
      <c r="F878" s="237"/>
      <c r="AA878" s="267"/>
      <c r="AB878" s="267"/>
    </row>
    <row r="879">
      <c r="C879" s="237"/>
      <c r="D879" s="237"/>
      <c r="E879" s="237"/>
      <c r="F879" s="237"/>
      <c r="AA879" s="267"/>
      <c r="AB879" s="267"/>
    </row>
    <row r="880">
      <c r="C880" s="237"/>
      <c r="D880" s="237"/>
      <c r="E880" s="237"/>
      <c r="F880" s="237"/>
      <c r="AA880" s="267"/>
      <c r="AB880" s="267"/>
    </row>
    <row r="881">
      <c r="C881" s="237"/>
      <c r="D881" s="237"/>
      <c r="E881" s="237"/>
      <c r="F881" s="237"/>
      <c r="AA881" s="267"/>
      <c r="AB881" s="267"/>
    </row>
    <row r="882">
      <c r="C882" s="237"/>
      <c r="D882" s="237"/>
      <c r="E882" s="237"/>
      <c r="F882" s="237"/>
      <c r="AA882" s="267"/>
      <c r="AB882" s="267"/>
    </row>
    <row r="883">
      <c r="C883" s="237"/>
      <c r="D883" s="237"/>
      <c r="E883" s="237"/>
      <c r="F883" s="237"/>
      <c r="AA883" s="267"/>
      <c r="AB883" s="267"/>
    </row>
    <row r="884">
      <c r="C884" s="237"/>
      <c r="D884" s="237"/>
      <c r="E884" s="237"/>
      <c r="F884" s="237"/>
      <c r="AA884" s="267"/>
      <c r="AB884" s="267"/>
    </row>
    <row r="885">
      <c r="C885" s="237"/>
      <c r="D885" s="237"/>
      <c r="E885" s="237"/>
      <c r="F885" s="237"/>
      <c r="AA885" s="267"/>
      <c r="AB885" s="267"/>
    </row>
    <row r="886">
      <c r="C886" s="237"/>
      <c r="D886" s="237"/>
      <c r="E886" s="237"/>
      <c r="F886" s="237"/>
      <c r="AA886" s="267"/>
      <c r="AB886" s="267"/>
    </row>
    <row r="887">
      <c r="C887" s="237"/>
      <c r="D887" s="237"/>
      <c r="E887" s="237"/>
      <c r="F887" s="237"/>
      <c r="AA887" s="267"/>
      <c r="AB887" s="267"/>
    </row>
    <row r="888">
      <c r="C888" s="237"/>
      <c r="D888" s="237"/>
      <c r="E888" s="237"/>
      <c r="F888" s="237"/>
      <c r="AA888" s="267"/>
      <c r="AB888" s="267"/>
    </row>
    <row r="889">
      <c r="C889" s="237"/>
      <c r="D889" s="237"/>
      <c r="E889" s="237"/>
      <c r="F889" s="237"/>
      <c r="AA889" s="267"/>
      <c r="AB889" s="267"/>
    </row>
    <row r="890">
      <c r="C890" s="237"/>
      <c r="D890" s="237"/>
      <c r="E890" s="237"/>
      <c r="F890" s="237"/>
      <c r="AA890" s="267"/>
      <c r="AB890" s="267"/>
    </row>
    <row r="891">
      <c r="C891" s="237"/>
      <c r="D891" s="237"/>
      <c r="E891" s="237"/>
      <c r="F891" s="237"/>
      <c r="AA891" s="267"/>
      <c r="AB891" s="267"/>
    </row>
    <row r="892">
      <c r="C892" s="237"/>
      <c r="D892" s="237"/>
      <c r="E892" s="237"/>
      <c r="F892" s="237"/>
      <c r="AA892" s="267"/>
      <c r="AB892" s="267"/>
    </row>
    <row r="893">
      <c r="C893" s="237"/>
      <c r="D893" s="237"/>
      <c r="E893" s="237"/>
      <c r="F893" s="237"/>
      <c r="AA893" s="267"/>
      <c r="AB893" s="267"/>
    </row>
    <row r="894">
      <c r="C894" s="237"/>
      <c r="D894" s="237"/>
      <c r="E894" s="237"/>
      <c r="F894" s="237"/>
      <c r="AA894" s="267"/>
      <c r="AB894" s="267"/>
    </row>
    <row r="895">
      <c r="C895" s="237"/>
      <c r="D895" s="237"/>
      <c r="E895" s="237"/>
      <c r="F895" s="237"/>
      <c r="AA895" s="267"/>
      <c r="AB895" s="267"/>
    </row>
    <row r="896">
      <c r="C896" s="237"/>
      <c r="D896" s="237"/>
      <c r="E896" s="237"/>
      <c r="F896" s="237"/>
      <c r="AA896" s="267"/>
      <c r="AB896" s="267"/>
    </row>
    <row r="897">
      <c r="C897" s="237"/>
      <c r="D897" s="237"/>
      <c r="E897" s="237"/>
      <c r="F897" s="237"/>
      <c r="AA897" s="267"/>
      <c r="AB897" s="267"/>
    </row>
    <row r="898">
      <c r="C898" s="237"/>
      <c r="D898" s="237"/>
      <c r="E898" s="237"/>
      <c r="F898" s="237"/>
      <c r="AA898" s="267"/>
      <c r="AB898" s="267"/>
    </row>
    <row r="899">
      <c r="C899" s="237"/>
      <c r="D899" s="237"/>
      <c r="E899" s="237"/>
      <c r="F899" s="237"/>
      <c r="AA899" s="267"/>
      <c r="AB899" s="267"/>
    </row>
    <row r="900">
      <c r="C900" s="237"/>
      <c r="D900" s="237"/>
      <c r="E900" s="237"/>
      <c r="F900" s="237"/>
      <c r="AA900" s="267"/>
      <c r="AB900" s="267"/>
    </row>
    <row r="901">
      <c r="C901" s="237"/>
      <c r="D901" s="237"/>
      <c r="E901" s="237"/>
      <c r="F901" s="237"/>
      <c r="AA901" s="267"/>
      <c r="AB901" s="267"/>
    </row>
    <row r="902">
      <c r="C902" s="237"/>
      <c r="D902" s="237"/>
      <c r="E902" s="237"/>
      <c r="F902" s="237"/>
      <c r="AA902" s="267"/>
      <c r="AB902" s="267"/>
    </row>
    <row r="903">
      <c r="C903" s="237"/>
      <c r="D903" s="237"/>
      <c r="E903" s="237"/>
      <c r="F903" s="237"/>
      <c r="AA903" s="267"/>
      <c r="AB903" s="267"/>
    </row>
    <row r="904">
      <c r="C904" s="237"/>
      <c r="D904" s="237"/>
      <c r="E904" s="237"/>
      <c r="F904" s="237"/>
      <c r="AA904" s="267"/>
      <c r="AB904" s="267"/>
    </row>
    <row r="905">
      <c r="C905" s="237"/>
      <c r="D905" s="237"/>
      <c r="E905" s="237"/>
      <c r="F905" s="237"/>
      <c r="AA905" s="267"/>
      <c r="AB905" s="267"/>
    </row>
    <row r="906">
      <c r="C906" s="237"/>
      <c r="D906" s="237"/>
      <c r="E906" s="237"/>
      <c r="F906" s="237"/>
      <c r="AA906" s="267"/>
      <c r="AB906" s="267"/>
    </row>
    <row r="907">
      <c r="C907" s="237"/>
      <c r="D907" s="237"/>
      <c r="E907" s="237"/>
      <c r="F907" s="237"/>
      <c r="AA907" s="267"/>
      <c r="AB907" s="267"/>
    </row>
    <row r="908">
      <c r="C908" s="237"/>
      <c r="D908" s="237"/>
      <c r="E908" s="237"/>
      <c r="F908" s="237"/>
      <c r="AA908" s="267"/>
      <c r="AB908" s="267"/>
    </row>
    <row r="909">
      <c r="C909" s="237"/>
      <c r="D909" s="237"/>
      <c r="E909" s="237"/>
      <c r="F909" s="237"/>
      <c r="AA909" s="267"/>
      <c r="AB909" s="267"/>
    </row>
    <row r="910">
      <c r="C910" s="237"/>
      <c r="D910" s="237"/>
      <c r="E910" s="237"/>
      <c r="F910" s="237"/>
      <c r="AA910" s="267"/>
      <c r="AB910" s="267"/>
    </row>
    <row r="911">
      <c r="C911" s="237"/>
      <c r="D911" s="237"/>
      <c r="E911" s="237"/>
      <c r="F911" s="237"/>
      <c r="AA911" s="267"/>
      <c r="AB911" s="267"/>
    </row>
    <row r="912">
      <c r="C912" s="237"/>
      <c r="D912" s="237"/>
      <c r="E912" s="237"/>
      <c r="F912" s="237"/>
      <c r="AA912" s="267"/>
      <c r="AB912" s="267"/>
    </row>
    <row r="913">
      <c r="C913" s="237"/>
      <c r="D913" s="237"/>
      <c r="E913" s="237"/>
      <c r="F913" s="237"/>
      <c r="AA913" s="267"/>
      <c r="AB913" s="267"/>
    </row>
    <row r="914">
      <c r="C914" s="237"/>
      <c r="D914" s="237"/>
      <c r="E914" s="237"/>
      <c r="F914" s="237"/>
      <c r="AA914" s="267"/>
      <c r="AB914" s="267"/>
    </row>
    <row r="915">
      <c r="C915" s="237"/>
      <c r="D915" s="237"/>
      <c r="E915" s="237"/>
      <c r="F915" s="237"/>
      <c r="AA915" s="267"/>
      <c r="AB915" s="267"/>
    </row>
    <row r="916">
      <c r="C916" s="237"/>
      <c r="D916" s="237"/>
      <c r="E916" s="237"/>
      <c r="F916" s="237"/>
      <c r="AA916" s="267"/>
      <c r="AB916" s="267"/>
    </row>
    <row r="917">
      <c r="C917" s="237"/>
      <c r="D917" s="237"/>
      <c r="E917" s="237"/>
      <c r="F917" s="237"/>
      <c r="AA917" s="267"/>
      <c r="AB917" s="267"/>
    </row>
    <row r="918">
      <c r="C918" s="237"/>
      <c r="D918" s="237"/>
      <c r="E918" s="237"/>
      <c r="F918" s="237"/>
      <c r="AA918" s="267"/>
      <c r="AB918" s="267"/>
    </row>
    <row r="919">
      <c r="C919" s="237"/>
      <c r="D919" s="237"/>
      <c r="E919" s="237"/>
      <c r="F919" s="237"/>
      <c r="AA919" s="267"/>
      <c r="AB919" s="267"/>
    </row>
    <row r="920">
      <c r="C920" s="237"/>
      <c r="D920" s="237"/>
      <c r="E920" s="237"/>
      <c r="F920" s="237"/>
      <c r="AA920" s="267"/>
      <c r="AB920" s="267"/>
    </row>
    <row r="921">
      <c r="C921" s="237"/>
      <c r="D921" s="237"/>
      <c r="E921" s="237"/>
      <c r="F921" s="237"/>
      <c r="AA921" s="267"/>
      <c r="AB921" s="267"/>
    </row>
    <row r="922">
      <c r="C922" s="237"/>
      <c r="D922" s="237"/>
      <c r="E922" s="237"/>
      <c r="F922" s="237"/>
      <c r="AA922" s="267"/>
      <c r="AB922" s="267"/>
    </row>
    <row r="923">
      <c r="C923" s="237"/>
      <c r="D923" s="237"/>
      <c r="E923" s="237"/>
      <c r="F923" s="237"/>
      <c r="AA923" s="267"/>
      <c r="AB923" s="267"/>
    </row>
    <row r="924">
      <c r="C924" s="237"/>
      <c r="D924" s="237"/>
      <c r="E924" s="237"/>
      <c r="F924" s="237"/>
      <c r="AA924" s="267"/>
      <c r="AB924" s="267"/>
    </row>
    <row r="925">
      <c r="C925" s="237"/>
      <c r="D925" s="237"/>
      <c r="E925" s="237"/>
      <c r="F925" s="237"/>
      <c r="AA925" s="267"/>
      <c r="AB925" s="267"/>
    </row>
    <row r="926">
      <c r="C926" s="237"/>
      <c r="D926" s="237"/>
      <c r="E926" s="237"/>
      <c r="F926" s="237"/>
      <c r="AA926" s="267"/>
      <c r="AB926" s="267"/>
    </row>
    <row r="927">
      <c r="C927" s="237"/>
      <c r="D927" s="237"/>
      <c r="E927" s="237"/>
      <c r="F927" s="237"/>
      <c r="AA927" s="267"/>
      <c r="AB927" s="267"/>
    </row>
    <row r="928">
      <c r="C928" s="237"/>
      <c r="D928" s="237"/>
      <c r="E928" s="237"/>
      <c r="F928" s="237"/>
      <c r="AA928" s="267"/>
      <c r="AB928" s="267"/>
    </row>
    <row r="929">
      <c r="C929" s="237"/>
      <c r="D929" s="237"/>
      <c r="E929" s="237"/>
      <c r="F929" s="237"/>
      <c r="AA929" s="267"/>
      <c r="AB929" s="267"/>
    </row>
    <row r="930">
      <c r="C930" s="237"/>
      <c r="D930" s="237"/>
      <c r="E930" s="237"/>
      <c r="F930" s="237"/>
      <c r="AA930" s="267"/>
      <c r="AB930" s="267"/>
    </row>
    <row r="931">
      <c r="C931" s="237"/>
      <c r="D931" s="237"/>
      <c r="E931" s="237"/>
      <c r="F931" s="237"/>
      <c r="AA931" s="267"/>
      <c r="AB931" s="267"/>
    </row>
    <row r="932">
      <c r="C932" s="237"/>
      <c r="D932" s="237"/>
      <c r="E932" s="237"/>
      <c r="F932" s="237"/>
      <c r="AA932" s="267"/>
      <c r="AB932" s="267"/>
    </row>
    <row r="933">
      <c r="C933" s="237"/>
      <c r="D933" s="237"/>
      <c r="E933" s="237"/>
      <c r="F933" s="237"/>
      <c r="AA933" s="267"/>
      <c r="AB933" s="267"/>
    </row>
    <row r="934">
      <c r="C934" s="237"/>
      <c r="D934" s="237"/>
      <c r="E934" s="237"/>
      <c r="F934" s="237"/>
      <c r="AA934" s="267"/>
      <c r="AB934" s="267"/>
    </row>
    <row r="935">
      <c r="C935" s="237"/>
      <c r="D935" s="237"/>
      <c r="E935" s="237"/>
      <c r="F935" s="237"/>
      <c r="AA935" s="267"/>
      <c r="AB935" s="267"/>
    </row>
    <row r="936">
      <c r="C936" s="237"/>
      <c r="D936" s="237"/>
      <c r="E936" s="237"/>
      <c r="F936" s="237"/>
      <c r="AA936" s="267"/>
      <c r="AB936" s="267"/>
    </row>
    <row r="937">
      <c r="C937" s="237"/>
      <c r="D937" s="237"/>
      <c r="E937" s="237"/>
      <c r="F937" s="237"/>
      <c r="AA937" s="267"/>
      <c r="AB937" s="267"/>
    </row>
    <row r="938">
      <c r="C938" s="237"/>
      <c r="D938" s="237"/>
      <c r="E938" s="237"/>
      <c r="F938" s="237"/>
      <c r="AA938" s="267"/>
      <c r="AB938" s="267"/>
    </row>
    <row r="939">
      <c r="C939" s="237"/>
      <c r="D939" s="237"/>
      <c r="E939" s="237"/>
      <c r="F939" s="237"/>
      <c r="AA939" s="267"/>
      <c r="AB939" s="267"/>
    </row>
    <row r="940">
      <c r="C940" s="237"/>
      <c r="D940" s="237"/>
      <c r="E940" s="237"/>
      <c r="F940" s="237"/>
      <c r="AA940" s="267"/>
      <c r="AB940" s="267"/>
    </row>
    <row r="941">
      <c r="C941" s="237"/>
      <c r="D941" s="237"/>
      <c r="E941" s="237"/>
      <c r="F941" s="237"/>
      <c r="AA941" s="267"/>
      <c r="AB941" s="267"/>
    </row>
    <row r="942">
      <c r="C942" s="237"/>
      <c r="D942" s="237"/>
      <c r="E942" s="237"/>
      <c r="F942" s="237"/>
      <c r="AA942" s="267"/>
      <c r="AB942" s="267"/>
    </row>
    <row r="943">
      <c r="C943" s="237"/>
      <c r="D943" s="237"/>
      <c r="E943" s="237"/>
      <c r="F943" s="237"/>
      <c r="AA943" s="267"/>
      <c r="AB943" s="267"/>
    </row>
    <row r="944">
      <c r="C944" s="237"/>
      <c r="D944" s="237"/>
      <c r="E944" s="237"/>
      <c r="F944" s="237"/>
      <c r="AA944" s="267"/>
      <c r="AB944" s="267"/>
    </row>
    <row r="945">
      <c r="C945" s="237"/>
      <c r="D945" s="237"/>
      <c r="E945" s="237"/>
      <c r="F945" s="237"/>
      <c r="AA945" s="267"/>
      <c r="AB945" s="267"/>
    </row>
    <row r="946">
      <c r="C946" s="237"/>
      <c r="D946" s="237"/>
      <c r="E946" s="237"/>
      <c r="F946" s="237"/>
      <c r="AA946" s="267"/>
      <c r="AB946" s="267"/>
    </row>
    <row r="947">
      <c r="C947" s="237"/>
      <c r="D947" s="237"/>
      <c r="E947" s="237"/>
      <c r="F947" s="237"/>
      <c r="AA947" s="267"/>
      <c r="AB947" s="267"/>
    </row>
    <row r="948">
      <c r="C948" s="237"/>
      <c r="D948" s="237"/>
      <c r="E948" s="237"/>
      <c r="F948" s="237"/>
      <c r="AA948" s="267"/>
      <c r="AB948" s="267"/>
    </row>
    <row r="949">
      <c r="C949" s="237"/>
      <c r="D949" s="237"/>
      <c r="E949" s="237"/>
      <c r="F949" s="237"/>
      <c r="AA949" s="267"/>
      <c r="AB949" s="267"/>
    </row>
    <row r="950">
      <c r="C950" s="237"/>
      <c r="D950" s="237"/>
      <c r="E950" s="237"/>
      <c r="F950" s="237"/>
      <c r="AA950" s="267"/>
      <c r="AB950" s="267"/>
    </row>
    <row r="951">
      <c r="C951" s="237"/>
      <c r="D951" s="237"/>
      <c r="E951" s="237"/>
      <c r="F951" s="237"/>
      <c r="AA951" s="267"/>
      <c r="AB951" s="267"/>
    </row>
    <row r="952">
      <c r="C952" s="237"/>
      <c r="D952" s="237"/>
      <c r="E952" s="237"/>
      <c r="F952" s="237"/>
      <c r="AA952" s="267"/>
      <c r="AB952" s="267"/>
    </row>
    <row r="953">
      <c r="C953" s="237"/>
      <c r="D953" s="237"/>
      <c r="E953" s="237"/>
      <c r="F953" s="237"/>
      <c r="AA953" s="267"/>
      <c r="AB953" s="267"/>
    </row>
    <row r="954">
      <c r="C954" s="237"/>
      <c r="D954" s="237"/>
      <c r="E954" s="237"/>
      <c r="F954" s="237"/>
      <c r="AA954" s="267"/>
      <c r="AB954" s="267"/>
    </row>
    <row r="955">
      <c r="C955" s="237"/>
      <c r="D955" s="237"/>
      <c r="E955" s="237"/>
      <c r="F955" s="237"/>
      <c r="AA955" s="267"/>
      <c r="AB955" s="267"/>
    </row>
    <row r="956">
      <c r="C956" s="237"/>
      <c r="D956" s="237"/>
      <c r="E956" s="237"/>
      <c r="F956" s="237"/>
      <c r="AA956" s="267"/>
      <c r="AB956" s="267"/>
    </row>
    <row r="957">
      <c r="C957" s="237"/>
      <c r="D957" s="237"/>
      <c r="E957" s="237"/>
      <c r="F957" s="237"/>
      <c r="AA957" s="267"/>
      <c r="AB957" s="267"/>
    </row>
    <row r="958">
      <c r="C958" s="237"/>
      <c r="D958" s="237"/>
      <c r="E958" s="237"/>
      <c r="F958" s="237"/>
      <c r="AA958" s="267"/>
      <c r="AB958" s="267"/>
    </row>
    <row r="959">
      <c r="C959" s="237"/>
      <c r="D959" s="237"/>
      <c r="E959" s="237"/>
      <c r="F959" s="237"/>
      <c r="AA959" s="267"/>
      <c r="AB959" s="267"/>
    </row>
    <row r="960">
      <c r="C960" s="237"/>
      <c r="D960" s="237"/>
      <c r="E960" s="237"/>
      <c r="F960" s="237"/>
      <c r="AA960" s="267"/>
      <c r="AB960" s="267"/>
    </row>
    <row r="961">
      <c r="C961" s="237"/>
      <c r="D961" s="237"/>
      <c r="E961" s="237"/>
      <c r="F961" s="237"/>
      <c r="AA961" s="267"/>
      <c r="AB961" s="267"/>
    </row>
    <row r="962">
      <c r="C962" s="237"/>
      <c r="D962" s="237"/>
      <c r="E962" s="237"/>
      <c r="F962" s="237"/>
      <c r="AA962" s="267"/>
      <c r="AB962" s="267"/>
    </row>
    <row r="963">
      <c r="C963" s="237"/>
      <c r="D963" s="237"/>
      <c r="E963" s="237"/>
      <c r="F963" s="237"/>
      <c r="AA963" s="267"/>
      <c r="AB963" s="267"/>
    </row>
    <row r="964">
      <c r="C964" s="237"/>
      <c r="D964" s="237"/>
      <c r="E964" s="237"/>
      <c r="F964" s="237"/>
      <c r="AA964" s="267"/>
      <c r="AB964" s="267"/>
    </row>
    <row r="965">
      <c r="C965" s="237"/>
      <c r="D965" s="237"/>
      <c r="E965" s="237"/>
      <c r="F965" s="237"/>
      <c r="AA965" s="267"/>
      <c r="AB965" s="267"/>
    </row>
    <row r="966">
      <c r="C966" s="237"/>
      <c r="D966" s="237"/>
      <c r="E966" s="237"/>
      <c r="F966" s="237"/>
      <c r="AA966" s="267"/>
      <c r="AB966" s="267"/>
    </row>
    <row r="967">
      <c r="C967" s="237"/>
      <c r="D967" s="237"/>
      <c r="E967" s="237"/>
      <c r="F967" s="237"/>
      <c r="AA967" s="267"/>
      <c r="AB967" s="267"/>
    </row>
    <row r="968">
      <c r="C968" s="237"/>
      <c r="D968" s="237"/>
      <c r="E968" s="237"/>
      <c r="F968" s="237"/>
      <c r="AA968" s="267"/>
      <c r="AB968" s="267"/>
    </row>
    <row r="969">
      <c r="C969" s="237"/>
      <c r="D969" s="237"/>
      <c r="E969" s="237"/>
      <c r="F969" s="237"/>
      <c r="AA969" s="267"/>
      <c r="AB969" s="267"/>
    </row>
    <row r="970">
      <c r="C970" s="237"/>
      <c r="D970" s="237"/>
      <c r="E970" s="237"/>
      <c r="F970" s="237"/>
      <c r="AA970" s="267"/>
      <c r="AB970" s="267"/>
    </row>
    <row r="971">
      <c r="C971" s="237"/>
      <c r="D971" s="237"/>
      <c r="E971" s="237"/>
      <c r="F971" s="237"/>
      <c r="AA971" s="267"/>
      <c r="AB971" s="267"/>
    </row>
    <row r="972">
      <c r="C972" s="237"/>
      <c r="D972" s="237"/>
      <c r="E972" s="237"/>
      <c r="F972" s="237"/>
      <c r="AA972" s="267"/>
      <c r="AB972" s="267"/>
    </row>
    <row r="973">
      <c r="C973" s="237"/>
      <c r="D973" s="237"/>
      <c r="E973" s="237"/>
      <c r="F973" s="237"/>
      <c r="AA973" s="267"/>
      <c r="AB973" s="267"/>
    </row>
    <row r="974">
      <c r="C974" s="237"/>
      <c r="D974" s="237"/>
      <c r="E974" s="237"/>
      <c r="F974" s="237"/>
      <c r="AA974" s="267"/>
      <c r="AB974" s="267"/>
    </row>
    <row r="975">
      <c r="C975" s="237"/>
      <c r="D975" s="237"/>
      <c r="E975" s="237"/>
      <c r="F975" s="237"/>
      <c r="AA975" s="267"/>
      <c r="AB975" s="267"/>
    </row>
    <row r="976">
      <c r="C976" s="237"/>
      <c r="D976" s="237"/>
      <c r="E976" s="237"/>
      <c r="F976" s="237"/>
      <c r="AA976" s="267"/>
      <c r="AB976" s="267"/>
    </row>
    <row r="977">
      <c r="C977" s="237"/>
      <c r="D977" s="237"/>
      <c r="E977" s="237"/>
      <c r="F977" s="237"/>
      <c r="AA977" s="267"/>
      <c r="AB977" s="267"/>
    </row>
    <row r="978">
      <c r="C978" s="237"/>
      <c r="D978" s="237"/>
      <c r="E978" s="237"/>
      <c r="F978" s="237"/>
      <c r="AA978" s="267"/>
      <c r="AB978" s="267"/>
    </row>
    <row r="979">
      <c r="C979" s="237"/>
      <c r="D979" s="237"/>
      <c r="E979" s="237"/>
      <c r="F979" s="237"/>
      <c r="AA979" s="267"/>
      <c r="AB979" s="267"/>
    </row>
    <row r="980">
      <c r="C980" s="237"/>
      <c r="D980" s="237"/>
      <c r="E980" s="237"/>
      <c r="F980" s="237"/>
      <c r="AA980" s="267"/>
      <c r="AB980" s="267"/>
    </row>
    <row r="981">
      <c r="C981" s="237"/>
      <c r="D981" s="237"/>
      <c r="E981" s="237"/>
      <c r="F981" s="237"/>
      <c r="AA981" s="267"/>
      <c r="AB981" s="267"/>
    </row>
    <row r="982">
      <c r="C982" s="237"/>
      <c r="D982" s="237"/>
      <c r="E982" s="237"/>
      <c r="F982" s="237"/>
      <c r="AA982" s="267"/>
      <c r="AB982" s="267"/>
    </row>
    <row r="983">
      <c r="C983" s="237"/>
      <c r="D983" s="237"/>
      <c r="E983" s="237"/>
      <c r="F983" s="237"/>
      <c r="AA983" s="267"/>
      <c r="AB983" s="267"/>
    </row>
    <row r="984">
      <c r="C984" s="237"/>
      <c r="D984" s="237"/>
      <c r="E984" s="237"/>
      <c r="F984" s="237"/>
      <c r="AA984" s="267"/>
      <c r="AB984" s="267"/>
    </row>
    <row r="985">
      <c r="C985" s="237"/>
      <c r="D985" s="237"/>
      <c r="E985" s="237"/>
      <c r="F985" s="237"/>
      <c r="AA985" s="267"/>
      <c r="AB985" s="267"/>
    </row>
    <row r="986">
      <c r="C986" s="237"/>
      <c r="D986" s="237"/>
      <c r="E986" s="237"/>
      <c r="F986" s="237"/>
      <c r="AA986" s="267"/>
      <c r="AB986" s="267"/>
    </row>
    <row r="987">
      <c r="C987" s="237"/>
      <c r="D987" s="237"/>
      <c r="E987" s="237"/>
      <c r="F987" s="237"/>
      <c r="AA987" s="267"/>
      <c r="AB987" s="267"/>
    </row>
    <row r="988">
      <c r="C988" s="237"/>
      <c r="D988" s="237"/>
      <c r="E988" s="237"/>
      <c r="F988" s="237"/>
      <c r="AA988" s="267"/>
      <c r="AB988" s="267"/>
    </row>
    <row r="989">
      <c r="C989" s="237"/>
      <c r="D989" s="237"/>
      <c r="E989" s="237"/>
      <c r="F989" s="237"/>
      <c r="AA989" s="267"/>
      <c r="AB989" s="267"/>
    </row>
    <row r="990">
      <c r="C990" s="237"/>
      <c r="D990" s="237"/>
      <c r="E990" s="237"/>
      <c r="F990" s="237"/>
      <c r="AA990" s="267"/>
      <c r="AB990" s="267"/>
    </row>
    <row r="991">
      <c r="C991" s="237"/>
      <c r="D991" s="237"/>
      <c r="E991" s="237"/>
      <c r="F991" s="237"/>
      <c r="AA991" s="267"/>
      <c r="AB991" s="267"/>
    </row>
    <row r="992">
      <c r="C992" s="237"/>
      <c r="D992" s="237"/>
      <c r="E992" s="237"/>
      <c r="F992" s="237"/>
      <c r="AA992" s="267"/>
      <c r="AB992" s="267"/>
    </row>
    <row r="993">
      <c r="C993" s="237"/>
      <c r="D993" s="237"/>
      <c r="E993" s="237"/>
      <c r="F993" s="237"/>
      <c r="AA993" s="267"/>
      <c r="AB993" s="267"/>
    </row>
    <row r="994">
      <c r="C994" s="237"/>
      <c r="D994" s="237"/>
      <c r="E994" s="237"/>
      <c r="F994" s="237"/>
      <c r="AA994" s="267"/>
      <c r="AB994" s="267"/>
    </row>
    <row r="995">
      <c r="C995" s="237"/>
      <c r="D995" s="237"/>
      <c r="E995" s="237"/>
      <c r="F995" s="237"/>
      <c r="AA995" s="267"/>
      <c r="AB995" s="267"/>
    </row>
    <row r="996">
      <c r="C996" s="237"/>
      <c r="D996" s="237"/>
      <c r="E996" s="237"/>
      <c r="F996" s="237"/>
      <c r="AA996" s="267"/>
      <c r="AB996" s="267"/>
    </row>
    <row r="997">
      <c r="C997" s="237"/>
      <c r="D997" s="237"/>
      <c r="E997" s="237"/>
      <c r="F997" s="237"/>
      <c r="AA997" s="267"/>
      <c r="AB997" s="267"/>
    </row>
    <row r="998">
      <c r="C998" s="237"/>
      <c r="D998" s="237"/>
      <c r="E998" s="237"/>
      <c r="F998" s="237"/>
      <c r="AA998" s="267"/>
      <c r="AB998" s="267"/>
    </row>
    <row r="999">
      <c r="C999" s="237"/>
      <c r="D999" s="237"/>
      <c r="E999" s="237"/>
      <c r="F999" s="237"/>
      <c r="AA999" s="267"/>
      <c r="AB999" s="267"/>
    </row>
    <row r="1000">
      <c r="C1000" s="237"/>
      <c r="D1000" s="237"/>
      <c r="E1000" s="237"/>
      <c r="F1000" s="237"/>
      <c r="AA1000" s="267"/>
      <c r="AB1000" s="267"/>
    </row>
    <row r="1001">
      <c r="C1001" s="237"/>
      <c r="D1001" s="237"/>
      <c r="E1001" s="237"/>
      <c r="F1001" s="237"/>
      <c r="AA1001" s="267"/>
      <c r="AB1001" s="267"/>
    </row>
  </sheetData>
  <mergeCells count="48">
    <mergeCell ref="A1:A2"/>
    <mergeCell ref="B1:B2"/>
    <mergeCell ref="C1:E1"/>
    <mergeCell ref="G1:G2"/>
    <mergeCell ref="H1:H2"/>
    <mergeCell ref="I1:J1"/>
    <mergeCell ref="K1:K2"/>
    <mergeCell ref="L1:L2"/>
    <mergeCell ref="M1:N1"/>
    <mergeCell ref="O1:O2"/>
    <mergeCell ref="P1:P2"/>
    <mergeCell ref="Q1:S1"/>
    <mergeCell ref="U1:U2"/>
    <mergeCell ref="V1:V2"/>
    <mergeCell ref="W1:Y1"/>
    <mergeCell ref="AC1:AC2"/>
    <mergeCell ref="AD1:AG1"/>
    <mergeCell ref="AK1:AK2"/>
    <mergeCell ref="AL1:AO1"/>
    <mergeCell ref="AD2:AE2"/>
    <mergeCell ref="AF2:AG2"/>
    <mergeCell ref="AK17:AK18"/>
    <mergeCell ref="AL17:AO17"/>
    <mergeCell ref="AL18:AM18"/>
    <mergeCell ref="AN18:AO18"/>
    <mergeCell ref="AK32:AK33"/>
    <mergeCell ref="AL32:AO32"/>
    <mergeCell ref="AL33:AM33"/>
    <mergeCell ref="AN33:AO33"/>
    <mergeCell ref="AL2:AM2"/>
    <mergeCell ref="AN2:AO2"/>
    <mergeCell ref="AK9:AK10"/>
    <mergeCell ref="AL9:AO9"/>
    <mergeCell ref="AP9:AS9"/>
    <mergeCell ref="AL10:AM10"/>
    <mergeCell ref="AN10:AO10"/>
    <mergeCell ref="AA51:AB51"/>
    <mergeCell ref="AB53:AB55"/>
    <mergeCell ref="AB56:AB60"/>
    <mergeCell ref="AB61:AB63"/>
    <mergeCell ref="AA64:AB64"/>
    <mergeCell ref="AB7:AB10"/>
    <mergeCell ref="AB11:AB15"/>
    <mergeCell ref="AB16:AB19"/>
    <mergeCell ref="AB34:AB36"/>
    <mergeCell ref="AB37:AB39"/>
    <mergeCell ref="AB40:AB42"/>
    <mergeCell ref="AA44:AB44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1.38"/>
    <col customWidth="1" min="3" max="3" width="11.0"/>
    <col customWidth="1" min="4" max="4" width="11.38"/>
    <col customWidth="1" min="5" max="5" width="9.25"/>
    <col customWidth="1" min="6" max="6" width="20.13"/>
    <col customWidth="1" min="7" max="7" width="11.75"/>
    <col customWidth="1" min="8" max="8" width="11.38"/>
    <col customWidth="1" min="9" max="9" width="9.25"/>
    <col customWidth="1" min="10" max="10" width="11.13"/>
    <col customWidth="1" min="11" max="11" width="9.25"/>
    <col customWidth="1" min="12" max="12" width="20.13"/>
  </cols>
  <sheetData>
    <row r="1">
      <c r="A1" s="7" t="s">
        <v>4</v>
      </c>
      <c r="B1" s="8" t="s">
        <v>132</v>
      </c>
      <c r="C1" s="3"/>
      <c r="D1" s="3"/>
      <c r="E1" s="3"/>
      <c r="F1" s="5"/>
      <c r="G1" s="18" t="s">
        <v>737</v>
      </c>
      <c r="H1" s="8" t="s">
        <v>141</v>
      </c>
      <c r="I1" s="3"/>
      <c r="J1" s="3"/>
      <c r="K1" s="5"/>
      <c r="L1" s="290"/>
    </row>
    <row r="2">
      <c r="A2" s="11"/>
      <c r="B2" s="8" t="s">
        <v>1</v>
      </c>
      <c r="C2" s="5"/>
      <c r="D2" s="8">
        <v>2022.0</v>
      </c>
      <c r="E2" s="5"/>
      <c r="F2" s="291" t="s">
        <v>754</v>
      </c>
      <c r="G2" s="18" t="s">
        <v>737</v>
      </c>
      <c r="H2" s="8" t="s">
        <v>1</v>
      </c>
      <c r="I2" s="5"/>
      <c r="J2" s="8">
        <v>2022.0</v>
      </c>
      <c r="K2" s="5"/>
      <c r="L2" s="291" t="s">
        <v>754</v>
      </c>
    </row>
    <row r="3">
      <c r="A3" s="261"/>
      <c r="B3" s="234" t="s">
        <v>743</v>
      </c>
      <c r="C3" s="234" t="s">
        <v>744</v>
      </c>
      <c r="D3" s="234" t="s">
        <v>743</v>
      </c>
      <c r="E3" s="234" t="s">
        <v>744</v>
      </c>
      <c r="F3" s="11"/>
      <c r="G3" s="18"/>
      <c r="H3" s="234" t="s">
        <v>743</v>
      </c>
      <c r="I3" s="234" t="s">
        <v>744</v>
      </c>
      <c r="J3" s="234" t="s">
        <v>743</v>
      </c>
      <c r="K3" s="234" t="s">
        <v>744</v>
      </c>
      <c r="L3" s="11"/>
    </row>
    <row r="4">
      <c r="A4" s="22" t="s">
        <v>12</v>
      </c>
      <c r="B4" s="292" t="s">
        <v>676</v>
      </c>
      <c r="C4" s="292">
        <v>1.0</v>
      </c>
      <c r="D4" s="292" t="s">
        <v>676</v>
      </c>
      <c r="E4" s="292">
        <v>1.0</v>
      </c>
      <c r="F4" s="292">
        <f t="shared" ref="F4:F9" si="1">(C4+E4)/2</f>
        <v>1</v>
      </c>
      <c r="G4" s="41" t="s">
        <v>737</v>
      </c>
      <c r="H4" s="292" t="s">
        <v>676</v>
      </c>
      <c r="I4" s="292">
        <v>1.0</v>
      </c>
      <c r="J4" s="293" t="s">
        <v>675</v>
      </c>
      <c r="K4" s="292">
        <v>2.0</v>
      </c>
      <c r="L4" s="292">
        <f t="shared" ref="L4:L9" si="2">(I4+K4)/2</f>
        <v>1.5</v>
      </c>
    </row>
    <row r="5">
      <c r="A5" s="22" t="s">
        <v>33</v>
      </c>
      <c r="B5" s="292" t="s">
        <v>676</v>
      </c>
      <c r="C5" s="292">
        <v>1.0</v>
      </c>
      <c r="D5" s="292" t="s">
        <v>676</v>
      </c>
      <c r="E5" s="292">
        <v>1.0</v>
      </c>
      <c r="F5" s="292">
        <f t="shared" si="1"/>
        <v>1</v>
      </c>
      <c r="G5" s="41" t="s">
        <v>737</v>
      </c>
      <c r="H5" s="292" t="s">
        <v>675</v>
      </c>
      <c r="I5" s="292">
        <v>2.0</v>
      </c>
      <c r="J5" s="293" t="s">
        <v>675</v>
      </c>
      <c r="K5" s="292">
        <v>2.0</v>
      </c>
      <c r="L5" s="292">
        <f t="shared" si="2"/>
        <v>2</v>
      </c>
    </row>
    <row r="6">
      <c r="A6" s="22" t="s">
        <v>49</v>
      </c>
      <c r="B6" s="292" t="s">
        <v>674</v>
      </c>
      <c r="C6" s="292">
        <v>0.0</v>
      </c>
      <c r="D6" s="292" t="s">
        <v>674</v>
      </c>
      <c r="E6" s="292">
        <v>0.0</v>
      </c>
      <c r="F6" s="292">
        <f t="shared" si="1"/>
        <v>0</v>
      </c>
      <c r="G6" s="41" t="s">
        <v>737</v>
      </c>
      <c r="H6" s="292" t="s">
        <v>674</v>
      </c>
      <c r="I6" s="292">
        <v>0.0</v>
      </c>
      <c r="J6" s="293" t="s">
        <v>675</v>
      </c>
      <c r="K6" s="292">
        <v>2.0</v>
      </c>
      <c r="L6" s="292">
        <f t="shared" si="2"/>
        <v>1</v>
      </c>
    </row>
    <row r="7">
      <c r="A7" s="22" t="s">
        <v>63</v>
      </c>
      <c r="B7" s="292" t="s">
        <v>676</v>
      </c>
      <c r="C7" s="292">
        <v>1.0</v>
      </c>
      <c r="D7" s="292" t="s">
        <v>676</v>
      </c>
      <c r="E7" s="292">
        <v>1.0</v>
      </c>
      <c r="F7" s="292">
        <f t="shared" si="1"/>
        <v>1</v>
      </c>
      <c r="G7" s="41" t="s">
        <v>737</v>
      </c>
      <c r="H7" s="292" t="s">
        <v>676</v>
      </c>
      <c r="I7" s="292">
        <v>1.0</v>
      </c>
      <c r="J7" s="293" t="s">
        <v>676</v>
      </c>
      <c r="K7" s="292">
        <v>1.0</v>
      </c>
      <c r="L7" s="292">
        <f t="shared" si="2"/>
        <v>1</v>
      </c>
    </row>
    <row r="8">
      <c r="A8" s="22" t="s">
        <v>85</v>
      </c>
      <c r="B8" s="292" t="s">
        <v>676</v>
      </c>
      <c r="C8" s="292">
        <v>1.0</v>
      </c>
      <c r="D8" s="292" t="s">
        <v>675</v>
      </c>
      <c r="E8" s="292">
        <v>2.0</v>
      </c>
      <c r="F8" s="292">
        <f t="shared" si="1"/>
        <v>1.5</v>
      </c>
      <c r="G8" s="41" t="s">
        <v>737</v>
      </c>
      <c r="H8" s="292" t="s">
        <v>676</v>
      </c>
      <c r="I8" s="292">
        <v>1.0</v>
      </c>
      <c r="J8" s="293" t="s">
        <v>676</v>
      </c>
      <c r="K8" s="292">
        <v>1.0</v>
      </c>
      <c r="L8" s="292">
        <f t="shared" si="2"/>
        <v>1</v>
      </c>
    </row>
    <row r="9">
      <c r="A9" s="294" t="s">
        <v>749</v>
      </c>
      <c r="B9" s="295" t="s">
        <v>676</v>
      </c>
      <c r="C9" s="296">
        <f>SUM(C3:C8)</f>
        <v>4</v>
      </c>
      <c r="D9" s="295" t="s">
        <v>676</v>
      </c>
      <c r="E9" s="296">
        <f>SUM(E3:E8)</f>
        <v>5</v>
      </c>
      <c r="F9" s="297">
        <f t="shared" si="1"/>
        <v>4.5</v>
      </c>
      <c r="G9" s="298"/>
      <c r="H9" s="295" t="s">
        <v>676</v>
      </c>
      <c r="I9" s="296">
        <f>SUM(I3:I8)</f>
        <v>5</v>
      </c>
      <c r="J9" s="295" t="s">
        <v>676</v>
      </c>
      <c r="K9" s="296">
        <f>SUM(K3:K8)</f>
        <v>8</v>
      </c>
      <c r="L9" s="297">
        <f t="shared" si="2"/>
        <v>6.5</v>
      </c>
    </row>
    <row r="10">
      <c r="A10" s="299"/>
      <c r="B10" s="300" t="s">
        <v>750</v>
      </c>
      <c r="C10" s="3"/>
      <c r="D10" s="5"/>
      <c r="E10" s="299">
        <v>1.0</v>
      </c>
      <c r="F10" s="301" t="s">
        <v>772</v>
      </c>
      <c r="G10" s="302"/>
      <c r="H10" s="300" t="s">
        <v>750</v>
      </c>
      <c r="I10" s="3"/>
      <c r="J10" s="5"/>
      <c r="K10" s="299">
        <v>1.0</v>
      </c>
      <c r="L10" s="301" t="s">
        <v>772</v>
      </c>
    </row>
    <row r="11">
      <c r="B11" s="237"/>
      <c r="D11" s="237"/>
      <c r="H11" s="237"/>
      <c r="J11" s="237"/>
    </row>
    <row r="12">
      <c r="B12" s="237"/>
      <c r="D12" s="237"/>
      <c r="H12" s="237"/>
      <c r="J12" s="237"/>
    </row>
    <row r="13">
      <c r="A13" s="250" t="s">
        <v>736</v>
      </c>
      <c r="B13" s="303" t="s">
        <v>773</v>
      </c>
      <c r="C13" s="250" t="s">
        <v>701</v>
      </c>
      <c r="D13" s="237"/>
      <c r="E13" s="250" t="s">
        <v>736</v>
      </c>
      <c r="F13" s="303" t="s">
        <v>773</v>
      </c>
      <c r="G13" s="250" t="s">
        <v>701</v>
      </c>
      <c r="H13" s="237"/>
      <c r="J13" s="237"/>
    </row>
    <row r="14">
      <c r="A14" s="250" t="s">
        <v>132</v>
      </c>
      <c r="B14" s="239">
        <v>1.0</v>
      </c>
      <c r="C14" s="35" t="s">
        <v>737</v>
      </c>
      <c r="D14" s="237"/>
      <c r="E14" s="250" t="s">
        <v>132</v>
      </c>
      <c r="F14" s="239">
        <v>1.0</v>
      </c>
      <c r="G14" s="35">
        <v>0.0</v>
      </c>
      <c r="H14" s="237"/>
      <c r="J14" s="237"/>
    </row>
    <row r="15">
      <c r="A15" s="35" t="s">
        <v>133</v>
      </c>
      <c r="B15" s="239">
        <v>0.0</v>
      </c>
      <c r="C15" s="35" t="s">
        <v>737</v>
      </c>
      <c r="D15" s="237"/>
      <c r="E15" s="35" t="s">
        <v>133</v>
      </c>
      <c r="F15" s="239">
        <v>0.0</v>
      </c>
      <c r="G15" s="35">
        <v>1.0</v>
      </c>
      <c r="H15" s="237"/>
      <c r="J15" s="237"/>
    </row>
    <row r="16">
      <c r="A16" s="35" t="s">
        <v>134</v>
      </c>
      <c r="B16" s="239">
        <v>1.0</v>
      </c>
      <c r="C16" s="35" t="s">
        <v>737</v>
      </c>
      <c r="D16" s="237"/>
      <c r="E16" s="35" t="s">
        <v>134</v>
      </c>
      <c r="F16" s="239">
        <v>1.0</v>
      </c>
      <c r="G16" s="35">
        <v>0.0</v>
      </c>
      <c r="H16" s="237"/>
      <c r="J16" s="237"/>
    </row>
    <row r="17">
      <c r="A17" s="35" t="s">
        <v>135</v>
      </c>
      <c r="B17" s="239">
        <v>0.0</v>
      </c>
      <c r="C17" s="35" t="s">
        <v>737</v>
      </c>
      <c r="D17" s="237"/>
      <c r="E17" s="35" t="s">
        <v>135</v>
      </c>
      <c r="F17" s="239">
        <v>0.0</v>
      </c>
      <c r="G17" s="35">
        <v>0.0</v>
      </c>
      <c r="H17" s="237"/>
      <c r="J17" s="237"/>
    </row>
    <row r="18">
      <c r="A18" s="35" t="s">
        <v>136</v>
      </c>
      <c r="B18" s="239">
        <v>0.0</v>
      </c>
      <c r="C18" s="35" t="s">
        <v>737</v>
      </c>
      <c r="D18" s="237"/>
      <c r="E18" s="35" t="s">
        <v>136</v>
      </c>
      <c r="F18" s="239">
        <v>0.0</v>
      </c>
      <c r="G18" s="35">
        <v>1.0</v>
      </c>
      <c r="H18" s="237"/>
      <c r="J18" s="237"/>
    </row>
    <row r="19">
      <c r="A19" s="35" t="s">
        <v>137</v>
      </c>
      <c r="B19" s="239">
        <v>1.0</v>
      </c>
      <c r="C19" s="35" t="s">
        <v>737</v>
      </c>
      <c r="D19" s="237"/>
      <c r="E19" s="35" t="s">
        <v>137</v>
      </c>
      <c r="F19" s="239">
        <v>1.0</v>
      </c>
      <c r="G19" s="35">
        <v>1.0</v>
      </c>
      <c r="H19" s="237"/>
      <c r="J19" s="237"/>
    </row>
    <row r="20">
      <c r="A20" s="35" t="s">
        <v>138</v>
      </c>
      <c r="B20" s="239">
        <v>0.0</v>
      </c>
      <c r="C20" s="35" t="s">
        <v>737</v>
      </c>
      <c r="D20" s="237"/>
      <c r="E20" s="35" t="s">
        <v>138</v>
      </c>
      <c r="F20" s="239">
        <v>0.0</v>
      </c>
      <c r="G20" s="35">
        <v>0.0</v>
      </c>
      <c r="H20" s="237"/>
      <c r="J20" s="237"/>
    </row>
    <row r="21">
      <c r="A21" s="35" t="s">
        <v>139</v>
      </c>
      <c r="B21" s="239">
        <v>1.0</v>
      </c>
      <c r="C21" s="35" t="s">
        <v>737</v>
      </c>
      <c r="D21" s="237"/>
      <c r="E21" s="35" t="s">
        <v>139</v>
      </c>
      <c r="F21" s="239">
        <v>1.0</v>
      </c>
      <c r="G21" s="35">
        <v>1.0</v>
      </c>
      <c r="H21" s="237"/>
      <c r="J21" s="237"/>
    </row>
    <row r="22">
      <c r="A22" s="250" t="s">
        <v>140</v>
      </c>
      <c r="B22" s="239">
        <v>1.0</v>
      </c>
      <c r="C22" s="35" t="s">
        <v>737</v>
      </c>
      <c r="D22" s="237"/>
      <c r="E22" s="250" t="s">
        <v>140</v>
      </c>
      <c r="F22" s="239">
        <v>1.0</v>
      </c>
      <c r="G22" s="35">
        <v>1.0</v>
      </c>
      <c r="H22" s="237"/>
      <c r="J22" s="237"/>
    </row>
    <row r="23">
      <c r="A23" s="250" t="s">
        <v>141</v>
      </c>
      <c r="B23" s="239">
        <v>1.0</v>
      </c>
      <c r="C23" s="35" t="s">
        <v>737</v>
      </c>
      <c r="D23" s="237"/>
      <c r="E23" s="250" t="s">
        <v>141</v>
      </c>
      <c r="F23" s="239">
        <v>1.0</v>
      </c>
      <c r="G23" s="35">
        <v>0.0</v>
      </c>
      <c r="H23" s="237"/>
      <c r="J23" s="237"/>
    </row>
    <row r="24">
      <c r="B24" s="237"/>
      <c r="D24" s="237"/>
      <c r="H24" s="237"/>
      <c r="J24" s="237"/>
    </row>
    <row r="25">
      <c r="B25" s="237"/>
      <c r="D25" s="237"/>
      <c r="H25" s="237"/>
      <c r="J25" s="237"/>
    </row>
    <row r="26">
      <c r="B26" s="237"/>
      <c r="D26" s="237"/>
      <c r="H26" s="237"/>
      <c r="J26" s="237"/>
    </row>
    <row r="27">
      <c r="B27" s="237"/>
      <c r="D27" s="237"/>
      <c r="H27" s="237"/>
      <c r="J27" s="237"/>
    </row>
    <row r="28">
      <c r="B28" s="237"/>
      <c r="D28" s="237"/>
      <c r="H28" s="237"/>
      <c r="J28" s="237"/>
    </row>
    <row r="29">
      <c r="B29" s="237"/>
      <c r="D29" s="237"/>
      <c r="H29" s="237"/>
      <c r="J29" s="237"/>
    </row>
    <row r="30">
      <c r="B30" s="237"/>
      <c r="D30" s="237"/>
      <c r="H30" s="237"/>
      <c r="J30" s="237"/>
    </row>
    <row r="31">
      <c r="B31" s="237"/>
      <c r="D31" s="237"/>
      <c r="H31" s="237"/>
      <c r="J31" s="237"/>
    </row>
    <row r="32">
      <c r="B32" s="237"/>
      <c r="D32" s="237"/>
      <c r="H32" s="237"/>
      <c r="J32" s="237"/>
    </row>
    <row r="33">
      <c r="B33" s="237"/>
      <c r="D33" s="237"/>
      <c r="H33" s="237"/>
      <c r="J33" s="237"/>
    </row>
    <row r="34">
      <c r="B34" s="237"/>
      <c r="D34" s="237"/>
      <c r="H34" s="237"/>
      <c r="J34" s="237"/>
    </row>
    <row r="35">
      <c r="B35" s="237"/>
      <c r="D35" s="237"/>
      <c r="H35" s="237"/>
      <c r="J35" s="237"/>
    </row>
    <row r="36">
      <c r="B36" s="237"/>
      <c r="D36" s="237"/>
      <c r="H36" s="237"/>
      <c r="J36" s="237"/>
    </row>
    <row r="37">
      <c r="B37" s="237"/>
      <c r="D37" s="237"/>
      <c r="H37" s="237"/>
      <c r="J37" s="237"/>
    </row>
    <row r="38">
      <c r="B38" s="237"/>
      <c r="D38" s="237"/>
      <c r="H38" s="237"/>
      <c r="J38" s="237"/>
    </row>
    <row r="39">
      <c r="B39" s="237"/>
      <c r="D39" s="237"/>
      <c r="H39" s="237"/>
      <c r="J39" s="237"/>
    </row>
    <row r="40">
      <c r="B40" s="237"/>
      <c r="D40" s="237"/>
      <c r="H40" s="237"/>
      <c r="J40" s="237"/>
    </row>
    <row r="41">
      <c r="B41" s="237"/>
      <c r="D41" s="237"/>
      <c r="H41" s="237"/>
      <c r="J41" s="237"/>
    </row>
    <row r="42">
      <c r="B42" s="237"/>
      <c r="D42" s="237"/>
      <c r="H42" s="237"/>
      <c r="J42" s="237"/>
    </row>
    <row r="43">
      <c r="B43" s="237"/>
      <c r="D43" s="237"/>
      <c r="H43" s="237"/>
      <c r="J43" s="237"/>
    </row>
    <row r="44">
      <c r="B44" s="237"/>
      <c r="D44" s="237"/>
      <c r="H44" s="237"/>
      <c r="J44" s="237"/>
    </row>
    <row r="45">
      <c r="B45" s="237"/>
      <c r="D45" s="237"/>
      <c r="H45" s="237"/>
      <c r="J45" s="237"/>
    </row>
    <row r="46">
      <c r="B46" s="237"/>
      <c r="D46" s="237"/>
      <c r="H46" s="237"/>
      <c r="J46" s="237"/>
    </row>
    <row r="47">
      <c r="B47" s="237"/>
      <c r="D47" s="237"/>
      <c r="H47" s="237"/>
      <c r="J47" s="237"/>
    </row>
    <row r="48">
      <c r="B48" s="237"/>
      <c r="D48" s="237"/>
      <c r="H48" s="237"/>
      <c r="J48" s="237"/>
    </row>
    <row r="49">
      <c r="B49" s="237"/>
      <c r="D49" s="237"/>
      <c r="H49" s="237"/>
      <c r="J49" s="237"/>
    </row>
    <row r="50">
      <c r="B50" s="237"/>
      <c r="D50" s="237"/>
      <c r="H50" s="237"/>
      <c r="J50" s="237"/>
    </row>
    <row r="51">
      <c r="B51" s="237"/>
      <c r="D51" s="237"/>
      <c r="H51" s="237"/>
      <c r="J51" s="237"/>
    </row>
    <row r="52">
      <c r="B52" s="237"/>
      <c r="D52" s="237"/>
      <c r="H52" s="237"/>
      <c r="J52" s="237"/>
    </row>
    <row r="53">
      <c r="B53" s="237"/>
      <c r="D53" s="237"/>
      <c r="H53" s="237"/>
      <c r="J53" s="237"/>
    </row>
    <row r="54">
      <c r="B54" s="237"/>
      <c r="D54" s="237"/>
      <c r="H54" s="237"/>
      <c r="J54" s="237"/>
    </row>
    <row r="55">
      <c r="B55" s="237"/>
      <c r="D55" s="237"/>
      <c r="H55" s="237"/>
      <c r="J55" s="237"/>
    </row>
    <row r="56">
      <c r="B56" s="237"/>
      <c r="D56" s="237"/>
      <c r="H56" s="237"/>
      <c r="J56" s="237"/>
    </row>
    <row r="57">
      <c r="B57" s="237"/>
      <c r="D57" s="237"/>
      <c r="H57" s="237"/>
      <c r="J57" s="237"/>
    </row>
    <row r="58">
      <c r="B58" s="237"/>
      <c r="D58" s="237"/>
      <c r="H58" s="237"/>
      <c r="J58" s="237"/>
    </row>
    <row r="59">
      <c r="B59" s="237"/>
      <c r="D59" s="237"/>
      <c r="H59" s="237"/>
      <c r="J59" s="237"/>
    </row>
    <row r="60">
      <c r="B60" s="237"/>
      <c r="D60" s="237"/>
      <c r="H60" s="237"/>
      <c r="J60" s="237"/>
    </row>
    <row r="61">
      <c r="B61" s="237"/>
      <c r="D61" s="237"/>
      <c r="H61" s="237"/>
      <c r="J61" s="237"/>
    </row>
    <row r="62">
      <c r="B62" s="237"/>
      <c r="D62" s="237"/>
      <c r="H62" s="237"/>
      <c r="J62" s="237"/>
    </row>
    <row r="63">
      <c r="B63" s="237"/>
      <c r="D63" s="237"/>
      <c r="H63" s="237"/>
      <c r="J63" s="237"/>
    </row>
    <row r="64">
      <c r="B64" s="237"/>
      <c r="D64" s="237"/>
      <c r="H64" s="237"/>
      <c r="J64" s="237"/>
    </row>
    <row r="65">
      <c r="B65" s="237"/>
      <c r="D65" s="237"/>
      <c r="H65" s="237"/>
      <c r="J65" s="237"/>
    </row>
    <row r="66">
      <c r="B66" s="237"/>
      <c r="D66" s="237"/>
      <c r="H66" s="237"/>
      <c r="J66" s="237"/>
    </row>
    <row r="67">
      <c r="B67" s="237"/>
      <c r="D67" s="237"/>
      <c r="H67" s="237"/>
      <c r="J67" s="237"/>
    </row>
    <row r="68">
      <c r="B68" s="237"/>
      <c r="D68" s="237"/>
      <c r="H68" s="237"/>
      <c r="J68" s="237"/>
    </row>
    <row r="69">
      <c r="B69" s="237"/>
      <c r="D69" s="237"/>
      <c r="H69" s="237"/>
      <c r="J69" s="237"/>
    </row>
    <row r="70">
      <c r="B70" s="237"/>
      <c r="D70" s="237"/>
      <c r="H70" s="237"/>
      <c r="J70" s="237"/>
    </row>
    <row r="71">
      <c r="B71" s="237"/>
      <c r="D71" s="237"/>
      <c r="H71" s="237"/>
      <c r="J71" s="237"/>
    </row>
    <row r="72">
      <c r="B72" s="237"/>
      <c r="D72" s="237"/>
      <c r="H72" s="237"/>
      <c r="J72" s="237"/>
    </row>
    <row r="73">
      <c r="B73" s="237"/>
      <c r="D73" s="237"/>
      <c r="H73" s="237"/>
      <c r="J73" s="237"/>
    </row>
    <row r="74">
      <c r="B74" s="237"/>
      <c r="D74" s="237"/>
      <c r="H74" s="237"/>
      <c r="J74" s="237"/>
    </row>
    <row r="75">
      <c r="B75" s="237"/>
      <c r="D75" s="237"/>
      <c r="H75" s="237"/>
      <c r="J75" s="237"/>
    </row>
    <row r="76">
      <c r="B76" s="237"/>
      <c r="D76" s="237"/>
      <c r="H76" s="237"/>
      <c r="J76" s="237"/>
    </row>
    <row r="77">
      <c r="B77" s="237"/>
      <c r="D77" s="237"/>
      <c r="H77" s="237"/>
      <c r="J77" s="237"/>
    </row>
    <row r="78">
      <c r="B78" s="237"/>
      <c r="D78" s="237"/>
      <c r="H78" s="237"/>
      <c r="J78" s="237"/>
    </row>
    <row r="79">
      <c r="B79" s="237"/>
      <c r="D79" s="237"/>
      <c r="H79" s="237"/>
      <c r="J79" s="237"/>
    </row>
    <row r="80">
      <c r="B80" s="237"/>
      <c r="D80" s="237"/>
      <c r="H80" s="237"/>
      <c r="J80" s="237"/>
    </row>
    <row r="81">
      <c r="B81" s="237"/>
      <c r="D81" s="237"/>
      <c r="H81" s="237"/>
      <c r="J81" s="237"/>
    </row>
    <row r="82">
      <c r="B82" s="237"/>
      <c r="D82" s="237"/>
      <c r="H82" s="237"/>
      <c r="J82" s="237"/>
    </row>
    <row r="83">
      <c r="B83" s="237"/>
      <c r="D83" s="237"/>
      <c r="H83" s="237"/>
      <c r="J83" s="237"/>
    </row>
    <row r="84">
      <c r="B84" s="237"/>
      <c r="D84" s="237"/>
      <c r="H84" s="237"/>
      <c r="J84" s="237"/>
    </row>
    <row r="85">
      <c r="B85" s="237"/>
      <c r="D85" s="237"/>
      <c r="H85" s="237"/>
      <c r="J85" s="237"/>
    </row>
    <row r="86">
      <c r="B86" s="237"/>
      <c r="D86" s="237"/>
      <c r="H86" s="237"/>
      <c r="J86" s="237"/>
    </row>
    <row r="87">
      <c r="B87" s="237"/>
      <c r="D87" s="237"/>
      <c r="H87" s="237"/>
      <c r="J87" s="237"/>
    </row>
    <row r="88">
      <c r="B88" s="237"/>
      <c r="D88" s="237"/>
      <c r="H88" s="237"/>
      <c r="J88" s="237"/>
    </row>
    <row r="89">
      <c r="B89" s="237"/>
      <c r="D89" s="237"/>
      <c r="H89" s="237"/>
      <c r="J89" s="237"/>
    </row>
    <row r="90">
      <c r="B90" s="237"/>
      <c r="D90" s="237"/>
      <c r="H90" s="237"/>
      <c r="J90" s="237"/>
    </row>
    <row r="91">
      <c r="B91" s="237"/>
      <c r="D91" s="237"/>
      <c r="H91" s="237"/>
      <c r="J91" s="237"/>
    </row>
    <row r="92">
      <c r="B92" s="237"/>
      <c r="D92" s="237"/>
      <c r="H92" s="237"/>
      <c r="J92" s="237"/>
    </row>
    <row r="93">
      <c r="B93" s="237"/>
      <c r="D93" s="237"/>
      <c r="H93" s="237"/>
      <c r="J93" s="237"/>
    </row>
    <row r="94">
      <c r="B94" s="237"/>
      <c r="D94" s="237"/>
      <c r="H94" s="237"/>
      <c r="J94" s="237"/>
    </row>
    <row r="95">
      <c r="B95" s="237"/>
      <c r="D95" s="237"/>
      <c r="H95" s="237"/>
      <c r="J95" s="237"/>
    </row>
    <row r="96">
      <c r="B96" s="237"/>
      <c r="D96" s="237"/>
      <c r="H96" s="237"/>
      <c r="J96" s="237"/>
    </row>
    <row r="97">
      <c r="B97" s="237"/>
      <c r="D97" s="237"/>
      <c r="H97" s="237"/>
      <c r="J97" s="237"/>
    </row>
    <row r="98">
      <c r="B98" s="237"/>
      <c r="D98" s="237"/>
      <c r="H98" s="237"/>
      <c r="J98" s="237"/>
    </row>
    <row r="99">
      <c r="B99" s="237"/>
      <c r="D99" s="237"/>
      <c r="H99" s="237"/>
      <c r="J99" s="237"/>
    </row>
    <row r="100">
      <c r="B100" s="237"/>
      <c r="D100" s="237"/>
      <c r="H100" s="237"/>
      <c r="J100" s="237"/>
    </row>
    <row r="101">
      <c r="B101" s="237"/>
      <c r="D101" s="237"/>
      <c r="H101" s="237"/>
      <c r="J101" s="237"/>
    </row>
    <row r="102">
      <c r="B102" s="237"/>
      <c r="D102" s="237"/>
      <c r="H102" s="237"/>
      <c r="J102" s="237"/>
    </row>
    <row r="103">
      <c r="B103" s="237"/>
      <c r="D103" s="237"/>
      <c r="H103" s="237"/>
      <c r="J103" s="237"/>
    </row>
    <row r="104">
      <c r="B104" s="237"/>
      <c r="D104" s="237"/>
      <c r="H104" s="237"/>
      <c r="J104" s="237"/>
    </row>
    <row r="105">
      <c r="B105" s="237"/>
      <c r="D105" s="237"/>
      <c r="H105" s="237"/>
      <c r="J105" s="237"/>
    </row>
    <row r="106">
      <c r="B106" s="237"/>
      <c r="D106" s="237"/>
      <c r="H106" s="237"/>
      <c r="J106" s="237"/>
    </row>
    <row r="107">
      <c r="B107" s="237"/>
      <c r="D107" s="237"/>
      <c r="H107" s="237"/>
      <c r="J107" s="237"/>
    </row>
    <row r="108">
      <c r="B108" s="237"/>
      <c r="D108" s="237"/>
      <c r="H108" s="237"/>
      <c r="J108" s="237"/>
    </row>
    <row r="109">
      <c r="B109" s="237"/>
      <c r="D109" s="237"/>
      <c r="H109" s="237"/>
      <c r="J109" s="237"/>
    </row>
    <row r="110">
      <c r="B110" s="237"/>
      <c r="D110" s="237"/>
      <c r="H110" s="237"/>
      <c r="J110" s="237"/>
    </row>
    <row r="111">
      <c r="B111" s="237"/>
      <c r="D111" s="237"/>
      <c r="H111" s="237"/>
      <c r="J111" s="237"/>
    </row>
    <row r="112">
      <c r="B112" s="237"/>
      <c r="D112" s="237"/>
      <c r="H112" s="237"/>
      <c r="J112" s="237"/>
    </row>
    <row r="113">
      <c r="B113" s="237"/>
      <c r="D113" s="237"/>
      <c r="H113" s="237"/>
      <c r="J113" s="237"/>
    </row>
    <row r="114">
      <c r="B114" s="237"/>
      <c r="D114" s="237"/>
      <c r="H114" s="237"/>
      <c r="J114" s="237"/>
    </row>
    <row r="115">
      <c r="B115" s="237"/>
      <c r="D115" s="237"/>
      <c r="H115" s="237"/>
      <c r="J115" s="237"/>
    </row>
    <row r="116">
      <c r="B116" s="237"/>
      <c r="D116" s="237"/>
      <c r="H116" s="237"/>
      <c r="J116" s="237"/>
    </row>
    <row r="117">
      <c r="B117" s="237"/>
      <c r="D117" s="237"/>
      <c r="H117" s="237"/>
      <c r="J117" s="237"/>
    </row>
    <row r="118">
      <c r="B118" s="237"/>
      <c r="D118" s="237"/>
      <c r="H118" s="237"/>
      <c r="J118" s="237"/>
    </row>
    <row r="119">
      <c r="B119" s="237"/>
      <c r="D119" s="237"/>
      <c r="H119" s="237"/>
      <c r="J119" s="237"/>
    </row>
    <row r="120">
      <c r="B120" s="237"/>
      <c r="D120" s="237"/>
      <c r="H120" s="237"/>
      <c r="J120" s="237"/>
    </row>
    <row r="121">
      <c r="B121" s="237"/>
      <c r="D121" s="237"/>
      <c r="H121" s="237"/>
      <c r="J121" s="237"/>
    </row>
    <row r="122">
      <c r="B122" s="237"/>
      <c r="D122" s="237"/>
      <c r="H122" s="237"/>
      <c r="J122" s="237"/>
    </row>
    <row r="123">
      <c r="B123" s="237"/>
      <c r="D123" s="237"/>
      <c r="H123" s="237"/>
      <c r="J123" s="237"/>
    </row>
    <row r="124">
      <c r="B124" s="237"/>
      <c r="D124" s="237"/>
      <c r="H124" s="237"/>
      <c r="J124" s="237"/>
    </row>
    <row r="125">
      <c r="B125" s="237"/>
      <c r="D125" s="237"/>
      <c r="H125" s="237"/>
      <c r="J125" s="237"/>
    </row>
    <row r="126">
      <c r="B126" s="237"/>
      <c r="D126" s="237"/>
      <c r="H126" s="237"/>
      <c r="J126" s="237"/>
    </row>
    <row r="127">
      <c r="B127" s="237"/>
      <c r="D127" s="237"/>
      <c r="H127" s="237"/>
      <c r="J127" s="237"/>
    </row>
    <row r="128">
      <c r="B128" s="237"/>
      <c r="D128" s="237"/>
      <c r="H128" s="237"/>
      <c r="J128" s="237"/>
    </row>
    <row r="129">
      <c r="B129" s="237"/>
      <c r="D129" s="237"/>
      <c r="H129" s="237"/>
      <c r="J129" s="237"/>
    </row>
    <row r="130">
      <c r="B130" s="237"/>
      <c r="D130" s="237"/>
      <c r="H130" s="237"/>
      <c r="J130" s="237"/>
    </row>
    <row r="131">
      <c r="B131" s="237"/>
      <c r="D131" s="237"/>
      <c r="H131" s="237"/>
      <c r="J131" s="237"/>
    </row>
    <row r="132">
      <c r="B132" s="237"/>
      <c r="D132" s="237"/>
      <c r="H132" s="237"/>
      <c r="J132" s="237"/>
    </row>
    <row r="133">
      <c r="B133" s="237"/>
      <c r="D133" s="237"/>
      <c r="H133" s="237"/>
      <c r="J133" s="237"/>
    </row>
    <row r="134">
      <c r="B134" s="237"/>
      <c r="D134" s="237"/>
      <c r="H134" s="237"/>
      <c r="J134" s="237"/>
    </row>
    <row r="135">
      <c r="B135" s="237"/>
      <c r="D135" s="237"/>
      <c r="H135" s="237"/>
      <c r="J135" s="237"/>
    </row>
    <row r="136">
      <c r="B136" s="237"/>
      <c r="D136" s="237"/>
      <c r="H136" s="237"/>
      <c r="J136" s="237"/>
    </row>
    <row r="137">
      <c r="B137" s="237"/>
      <c r="D137" s="237"/>
      <c r="H137" s="237"/>
      <c r="J137" s="237"/>
    </row>
    <row r="138">
      <c r="B138" s="237"/>
      <c r="D138" s="237"/>
      <c r="H138" s="237"/>
      <c r="J138" s="237"/>
    </row>
    <row r="139">
      <c r="B139" s="237"/>
      <c r="D139" s="237"/>
      <c r="H139" s="237"/>
      <c r="J139" s="237"/>
    </row>
    <row r="140">
      <c r="B140" s="237"/>
      <c r="D140" s="237"/>
      <c r="H140" s="237"/>
      <c r="J140" s="237"/>
    </row>
    <row r="141">
      <c r="B141" s="237"/>
      <c r="D141" s="237"/>
      <c r="H141" s="237"/>
      <c r="J141" s="237"/>
    </row>
    <row r="142">
      <c r="B142" s="237"/>
      <c r="D142" s="237"/>
      <c r="H142" s="237"/>
      <c r="J142" s="237"/>
    </row>
    <row r="143">
      <c r="B143" s="237"/>
      <c r="D143" s="237"/>
      <c r="H143" s="237"/>
      <c r="J143" s="237"/>
    </row>
    <row r="144">
      <c r="B144" s="237"/>
      <c r="D144" s="237"/>
      <c r="H144" s="237"/>
      <c r="J144" s="237"/>
    </row>
    <row r="145">
      <c r="B145" s="237"/>
      <c r="D145" s="237"/>
      <c r="H145" s="237"/>
      <c r="J145" s="237"/>
    </row>
    <row r="146">
      <c r="B146" s="237"/>
      <c r="D146" s="237"/>
      <c r="H146" s="237"/>
      <c r="J146" s="237"/>
    </row>
    <row r="147">
      <c r="B147" s="237"/>
      <c r="D147" s="237"/>
      <c r="H147" s="237"/>
      <c r="J147" s="237"/>
    </row>
    <row r="148">
      <c r="B148" s="237"/>
      <c r="D148" s="237"/>
      <c r="H148" s="237"/>
      <c r="J148" s="237"/>
    </row>
    <row r="149">
      <c r="B149" s="237"/>
      <c r="D149" s="237"/>
      <c r="H149" s="237"/>
      <c r="J149" s="237"/>
    </row>
    <row r="150">
      <c r="B150" s="237"/>
      <c r="D150" s="237"/>
      <c r="H150" s="237"/>
      <c r="J150" s="237"/>
    </row>
    <row r="151">
      <c r="B151" s="237"/>
      <c r="D151" s="237"/>
      <c r="H151" s="237"/>
      <c r="J151" s="237"/>
    </row>
    <row r="152">
      <c r="B152" s="237"/>
      <c r="D152" s="237"/>
      <c r="H152" s="237"/>
      <c r="J152" s="237"/>
    </row>
    <row r="153">
      <c r="B153" s="237"/>
      <c r="D153" s="237"/>
      <c r="H153" s="237"/>
      <c r="J153" s="237"/>
    </row>
    <row r="154">
      <c r="B154" s="237"/>
      <c r="D154" s="237"/>
      <c r="H154" s="237"/>
      <c r="J154" s="237"/>
    </row>
    <row r="155">
      <c r="B155" s="237"/>
      <c r="D155" s="237"/>
      <c r="H155" s="237"/>
      <c r="J155" s="237"/>
    </row>
    <row r="156">
      <c r="B156" s="237"/>
      <c r="D156" s="237"/>
      <c r="H156" s="237"/>
      <c r="J156" s="237"/>
    </row>
    <row r="157">
      <c r="B157" s="237"/>
      <c r="D157" s="237"/>
      <c r="H157" s="237"/>
      <c r="J157" s="237"/>
    </row>
    <row r="158">
      <c r="B158" s="237"/>
      <c r="D158" s="237"/>
      <c r="H158" s="237"/>
      <c r="J158" s="237"/>
    </row>
    <row r="159">
      <c r="B159" s="237"/>
      <c r="D159" s="237"/>
      <c r="H159" s="237"/>
      <c r="J159" s="237"/>
    </row>
    <row r="160">
      <c r="B160" s="237"/>
      <c r="D160" s="237"/>
      <c r="H160" s="237"/>
      <c r="J160" s="237"/>
    </row>
    <row r="161">
      <c r="B161" s="237"/>
      <c r="D161" s="237"/>
      <c r="H161" s="237"/>
      <c r="J161" s="237"/>
    </row>
    <row r="162">
      <c r="B162" s="237"/>
      <c r="D162" s="237"/>
      <c r="H162" s="237"/>
      <c r="J162" s="237"/>
    </row>
    <row r="163">
      <c r="B163" s="237"/>
      <c r="D163" s="237"/>
      <c r="H163" s="237"/>
      <c r="J163" s="237"/>
    </row>
    <row r="164">
      <c r="B164" s="237"/>
      <c r="D164" s="237"/>
      <c r="H164" s="237"/>
      <c r="J164" s="237"/>
    </row>
    <row r="165">
      <c r="B165" s="237"/>
      <c r="D165" s="237"/>
      <c r="H165" s="237"/>
      <c r="J165" s="237"/>
    </row>
    <row r="166">
      <c r="B166" s="237"/>
      <c r="D166" s="237"/>
      <c r="H166" s="237"/>
      <c r="J166" s="237"/>
    </row>
    <row r="167">
      <c r="B167" s="237"/>
      <c r="D167" s="237"/>
      <c r="H167" s="237"/>
      <c r="J167" s="237"/>
    </row>
    <row r="168">
      <c r="B168" s="237"/>
      <c r="D168" s="237"/>
      <c r="H168" s="237"/>
      <c r="J168" s="237"/>
    </row>
    <row r="169">
      <c r="B169" s="237"/>
      <c r="D169" s="237"/>
      <c r="H169" s="237"/>
      <c r="J169" s="237"/>
    </row>
    <row r="170">
      <c r="B170" s="237"/>
      <c r="D170" s="237"/>
      <c r="H170" s="237"/>
      <c r="J170" s="237"/>
    </row>
    <row r="171">
      <c r="B171" s="237"/>
      <c r="D171" s="237"/>
      <c r="H171" s="237"/>
      <c r="J171" s="237"/>
    </row>
    <row r="172">
      <c r="B172" s="237"/>
      <c r="D172" s="237"/>
      <c r="H172" s="237"/>
      <c r="J172" s="237"/>
    </row>
    <row r="173">
      <c r="B173" s="237"/>
      <c r="D173" s="237"/>
      <c r="H173" s="237"/>
      <c r="J173" s="237"/>
    </row>
    <row r="174">
      <c r="B174" s="237"/>
      <c r="D174" s="237"/>
      <c r="H174" s="237"/>
      <c r="J174" s="237"/>
    </row>
    <row r="175">
      <c r="B175" s="237"/>
      <c r="D175" s="237"/>
      <c r="H175" s="237"/>
      <c r="J175" s="237"/>
    </row>
    <row r="176">
      <c r="B176" s="237"/>
      <c r="D176" s="237"/>
      <c r="H176" s="237"/>
      <c r="J176" s="237"/>
    </row>
    <row r="177">
      <c r="B177" s="237"/>
      <c r="D177" s="237"/>
      <c r="H177" s="237"/>
      <c r="J177" s="237"/>
    </row>
    <row r="178">
      <c r="B178" s="237"/>
      <c r="D178" s="237"/>
      <c r="H178" s="237"/>
      <c r="J178" s="237"/>
    </row>
    <row r="179">
      <c r="B179" s="237"/>
      <c r="D179" s="237"/>
      <c r="H179" s="237"/>
      <c r="J179" s="237"/>
    </row>
    <row r="180">
      <c r="B180" s="237"/>
      <c r="D180" s="237"/>
      <c r="H180" s="237"/>
      <c r="J180" s="237"/>
    </row>
    <row r="181">
      <c r="B181" s="237"/>
      <c r="D181" s="237"/>
      <c r="H181" s="237"/>
      <c r="J181" s="237"/>
    </row>
    <row r="182">
      <c r="B182" s="237"/>
      <c r="D182" s="237"/>
      <c r="H182" s="237"/>
      <c r="J182" s="237"/>
    </row>
    <row r="183">
      <c r="B183" s="237"/>
      <c r="D183" s="237"/>
      <c r="H183" s="237"/>
      <c r="J183" s="237"/>
    </row>
    <row r="184">
      <c r="B184" s="237"/>
      <c r="D184" s="237"/>
      <c r="H184" s="237"/>
      <c r="J184" s="237"/>
    </row>
    <row r="185">
      <c r="B185" s="237"/>
      <c r="D185" s="237"/>
      <c r="H185" s="237"/>
      <c r="J185" s="237"/>
    </row>
    <row r="186">
      <c r="B186" s="237"/>
      <c r="D186" s="237"/>
      <c r="H186" s="237"/>
      <c r="J186" s="237"/>
    </row>
    <row r="187">
      <c r="B187" s="237"/>
      <c r="D187" s="237"/>
      <c r="H187" s="237"/>
      <c r="J187" s="237"/>
    </row>
    <row r="188">
      <c r="B188" s="237"/>
      <c r="D188" s="237"/>
      <c r="H188" s="237"/>
      <c r="J188" s="237"/>
    </row>
    <row r="189">
      <c r="B189" s="237"/>
      <c r="D189" s="237"/>
      <c r="H189" s="237"/>
      <c r="J189" s="237"/>
    </row>
    <row r="190">
      <c r="B190" s="237"/>
      <c r="D190" s="237"/>
      <c r="H190" s="237"/>
      <c r="J190" s="237"/>
    </row>
    <row r="191">
      <c r="B191" s="237"/>
      <c r="D191" s="237"/>
      <c r="H191" s="237"/>
      <c r="J191" s="237"/>
    </row>
    <row r="192">
      <c r="B192" s="237"/>
      <c r="D192" s="237"/>
      <c r="H192" s="237"/>
      <c r="J192" s="237"/>
    </row>
    <row r="193">
      <c r="B193" s="237"/>
      <c r="D193" s="237"/>
      <c r="H193" s="237"/>
      <c r="J193" s="237"/>
    </row>
    <row r="194">
      <c r="B194" s="237"/>
      <c r="D194" s="237"/>
      <c r="H194" s="237"/>
      <c r="J194" s="237"/>
    </row>
    <row r="195">
      <c r="B195" s="237"/>
      <c r="D195" s="237"/>
      <c r="H195" s="237"/>
      <c r="J195" s="237"/>
    </row>
    <row r="196">
      <c r="B196" s="237"/>
      <c r="D196" s="237"/>
      <c r="H196" s="237"/>
      <c r="J196" s="237"/>
    </row>
    <row r="197">
      <c r="B197" s="237"/>
      <c r="D197" s="237"/>
      <c r="H197" s="237"/>
      <c r="J197" s="237"/>
    </row>
    <row r="198">
      <c r="B198" s="237"/>
      <c r="D198" s="237"/>
      <c r="H198" s="237"/>
      <c r="J198" s="237"/>
    </row>
    <row r="199">
      <c r="B199" s="237"/>
      <c r="D199" s="237"/>
      <c r="H199" s="237"/>
      <c r="J199" s="237"/>
    </row>
    <row r="200">
      <c r="B200" s="237"/>
      <c r="D200" s="237"/>
      <c r="H200" s="237"/>
      <c r="J200" s="237"/>
    </row>
    <row r="201">
      <c r="B201" s="237"/>
      <c r="D201" s="237"/>
      <c r="H201" s="237"/>
      <c r="J201" s="237"/>
    </row>
    <row r="202">
      <c r="B202" s="237"/>
      <c r="D202" s="237"/>
      <c r="H202" s="237"/>
      <c r="J202" s="237"/>
    </row>
    <row r="203">
      <c r="B203" s="237"/>
      <c r="D203" s="237"/>
      <c r="H203" s="237"/>
      <c r="J203" s="237"/>
    </row>
    <row r="204">
      <c r="B204" s="237"/>
      <c r="D204" s="237"/>
      <c r="H204" s="237"/>
      <c r="J204" s="237"/>
    </row>
    <row r="205">
      <c r="B205" s="237"/>
      <c r="D205" s="237"/>
      <c r="H205" s="237"/>
      <c r="J205" s="237"/>
    </row>
    <row r="206">
      <c r="B206" s="237"/>
      <c r="D206" s="237"/>
      <c r="H206" s="237"/>
      <c r="J206" s="237"/>
    </row>
    <row r="207">
      <c r="B207" s="237"/>
      <c r="D207" s="237"/>
      <c r="H207" s="237"/>
      <c r="J207" s="237"/>
    </row>
    <row r="208">
      <c r="B208" s="237"/>
      <c r="D208" s="237"/>
      <c r="H208" s="237"/>
      <c r="J208" s="237"/>
    </row>
    <row r="209">
      <c r="B209" s="237"/>
      <c r="D209" s="237"/>
      <c r="H209" s="237"/>
      <c r="J209" s="237"/>
    </row>
    <row r="210">
      <c r="B210" s="237"/>
      <c r="D210" s="237"/>
      <c r="H210" s="237"/>
      <c r="J210" s="237"/>
    </row>
    <row r="211">
      <c r="B211" s="237"/>
      <c r="D211" s="237"/>
      <c r="H211" s="237"/>
      <c r="J211" s="237"/>
    </row>
    <row r="212">
      <c r="B212" s="237"/>
      <c r="D212" s="237"/>
      <c r="H212" s="237"/>
      <c r="J212" s="237"/>
    </row>
    <row r="213">
      <c r="B213" s="237"/>
      <c r="D213" s="237"/>
      <c r="H213" s="237"/>
      <c r="J213" s="237"/>
    </row>
    <row r="214">
      <c r="B214" s="237"/>
      <c r="D214" s="237"/>
      <c r="H214" s="237"/>
      <c r="J214" s="237"/>
    </row>
    <row r="215">
      <c r="B215" s="237"/>
      <c r="D215" s="237"/>
      <c r="H215" s="237"/>
      <c r="J215" s="237"/>
    </row>
    <row r="216">
      <c r="B216" s="237"/>
      <c r="D216" s="237"/>
      <c r="H216" s="237"/>
      <c r="J216" s="237"/>
    </row>
    <row r="217">
      <c r="B217" s="237"/>
      <c r="D217" s="237"/>
      <c r="H217" s="237"/>
      <c r="J217" s="237"/>
    </row>
    <row r="218">
      <c r="B218" s="237"/>
      <c r="D218" s="237"/>
      <c r="H218" s="237"/>
      <c r="J218" s="237"/>
    </row>
    <row r="219">
      <c r="B219" s="237"/>
      <c r="D219" s="237"/>
      <c r="H219" s="237"/>
      <c r="J219" s="237"/>
    </row>
    <row r="220">
      <c r="B220" s="237"/>
      <c r="D220" s="237"/>
      <c r="H220" s="237"/>
      <c r="J220" s="237"/>
    </row>
    <row r="221">
      <c r="B221" s="237"/>
      <c r="D221" s="237"/>
      <c r="H221" s="237"/>
      <c r="J221" s="237"/>
    </row>
    <row r="222">
      <c r="B222" s="237"/>
      <c r="D222" s="237"/>
      <c r="H222" s="237"/>
      <c r="J222" s="237"/>
    </row>
    <row r="223">
      <c r="B223" s="237"/>
      <c r="D223" s="237"/>
      <c r="H223" s="237"/>
      <c r="J223" s="237"/>
    </row>
    <row r="224">
      <c r="B224" s="237"/>
      <c r="D224" s="237"/>
      <c r="H224" s="237"/>
      <c r="J224" s="237"/>
    </row>
    <row r="225">
      <c r="B225" s="237"/>
      <c r="D225" s="237"/>
      <c r="H225" s="237"/>
      <c r="J225" s="237"/>
    </row>
    <row r="226">
      <c r="B226" s="237"/>
      <c r="D226" s="237"/>
      <c r="H226" s="237"/>
      <c r="J226" s="237"/>
    </row>
    <row r="227">
      <c r="B227" s="237"/>
      <c r="D227" s="237"/>
      <c r="H227" s="237"/>
      <c r="J227" s="237"/>
    </row>
    <row r="228">
      <c r="B228" s="237"/>
      <c r="D228" s="237"/>
      <c r="H228" s="237"/>
      <c r="J228" s="237"/>
    </row>
    <row r="229">
      <c r="B229" s="237"/>
      <c r="D229" s="237"/>
      <c r="H229" s="237"/>
      <c r="J229" s="237"/>
    </row>
    <row r="230">
      <c r="B230" s="237"/>
      <c r="D230" s="237"/>
      <c r="H230" s="237"/>
      <c r="J230" s="237"/>
    </row>
    <row r="231">
      <c r="B231" s="237"/>
      <c r="D231" s="237"/>
      <c r="H231" s="237"/>
      <c r="J231" s="237"/>
    </row>
    <row r="232">
      <c r="B232" s="237"/>
      <c r="D232" s="237"/>
      <c r="H232" s="237"/>
      <c r="J232" s="237"/>
    </row>
    <row r="233">
      <c r="B233" s="237"/>
      <c r="D233" s="237"/>
      <c r="H233" s="237"/>
      <c r="J233" s="237"/>
    </row>
    <row r="234">
      <c r="B234" s="237"/>
      <c r="D234" s="237"/>
      <c r="H234" s="237"/>
      <c r="J234" s="237"/>
    </row>
    <row r="235">
      <c r="B235" s="237"/>
      <c r="D235" s="237"/>
      <c r="H235" s="237"/>
      <c r="J235" s="237"/>
    </row>
    <row r="236">
      <c r="B236" s="237"/>
      <c r="D236" s="237"/>
      <c r="H236" s="237"/>
      <c r="J236" s="237"/>
    </row>
    <row r="237">
      <c r="B237" s="237"/>
      <c r="D237" s="237"/>
      <c r="H237" s="237"/>
      <c r="J237" s="237"/>
    </row>
    <row r="238">
      <c r="B238" s="237"/>
      <c r="D238" s="237"/>
      <c r="H238" s="237"/>
      <c r="J238" s="237"/>
    </row>
    <row r="239">
      <c r="B239" s="237"/>
      <c r="D239" s="237"/>
      <c r="H239" s="237"/>
      <c r="J239" s="237"/>
    </row>
    <row r="240">
      <c r="B240" s="237"/>
      <c r="D240" s="237"/>
      <c r="H240" s="237"/>
      <c r="J240" s="237"/>
    </row>
    <row r="241">
      <c r="B241" s="237"/>
      <c r="D241" s="237"/>
      <c r="H241" s="237"/>
      <c r="J241" s="237"/>
    </row>
    <row r="242">
      <c r="B242" s="237"/>
      <c r="D242" s="237"/>
      <c r="H242" s="237"/>
      <c r="J242" s="237"/>
    </row>
    <row r="243">
      <c r="B243" s="237"/>
      <c r="D243" s="237"/>
      <c r="H243" s="237"/>
      <c r="J243" s="237"/>
    </row>
    <row r="244">
      <c r="B244" s="237"/>
      <c r="D244" s="237"/>
      <c r="H244" s="237"/>
      <c r="J244" s="237"/>
    </row>
    <row r="245">
      <c r="B245" s="237"/>
      <c r="D245" s="237"/>
      <c r="H245" s="237"/>
      <c r="J245" s="237"/>
    </row>
    <row r="246">
      <c r="B246" s="237"/>
      <c r="D246" s="237"/>
      <c r="H246" s="237"/>
      <c r="J246" s="237"/>
    </row>
    <row r="247">
      <c r="B247" s="237"/>
      <c r="D247" s="237"/>
      <c r="H247" s="237"/>
      <c r="J247" s="237"/>
    </row>
    <row r="248">
      <c r="B248" s="237"/>
      <c r="D248" s="237"/>
      <c r="H248" s="237"/>
      <c r="J248" s="237"/>
    </row>
    <row r="249">
      <c r="B249" s="237"/>
      <c r="D249" s="237"/>
      <c r="H249" s="237"/>
      <c r="J249" s="237"/>
    </row>
    <row r="250">
      <c r="B250" s="237"/>
      <c r="D250" s="237"/>
      <c r="H250" s="237"/>
      <c r="J250" s="237"/>
    </row>
    <row r="251">
      <c r="B251" s="237"/>
      <c r="D251" s="237"/>
      <c r="H251" s="237"/>
      <c r="J251" s="237"/>
    </row>
    <row r="252">
      <c r="B252" s="237"/>
      <c r="D252" s="237"/>
      <c r="H252" s="237"/>
      <c r="J252" s="237"/>
    </row>
    <row r="253">
      <c r="B253" s="237"/>
      <c r="D253" s="237"/>
      <c r="H253" s="237"/>
      <c r="J253" s="237"/>
    </row>
    <row r="254">
      <c r="B254" s="237"/>
      <c r="D254" s="237"/>
      <c r="H254" s="237"/>
      <c r="J254" s="237"/>
    </row>
    <row r="255">
      <c r="B255" s="237"/>
      <c r="D255" s="237"/>
      <c r="H255" s="237"/>
      <c r="J255" s="237"/>
    </row>
    <row r="256">
      <c r="B256" s="237"/>
      <c r="D256" s="237"/>
      <c r="H256" s="237"/>
      <c r="J256" s="237"/>
    </row>
    <row r="257">
      <c r="B257" s="237"/>
      <c r="D257" s="237"/>
      <c r="H257" s="237"/>
      <c r="J257" s="237"/>
    </row>
    <row r="258">
      <c r="B258" s="237"/>
      <c r="D258" s="237"/>
      <c r="H258" s="237"/>
      <c r="J258" s="237"/>
    </row>
    <row r="259">
      <c r="B259" s="237"/>
      <c r="D259" s="237"/>
      <c r="H259" s="237"/>
      <c r="J259" s="237"/>
    </row>
    <row r="260">
      <c r="B260" s="237"/>
      <c r="D260" s="237"/>
      <c r="H260" s="237"/>
      <c r="J260" s="237"/>
    </row>
    <row r="261">
      <c r="B261" s="237"/>
      <c r="D261" s="237"/>
      <c r="H261" s="237"/>
      <c r="J261" s="237"/>
    </row>
    <row r="262">
      <c r="B262" s="237"/>
      <c r="D262" s="237"/>
      <c r="H262" s="237"/>
      <c r="J262" s="237"/>
    </row>
    <row r="263">
      <c r="B263" s="237"/>
      <c r="D263" s="237"/>
      <c r="H263" s="237"/>
      <c r="J263" s="237"/>
    </row>
    <row r="264">
      <c r="B264" s="237"/>
      <c r="D264" s="237"/>
      <c r="H264" s="237"/>
      <c r="J264" s="237"/>
    </row>
    <row r="265">
      <c r="B265" s="237"/>
      <c r="D265" s="237"/>
      <c r="H265" s="237"/>
      <c r="J265" s="237"/>
    </row>
    <row r="266">
      <c r="B266" s="237"/>
      <c r="D266" s="237"/>
      <c r="H266" s="237"/>
      <c r="J266" s="237"/>
    </row>
    <row r="267">
      <c r="B267" s="237"/>
      <c r="D267" s="237"/>
      <c r="H267" s="237"/>
      <c r="J267" s="237"/>
    </row>
    <row r="268">
      <c r="B268" s="237"/>
      <c r="D268" s="237"/>
      <c r="H268" s="237"/>
      <c r="J268" s="237"/>
    </row>
    <row r="269">
      <c r="B269" s="237"/>
      <c r="D269" s="237"/>
      <c r="H269" s="237"/>
      <c r="J269" s="237"/>
    </row>
    <row r="270">
      <c r="B270" s="237"/>
      <c r="D270" s="237"/>
      <c r="H270" s="237"/>
      <c r="J270" s="237"/>
    </row>
    <row r="271">
      <c r="B271" s="237"/>
      <c r="D271" s="237"/>
      <c r="H271" s="237"/>
      <c r="J271" s="237"/>
    </row>
    <row r="272">
      <c r="B272" s="237"/>
      <c r="D272" s="237"/>
      <c r="H272" s="237"/>
      <c r="J272" s="237"/>
    </row>
    <row r="273">
      <c r="B273" s="237"/>
      <c r="D273" s="237"/>
      <c r="H273" s="237"/>
      <c r="J273" s="237"/>
    </row>
    <row r="274">
      <c r="B274" s="237"/>
      <c r="D274" s="237"/>
      <c r="H274" s="237"/>
      <c r="J274" s="237"/>
    </row>
    <row r="275">
      <c r="B275" s="237"/>
      <c r="D275" s="237"/>
      <c r="H275" s="237"/>
      <c r="J275" s="237"/>
    </row>
    <row r="276">
      <c r="B276" s="237"/>
      <c r="D276" s="237"/>
      <c r="H276" s="237"/>
      <c r="J276" s="237"/>
    </row>
    <row r="277">
      <c r="B277" s="237"/>
      <c r="D277" s="237"/>
      <c r="H277" s="237"/>
      <c r="J277" s="237"/>
    </row>
    <row r="278">
      <c r="B278" s="237"/>
      <c r="D278" s="237"/>
      <c r="H278" s="237"/>
      <c r="J278" s="237"/>
    </row>
    <row r="279">
      <c r="B279" s="237"/>
      <c r="D279" s="237"/>
      <c r="H279" s="237"/>
      <c r="J279" s="237"/>
    </row>
    <row r="280">
      <c r="B280" s="237"/>
      <c r="D280" s="237"/>
      <c r="H280" s="237"/>
      <c r="J280" s="237"/>
    </row>
    <row r="281">
      <c r="B281" s="237"/>
      <c r="D281" s="237"/>
      <c r="H281" s="237"/>
      <c r="J281" s="237"/>
    </row>
    <row r="282">
      <c r="B282" s="237"/>
      <c r="D282" s="237"/>
      <c r="H282" s="237"/>
      <c r="J282" s="237"/>
    </row>
    <row r="283">
      <c r="B283" s="237"/>
      <c r="D283" s="237"/>
      <c r="H283" s="237"/>
      <c r="J283" s="237"/>
    </row>
    <row r="284">
      <c r="B284" s="237"/>
      <c r="D284" s="237"/>
      <c r="H284" s="237"/>
      <c r="J284" s="237"/>
    </row>
    <row r="285">
      <c r="B285" s="237"/>
      <c r="D285" s="237"/>
      <c r="H285" s="237"/>
      <c r="J285" s="237"/>
    </row>
    <row r="286">
      <c r="B286" s="237"/>
      <c r="D286" s="237"/>
      <c r="H286" s="237"/>
      <c r="J286" s="237"/>
    </row>
    <row r="287">
      <c r="B287" s="237"/>
      <c r="D287" s="237"/>
      <c r="H287" s="237"/>
      <c r="J287" s="237"/>
    </row>
    <row r="288">
      <c r="B288" s="237"/>
      <c r="D288" s="237"/>
      <c r="H288" s="237"/>
      <c r="J288" s="237"/>
    </row>
    <row r="289">
      <c r="B289" s="237"/>
      <c r="D289" s="237"/>
      <c r="H289" s="237"/>
      <c r="J289" s="237"/>
    </row>
    <row r="290">
      <c r="B290" s="237"/>
      <c r="D290" s="237"/>
      <c r="H290" s="237"/>
      <c r="J290" s="237"/>
    </row>
    <row r="291">
      <c r="B291" s="237"/>
      <c r="D291" s="237"/>
      <c r="H291" s="237"/>
      <c r="J291" s="237"/>
    </row>
    <row r="292">
      <c r="B292" s="237"/>
      <c r="D292" s="237"/>
      <c r="H292" s="237"/>
      <c r="J292" s="237"/>
    </row>
    <row r="293">
      <c r="B293" s="237"/>
      <c r="D293" s="237"/>
      <c r="H293" s="237"/>
      <c r="J293" s="237"/>
    </row>
    <row r="294">
      <c r="B294" s="237"/>
      <c r="D294" s="237"/>
      <c r="H294" s="237"/>
      <c r="J294" s="237"/>
    </row>
    <row r="295">
      <c r="B295" s="237"/>
      <c r="D295" s="237"/>
      <c r="H295" s="237"/>
      <c r="J295" s="237"/>
    </row>
    <row r="296">
      <c r="B296" s="237"/>
      <c r="D296" s="237"/>
      <c r="H296" s="237"/>
      <c r="J296" s="237"/>
    </row>
    <row r="297">
      <c r="B297" s="237"/>
      <c r="D297" s="237"/>
      <c r="H297" s="237"/>
      <c r="J297" s="237"/>
    </row>
    <row r="298">
      <c r="B298" s="237"/>
      <c r="D298" s="237"/>
      <c r="H298" s="237"/>
      <c r="J298" s="237"/>
    </row>
    <row r="299">
      <c r="B299" s="237"/>
      <c r="D299" s="237"/>
      <c r="H299" s="237"/>
      <c r="J299" s="237"/>
    </row>
    <row r="300">
      <c r="B300" s="237"/>
      <c r="D300" s="237"/>
      <c r="H300" s="237"/>
      <c r="J300" s="237"/>
    </row>
    <row r="301">
      <c r="B301" s="237"/>
      <c r="D301" s="237"/>
      <c r="H301" s="237"/>
      <c r="J301" s="237"/>
    </row>
    <row r="302">
      <c r="B302" s="237"/>
      <c r="D302" s="237"/>
      <c r="H302" s="237"/>
      <c r="J302" s="237"/>
    </row>
    <row r="303">
      <c r="B303" s="237"/>
      <c r="D303" s="237"/>
      <c r="H303" s="237"/>
      <c r="J303" s="237"/>
    </row>
    <row r="304">
      <c r="B304" s="237"/>
      <c r="D304" s="237"/>
      <c r="H304" s="237"/>
      <c r="J304" s="237"/>
    </row>
    <row r="305">
      <c r="B305" s="237"/>
      <c r="D305" s="237"/>
      <c r="H305" s="237"/>
      <c r="J305" s="237"/>
    </row>
    <row r="306">
      <c r="B306" s="237"/>
      <c r="D306" s="237"/>
      <c r="H306" s="237"/>
      <c r="J306" s="237"/>
    </row>
    <row r="307">
      <c r="B307" s="237"/>
      <c r="D307" s="237"/>
      <c r="H307" s="237"/>
      <c r="J307" s="237"/>
    </row>
    <row r="308">
      <c r="B308" s="237"/>
      <c r="D308" s="237"/>
      <c r="H308" s="237"/>
      <c r="J308" s="237"/>
    </row>
    <row r="309">
      <c r="B309" s="237"/>
      <c r="D309" s="237"/>
      <c r="H309" s="237"/>
      <c r="J309" s="237"/>
    </row>
    <row r="310">
      <c r="B310" s="237"/>
      <c r="D310" s="237"/>
      <c r="H310" s="237"/>
      <c r="J310" s="237"/>
    </row>
    <row r="311">
      <c r="B311" s="237"/>
      <c r="D311" s="237"/>
      <c r="H311" s="237"/>
      <c r="J311" s="237"/>
    </row>
    <row r="312">
      <c r="B312" s="237"/>
      <c r="D312" s="237"/>
      <c r="H312" s="237"/>
      <c r="J312" s="237"/>
    </row>
    <row r="313">
      <c r="B313" s="237"/>
      <c r="D313" s="237"/>
      <c r="H313" s="237"/>
      <c r="J313" s="237"/>
    </row>
    <row r="314">
      <c r="B314" s="237"/>
      <c r="D314" s="237"/>
      <c r="H314" s="237"/>
      <c r="J314" s="237"/>
    </row>
    <row r="315">
      <c r="B315" s="237"/>
      <c r="D315" s="237"/>
      <c r="H315" s="237"/>
      <c r="J315" s="237"/>
    </row>
    <row r="316">
      <c r="B316" s="237"/>
      <c r="D316" s="237"/>
      <c r="H316" s="237"/>
      <c r="J316" s="237"/>
    </row>
    <row r="317">
      <c r="B317" s="237"/>
      <c r="D317" s="237"/>
      <c r="H317" s="237"/>
      <c r="J317" s="237"/>
    </row>
    <row r="318">
      <c r="B318" s="237"/>
      <c r="D318" s="237"/>
      <c r="H318" s="237"/>
      <c r="J318" s="237"/>
    </row>
    <row r="319">
      <c r="B319" s="237"/>
      <c r="D319" s="237"/>
      <c r="H319" s="237"/>
      <c r="J319" s="237"/>
    </row>
    <row r="320">
      <c r="B320" s="237"/>
      <c r="D320" s="237"/>
      <c r="H320" s="237"/>
      <c r="J320" s="237"/>
    </row>
    <row r="321">
      <c r="B321" s="237"/>
      <c r="D321" s="237"/>
      <c r="H321" s="237"/>
      <c r="J321" s="237"/>
    </row>
    <row r="322">
      <c r="B322" s="237"/>
      <c r="D322" s="237"/>
      <c r="H322" s="237"/>
      <c r="J322" s="237"/>
    </row>
    <row r="323">
      <c r="B323" s="237"/>
      <c r="D323" s="237"/>
      <c r="H323" s="237"/>
      <c r="J323" s="237"/>
    </row>
    <row r="324">
      <c r="B324" s="237"/>
      <c r="D324" s="237"/>
      <c r="H324" s="237"/>
      <c r="J324" s="237"/>
    </row>
    <row r="325">
      <c r="B325" s="237"/>
      <c r="D325" s="237"/>
      <c r="H325" s="237"/>
      <c r="J325" s="237"/>
    </row>
    <row r="326">
      <c r="B326" s="237"/>
      <c r="D326" s="237"/>
      <c r="H326" s="237"/>
      <c r="J326" s="237"/>
    </row>
    <row r="327">
      <c r="B327" s="237"/>
      <c r="D327" s="237"/>
      <c r="H327" s="237"/>
      <c r="J327" s="237"/>
    </row>
    <row r="328">
      <c r="B328" s="237"/>
      <c r="D328" s="237"/>
      <c r="H328" s="237"/>
      <c r="J328" s="237"/>
    </row>
    <row r="329">
      <c r="B329" s="237"/>
      <c r="D329" s="237"/>
      <c r="H329" s="237"/>
      <c r="J329" s="237"/>
    </row>
    <row r="330">
      <c r="B330" s="237"/>
      <c r="D330" s="237"/>
      <c r="H330" s="237"/>
      <c r="J330" s="237"/>
    </row>
    <row r="331">
      <c r="B331" s="237"/>
      <c r="D331" s="237"/>
      <c r="H331" s="237"/>
      <c r="J331" s="237"/>
    </row>
    <row r="332">
      <c r="B332" s="237"/>
      <c r="D332" s="237"/>
      <c r="H332" s="237"/>
      <c r="J332" s="237"/>
    </row>
    <row r="333">
      <c r="B333" s="237"/>
      <c r="D333" s="237"/>
      <c r="H333" s="237"/>
      <c r="J333" s="237"/>
    </row>
    <row r="334">
      <c r="B334" s="237"/>
      <c r="D334" s="237"/>
      <c r="H334" s="237"/>
      <c r="J334" s="237"/>
    </row>
    <row r="335">
      <c r="B335" s="237"/>
      <c r="D335" s="237"/>
      <c r="H335" s="237"/>
      <c r="J335" s="237"/>
    </row>
    <row r="336">
      <c r="B336" s="237"/>
      <c r="D336" s="237"/>
      <c r="H336" s="237"/>
      <c r="J336" s="237"/>
    </row>
    <row r="337">
      <c r="B337" s="237"/>
      <c r="D337" s="237"/>
      <c r="H337" s="237"/>
      <c r="J337" s="237"/>
    </row>
    <row r="338">
      <c r="B338" s="237"/>
      <c r="D338" s="237"/>
      <c r="H338" s="237"/>
      <c r="J338" s="237"/>
    </row>
    <row r="339">
      <c r="B339" s="237"/>
      <c r="D339" s="237"/>
      <c r="H339" s="237"/>
      <c r="J339" s="237"/>
    </row>
    <row r="340">
      <c r="B340" s="237"/>
      <c r="D340" s="237"/>
      <c r="H340" s="237"/>
      <c r="J340" s="237"/>
    </row>
    <row r="341">
      <c r="B341" s="237"/>
      <c r="D341" s="237"/>
      <c r="H341" s="237"/>
      <c r="J341" s="237"/>
    </row>
    <row r="342">
      <c r="B342" s="237"/>
      <c r="D342" s="237"/>
      <c r="H342" s="237"/>
      <c r="J342" s="237"/>
    </row>
    <row r="343">
      <c r="B343" s="237"/>
      <c r="D343" s="237"/>
      <c r="H343" s="237"/>
      <c r="J343" s="237"/>
    </row>
    <row r="344">
      <c r="B344" s="237"/>
      <c r="D344" s="237"/>
      <c r="H344" s="237"/>
      <c r="J344" s="237"/>
    </row>
    <row r="345">
      <c r="B345" s="237"/>
      <c r="D345" s="237"/>
      <c r="H345" s="237"/>
      <c r="J345" s="237"/>
    </row>
    <row r="346">
      <c r="B346" s="237"/>
      <c r="D346" s="237"/>
      <c r="H346" s="237"/>
      <c r="J346" s="237"/>
    </row>
    <row r="347">
      <c r="B347" s="237"/>
      <c r="D347" s="237"/>
      <c r="H347" s="237"/>
      <c r="J347" s="237"/>
    </row>
    <row r="348">
      <c r="B348" s="237"/>
      <c r="D348" s="237"/>
      <c r="H348" s="237"/>
      <c r="J348" s="237"/>
    </row>
    <row r="349">
      <c r="B349" s="237"/>
      <c r="D349" s="237"/>
      <c r="H349" s="237"/>
      <c r="J349" s="237"/>
    </row>
    <row r="350">
      <c r="B350" s="237"/>
      <c r="D350" s="237"/>
      <c r="H350" s="237"/>
      <c r="J350" s="237"/>
    </row>
    <row r="351">
      <c r="B351" s="237"/>
      <c r="D351" s="237"/>
      <c r="H351" s="237"/>
      <c r="J351" s="237"/>
    </row>
    <row r="352">
      <c r="B352" s="237"/>
      <c r="D352" s="237"/>
      <c r="H352" s="237"/>
      <c r="J352" s="237"/>
    </row>
    <row r="353">
      <c r="B353" s="237"/>
      <c r="D353" s="237"/>
      <c r="H353" s="237"/>
      <c r="J353" s="237"/>
    </row>
    <row r="354">
      <c r="B354" s="237"/>
      <c r="D354" s="237"/>
      <c r="H354" s="237"/>
      <c r="J354" s="237"/>
    </row>
    <row r="355">
      <c r="B355" s="237"/>
      <c r="D355" s="237"/>
      <c r="H355" s="237"/>
      <c r="J355" s="237"/>
    </row>
    <row r="356">
      <c r="B356" s="237"/>
      <c r="D356" s="237"/>
      <c r="H356" s="237"/>
      <c r="J356" s="237"/>
    </row>
    <row r="357">
      <c r="B357" s="237"/>
      <c r="D357" s="237"/>
      <c r="H357" s="237"/>
      <c r="J357" s="237"/>
    </row>
    <row r="358">
      <c r="B358" s="237"/>
      <c r="D358" s="237"/>
      <c r="H358" s="237"/>
      <c r="J358" s="237"/>
    </row>
    <row r="359">
      <c r="B359" s="237"/>
      <c r="D359" s="237"/>
      <c r="H359" s="237"/>
      <c r="J359" s="237"/>
    </row>
    <row r="360">
      <c r="B360" s="237"/>
      <c r="D360" s="237"/>
      <c r="H360" s="237"/>
      <c r="J360" s="237"/>
    </row>
    <row r="361">
      <c r="B361" s="237"/>
      <c r="D361" s="237"/>
      <c r="H361" s="237"/>
      <c r="J361" s="237"/>
    </row>
    <row r="362">
      <c r="B362" s="237"/>
      <c r="D362" s="237"/>
      <c r="H362" s="237"/>
      <c r="J362" s="237"/>
    </row>
    <row r="363">
      <c r="B363" s="237"/>
      <c r="D363" s="237"/>
      <c r="H363" s="237"/>
      <c r="J363" s="237"/>
    </row>
    <row r="364">
      <c r="B364" s="237"/>
      <c r="D364" s="237"/>
      <c r="H364" s="237"/>
      <c r="J364" s="237"/>
    </row>
    <row r="365">
      <c r="B365" s="237"/>
      <c r="D365" s="237"/>
      <c r="H365" s="237"/>
      <c r="J365" s="237"/>
    </row>
    <row r="366">
      <c r="B366" s="237"/>
      <c r="D366" s="237"/>
      <c r="H366" s="237"/>
      <c r="J366" s="237"/>
    </row>
    <row r="367">
      <c r="B367" s="237"/>
      <c r="D367" s="237"/>
      <c r="H367" s="237"/>
      <c r="J367" s="237"/>
    </row>
    <row r="368">
      <c r="B368" s="237"/>
      <c r="D368" s="237"/>
      <c r="H368" s="237"/>
      <c r="J368" s="237"/>
    </row>
    <row r="369">
      <c r="B369" s="237"/>
      <c r="D369" s="237"/>
      <c r="H369" s="237"/>
      <c r="J369" s="237"/>
    </row>
    <row r="370">
      <c r="B370" s="237"/>
      <c r="D370" s="237"/>
      <c r="H370" s="237"/>
      <c r="J370" s="237"/>
    </row>
    <row r="371">
      <c r="B371" s="237"/>
      <c r="D371" s="237"/>
      <c r="H371" s="237"/>
      <c r="J371" s="237"/>
    </row>
    <row r="372">
      <c r="B372" s="237"/>
      <c r="D372" s="237"/>
      <c r="H372" s="237"/>
      <c r="J372" s="237"/>
    </row>
    <row r="373">
      <c r="B373" s="237"/>
      <c r="D373" s="237"/>
      <c r="H373" s="237"/>
      <c r="J373" s="237"/>
    </row>
    <row r="374">
      <c r="B374" s="237"/>
      <c r="D374" s="237"/>
      <c r="H374" s="237"/>
      <c r="J374" s="237"/>
    </row>
    <row r="375">
      <c r="B375" s="237"/>
      <c r="D375" s="237"/>
      <c r="H375" s="237"/>
      <c r="J375" s="237"/>
    </row>
    <row r="376">
      <c r="B376" s="237"/>
      <c r="D376" s="237"/>
      <c r="H376" s="237"/>
      <c r="J376" s="237"/>
    </row>
    <row r="377">
      <c r="B377" s="237"/>
      <c r="D377" s="237"/>
      <c r="H377" s="237"/>
      <c r="J377" s="237"/>
    </row>
    <row r="378">
      <c r="B378" s="237"/>
      <c r="D378" s="237"/>
      <c r="H378" s="237"/>
      <c r="J378" s="237"/>
    </row>
    <row r="379">
      <c r="B379" s="237"/>
      <c r="D379" s="237"/>
      <c r="H379" s="237"/>
      <c r="J379" s="237"/>
    </row>
    <row r="380">
      <c r="B380" s="237"/>
      <c r="D380" s="237"/>
      <c r="H380" s="237"/>
      <c r="J380" s="237"/>
    </row>
    <row r="381">
      <c r="B381" s="237"/>
      <c r="D381" s="237"/>
      <c r="H381" s="237"/>
      <c r="J381" s="237"/>
    </row>
    <row r="382">
      <c r="B382" s="237"/>
      <c r="D382" s="237"/>
      <c r="H382" s="237"/>
      <c r="J382" s="237"/>
    </row>
    <row r="383">
      <c r="B383" s="237"/>
      <c r="D383" s="237"/>
      <c r="H383" s="237"/>
      <c r="J383" s="237"/>
    </row>
    <row r="384">
      <c r="B384" s="237"/>
      <c r="D384" s="237"/>
      <c r="H384" s="237"/>
      <c r="J384" s="237"/>
    </row>
    <row r="385">
      <c r="B385" s="237"/>
      <c r="D385" s="237"/>
      <c r="H385" s="237"/>
      <c r="J385" s="237"/>
    </row>
    <row r="386">
      <c r="B386" s="237"/>
      <c r="D386" s="237"/>
      <c r="H386" s="237"/>
      <c r="J386" s="237"/>
    </row>
    <row r="387">
      <c r="B387" s="237"/>
      <c r="D387" s="237"/>
      <c r="H387" s="237"/>
      <c r="J387" s="237"/>
    </row>
    <row r="388">
      <c r="B388" s="237"/>
      <c r="D388" s="237"/>
      <c r="H388" s="237"/>
      <c r="J388" s="237"/>
    </row>
    <row r="389">
      <c r="B389" s="237"/>
      <c r="D389" s="237"/>
      <c r="H389" s="237"/>
      <c r="J389" s="237"/>
    </row>
    <row r="390">
      <c r="B390" s="237"/>
      <c r="D390" s="237"/>
      <c r="H390" s="237"/>
      <c r="J390" s="237"/>
    </row>
    <row r="391">
      <c r="B391" s="237"/>
      <c r="D391" s="237"/>
      <c r="H391" s="237"/>
      <c r="J391" s="237"/>
    </row>
    <row r="392">
      <c r="B392" s="237"/>
      <c r="D392" s="237"/>
      <c r="H392" s="237"/>
      <c r="J392" s="237"/>
    </row>
    <row r="393">
      <c r="B393" s="237"/>
      <c r="D393" s="237"/>
      <c r="H393" s="237"/>
      <c r="J393" s="237"/>
    </row>
    <row r="394">
      <c r="B394" s="237"/>
      <c r="D394" s="237"/>
      <c r="H394" s="237"/>
      <c r="J394" s="237"/>
    </row>
    <row r="395">
      <c r="B395" s="237"/>
      <c r="D395" s="237"/>
      <c r="H395" s="237"/>
      <c r="J395" s="237"/>
    </row>
    <row r="396">
      <c r="B396" s="237"/>
      <c r="D396" s="237"/>
      <c r="H396" s="237"/>
      <c r="J396" s="237"/>
    </row>
    <row r="397">
      <c r="B397" s="237"/>
      <c r="D397" s="237"/>
      <c r="H397" s="237"/>
      <c r="J397" s="237"/>
    </row>
    <row r="398">
      <c r="B398" s="237"/>
      <c r="D398" s="237"/>
      <c r="H398" s="237"/>
      <c r="J398" s="237"/>
    </row>
    <row r="399">
      <c r="B399" s="237"/>
      <c r="D399" s="237"/>
      <c r="H399" s="237"/>
      <c r="J399" s="237"/>
    </row>
    <row r="400">
      <c r="B400" s="237"/>
      <c r="D400" s="237"/>
      <c r="H400" s="237"/>
      <c r="J400" s="237"/>
    </row>
    <row r="401">
      <c r="B401" s="237"/>
      <c r="D401" s="237"/>
      <c r="H401" s="237"/>
      <c r="J401" s="237"/>
    </row>
    <row r="402">
      <c r="B402" s="237"/>
      <c r="D402" s="237"/>
      <c r="H402" s="237"/>
      <c r="J402" s="237"/>
    </row>
    <row r="403">
      <c r="B403" s="237"/>
      <c r="D403" s="237"/>
      <c r="H403" s="237"/>
      <c r="J403" s="237"/>
    </row>
    <row r="404">
      <c r="B404" s="237"/>
      <c r="D404" s="237"/>
      <c r="H404" s="237"/>
      <c r="J404" s="237"/>
    </row>
    <row r="405">
      <c r="B405" s="237"/>
      <c r="D405" s="237"/>
      <c r="H405" s="237"/>
      <c r="J405" s="237"/>
    </row>
    <row r="406">
      <c r="B406" s="237"/>
      <c r="D406" s="237"/>
      <c r="H406" s="237"/>
      <c r="J406" s="237"/>
    </row>
    <row r="407">
      <c r="B407" s="237"/>
      <c r="D407" s="237"/>
      <c r="H407" s="237"/>
      <c r="J407" s="237"/>
    </row>
    <row r="408">
      <c r="B408" s="237"/>
      <c r="D408" s="237"/>
      <c r="H408" s="237"/>
      <c r="J408" s="237"/>
    </row>
    <row r="409">
      <c r="B409" s="237"/>
      <c r="D409" s="237"/>
      <c r="H409" s="237"/>
      <c r="J409" s="237"/>
    </row>
    <row r="410">
      <c r="B410" s="237"/>
      <c r="D410" s="237"/>
      <c r="H410" s="237"/>
      <c r="J410" s="237"/>
    </row>
    <row r="411">
      <c r="B411" s="237"/>
      <c r="D411" s="237"/>
      <c r="H411" s="237"/>
      <c r="J411" s="237"/>
    </row>
    <row r="412">
      <c r="B412" s="237"/>
      <c r="D412" s="237"/>
      <c r="H412" s="237"/>
      <c r="J412" s="237"/>
    </row>
    <row r="413">
      <c r="B413" s="237"/>
      <c r="D413" s="237"/>
      <c r="H413" s="237"/>
      <c r="J413" s="237"/>
    </row>
    <row r="414">
      <c r="B414" s="237"/>
      <c r="D414" s="237"/>
      <c r="H414" s="237"/>
      <c r="J414" s="237"/>
    </row>
    <row r="415">
      <c r="B415" s="237"/>
      <c r="D415" s="237"/>
      <c r="H415" s="237"/>
      <c r="J415" s="237"/>
    </row>
    <row r="416">
      <c r="B416" s="237"/>
      <c r="D416" s="237"/>
      <c r="H416" s="237"/>
      <c r="J416" s="237"/>
    </row>
    <row r="417">
      <c r="B417" s="237"/>
      <c r="D417" s="237"/>
      <c r="H417" s="237"/>
      <c r="J417" s="237"/>
    </row>
    <row r="418">
      <c r="B418" s="237"/>
      <c r="D418" s="237"/>
      <c r="H418" s="237"/>
      <c r="J418" s="237"/>
    </row>
    <row r="419">
      <c r="B419" s="237"/>
      <c r="D419" s="237"/>
      <c r="H419" s="237"/>
      <c r="J419" s="237"/>
    </row>
    <row r="420">
      <c r="B420" s="237"/>
      <c r="D420" s="237"/>
      <c r="H420" s="237"/>
      <c r="J420" s="237"/>
    </row>
    <row r="421">
      <c r="B421" s="237"/>
      <c r="D421" s="237"/>
      <c r="H421" s="237"/>
      <c r="J421" s="237"/>
    </row>
    <row r="422">
      <c r="B422" s="237"/>
      <c r="D422" s="237"/>
      <c r="H422" s="237"/>
      <c r="J422" s="237"/>
    </row>
    <row r="423">
      <c r="B423" s="237"/>
      <c r="D423" s="237"/>
      <c r="H423" s="237"/>
      <c r="J423" s="237"/>
    </row>
    <row r="424">
      <c r="B424" s="237"/>
      <c r="D424" s="237"/>
      <c r="H424" s="237"/>
      <c r="J424" s="237"/>
    </row>
    <row r="425">
      <c r="B425" s="237"/>
      <c r="D425" s="237"/>
      <c r="H425" s="237"/>
      <c r="J425" s="237"/>
    </row>
    <row r="426">
      <c r="B426" s="237"/>
      <c r="D426" s="237"/>
      <c r="H426" s="237"/>
      <c r="J426" s="237"/>
    </row>
    <row r="427">
      <c r="B427" s="237"/>
      <c r="D427" s="237"/>
      <c r="H427" s="237"/>
      <c r="J427" s="237"/>
    </row>
    <row r="428">
      <c r="B428" s="237"/>
      <c r="D428" s="237"/>
      <c r="H428" s="237"/>
      <c r="J428" s="237"/>
    </row>
    <row r="429">
      <c r="B429" s="237"/>
      <c r="D429" s="237"/>
      <c r="H429" s="237"/>
      <c r="J429" s="237"/>
    </row>
    <row r="430">
      <c r="B430" s="237"/>
      <c r="D430" s="237"/>
      <c r="H430" s="237"/>
      <c r="J430" s="237"/>
    </row>
    <row r="431">
      <c r="B431" s="237"/>
      <c r="D431" s="237"/>
      <c r="H431" s="237"/>
      <c r="J431" s="237"/>
    </row>
    <row r="432">
      <c r="B432" s="237"/>
      <c r="D432" s="237"/>
      <c r="H432" s="237"/>
      <c r="J432" s="237"/>
    </row>
    <row r="433">
      <c r="B433" s="237"/>
      <c r="D433" s="237"/>
      <c r="H433" s="237"/>
      <c r="J433" s="237"/>
    </row>
    <row r="434">
      <c r="B434" s="237"/>
      <c r="D434" s="237"/>
      <c r="H434" s="237"/>
      <c r="J434" s="237"/>
    </row>
    <row r="435">
      <c r="B435" s="237"/>
      <c r="D435" s="237"/>
      <c r="H435" s="237"/>
      <c r="J435" s="237"/>
    </row>
    <row r="436">
      <c r="B436" s="237"/>
      <c r="D436" s="237"/>
      <c r="H436" s="237"/>
      <c r="J436" s="237"/>
    </row>
    <row r="437">
      <c r="B437" s="237"/>
      <c r="D437" s="237"/>
      <c r="H437" s="237"/>
      <c r="J437" s="237"/>
    </row>
    <row r="438">
      <c r="B438" s="237"/>
      <c r="D438" s="237"/>
      <c r="H438" s="237"/>
      <c r="J438" s="237"/>
    </row>
    <row r="439">
      <c r="B439" s="237"/>
      <c r="D439" s="237"/>
      <c r="H439" s="237"/>
      <c r="J439" s="237"/>
    </row>
    <row r="440">
      <c r="B440" s="237"/>
      <c r="D440" s="237"/>
      <c r="H440" s="237"/>
      <c r="J440" s="237"/>
    </row>
    <row r="441">
      <c r="B441" s="237"/>
      <c r="D441" s="237"/>
      <c r="H441" s="237"/>
      <c r="J441" s="237"/>
    </row>
    <row r="442">
      <c r="B442" s="237"/>
      <c r="D442" s="237"/>
      <c r="H442" s="237"/>
      <c r="J442" s="237"/>
    </row>
    <row r="443">
      <c r="B443" s="237"/>
      <c r="D443" s="237"/>
      <c r="H443" s="237"/>
      <c r="J443" s="237"/>
    </row>
    <row r="444">
      <c r="B444" s="237"/>
      <c r="D444" s="237"/>
      <c r="H444" s="237"/>
      <c r="J444" s="237"/>
    </row>
    <row r="445">
      <c r="B445" s="237"/>
      <c r="D445" s="237"/>
      <c r="H445" s="237"/>
      <c r="J445" s="237"/>
    </row>
    <row r="446">
      <c r="B446" s="237"/>
      <c r="D446" s="237"/>
      <c r="H446" s="237"/>
      <c r="J446" s="237"/>
    </row>
    <row r="447">
      <c r="B447" s="237"/>
      <c r="D447" s="237"/>
      <c r="H447" s="237"/>
      <c r="J447" s="237"/>
    </row>
    <row r="448">
      <c r="B448" s="237"/>
      <c r="D448" s="237"/>
      <c r="H448" s="237"/>
      <c r="J448" s="237"/>
    </row>
    <row r="449">
      <c r="B449" s="237"/>
      <c r="D449" s="237"/>
      <c r="H449" s="237"/>
      <c r="J449" s="237"/>
    </row>
    <row r="450">
      <c r="B450" s="237"/>
      <c r="D450" s="237"/>
      <c r="H450" s="237"/>
      <c r="J450" s="237"/>
    </row>
    <row r="451">
      <c r="B451" s="237"/>
      <c r="D451" s="237"/>
      <c r="H451" s="237"/>
      <c r="J451" s="237"/>
    </row>
    <row r="452">
      <c r="B452" s="237"/>
      <c r="D452" s="237"/>
      <c r="H452" s="237"/>
      <c r="J452" s="237"/>
    </row>
    <row r="453">
      <c r="B453" s="237"/>
      <c r="D453" s="237"/>
      <c r="H453" s="237"/>
      <c r="J453" s="237"/>
    </row>
    <row r="454">
      <c r="B454" s="237"/>
      <c r="D454" s="237"/>
      <c r="H454" s="237"/>
      <c r="J454" s="237"/>
    </row>
    <row r="455">
      <c r="B455" s="237"/>
      <c r="D455" s="237"/>
      <c r="H455" s="237"/>
      <c r="J455" s="237"/>
    </row>
    <row r="456">
      <c r="B456" s="237"/>
      <c r="D456" s="237"/>
      <c r="H456" s="237"/>
      <c r="J456" s="237"/>
    </row>
    <row r="457">
      <c r="B457" s="237"/>
      <c r="D457" s="237"/>
      <c r="H457" s="237"/>
      <c r="J457" s="237"/>
    </row>
    <row r="458">
      <c r="B458" s="237"/>
      <c r="D458" s="237"/>
      <c r="H458" s="237"/>
      <c r="J458" s="237"/>
    </row>
    <row r="459">
      <c r="B459" s="237"/>
      <c r="D459" s="237"/>
      <c r="H459" s="237"/>
      <c r="J459" s="237"/>
    </row>
    <row r="460">
      <c r="B460" s="237"/>
      <c r="D460" s="237"/>
      <c r="H460" s="237"/>
      <c r="J460" s="237"/>
    </row>
    <row r="461">
      <c r="B461" s="237"/>
      <c r="D461" s="237"/>
      <c r="H461" s="237"/>
      <c r="J461" s="237"/>
    </row>
    <row r="462">
      <c r="B462" s="237"/>
      <c r="D462" s="237"/>
      <c r="H462" s="237"/>
      <c r="J462" s="237"/>
    </row>
    <row r="463">
      <c r="B463" s="237"/>
      <c r="D463" s="237"/>
      <c r="H463" s="237"/>
      <c r="J463" s="237"/>
    </row>
    <row r="464">
      <c r="B464" s="237"/>
      <c r="D464" s="237"/>
      <c r="H464" s="237"/>
      <c r="J464" s="237"/>
    </row>
    <row r="465">
      <c r="B465" s="237"/>
      <c r="D465" s="237"/>
      <c r="H465" s="237"/>
      <c r="J465" s="237"/>
    </row>
    <row r="466">
      <c r="B466" s="237"/>
      <c r="D466" s="237"/>
      <c r="H466" s="237"/>
      <c r="J466" s="237"/>
    </row>
    <row r="467">
      <c r="B467" s="237"/>
      <c r="D467" s="237"/>
      <c r="H467" s="237"/>
      <c r="J467" s="237"/>
    </row>
    <row r="468">
      <c r="B468" s="237"/>
      <c r="D468" s="237"/>
      <c r="H468" s="237"/>
      <c r="J468" s="237"/>
    </row>
    <row r="469">
      <c r="B469" s="237"/>
      <c r="D469" s="237"/>
      <c r="H469" s="237"/>
      <c r="J469" s="237"/>
    </row>
    <row r="470">
      <c r="B470" s="237"/>
      <c r="D470" s="237"/>
      <c r="H470" s="237"/>
      <c r="J470" s="237"/>
    </row>
    <row r="471">
      <c r="B471" s="237"/>
      <c r="D471" s="237"/>
      <c r="H471" s="237"/>
      <c r="J471" s="237"/>
    </row>
    <row r="472">
      <c r="B472" s="237"/>
      <c r="D472" s="237"/>
      <c r="H472" s="237"/>
      <c r="J472" s="237"/>
    </row>
    <row r="473">
      <c r="B473" s="237"/>
      <c r="D473" s="237"/>
      <c r="H473" s="237"/>
      <c r="J473" s="237"/>
    </row>
    <row r="474">
      <c r="B474" s="237"/>
      <c r="D474" s="237"/>
      <c r="H474" s="237"/>
      <c r="J474" s="237"/>
    </row>
    <row r="475">
      <c r="B475" s="237"/>
      <c r="D475" s="237"/>
      <c r="H475" s="237"/>
      <c r="J475" s="237"/>
    </row>
    <row r="476">
      <c r="B476" s="237"/>
      <c r="D476" s="237"/>
      <c r="H476" s="237"/>
      <c r="J476" s="237"/>
    </row>
    <row r="477">
      <c r="B477" s="237"/>
      <c r="D477" s="237"/>
      <c r="H477" s="237"/>
      <c r="J477" s="237"/>
    </row>
    <row r="478">
      <c r="B478" s="237"/>
      <c r="D478" s="237"/>
      <c r="H478" s="237"/>
      <c r="J478" s="237"/>
    </row>
    <row r="479">
      <c r="B479" s="237"/>
      <c r="D479" s="237"/>
      <c r="H479" s="237"/>
      <c r="J479" s="237"/>
    </row>
    <row r="480">
      <c r="B480" s="237"/>
      <c r="D480" s="237"/>
      <c r="H480" s="237"/>
      <c r="J480" s="237"/>
    </row>
    <row r="481">
      <c r="B481" s="237"/>
      <c r="D481" s="237"/>
      <c r="H481" s="237"/>
      <c r="J481" s="237"/>
    </row>
    <row r="482">
      <c r="B482" s="237"/>
      <c r="D482" s="237"/>
      <c r="H482" s="237"/>
      <c r="J482" s="237"/>
    </row>
    <row r="483">
      <c r="B483" s="237"/>
      <c r="D483" s="237"/>
      <c r="H483" s="237"/>
      <c r="J483" s="237"/>
    </row>
    <row r="484">
      <c r="B484" s="237"/>
      <c r="D484" s="237"/>
      <c r="H484" s="237"/>
      <c r="J484" s="237"/>
    </row>
    <row r="485">
      <c r="B485" s="237"/>
      <c r="D485" s="237"/>
      <c r="H485" s="237"/>
      <c r="J485" s="237"/>
    </row>
    <row r="486">
      <c r="B486" s="237"/>
      <c r="D486" s="237"/>
      <c r="H486" s="237"/>
      <c r="J486" s="237"/>
    </row>
    <row r="487">
      <c r="B487" s="237"/>
      <c r="D487" s="237"/>
      <c r="H487" s="237"/>
      <c r="J487" s="237"/>
    </row>
    <row r="488">
      <c r="B488" s="237"/>
      <c r="D488" s="237"/>
      <c r="H488" s="237"/>
      <c r="J488" s="237"/>
    </row>
    <row r="489">
      <c r="B489" s="237"/>
      <c r="D489" s="237"/>
      <c r="H489" s="237"/>
      <c r="J489" s="237"/>
    </row>
    <row r="490">
      <c r="B490" s="237"/>
      <c r="D490" s="237"/>
      <c r="H490" s="237"/>
      <c r="J490" s="237"/>
    </row>
    <row r="491">
      <c r="B491" s="237"/>
      <c r="D491" s="237"/>
      <c r="H491" s="237"/>
      <c r="J491" s="237"/>
    </row>
    <row r="492">
      <c r="B492" s="237"/>
      <c r="D492" s="237"/>
      <c r="H492" s="237"/>
      <c r="J492" s="237"/>
    </row>
    <row r="493">
      <c r="B493" s="237"/>
      <c r="D493" s="237"/>
      <c r="H493" s="237"/>
      <c r="J493" s="237"/>
    </row>
    <row r="494">
      <c r="B494" s="237"/>
      <c r="D494" s="237"/>
      <c r="H494" s="237"/>
      <c r="J494" s="237"/>
    </row>
    <row r="495">
      <c r="B495" s="237"/>
      <c r="D495" s="237"/>
      <c r="H495" s="237"/>
      <c r="J495" s="237"/>
    </row>
    <row r="496">
      <c r="B496" s="237"/>
      <c r="D496" s="237"/>
      <c r="H496" s="237"/>
      <c r="J496" s="237"/>
    </row>
    <row r="497">
      <c r="B497" s="237"/>
      <c r="D497" s="237"/>
      <c r="H497" s="237"/>
      <c r="J497" s="237"/>
    </row>
    <row r="498">
      <c r="B498" s="237"/>
      <c r="D498" s="237"/>
      <c r="H498" s="237"/>
      <c r="J498" s="237"/>
    </row>
    <row r="499">
      <c r="B499" s="237"/>
      <c r="D499" s="237"/>
      <c r="H499" s="237"/>
      <c r="J499" s="237"/>
    </row>
    <row r="500">
      <c r="B500" s="237"/>
      <c r="D500" s="237"/>
      <c r="H500" s="237"/>
      <c r="J500" s="237"/>
    </row>
    <row r="501">
      <c r="B501" s="237"/>
      <c r="D501" s="237"/>
      <c r="H501" s="237"/>
      <c r="J501" s="237"/>
    </row>
    <row r="502">
      <c r="B502" s="237"/>
      <c r="D502" s="237"/>
      <c r="H502" s="237"/>
      <c r="J502" s="237"/>
    </row>
    <row r="503">
      <c r="B503" s="237"/>
      <c r="D503" s="237"/>
      <c r="H503" s="237"/>
      <c r="J503" s="237"/>
    </row>
    <row r="504">
      <c r="B504" s="237"/>
      <c r="D504" s="237"/>
      <c r="H504" s="237"/>
      <c r="J504" s="237"/>
    </row>
    <row r="505">
      <c r="B505" s="237"/>
      <c r="D505" s="237"/>
      <c r="H505" s="237"/>
      <c r="J505" s="237"/>
    </row>
    <row r="506">
      <c r="B506" s="237"/>
      <c r="D506" s="237"/>
      <c r="H506" s="237"/>
      <c r="J506" s="237"/>
    </row>
    <row r="507">
      <c r="B507" s="237"/>
      <c r="D507" s="237"/>
      <c r="H507" s="237"/>
      <c r="J507" s="237"/>
    </row>
    <row r="508">
      <c r="B508" s="237"/>
      <c r="D508" s="237"/>
      <c r="H508" s="237"/>
      <c r="J508" s="237"/>
    </row>
    <row r="509">
      <c r="B509" s="237"/>
      <c r="D509" s="237"/>
      <c r="H509" s="237"/>
      <c r="J509" s="237"/>
    </row>
    <row r="510">
      <c r="B510" s="237"/>
      <c r="D510" s="237"/>
      <c r="H510" s="237"/>
      <c r="J510" s="237"/>
    </row>
    <row r="511">
      <c r="B511" s="237"/>
      <c r="D511" s="237"/>
      <c r="H511" s="237"/>
      <c r="J511" s="237"/>
    </row>
    <row r="512">
      <c r="B512" s="237"/>
      <c r="D512" s="237"/>
      <c r="H512" s="237"/>
      <c r="J512" s="237"/>
    </row>
    <row r="513">
      <c r="B513" s="237"/>
      <c r="D513" s="237"/>
      <c r="H513" s="237"/>
      <c r="J513" s="237"/>
    </row>
    <row r="514">
      <c r="B514" s="237"/>
      <c r="D514" s="237"/>
      <c r="H514" s="237"/>
      <c r="J514" s="237"/>
    </row>
    <row r="515">
      <c r="B515" s="237"/>
      <c r="D515" s="237"/>
      <c r="H515" s="237"/>
      <c r="J515" s="237"/>
    </row>
    <row r="516">
      <c r="B516" s="237"/>
      <c r="D516" s="237"/>
      <c r="H516" s="237"/>
      <c r="J516" s="237"/>
    </row>
    <row r="517">
      <c r="B517" s="237"/>
      <c r="D517" s="237"/>
      <c r="H517" s="237"/>
      <c r="J517" s="237"/>
    </row>
    <row r="518">
      <c r="B518" s="237"/>
      <c r="D518" s="237"/>
      <c r="H518" s="237"/>
      <c r="J518" s="237"/>
    </row>
    <row r="519">
      <c r="B519" s="237"/>
      <c r="D519" s="237"/>
      <c r="H519" s="237"/>
      <c r="J519" s="237"/>
    </row>
    <row r="520">
      <c r="B520" s="237"/>
      <c r="D520" s="237"/>
      <c r="H520" s="237"/>
      <c r="J520" s="237"/>
    </row>
    <row r="521">
      <c r="B521" s="237"/>
      <c r="D521" s="237"/>
      <c r="H521" s="237"/>
      <c r="J521" s="237"/>
    </row>
    <row r="522">
      <c r="B522" s="237"/>
      <c r="D522" s="237"/>
      <c r="H522" s="237"/>
      <c r="J522" s="237"/>
    </row>
    <row r="523">
      <c r="B523" s="237"/>
      <c r="D523" s="237"/>
      <c r="H523" s="237"/>
      <c r="J523" s="237"/>
    </row>
    <row r="524">
      <c r="B524" s="237"/>
      <c r="D524" s="237"/>
      <c r="H524" s="237"/>
      <c r="J524" s="237"/>
    </row>
    <row r="525">
      <c r="B525" s="237"/>
      <c r="D525" s="237"/>
      <c r="H525" s="237"/>
      <c r="J525" s="237"/>
    </row>
    <row r="526">
      <c r="B526" s="237"/>
      <c r="D526" s="237"/>
      <c r="H526" s="237"/>
      <c r="J526" s="237"/>
    </row>
    <row r="527">
      <c r="B527" s="237"/>
      <c r="D527" s="237"/>
      <c r="H527" s="237"/>
      <c r="J527" s="237"/>
    </row>
    <row r="528">
      <c r="B528" s="237"/>
      <c r="D528" s="237"/>
      <c r="H528" s="237"/>
      <c r="J528" s="237"/>
    </row>
    <row r="529">
      <c r="B529" s="237"/>
      <c r="D529" s="237"/>
      <c r="H529" s="237"/>
      <c r="J529" s="237"/>
    </row>
    <row r="530">
      <c r="B530" s="237"/>
      <c r="D530" s="237"/>
      <c r="H530" s="237"/>
      <c r="J530" s="237"/>
    </row>
    <row r="531">
      <c r="B531" s="237"/>
      <c r="D531" s="237"/>
      <c r="H531" s="237"/>
      <c r="J531" s="237"/>
    </row>
    <row r="532">
      <c r="B532" s="237"/>
      <c r="D532" s="237"/>
      <c r="H532" s="237"/>
      <c r="J532" s="237"/>
    </row>
    <row r="533">
      <c r="B533" s="237"/>
      <c r="D533" s="237"/>
      <c r="H533" s="237"/>
      <c r="J533" s="237"/>
    </row>
    <row r="534">
      <c r="B534" s="237"/>
      <c r="D534" s="237"/>
      <c r="H534" s="237"/>
      <c r="J534" s="237"/>
    </row>
    <row r="535">
      <c r="B535" s="237"/>
      <c r="D535" s="237"/>
      <c r="H535" s="237"/>
      <c r="J535" s="237"/>
    </row>
    <row r="536">
      <c r="B536" s="237"/>
      <c r="D536" s="237"/>
      <c r="H536" s="237"/>
      <c r="J536" s="237"/>
    </row>
    <row r="537">
      <c r="B537" s="237"/>
      <c r="D537" s="237"/>
      <c r="H537" s="237"/>
      <c r="J537" s="237"/>
    </row>
    <row r="538">
      <c r="B538" s="237"/>
      <c r="D538" s="237"/>
      <c r="H538" s="237"/>
      <c r="J538" s="237"/>
    </row>
    <row r="539">
      <c r="B539" s="237"/>
      <c r="D539" s="237"/>
      <c r="H539" s="237"/>
      <c r="J539" s="237"/>
    </row>
    <row r="540">
      <c r="B540" s="237"/>
      <c r="D540" s="237"/>
      <c r="H540" s="237"/>
      <c r="J540" s="237"/>
    </row>
    <row r="541">
      <c r="B541" s="237"/>
      <c r="D541" s="237"/>
      <c r="H541" s="237"/>
      <c r="J541" s="237"/>
    </row>
    <row r="542">
      <c r="B542" s="237"/>
      <c r="D542" s="237"/>
      <c r="H542" s="237"/>
      <c r="J542" s="237"/>
    </row>
    <row r="543">
      <c r="B543" s="237"/>
      <c r="D543" s="237"/>
      <c r="H543" s="237"/>
      <c r="J543" s="237"/>
    </row>
    <row r="544">
      <c r="B544" s="237"/>
      <c r="D544" s="237"/>
      <c r="H544" s="237"/>
      <c r="J544" s="237"/>
    </row>
    <row r="545">
      <c r="B545" s="237"/>
      <c r="D545" s="237"/>
      <c r="H545" s="237"/>
      <c r="J545" s="237"/>
    </row>
    <row r="546">
      <c r="B546" s="237"/>
      <c r="D546" s="237"/>
      <c r="H546" s="237"/>
      <c r="J546" s="237"/>
    </row>
    <row r="547">
      <c r="B547" s="237"/>
      <c r="D547" s="237"/>
      <c r="H547" s="237"/>
      <c r="J547" s="237"/>
    </row>
    <row r="548">
      <c r="B548" s="237"/>
      <c r="D548" s="237"/>
      <c r="H548" s="237"/>
      <c r="J548" s="237"/>
    </row>
    <row r="549">
      <c r="B549" s="237"/>
      <c r="D549" s="237"/>
      <c r="H549" s="237"/>
      <c r="J549" s="237"/>
    </row>
    <row r="550">
      <c r="B550" s="237"/>
      <c r="D550" s="237"/>
      <c r="H550" s="237"/>
      <c r="J550" s="237"/>
    </row>
    <row r="551">
      <c r="B551" s="237"/>
      <c r="D551" s="237"/>
      <c r="H551" s="237"/>
      <c r="J551" s="237"/>
    </row>
    <row r="552">
      <c r="B552" s="237"/>
      <c r="D552" s="237"/>
      <c r="H552" s="237"/>
      <c r="J552" s="237"/>
    </row>
    <row r="553">
      <c r="B553" s="237"/>
      <c r="D553" s="237"/>
      <c r="H553" s="237"/>
      <c r="J553" s="237"/>
    </row>
    <row r="554">
      <c r="B554" s="237"/>
      <c r="D554" s="237"/>
      <c r="H554" s="237"/>
      <c r="J554" s="237"/>
    </row>
    <row r="555">
      <c r="B555" s="237"/>
      <c r="D555" s="237"/>
      <c r="H555" s="237"/>
      <c r="J555" s="237"/>
    </row>
    <row r="556">
      <c r="B556" s="237"/>
      <c r="D556" s="237"/>
      <c r="H556" s="237"/>
      <c r="J556" s="237"/>
    </row>
    <row r="557">
      <c r="B557" s="237"/>
      <c r="D557" s="237"/>
      <c r="H557" s="237"/>
      <c r="J557" s="237"/>
    </row>
    <row r="558">
      <c r="B558" s="237"/>
      <c r="D558" s="237"/>
      <c r="H558" s="237"/>
      <c r="J558" s="237"/>
    </row>
    <row r="559">
      <c r="B559" s="237"/>
      <c r="D559" s="237"/>
      <c r="H559" s="237"/>
      <c r="J559" s="237"/>
    </row>
    <row r="560">
      <c r="B560" s="237"/>
      <c r="D560" s="237"/>
      <c r="H560" s="237"/>
      <c r="J560" s="237"/>
    </row>
    <row r="561">
      <c r="B561" s="237"/>
      <c r="D561" s="237"/>
      <c r="H561" s="237"/>
      <c r="J561" s="237"/>
    </row>
    <row r="562">
      <c r="B562" s="237"/>
      <c r="D562" s="237"/>
      <c r="H562" s="237"/>
      <c r="J562" s="237"/>
    </row>
    <row r="563">
      <c r="B563" s="237"/>
      <c r="D563" s="237"/>
      <c r="H563" s="237"/>
      <c r="J563" s="237"/>
    </row>
    <row r="564">
      <c r="B564" s="237"/>
      <c r="D564" s="237"/>
      <c r="H564" s="237"/>
      <c r="J564" s="237"/>
    </row>
    <row r="565">
      <c r="B565" s="237"/>
      <c r="D565" s="237"/>
      <c r="H565" s="237"/>
      <c r="J565" s="237"/>
    </row>
    <row r="566">
      <c r="B566" s="237"/>
      <c r="D566" s="237"/>
      <c r="H566" s="237"/>
      <c r="J566" s="237"/>
    </row>
    <row r="567">
      <c r="B567" s="237"/>
      <c r="D567" s="237"/>
      <c r="H567" s="237"/>
      <c r="J567" s="237"/>
    </row>
    <row r="568">
      <c r="B568" s="237"/>
      <c r="D568" s="237"/>
      <c r="H568" s="237"/>
      <c r="J568" s="237"/>
    </row>
    <row r="569">
      <c r="B569" s="237"/>
      <c r="D569" s="237"/>
      <c r="H569" s="237"/>
      <c r="J569" s="237"/>
    </row>
    <row r="570">
      <c r="B570" s="237"/>
      <c r="D570" s="237"/>
      <c r="H570" s="237"/>
      <c r="J570" s="237"/>
    </row>
    <row r="571">
      <c r="B571" s="237"/>
      <c r="D571" s="237"/>
      <c r="H571" s="237"/>
      <c r="J571" s="237"/>
    </row>
    <row r="572">
      <c r="B572" s="237"/>
      <c r="D572" s="237"/>
      <c r="H572" s="237"/>
      <c r="J572" s="237"/>
    </row>
    <row r="573">
      <c r="B573" s="237"/>
      <c r="D573" s="237"/>
      <c r="H573" s="237"/>
      <c r="J573" s="237"/>
    </row>
    <row r="574">
      <c r="B574" s="237"/>
      <c r="D574" s="237"/>
      <c r="H574" s="237"/>
      <c r="J574" s="237"/>
    </row>
    <row r="575">
      <c r="B575" s="237"/>
      <c r="D575" s="237"/>
      <c r="H575" s="237"/>
      <c r="J575" s="237"/>
    </row>
    <row r="576">
      <c r="B576" s="237"/>
      <c r="D576" s="237"/>
      <c r="H576" s="237"/>
      <c r="J576" s="237"/>
    </row>
    <row r="577">
      <c r="B577" s="237"/>
      <c r="D577" s="237"/>
      <c r="H577" s="237"/>
      <c r="J577" s="237"/>
    </row>
    <row r="578">
      <c r="B578" s="237"/>
      <c r="D578" s="237"/>
      <c r="H578" s="237"/>
      <c r="J578" s="237"/>
    </row>
    <row r="579">
      <c r="B579" s="237"/>
      <c r="D579" s="237"/>
      <c r="H579" s="237"/>
      <c r="J579" s="237"/>
    </row>
    <row r="580">
      <c r="B580" s="237"/>
      <c r="D580" s="237"/>
      <c r="H580" s="237"/>
      <c r="J580" s="237"/>
    </row>
    <row r="581">
      <c r="B581" s="237"/>
      <c r="D581" s="237"/>
      <c r="H581" s="237"/>
      <c r="J581" s="237"/>
    </row>
    <row r="582">
      <c r="B582" s="237"/>
      <c r="D582" s="237"/>
      <c r="H582" s="237"/>
      <c r="J582" s="237"/>
    </row>
    <row r="583">
      <c r="B583" s="237"/>
      <c r="D583" s="237"/>
      <c r="H583" s="237"/>
      <c r="J583" s="237"/>
    </row>
    <row r="584">
      <c r="B584" s="237"/>
      <c r="D584" s="237"/>
      <c r="H584" s="237"/>
      <c r="J584" s="237"/>
    </row>
    <row r="585">
      <c r="B585" s="237"/>
      <c r="D585" s="237"/>
      <c r="H585" s="237"/>
      <c r="J585" s="237"/>
    </row>
    <row r="586">
      <c r="B586" s="237"/>
      <c r="D586" s="237"/>
      <c r="H586" s="237"/>
      <c r="J586" s="237"/>
    </row>
    <row r="587">
      <c r="B587" s="237"/>
      <c r="D587" s="237"/>
      <c r="H587" s="237"/>
      <c r="J587" s="237"/>
    </row>
    <row r="588">
      <c r="B588" s="237"/>
      <c r="D588" s="237"/>
      <c r="H588" s="237"/>
      <c r="J588" s="237"/>
    </row>
    <row r="589">
      <c r="B589" s="237"/>
      <c r="D589" s="237"/>
      <c r="H589" s="237"/>
      <c r="J589" s="237"/>
    </row>
    <row r="590">
      <c r="B590" s="237"/>
      <c r="D590" s="237"/>
      <c r="H590" s="237"/>
      <c r="J590" s="237"/>
    </row>
    <row r="591">
      <c r="B591" s="237"/>
      <c r="D591" s="237"/>
      <c r="H591" s="237"/>
      <c r="J591" s="237"/>
    </row>
    <row r="592">
      <c r="B592" s="237"/>
      <c r="D592" s="237"/>
      <c r="H592" s="237"/>
      <c r="J592" s="237"/>
    </row>
    <row r="593">
      <c r="B593" s="237"/>
      <c r="D593" s="237"/>
      <c r="H593" s="237"/>
      <c r="J593" s="237"/>
    </row>
    <row r="594">
      <c r="B594" s="237"/>
      <c r="D594" s="237"/>
      <c r="H594" s="237"/>
      <c r="J594" s="237"/>
    </row>
    <row r="595">
      <c r="B595" s="237"/>
      <c r="D595" s="237"/>
      <c r="H595" s="237"/>
      <c r="J595" s="237"/>
    </row>
    <row r="596">
      <c r="B596" s="237"/>
      <c r="D596" s="237"/>
      <c r="H596" s="237"/>
      <c r="J596" s="237"/>
    </row>
    <row r="597">
      <c r="B597" s="237"/>
      <c r="D597" s="237"/>
      <c r="H597" s="237"/>
      <c r="J597" s="237"/>
    </row>
    <row r="598">
      <c r="B598" s="237"/>
      <c r="D598" s="237"/>
      <c r="H598" s="237"/>
      <c r="J598" s="237"/>
    </row>
    <row r="599">
      <c r="B599" s="237"/>
      <c r="D599" s="237"/>
      <c r="H599" s="237"/>
      <c r="J599" s="237"/>
    </row>
    <row r="600">
      <c r="B600" s="237"/>
      <c r="D600" s="237"/>
      <c r="H600" s="237"/>
      <c r="J600" s="237"/>
    </row>
    <row r="601">
      <c r="B601" s="237"/>
      <c r="D601" s="237"/>
      <c r="H601" s="237"/>
      <c r="J601" s="237"/>
    </row>
    <row r="602">
      <c r="B602" s="237"/>
      <c r="D602" s="237"/>
      <c r="H602" s="237"/>
      <c r="J602" s="237"/>
    </row>
    <row r="603">
      <c r="B603" s="237"/>
      <c r="D603" s="237"/>
      <c r="H603" s="237"/>
      <c r="J603" s="237"/>
    </row>
    <row r="604">
      <c r="B604" s="237"/>
      <c r="D604" s="237"/>
      <c r="H604" s="237"/>
      <c r="J604" s="237"/>
    </row>
    <row r="605">
      <c r="B605" s="237"/>
      <c r="D605" s="237"/>
      <c r="H605" s="237"/>
      <c r="J605" s="237"/>
    </row>
    <row r="606">
      <c r="B606" s="237"/>
      <c r="D606" s="237"/>
      <c r="H606" s="237"/>
      <c r="J606" s="237"/>
    </row>
    <row r="607">
      <c r="B607" s="237"/>
      <c r="D607" s="237"/>
      <c r="H607" s="237"/>
      <c r="J607" s="237"/>
    </row>
    <row r="608">
      <c r="B608" s="237"/>
      <c r="D608" s="237"/>
      <c r="H608" s="237"/>
      <c r="J608" s="237"/>
    </row>
    <row r="609">
      <c r="B609" s="237"/>
      <c r="D609" s="237"/>
      <c r="H609" s="237"/>
      <c r="J609" s="237"/>
    </row>
    <row r="610">
      <c r="B610" s="237"/>
      <c r="D610" s="237"/>
      <c r="H610" s="237"/>
      <c r="J610" s="237"/>
    </row>
    <row r="611">
      <c r="B611" s="237"/>
      <c r="D611" s="237"/>
      <c r="H611" s="237"/>
      <c r="J611" s="237"/>
    </row>
    <row r="612">
      <c r="B612" s="237"/>
      <c r="D612" s="237"/>
      <c r="H612" s="237"/>
      <c r="J612" s="237"/>
    </row>
    <row r="613">
      <c r="B613" s="237"/>
      <c r="D613" s="237"/>
      <c r="H613" s="237"/>
      <c r="J613" s="237"/>
    </row>
    <row r="614">
      <c r="B614" s="237"/>
      <c r="D614" s="237"/>
      <c r="H614" s="237"/>
      <c r="J614" s="237"/>
    </row>
    <row r="615">
      <c r="B615" s="237"/>
      <c r="D615" s="237"/>
      <c r="H615" s="237"/>
      <c r="J615" s="237"/>
    </row>
    <row r="616">
      <c r="B616" s="237"/>
      <c r="D616" s="237"/>
      <c r="H616" s="237"/>
      <c r="J616" s="237"/>
    </row>
    <row r="617">
      <c r="B617" s="237"/>
      <c r="D617" s="237"/>
      <c r="H617" s="237"/>
      <c r="J617" s="237"/>
    </row>
    <row r="618">
      <c r="B618" s="237"/>
      <c r="D618" s="237"/>
      <c r="H618" s="237"/>
      <c r="J618" s="237"/>
    </row>
    <row r="619">
      <c r="B619" s="237"/>
      <c r="D619" s="237"/>
      <c r="H619" s="237"/>
      <c r="J619" s="237"/>
    </row>
    <row r="620">
      <c r="B620" s="237"/>
      <c r="D620" s="237"/>
      <c r="H620" s="237"/>
      <c r="J620" s="237"/>
    </row>
    <row r="621">
      <c r="B621" s="237"/>
      <c r="D621" s="237"/>
      <c r="H621" s="237"/>
      <c r="J621" s="237"/>
    </row>
    <row r="622">
      <c r="B622" s="237"/>
      <c r="D622" s="237"/>
      <c r="H622" s="237"/>
      <c r="J622" s="237"/>
    </row>
    <row r="623">
      <c r="B623" s="237"/>
      <c r="D623" s="237"/>
      <c r="H623" s="237"/>
      <c r="J623" s="237"/>
    </row>
    <row r="624">
      <c r="B624" s="237"/>
      <c r="D624" s="237"/>
      <c r="H624" s="237"/>
      <c r="J624" s="237"/>
    </row>
    <row r="625">
      <c r="B625" s="237"/>
      <c r="D625" s="237"/>
      <c r="H625" s="237"/>
      <c r="J625" s="237"/>
    </row>
    <row r="626">
      <c r="B626" s="237"/>
      <c r="D626" s="237"/>
      <c r="H626" s="237"/>
      <c r="J626" s="237"/>
    </row>
    <row r="627">
      <c r="B627" s="237"/>
      <c r="D627" s="237"/>
      <c r="H627" s="237"/>
      <c r="J627" s="237"/>
    </row>
    <row r="628">
      <c r="B628" s="237"/>
      <c r="D628" s="237"/>
      <c r="H628" s="237"/>
      <c r="J628" s="237"/>
    </row>
    <row r="629">
      <c r="B629" s="237"/>
      <c r="D629" s="237"/>
      <c r="H629" s="237"/>
      <c r="J629" s="237"/>
    </row>
    <row r="630">
      <c r="B630" s="237"/>
      <c r="D630" s="237"/>
      <c r="H630" s="237"/>
      <c r="J630" s="237"/>
    </row>
    <row r="631">
      <c r="B631" s="237"/>
      <c r="D631" s="237"/>
      <c r="H631" s="237"/>
      <c r="J631" s="237"/>
    </row>
    <row r="632">
      <c r="B632" s="237"/>
      <c r="D632" s="237"/>
      <c r="H632" s="237"/>
      <c r="J632" s="237"/>
    </row>
    <row r="633">
      <c r="B633" s="237"/>
      <c r="D633" s="237"/>
      <c r="H633" s="237"/>
      <c r="J633" s="237"/>
    </row>
    <row r="634">
      <c r="B634" s="237"/>
      <c r="D634" s="237"/>
      <c r="H634" s="237"/>
      <c r="J634" s="237"/>
    </row>
    <row r="635">
      <c r="B635" s="237"/>
      <c r="D635" s="237"/>
      <c r="H635" s="237"/>
      <c r="J635" s="237"/>
    </row>
    <row r="636">
      <c r="B636" s="237"/>
      <c r="D636" s="237"/>
      <c r="H636" s="237"/>
      <c r="J636" s="237"/>
    </row>
    <row r="637">
      <c r="B637" s="237"/>
      <c r="D637" s="237"/>
      <c r="H637" s="237"/>
      <c r="J637" s="237"/>
    </row>
    <row r="638">
      <c r="B638" s="237"/>
      <c r="D638" s="237"/>
      <c r="H638" s="237"/>
      <c r="J638" s="237"/>
    </row>
    <row r="639">
      <c r="B639" s="237"/>
      <c r="D639" s="237"/>
      <c r="H639" s="237"/>
      <c r="J639" s="237"/>
    </row>
    <row r="640">
      <c r="B640" s="237"/>
      <c r="D640" s="237"/>
      <c r="H640" s="237"/>
      <c r="J640" s="237"/>
    </row>
    <row r="641">
      <c r="B641" s="237"/>
      <c r="D641" s="237"/>
      <c r="H641" s="237"/>
      <c r="J641" s="237"/>
    </row>
    <row r="642">
      <c r="B642" s="237"/>
      <c r="D642" s="237"/>
      <c r="H642" s="237"/>
      <c r="J642" s="237"/>
    </row>
    <row r="643">
      <c r="B643" s="237"/>
      <c r="D643" s="237"/>
      <c r="H643" s="237"/>
      <c r="J643" s="237"/>
    </row>
    <row r="644">
      <c r="B644" s="237"/>
      <c r="D644" s="237"/>
      <c r="H644" s="237"/>
      <c r="J644" s="237"/>
    </row>
    <row r="645">
      <c r="B645" s="237"/>
      <c r="D645" s="237"/>
      <c r="H645" s="237"/>
      <c r="J645" s="237"/>
    </row>
    <row r="646">
      <c r="B646" s="237"/>
      <c r="D646" s="237"/>
      <c r="H646" s="237"/>
      <c r="J646" s="237"/>
    </row>
    <row r="647">
      <c r="B647" s="237"/>
      <c r="D647" s="237"/>
      <c r="H647" s="237"/>
      <c r="J647" s="237"/>
    </row>
    <row r="648">
      <c r="B648" s="237"/>
      <c r="D648" s="237"/>
      <c r="H648" s="237"/>
      <c r="J648" s="237"/>
    </row>
    <row r="649">
      <c r="B649" s="237"/>
      <c r="D649" s="237"/>
      <c r="H649" s="237"/>
      <c r="J649" s="237"/>
    </row>
    <row r="650">
      <c r="B650" s="237"/>
      <c r="D650" s="237"/>
      <c r="H650" s="237"/>
      <c r="J650" s="237"/>
    </row>
    <row r="651">
      <c r="B651" s="237"/>
      <c r="D651" s="237"/>
      <c r="H651" s="237"/>
      <c r="J651" s="237"/>
    </row>
    <row r="652">
      <c r="B652" s="237"/>
      <c r="D652" s="237"/>
      <c r="H652" s="237"/>
      <c r="J652" s="237"/>
    </row>
    <row r="653">
      <c r="B653" s="237"/>
      <c r="D653" s="237"/>
      <c r="H653" s="237"/>
      <c r="J653" s="237"/>
    </row>
    <row r="654">
      <c r="B654" s="237"/>
      <c r="D654" s="237"/>
      <c r="H654" s="237"/>
      <c r="J654" s="237"/>
    </row>
    <row r="655">
      <c r="B655" s="237"/>
      <c r="D655" s="237"/>
      <c r="H655" s="237"/>
      <c r="J655" s="237"/>
    </row>
    <row r="656">
      <c r="B656" s="237"/>
      <c r="D656" s="237"/>
      <c r="H656" s="237"/>
      <c r="J656" s="237"/>
    </row>
    <row r="657">
      <c r="B657" s="237"/>
      <c r="D657" s="237"/>
      <c r="H657" s="237"/>
      <c r="J657" s="237"/>
    </row>
    <row r="658">
      <c r="B658" s="237"/>
      <c r="D658" s="237"/>
      <c r="H658" s="237"/>
      <c r="J658" s="237"/>
    </row>
    <row r="659">
      <c r="B659" s="237"/>
      <c r="D659" s="237"/>
      <c r="H659" s="237"/>
      <c r="J659" s="237"/>
    </row>
    <row r="660">
      <c r="B660" s="237"/>
      <c r="D660" s="237"/>
      <c r="H660" s="237"/>
      <c r="J660" s="237"/>
    </row>
    <row r="661">
      <c r="B661" s="237"/>
      <c r="D661" s="237"/>
      <c r="H661" s="237"/>
      <c r="J661" s="237"/>
    </row>
    <row r="662">
      <c r="B662" s="237"/>
      <c r="D662" s="237"/>
      <c r="H662" s="237"/>
      <c r="J662" s="237"/>
    </row>
    <row r="663">
      <c r="B663" s="237"/>
      <c r="D663" s="237"/>
      <c r="H663" s="237"/>
      <c r="J663" s="237"/>
    </row>
    <row r="664">
      <c r="B664" s="237"/>
      <c r="D664" s="237"/>
      <c r="H664" s="237"/>
      <c r="J664" s="237"/>
    </row>
    <row r="665">
      <c r="B665" s="237"/>
      <c r="D665" s="237"/>
      <c r="H665" s="237"/>
      <c r="J665" s="237"/>
    </row>
    <row r="666">
      <c r="B666" s="237"/>
      <c r="D666" s="237"/>
      <c r="H666" s="237"/>
      <c r="J666" s="237"/>
    </row>
    <row r="667">
      <c r="B667" s="237"/>
      <c r="D667" s="237"/>
      <c r="H667" s="237"/>
      <c r="J667" s="237"/>
    </row>
    <row r="668">
      <c r="B668" s="237"/>
      <c r="D668" s="237"/>
      <c r="H668" s="237"/>
      <c r="J668" s="237"/>
    </row>
    <row r="669">
      <c r="B669" s="237"/>
      <c r="D669" s="237"/>
      <c r="H669" s="237"/>
      <c r="J669" s="237"/>
    </row>
    <row r="670">
      <c r="B670" s="237"/>
      <c r="D670" s="237"/>
      <c r="H670" s="237"/>
      <c r="J670" s="237"/>
    </row>
    <row r="671">
      <c r="B671" s="237"/>
      <c r="D671" s="237"/>
      <c r="H671" s="237"/>
      <c r="J671" s="237"/>
    </row>
    <row r="672">
      <c r="B672" s="237"/>
      <c r="D672" s="237"/>
      <c r="H672" s="237"/>
      <c r="J672" s="237"/>
    </row>
    <row r="673">
      <c r="B673" s="237"/>
      <c r="D673" s="237"/>
      <c r="H673" s="237"/>
      <c r="J673" s="237"/>
    </row>
    <row r="674">
      <c r="B674" s="237"/>
      <c r="D674" s="237"/>
      <c r="H674" s="237"/>
      <c r="J674" s="237"/>
    </row>
    <row r="675">
      <c r="B675" s="237"/>
      <c r="D675" s="237"/>
      <c r="H675" s="237"/>
      <c r="J675" s="237"/>
    </row>
    <row r="676">
      <c r="B676" s="237"/>
      <c r="D676" s="237"/>
      <c r="H676" s="237"/>
      <c r="J676" s="237"/>
    </row>
    <row r="677">
      <c r="B677" s="237"/>
      <c r="D677" s="237"/>
      <c r="H677" s="237"/>
      <c r="J677" s="237"/>
    </row>
    <row r="678">
      <c r="B678" s="237"/>
      <c r="D678" s="237"/>
      <c r="H678" s="237"/>
      <c r="J678" s="237"/>
    </row>
    <row r="679">
      <c r="B679" s="237"/>
      <c r="D679" s="237"/>
      <c r="H679" s="237"/>
      <c r="J679" s="237"/>
    </row>
    <row r="680">
      <c r="B680" s="237"/>
      <c r="D680" s="237"/>
      <c r="H680" s="237"/>
      <c r="J680" s="237"/>
    </row>
    <row r="681">
      <c r="B681" s="237"/>
      <c r="D681" s="237"/>
      <c r="H681" s="237"/>
      <c r="J681" s="237"/>
    </row>
    <row r="682">
      <c r="B682" s="237"/>
      <c r="D682" s="237"/>
      <c r="H682" s="237"/>
      <c r="J682" s="237"/>
    </row>
    <row r="683">
      <c r="B683" s="237"/>
      <c r="D683" s="237"/>
      <c r="H683" s="237"/>
      <c r="J683" s="237"/>
    </row>
    <row r="684">
      <c r="B684" s="237"/>
      <c r="D684" s="237"/>
      <c r="H684" s="237"/>
      <c r="J684" s="237"/>
    </row>
    <row r="685">
      <c r="B685" s="237"/>
      <c r="D685" s="237"/>
      <c r="H685" s="237"/>
      <c r="J685" s="237"/>
    </row>
    <row r="686">
      <c r="B686" s="237"/>
      <c r="D686" s="237"/>
      <c r="H686" s="237"/>
      <c r="J686" s="237"/>
    </row>
    <row r="687">
      <c r="B687" s="237"/>
      <c r="D687" s="237"/>
      <c r="H687" s="237"/>
      <c r="J687" s="237"/>
    </row>
    <row r="688">
      <c r="B688" s="237"/>
      <c r="D688" s="237"/>
      <c r="H688" s="237"/>
      <c r="J688" s="237"/>
    </row>
    <row r="689">
      <c r="B689" s="237"/>
      <c r="D689" s="237"/>
      <c r="H689" s="237"/>
      <c r="J689" s="237"/>
    </row>
    <row r="690">
      <c r="B690" s="237"/>
      <c r="D690" s="237"/>
      <c r="H690" s="237"/>
      <c r="J690" s="237"/>
    </row>
    <row r="691">
      <c r="B691" s="237"/>
      <c r="D691" s="237"/>
      <c r="H691" s="237"/>
      <c r="J691" s="237"/>
    </row>
    <row r="692">
      <c r="B692" s="237"/>
      <c r="D692" s="237"/>
      <c r="H692" s="237"/>
      <c r="J692" s="237"/>
    </row>
    <row r="693">
      <c r="B693" s="237"/>
      <c r="D693" s="237"/>
      <c r="H693" s="237"/>
      <c r="J693" s="237"/>
    </row>
    <row r="694">
      <c r="B694" s="237"/>
      <c r="D694" s="237"/>
      <c r="H694" s="237"/>
      <c r="J694" s="237"/>
    </row>
    <row r="695">
      <c r="B695" s="237"/>
      <c r="D695" s="237"/>
      <c r="H695" s="237"/>
      <c r="J695" s="237"/>
    </row>
    <row r="696">
      <c r="B696" s="237"/>
      <c r="D696" s="237"/>
      <c r="H696" s="237"/>
      <c r="J696" s="237"/>
    </row>
    <row r="697">
      <c r="B697" s="237"/>
      <c r="D697" s="237"/>
      <c r="H697" s="237"/>
      <c r="J697" s="237"/>
    </row>
    <row r="698">
      <c r="B698" s="237"/>
      <c r="D698" s="237"/>
      <c r="H698" s="237"/>
      <c r="J698" s="237"/>
    </row>
    <row r="699">
      <c r="B699" s="237"/>
      <c r="D699" s="237"/>
      <c r="H699" s="237"/>
      <c r="J699" s="237"/>
    </row>
    <row r="700">
      <c r="B700" s="237"/>
      <c r="D700" s="237"/>
      <c r="H700" s="237"/>
      <c r="J700" s="237"/>
    </row>
    <row r="701">
      <c r="B701" s="237"/>
      <c r="D701" s="237"/>
      <c r="H701" s="237"/>
      <c r="J701" s="237"/>
    </row>
    <row r="702">
      <c r="B702" s="237"/>
      <c r="D702" s="237"/>
      <c r="H702" s="237"/>
      <c r="J702" s="237"/>
    </row>
    <row r="703">
      <c r="B703" s="237"/>
      <c r="D703" s="237"/>
      <c r="H703" s="237"/>
      <c r="J703" s="237"/>
    </row>
    <row r="704">
      <c r="B704" s="237"/>
      <c r="D704" s="237"/>
      <c r="H704" s="237"/>
      <c r="J704" s="237"/>
    </row>
    <row r="705">
      <c r="B705" s="237"/>
      <c r="D705" s="237"/>
      <c r="H705" s="237"/>
      <c r="J705" s="237"/>
    </row>
    <row r="706">
      <c r="B706" s="237"/>
      <c r="D706" s="237"/>
      <c r="H706" s="237"/>
      <c r="J706" s="237"/>
    </row>
    <row r="707">
      <c r="B707" s="237"/>
      <c r="D707" s="237"/>
      <c r="H707" s="237"/>
      <c r="J707" s="237"/>
    </row>
    <row r="708">
      <c r="B708" s="237"/>
      <c r="D708" s="237"/>
      <c r="H708" s="237"/>
      <c r="J708" s="237"/>
    </row>
    <row r="709">
      <c r="B709" s="237"/>
      <c r="D709" s="237"/>
      <c r="H709" s="237"/>
      <c r="J709" s="237"/>
    </row>
    <row r="710">
      <c r="B710" s="237"/>
      <c r="D710" s="237"/>
      <c r="H710" s="237"/>
      <c r="J710" s="237"/>
    </row>
    <row r="711">
      <c r="B711" s="237"/>
      <c r="D711" s="237"/>
      <c r="H711" s="237"/>
      <c r="J711" s="237"/>
    </row>
    <row r="712">
      <c r="B712" s="237"/>
      <c r="D712" s="237"/>
      <c r="H712" s="237"/>
      <c r="J712" s="237"/>
    </row>
    <row r="713">
      <c r="B713" s="237"/>
      <c r="D713" s="237"/>
      <c r="H713" s="237"/>
      <c r="J713" s="237"/>
    </row>
    <row r="714">
      <c r="B714" s="237"/>
      <c r="D714" s="237"/>
      <c r="H714" s="237"/>
      <c r="J714" s="237"/>
    </row>
    <row r="715">
      <c r="B715" s="237"/>
      <c r="D715" s="237"/>
      <c r="H715" s="237"/>
      <c r="J715" s="237"/>
    </row>
    <row r="716">
      <c r="B716" s="237"/>
      <c r="D716" s="237"/>
      <c r="H716" s="237"/>
      <c r="J716" s="237"/>
    </row>
    <row r="717">
      <c r="B717" s="237"/>
      <c r="D717" s="237"/>
      <c r="H717" s="237"/>
      <c r="J717" s="237"/>
    </row>
    <row r="718">
      <c r="B718" s="237"/>
      <c r="D718" s="237"/>
      <c r="H718" s="237"/>
      <c r="J718" s="237"/>
    </row>
    <row r="719">
      <c r="B719" s="237"/>
      <c r="D719" s="237"/>
      <c r="H719" s="237"/>
      <c r="J719" s="237"/>
    </row>
    <row r="720">
      <c r="B720" s="237"/>
      <c r="D720" s="237"/>
      <c r="H720" s="237"/>
      <c r="J720" s="237"/>
    </row>
    <row r="721">
      <c r="B721" s="237"/>
      <c r="D721" s="237"/>
      <c r="H721" s="237"/>
      <c r="J721" s="237"/>
    </row>
    <row r="722">
      <c r="B722" s="237"/>
      <c r="D722" s="237"/>
      <c r="H722" s="237"/>
      <c r="J722" s="237"/>
    </row>
    <row r="723">
      <c r="B723" s="237"/>
      <c r="D723" s="237"/>
      <c r="H723" s="237"/>
      <c r="J723" s="237"/>
    </row>
    <row r="724">
      <c r="B724" s="237"/>
      <c r="D724" s="237"/>
      <c r="H724" s="237"/>
      <c r="J724" s="237"/>
    </row>
    <row r="725">
      <c r="B725" s="237"/>
      <c r="D725" s="237"/>
      <c r="H725" s="237"/>
      <c r="J725" s="237"/>
    </row>
    <row r="726">
      <c r="B726" s="237"/>
      <c r="D726" s="237"/>
      <c r="H726" s="237"/>
      <c r="J726" s="237"/>
    </row>
    <row r="727">
      <c r="B727" s="237"/>
      <c r="D727" s="237"/>
      <c r="H727" s="237"/>
      <c r="J727" s="237"/>
    </row>
    <row r="728">
      <c r="B728" s="237"/>
      <c r="D728" s="237"/>
      <c r="H728" s="237"/>
      <c r="J728" s="237"/>
    </row>
    <row r="729">
      <c r="B729" s="237"/>
      <c r="D729" s="237"/>
      <c r="H729" s="237"/>
      <c r="J729" s="237"/>
    </row>
    <row r="730">
      <c r="B730" s="237"/>
      <c r="D730" s="237"/>
      <c r="H730" s="237"/>
      <c r="J730" s="237"/>
    </row>
    <row r="731">
      <c r="B731" s="237"/>
      <c r="D731" s="237"/>
      <c r="H731" s="237"/>
      <c r="J731" s="237"/>
    </row>
    <row r="732">
      <c r="B732" s="237"/>
      <c r="D732" s="237"/>
      <c r="H732" s="237"/>
      <c r="J732" s="237"/>
    </row>
    <row r="733">
      <c r="B733" s="237"/>
      <c r="D733" s="237"/>
      <c r="H733" s="237"/>
      <c r="J733" s="237"/>
    </row>
    <row r="734">
      <c r="B734" s="237"/>
      <c r="D734" s="237"/>
      <c r="H734" s="237"/>
      <c r="J734" s="237"/>
    </row>
    <row r="735">
      <c r="B735" s="237"/>
      <c r="D735" s="237"/>
      <c r="H735" s="237"/>
      <c r="J735" s="237"/>
    </row>
    <row r="736">
      <c r="B736" s="237"/>
      <c r="D736" s="237"/>
      <c r="H736" s="237"/>
      <c r="J736" s="237"/>
    </row>
    <row r="737">
      <c r="B737" s="237"/>
      <c r="D737" s="237"/>
      <c r="H737" s="237"/>
      <c r="J737" s="237"/>
    </row>
    <row r="738">
      <c r="B738" s="237"/>
      <c r="D738" s="237"/>
      <c r="H738" s="237"/>
      <c r="J738" s="237"/>
    </row>
    <row r="739">
      <c r="B739" s="237"/>
      <c r="D739" s="237"/>
      <c r="H739" s="237"/>
      <c r="J739" s="237"/>
    </row>
    <row r="740">
      <c r="B740" s="237"/>
      <c r="D740" s="237"/>
      <c r="H740" s="237"/>
      <c r="J740" s="237"/>
    </row>
    <row r="741">
      <c r="B741" s="237"/>
      <c r="D741" s="237"/>
      <c r="H741" s="237"/>
      <c r="J741" s="237"/>
    </row>
    <row r="742">
      <c r="B742" s="237"/>
      <c r="D742" s="237"/>
      <c r="H742" s="237"/>
      <c r="J742" s="237"/>
    </row>
    <row r="743">
      <c r="B743" s="237"/>
      <c r="D743" s="237"/>
      <c r="H743" s="237"/>
      <c r="J743" s="237"/>
    </row>
    <row r="744">
      <c r="B744" s="237"/>
      <c r="D744" s="237"/>
      <c r="H744" s="237"/>
      <c r="J744" s="237"/>
    </row>
    <row r="745">
      <c r="B745" s="237"/>
      <c r="D745" s="237"/>
      <c r="H745" s="237"/>
      <c r="J745" s="237"/>
    </row>
    <row r="746">
      <c r="B746" s="237"/>
      <c r="D746" s="237"/>
      <c r="H746" s="237"/>
      <c r="J746" s="237"/>
    </row>
    <row r="747">
      <c r="B747" s="237"/>
      <c r="D747" s="237"/>
      <c r="H747" s="237"/>
      <c r="J747" s="237"/>
    </row>
    <row r="748">
      <c r="B748" s="237"/>
      <c r="D748" s="237"/>
      <c r="H748" s="237"/>
      <c r="J748" s="237"/>
    </row>
    <row r="749">
      <c r="B749" s="237"/>
      <c r="D749" s="237"/>
      <c r="H749" s="237"/>
      <c r="J749" s="237"/>
    </row>
    <row r="750">
      <c r="B750" s="237"/>
      <c r="D750" s="237"/>
      <c r="H750" s="237"/>
      <c r="J750" s="237"/>
    </row>
    <row r="751">
      <c r="B751" s="237"/>
      <c r="D751" s="237"/>
      <c r="H751" s="237"/>
      <c r="J751" s="237"/>
    </row>
    <row r="752">
      <c r="B752" s="237"/>
      <c r="D752" s="237"/>
      <c r="H752" s="237"/>
      <c r="J752" s="237"/>
    </row>
    <row r="753">
      <c r="B753" s="237"/>
      <c r="D753" s="237"/>
      <c r="H753" s="237"/>
      <c r="J753" s="237"/>
    </row>
    <row r="754">
      <c r="B754" s="237"/>
      <c r="D754" s="237"/>
      <c r="H754" s="237"/>
      <c r="J754" s="237"/>
    </row>
    <row r="755">
      <c r="B755" s="237"/>
      <c r="D755" s="237"/>
      <c r="H755" s="237"/>
      <c r="J755" s="237"/>
    </row>
    <row r="756">
      <c r="B756" s="237"/>
      <c r="D756" s="237"/>
      <c r="H756" s="237"/>
      <c r="J756" s="237"/>
    </row>
    <row r="757">
      <c r="B757" s="237"/>
      <c r="D757" s="237"/>
      <c r="H757" s="237"/>
      <c r="J757" s="237"/>
    </row>
    <row r="758">
      <c r="B758" s="237"/>
      <c r="D758" s="237"/>
      <c r="H758" s="237"/>
      <c r="J758" s="237"/>
    </row>
    <row r="759">
      <c r="B759" s="237"/>
      <c r="D759" s="237"/>
      <c r="H759" s="237"/>
      <c r="J759" s="237"/>
    </row>
    <row r="760">
      <c r="B760" s="237"/>
      <c r="D760" s="237"/>
      <c r="H760" s="237"/>
      <c r="J760" s="237"/>
    </row>
    <row r="761">
      <c r="B761" s="237"/>
      <c r="D761" s="237"/>
      <c r="H761" s="237"/>
      <c r="J761" s="237"/>
    </row>
    <row r="762">
      <c r="B762" s="237"/>
      <c r="D762" s="237"/>
      <c r="H762" s="237"/>
      <c r="J762" s="237"/>
    </row>
    <row r="763">
      <c r="B763" s="237"/>
      <c r="D763" s="237"/>
      <c r="H763" s="237"/>
      <c r="J763" s="237"/>
    </row>
    <row r="764">
      <c r="B764" s="237"/>
      <c r="D764" s="237"/>
      <c r="H764" s="237"/>
      <c r="J764" s="237"/>
    </row>
    <row r="765">
      <c r="B765" s="237"/>
      <c r="D765" s="237"/>
      <c r="H765" s="237"/>
      <c r="J765" s="237"/>
    </row>
    <row r="766">
      <c r="B766" s="237"/>
      <c r="D766" s="237"/>
      <c r="H766" s="237"/>
      <c r="J766" s="237"/>
    </row>
    <row r="767">
      <c r="B767" s="237"/>
      <c r="D767" s="237"/>
      <c r="H767" s="237"/>
      <c r="J767" s="237"/>
    </row>
    <row r="768">
      <c r="B768" s="237"/>
      <c r="D768" s="237"/>
      <c r="H768" s="237"/>
      <c r="J768" s="237"/>
    </row>
    <row r="769">
      <c r="B769" s="237"/>
      <c r="D769" s="237"/>
      <c r="H769" s="237"/>
      <c r="J769" s="237"/>
    </row>
    <row r="770">
      <c r="B770" s="237"/>
      <c r="D770" s="237"/>
      <c r="H770" s="237"/>
      <c r="J770" s="237"/>
    </row>
    <row r="771">
      <c r="B771" s="237"/>
      <c r="D771" s="237"/>
      <c r="H771" s="237"/>
      <c r="J771" s="237"/>
    </row>
    <row r="772">
      <c r="B772" s="237"/>
      <c r="D772" s="237"/>
      <c r="H772" s="237"/>
      <c r="J772" s="237"/>
    </row>
    <row r="773">
      <c r="B773" s="237"/>
      <c r="D773" s="237"/>
      <c r="H773" s="237"/>
      <c r="J773" s="237"/>
    </row>
    <row r="774">
      <c r="B774" s="237"/>
      <c r="D774" s="237"/>
      <c r="H774" s="237"/>
      <c r="J774" s="237"/>
    </row>
    <row r="775">
      <c r="B775" s="237"/>
      <c r="D775" s="237"/>
      <c r="H775" s="237"/>
      <c r="J775" s="237"/>
    </row>
    <row r="776">
      <c r="B776" s="237"/>
      <c r="D776" s="237"/>
      <c r="H776" s="237"/>
      <c r="J776" s="237"/>
    </row>
    <row r="777">
      <c r="B777" s="237"/>
      <c r="D777" s="237"/>
      <c r="H777" s="237"/>
      <c r="J777" s="237"/>
    </row>
    <row r="778">
      <c r="B778" s="237"/>
      <c r="D778" s="237"/>
      <c r="H778" s="237"/>
      <c r="J778" s="237"/>
    </row>
    <row r="779">
      <c r="B779" s="237"/>
      <c r="D779" s="237"/>
      <c r="H779" s="237"/>
      <c r="J779" s="237"/>
    </row>
    <row r="780">
      <c r="B780" s="237"/>
      <c r="D780" s="237"/>
      <c r="H780" s="237"/>
      <c r="J780" s="237"/>
    </row>
    <row r="781">
      <c r="B781" s="237"/>
      <c r="D781" s="237"/>
      <c r="H781" s="237"/>
      <c r="J781" s="237"/>
    </row>
    <row r="782">
      <c r="B782" s="237"/>
      <c r="D782" s="237"/>
      <c r="H782" s="237"/>
      <c r="J782" s="237"/>
    </row>
    <row r="783">
      <c r="B783" s="237"/>
      <c r="D783" s="237"/>
      <c r="H783" s="237"/>
      <c r="J783" s="237"/>
    </row>
    <row r="784">
      <c r="B784" s="237"/>
      <c r="D784" s="237"/>
      <c r="H784" s="237"/>
      <c r="J784" s="237"/>
    </row>
    <row r="785">
      <c r="B785" s="237"/>
      <c r="D785" s="237"/>
      <c r="H785" s="237"/>
      <c r="J785" s="237"/>
    </row>
    <row r="786">
      <c r="B786" s="237"/>
      <c r="D786" s="237"/>
      <c r="H786" s="237"/>
      <c r="J786" s="237"/>
    </row>
    <row r="787">
      <c r="B787" s="237"/>
      <c r="D787" s="237"/>
      <c r="H787" s="237"/>
      <c r="J787" s="237"/>
    </row>
    <row r="788">
      <c r="B788" s="237"/>
      <c r="D788" s="237"/>
      <c r="H788" s="237"/>
      <c r="J788" s="237"/>
    </row>
    <row r="789">
      <c r="B789" s="237"/>
      <c r="D789" s="237"/>
      <c r="H789" s="237"/>
      <c r="J789" s="237"/>
    </row>
    <row r="790">
      <c r="B790" s="237"/>
      <c r="D790" s="237"/>
      <c r="H790" s="237"/>
      <c r="J790" s="237"/>
    </row>
    <row r="791">
      <c r="B791" s="237"/>
      <c r="D791" s="237"/>
      <c r="H791" s="237"/>
      <c r="J791" s="237"/>
    </row>
    <row r="792">
      <c r="B792" s="237"/>
      <c r="D792" s="237"/>
      <c r="H792" s="237"/>
      <c r="J792" s="237"/>
    </row>
    <row r="793">
      <c r="B793" s="237"/>
      <c r="D793" s="237"/>
      <c r="H793" s="237"/>
      <c r="J793" s="237"/>
    </row>
    <row r="794">
      <c r="B794" s="237"/>
      <c r="D794" s="237"/>
      <c r="H794" s="237"/>
      <c r="J794" s="237"/>
    </row>
    <row r="795">
      <c r="B795" s="237"/>
      <c r="D795" s="237"/>
      <c r="H795" s="237"/>
      <c r="J795" s="237"/>
    </row>
    <row r="796">
      <c r="B796" s="237"/>
      <c r="D796" s="237"/>
      <c r="H796" s="237"/>
      <c r="J796" s="237"/>
    </row>
    <row r="797">
      <c r="B797" s="237"/>
      <c r="D797" s="237"/>
      <c r="H797" s="237"/>
      <c r="J797" s="237"/>
    </row>
    <row r="798">
      <c r="B798" s="237"/>
      <c r="D798" s="237"/>
      <c r="H798" s="237"/>
      <c r="J798" s="237"/>
    </row>
    <row r="799">
      <c r="B799" s="237"/>
      <c r="D799" s="237"/>
      <c r="H799" s="237"/>
      <c r="J799" s="237"/>
    </row>
    <row r="800">
      <c r="B800" s="237"/>
      <c r="D800" s="237"/>
      <c r="H800" s="237"/>
      <c r="J800" s="237"/>
    </row>
    <row r="801">
      <c r="B801" s="237"/>
      <c r="D801" s="237"/>
      <c r="H801" s="237"/>
      <c r="J801" s="237"/>
    </row>
    <row r="802">
      <c r="B802" s="237"/>
      <c r="D802" s="237"/>
      <c r="H802" s="237"/>
      <c r="J802" s="237"/>
    </row>
    <row r="803">
      <c r="B803" s="237"/>
      <c r="D803" s="237"/>
      <c r="H803" s="237"/>
      <c r="J803" s="237"/>
    </row>
    <row r="804">
      <c r="B804" s="237"/>
      <c r="D804" s="237"/>
      <c r="H804" s="237"/>
      <c r="J804" s="237"/>
    </row>
    <row r="805">
      <c r="B805" s="237"/>
      <c r="D805" s="237"/>
      <c r="H805" s="237"/>
      <c r="J805" s="237"/>
    </row>
    <row r="806">
      <c r="B806" s="237"/>
      <c r="D806" s="237"/>
      <c r="H806" s="237"/>
      <c r="J806" s="237"/>
    </row>
    <row r="807">
      <c r="B807" s="237"/>
      <c r="D807" s="237"/>
      <c r="H807" s="237"/>
      <c r="J807" s="237"/>
    </row>
    <row r="808">
      <c r="B808" s="237"/>
      <c r="D808" s="237"/>
      <c r="H808" s="237"/>
      <c r="J808" s="237"/>
    </row>
    <row r="809">
      <c r="B809" s="237"/>
      <c r="D809" s="237"/>
      <c r="H809" s="237"/>
      <c r="J809" s="237"/>
    </row>
    <row r="810">
      <c r="B810" s="237"/>
      <c r="D810" s="237"/>
      <c r="H810" s="237"/>
      <c r="J810" s="237"/>
    </row>
    <row r="811">
      <c r="B811" s="237"/>
      <c r="D811" s="237"/>
      <c r="H811" s="237"/>
      <c r="J811" s="237"/>
    </row>
    <row r="812">
      <c r="B812" s="237"/>
      <c r="D812" s="237"/>
      <c r="H812" s="237"/>
      <c r="J812" s="237"/>
    </row>
    <row r="813">
      <c r="B813" s="237"/>
      <c r="D813" s="237"/>
      <c r="H813" s="237"/>
      <c r="J813" s="237"/>
    </row>
    <row r="814">
      <c r="B814" s="237"/>
      <c r="D814" s="237"/>
      <c r="H814" s="237"/>
      <c r="J814" s="237"/>
    </row>
    <row r="815">
      <c r="B815" s="237"/>
      <c r="D815" s="237"/>
      <c r="H815" s="237"/>
      <c r="J815" s="237"/>
    </row>
    <row r="816">
      <c r="B816" s="237"/>
      <c r="D816" s="237"/>
      <c r="H816" s="237"/>
      <c r="J816" s="237"/>
    </row>
    <row r="817">
      <c r="B817" s="237"/>
      <c r="D817" s="237"/>
      <c r="H817" s="237"/>
      <c r="J817" s="237"/>
    </row>
    <row r="818">
      <c r="B818" s="237"/>
      <c r="D818" s="237"/>
      <c r="H818" s="237"/>
      <c r="J818" s="237"/>
    </row>
    <row r="819">
      <c r="B819" s="237"/>
      <c r="D819" s="237"/>
      <c r="H819" s="237"/>
      <c r="J819" s="237"/>
    </row>
    <row r="820">
      <c r="B820" s="237"/>
      <c r="D820" s="237"/>
      <c r="H820" s="237"/>
      <c r="J820" s="237"/>
    </row>
    <row r="821">
      <c r="B821" s="237"/>
      <c r="D821" s="237"/>
      <c r="H821" s="237"/>
      <c r="J821" s="237"/>
    </row>
    <row r="822">
      <c r="B822" s="237"/>
      <c r="D822" s="237"/>
      <c r="H822" s="237"/>
      <c r="J822" s="237"/>
    </row>
    <row r="823">
      <c r="B823" s="237"/>
      <c r="D823" s="237"/>
      <c r="H823" s="237"/>
      <c r="J823" s="237"/>
    </row>
    <row r="824">
      <c r="B824" s="237"/>
      <c r="D824" s="237"/>
      <c r="H824" s="237"/>
      <c r="J824" s="237"/>
    </row>
    <row r="825">
      <c r="B825" s="237"/>
      <c r="D825" s="237"/>
      <c r="H825" s="237"/>
      <c r="J825" s="237"/>
    </row>
    <row r="826">
      <c r="B826" s="237"/>
      <c r="D826" s="237"/>
      <c r="H826" s="237"/>
      <c r="J826" s="237"/>
    </row>
    <row r="827">
      <c r="B827" s="237"/>
      <c r="D827" s="237"/>
      <c r="H827" s="237"/>
      <c r="J827" s="237"/>
    </row>
    <row r="828">
      <c r="B828" s="237"/>
      <c r="D828" s="237"/>
      <c r="H828" s="237"/>
      <c r="J828" s="237"/>
    </row>
    <row r="829">
      <c r="B829" s="237"/>
      <c r="D829" s="237"/>
      <c r="H829" s="237"/>
      <c r="J829" s="237"/>
    </row>
    <row r="830">
      <c r="B830" s="237"/>
      <c r="D830" s="237"/>
      <c r="H830" s="237"/>
      <c r="J830" s="237"/>
    </row>
    <row r="831">
      <c r="B831" s="237"/>
      <c r="D831" s="237"/>
      <c r="H831" s="237"/>
      <c r="J831" s="237"/>
    </row>
    <row r="832">
      <c r="B832" s="237"/>
      <c r="D832" s="237"/>
      <c r="H832" s="237"/>
      <c r="J832" s="237"/>
    </row>
    <row r="833">
      <c r="B833" s="237"/>
      <c r="D833" s="237"/>
      <c r="H833" s="237"/>
      <c r="J833" s="237"/>
    </row>
    <row r="834">
      <c r="B834" s="237"/>
      <c r="D834" s="237"/>
      <c r="H834" s="237"/>
      <c r="J834" s="237"/>
    </row>
    <row r="835">
      <c r="B835" s="237"/>
      <c r="D835" s="237"/>
      <c r="H835" s="237"/>
      <c r="J835" s="237"/>
    </row>
    <row r="836">
      <c r="B836" s="237"/>
      <c r="D836" s="237"/>
      <c r="H836" s="237"/>
      <c r="J836" s="237"/>
    </row>
    <row r="837">
      <c r="B837" s="237"/>
      <c r="D837" s="237"/>
      <c r="H837" s="237"/>
      <c r="J837" s="237"/>
    </row>
    <row r="838">
      <c r="B838" s="237"/>
      <c r="D838" s="237"/>
      <c r="H838" s="237"/>
      <c r="J838" s="237"/>
    </row>
    <row r="839">
      <c r="B839" s="237"/>
      <c r="D839" s="237"/>
      <c r="H839" s="237"/>
      <c r="J839" s="237"/>
    </row>
    <row r="840">
      <c r="B840" s="237"/>
      <c r="D840" s="237"/>
      <c r="H840" s="237"/>
      <c r="J840" s="237"/>
    </row>
    <row r="841">
      <c r="B841" s="237"/>
      <c r="D841" s="237"/>
      <c r="H841" s="237"/>
      <c r="J841" s="237"/>
    </row>
    <row r="842">
      <c r="B842" s="237"/>
      <c r="D842" s="237"/>
      <c r="H842" s="237"/>
      <c r="J842" s="237"/>
    </row>
    <row r="843">
      <c r="B843" s="237"/>
      <c r="D843" s="237"/>
      <c r="H843" s="237"/>
      <c r="J843" s="237"/>
    </row>
    <row r="844">
      <c r="B844" s="237"/>
      <c r="D844" s="237"/>
      <c r="H844" s="237"/>
      <c r="J844" s="237"/>
    </row>
    <row r="845">
      <c r="B845" s="237"/>
      <c r="D845" s="237"/>
      <c r="H845" s="237"/>
      <c r="J845" s="237"/>
    </row>
    <row r="846">
      <c r="B846" s="237"/>
      <c r="D846" s="237"/>
      <c r="H846" s="237"/>
      <c r="J846" s="237"/>
    </row>
    <row r="847">
      <c r="B847" s="237"/>
      <c r="D847" s="237"/>
      <c r="H847" s="237"/>
      <c r="J847" s="237"/>
    </row>
    <row r="848">
      <c r="B848" s="237"/>
      <c r="D848" s="237"/>
      <c r="H848" s="237"/>
      <c r="J848" s="237"/>
    </row>
    <row r="849">
      <c r="B849" s="237"/>
      <c r="D849" s="237"/>
      <c r="H849" s="237"/>
      <c r="J849" s="237"/>
    </row>
    <row r="850">
      <c r="B850" s="237"/>
      <c r="D850" s="237"/>
      <c r="H850" s="237"/>
      <c r="J850" s="237"/>
    </row>
    <row r="851">
      <c r="B851" s="237"/>
      <c r="D851" s="237"/>
      <c r="H851" s="237"/>
      <c r="J851" s="237"/>
    </row>
    <row r="852">
      <c r="B852" s="237"/>
      <c r="D852" s="237"/>
      <c r="H852" s="237"/>
      <c r="J852" s="237"/>
    </row>
    <row r="853">
      <c r="B853" s="237"/>
      <c r="D853" s="237"/>
      <c r="H853" s="237"/>
      <c r="J853" s="237"/>
    </row>
    <row r="854">
      <c r="B854" s="237"/>
      <c r="D854" s="237"/>
      <c r="H854" s="237"/>
      <c r="J854" s="237"/>
    </row>
    <row r="855">
      <c r="B855" s="237"/>
      <c r="D855" s="237"/>
      <c r="H855" s="237"/>
      <c r="J855" s="237"/>
    </row>
    <row r="856">
      <c r="B856" s="237"/>
      <c r="D856" s="237"/>
      <c r="H856" s="237"/>
      <c r="J856" s="237"/>
    </row>
    <row r="857">
      <c r="B857" s="237"/>
      <c r="D857" s="237"/>
      <c r="H857" s="237"/>
      <c r="J857" s="237"/>
    </row>
    <row r="858">
      <c r="B858" s="237"/>
      <c r="D858" s="237"/>
      <c r="H858" s="237"/>
      <c r="J858" s="237"/>
    </row>
    <row r="859">
      <c r="B859" s="237"/>
      <c r="D859" s="237"/>
      <c r="H859" s="237"/>
      <c r="J859" s="237"/>
    </row>
    <row r="860">
      <c r="B860" s="237"/>
      <c r="D860" s="237"/>
      <c r="H860" s="237"/>
      <c r="J860" s="237"/>
    </row>
    <row r="861">
      <c r="B861" s="237"/>
      <c r="D861" s="237"/>
      <c r="H861" s="237"/>
      <c r="J861" s="237"/>
    </row>
    <row r="862">
      <c r="B862" s="237"/>
      <c r="D862" s="237"/>
      <c r="H862" s="237"/>
      <c r="J862" s="237"/>
    </row>
    <row r="863">
      <c r="B863" s="237"/>
      <c r="D863" s="237"/>
      <c r="H863" s="237"/>
      <c r="J863" s="237"/>
    </row>
    <row r="864">
      <c r="B864" s="237"/>
      <c r="D864" s="237"/>
      <c r="H864" s="237"/>
      <c r="J864" s="237"/>
    </row>
    <row r="865">
      <c r="B865" s="237"/>
      <c r="D865" s="237"/>
      <c r="H865" s="237"/>
      <c r="J865" s="237"/>
    </row>
    <row r="866">
      <c r="B866" s="237"/>
      <c r="D866" s="237"/>
      <c r="H866" s="237"/>
      <c r="J866" s="237"/>
    </row>
    <row r="867">
      <c r="B867" s="237"/>
      <c r="D867" s="237"/>
      <c r="H867" s="237"/>
      <c r="J867" s="237"/>
    </row>
    <row r="868">
      <c r="B868" s="237"/>
      <c r="D868" s="237"/>
      <c r="H868" s="237"/>
      <c r="J868" s="237"/>
    </row>
    <row r="869">
      <c r="B869" s="237"/>
      <c r="D869" s="237"/>
      <c r="H869" s="237"/>
      <c r="J869" s="237"/>
    </row>
    <row r="870">
      <c r="B870" s="237"/>
      <c r="D870" s="237"/>
      <c r="H870" s="237"/>
      <c r="J870" s="237"/>
    </row>
    <row r="871">
      <c r="B871" s="237"/>
      <c r="D871" s="237"/>
      <c r="H871" s="237"/>
      <c r="J871" s="237"/>
    </row>
    <row r="872">
      <c r="B872" s="237"/>
      <c r="D872" s="237"/>
      <c r="H872" s="237"/>
      <c r="J872" s="237"/>
    </row>
    <row r="873">
      <c r="B873" s="237"/>
      <c r="D873" s="237"/>
      <c r="H873" s="237"/>
      <c r="J873" s="237"/>
    </row>
    <row r="874">
      <c r="B874" s="237"/>
      <c r="D874" s="237"/>
      <c r="H874" s="237"/>
      <c r="J874" s="237"/>
    </row>
    <row r="875">
      <c r="B875" s="237"/>
      <c r="D875" s="237"/>
      <c r="H875" s="237"/>
      <c r="J875" s="237"/>
    </row>
    <row r="876">
      <c r="B876" s="237"/>
      <c r="D876" s="237"/>
      <c r="H876" s="237"/>
      <c r="J876" s="237"/>
    </row>
    <row r="877">
      <c r="B877" s="237"/>
      <c r="D877" s="237"/>
      <c r="H877" s="237"/>
      <c r="J877" s="237"/>
    </row>
    <row r="878">
      <c r="B878" s="237"/>
      <c r="D878" s="237"/>
      <c r="H878" s="237"/>
      <c r="J878" s="237"/>
    </row>
    <row r="879">
      <c r="B879" s="237"/>
      <c r="D879" s="237"/>
      <c r="H879" s="237"/>
      <c r="J879" s="237"/>
    </row>
    <row r="880">
      <c r="B880" s="237"/>
      <c r="D880" s="237"/>
      <c r="H880" s="237"/>
      <c r="J880" s="237"/>
    </row>
    <row r="881">
      <c r="B881" s="237"/>
      <c r="D881" s="237"/>
      <c r="H881" s="237"/>
      <c r="J881" s="237"/>
    </row>
    <row r="882">
      <c r="B882" s="237"/>
      <c r="D882" s="237"/>
      <c r="H882" s="237"/>
      <c r="J882" s="237"/>
    </row>
    <row r="883">
      <c r="B883" s="237"/>
      <c r="D883" s="237"/>
      <c r="H883" s="237"/>
      <c r="J883" s="237"/>
    </row>
    <row r="884">
      <c r="B884" s="237"/>
      <c r="D884" s="237"/>
      <c r="H884" s="237"/>
      <c r="J884" s="237"/>
    </row>
    <row r="885">
      <c r="B885" s="237"/>
      <c r="D885" s="237"/>
      <c r="H885" s="237"/>
      <c r="J885" s="237"/>
    </row>
    <row r="886">
      <c r="B886" s="237"/>
      <c r="D886" s="237"/>
      <c r="H886" s="237"/>
      <c r="J886" s="237"/>
    </row>
    <row r="887">
      <c r="B887" s="237"/>
      <c r="D887" s="237"/>
      <c r="H887" s="237"/>
      <c r="J887" s="237"/>
    </row>
    <row r="888">
      <c r="B888" s="237"/>
      <c r="D888" s="237"/>
      <c r="H888" s="237"/>
      <c r="J888" s="237"/>
    </row>
    <row r="889">
      <c r="B889" s="237"/>
      <c r="D889" s="237"/>
      <c r="H889" s="237"/>
      <c r="J889" s="237"/>
    </row>
    <row r="890">
      <c r="B890" s="237"/>
      <c r="D890" s="237"/>
      <c r="H890" s="237"/>
      <c r="J890" s="237"/>
    </row>
    <row r="891">
      <c r="B891" s="237"/>
      <c r="D891" s="237"/>
      <c r="H891" s="237"/>
      <c r="J891" s="237"/>
    </row>
    <row r="892">
      <c r="B892" s="237"/>
      <c r="D892" s="237"/>
      <c r="H892" s="237"/>
      <c r="J892" s="237"/>
    </row>
    <row r="893">
      <c r="B893" s="237"/>
      <c r="D893" s="237"/>
      <c r="H893" s="237"/>
      <c r="J893" s="237"/>
    </row>
    <row r="894">
      <c r="B894" s="237"/>
      <c r="D894" s="237"/>
      <c r="H894" s="237"/>
      <c r="J894" s="237"/>
    </row>
    <row r="895">
      <c r="B895" s="237"/>
      <c r="D895" s="237"/>
      <c r="H895" s="237"/>
      <c r="J895" s="237"/>
    </row>
    <row r="896">
      <c r="B896" s="237"/>
      <c r="D896" s="237"/>
      <c r="H896" s="237"/>
      <c r="J896" s="237"/>
    </row>
    <row r="897">
      <c r="B897" s="237"/>
      <c r="D897" s="237"/>
      <c r="H897" s="237"/>
      <c r="J897" s="237"/>
    </row>
    <row r="898">
      <c r="B898" s="237"/>
      <c r="D898" s="237"/>
      <c r="H898" s="237"/>
      <c r="J898" s="237"/>
    </row>
    <row r="899">
      <c r="B899" s="237"/>
      <c r="D899" s="237"/>
      <c r="H899" s="237"/>
      <c r="J899" s="237"/>
    </row>
    <row r="900">
      <c r="B900" s="237"/>
      <c r="D900" s="237"/>
      <c r="H900" s="237"/>
      <c r="J900" s="237"/>
    </row>
    <row r="901">
      <c r="B901" s="237"/>
      <c r="D901" s="237"/>
      <c r="H901" s="237"/>
      <c r="J901" s="237"/>
    </row>
    <row r="902">
      <c r="B902" s="237"/>
      <c r="D902" s="237"/>
      <c r="H902" s="237"/>
      <c r="J902" s="237"/>
    </row>
    <row r="903">
      <c r="B903" s="237"/>
      <c r="D903" s="237"/>
      <c r="H903" s="237"/>
      <c r="J903" s="237"/>
    </row>
    <row r="904">
      <c r="B904" s="237"/>
      <c r="D904" s="237"/>
      <c r="H904" s="237"/>
      <c r="J904" s="237"/>
    </row>
    <row r="905">
      <c r="B905" s="237"/>
      <c r="D905" s="237"/>
      <c r="H905" s="237"/>
      <c r="J905" s="237"/>
    </row>
    <row r="906">
      <c r="B906" s="237"/>
      <c r="D906" s="237"/>
      <c r="H906" s="237"/>
      <c r="J906" s="237"/>
    </row>
    <row r="907">
      <c r="B907" s="237"/>
      <c r="D907" s="237"/>
      <c r="H907" s="237"/>
      <c r="J907" s="237"/>
    </row>
    <row r="908">
      <c r="B908" s="237"/>
      <c r="D908" s="237"/>
      <c r="H908" s="237"/>
      <c r="J908" s="237"/>
    </row>
    <row r="909">
      <c r="B909" s="237"/>
      <c r="D909" s="237"/>
      <c r="H909" s="237"/>
      <c r="J909" s="237"/>
    </row>
    <row r="910">
      <c r="B910" s="237"/>
      <c r="D910" s="237"/>
      <c r="H910" s="237"/>
      <c r="J910" s="237"/>
    </row>
    <row r="911">
      <c r="B911" s="237"/>
      <c r="D911" s="237"/>
      <c r="H911" s="237"/>
      <c r="J911" s="237"/>
    </row>
    <row r="912">
      <c r="B912" s="237"/>
      <c r="D912" s="237"/>
      <c r="H912" s="237"/>
      <c r="J912" s="237"/>
    </row>
    <row r="913">
      <c r="B913" s="237"/>
      <c r="D913" s="237"/>
      <c r="H913" s="237"/>
      <c r="J913" s="237"/>
    </row>
    <row r="914">
      <c r="B914" s="237"/>
      <c r="D914" s="237"/>
      <c r="H914" s="237"/>
      <c r="J914" s="237"/>
    </row>
    <row r="915">
      <c r="B915" s="237"/>
      <c r="D915" s="237"/>
      <c r="H915" s="237"/>
      <c r="J915" s="237"/>
    </row>
    <row r="916">
      <c r="B916" s="237"/>
      <c r="D916" s="237"/>
      <c r="H916" s="237"/>
      <c r="J916" s="237"/>
    </row>
    <row r="917">
      <c r="B917" s="237"/>
      <c r="D917" s="237"/>
      <c r="H917" s="237"/>
      <c r="J917" s="237"/>
    </row>
    <row r="918">
      <c r="B918" s="237"/>
      <c r="D918" s="237"/>
      <c r="H918" s="237"/>
      <c r="J918" s="237"/>
    </row>
    <row r="919">
      <c r="B919" s="237"/>
      <c r="D919" s="237"/>
      <c r="H919" s="237"/>
      <c r="J919" s="237"/>
    </row>
    <row r="920">
      <c r="B920" s="237"/>
      <c r="D920" s="237"/>
      <c r="H920" s="237"/>
      <c r="J920" s="237"/>
    </row>
    <row r="921">
      <c r="B921" s="237"/>
      <c r="D921" s="237"/>
      <c r="H921" s="237"/>
      <c r="J921" s="237"/>
    </row>
    <row r="922">
      <c r="B922" s="237"/>
      <c r="D922" s="237"/>
      <c r="H922" s="237"/>
      <c r="J922" s="237"/>
    </row>
    <row r="923">
      <c r="B923" s="237"/>
      <c r="D923" s="237"/>
      <c r="H923" s="237"/>
      <c r="J923" s="237"/>
    </row>
    <row r="924">
      <c r="B924" s="237"/>
      <c r="D924" s="237"/>
      <c r="H924" s="237"/>
      <c r="J924" s="237"/>
    </row>
    <row r="925">
      <c r="B925" s="237"/>
      <c r="D925" s="237"/>
      <c r="H925" s="237"/>
      <c r="J925" s="237"/>
    </row>
    <row r="926">
      <c r="B926" s="237"/>
      <c r="D926" s="237"/>
      <c r="H926" s="237"/>
      <c r="J926" s="237"/>
    </row>
    <row r="927">
      <c r="B927" s="237"/>
      <c r="D927" s="237"/>
      <c r="H927" s="237"/>
      <c r="J927" s="237"/>
    </row>
    <row r="928">
      <c r="B928" s="237"/>
      <c r="D928" s="237"/>
      <c r="H928" s="237"/>
      <c r="J928" s="237"/>
    </row>
    <row r="929">
      <c r="B929" s="237"/>
      <c r="D929" s="237"/>
      <c r="H929" s="237"/>
      <c r="J929" s="237"/>
    </row>
    <row r="930">
      <c r="B930" s="237"/>
      <c r="D930" s="237"/>
      <c r="H930" s="237"/>
      <c r="J930" s="237"/>
    </row>
    <row r="931">
      <c r="B931" s="237"/>
      <c r="D931" s="237"/>
      <c r="H931" s="237"/>
      <c r="J931" s="237"/>
    </row>
    <row r="932">
      <c r="B932" s="237"/>
      <c r="D932" s="237"/>
      <c r="H932" s="237"/>
      <c r="J932" s="237"/>
    </row>
    <row r="933">
      <c r="B933" s="237"/>
      <c r="D933" s="237"/>
      <c r="H933" s="237"/>
      <c r="J933" s="237"/>
    </row>
    <row r="934">
      <c r="B934" s="237"/>
      <c r="D934" s="237"/>
      <c r="H934" s="237"/>
      <c r="J934" s="237"/>
    </row>
    <row r="935">
      <c r="B935" s="237"/>
      <c r="D935" s="237"/>
      <c r="H935" s="237"/>
      <c r="J935" s="237"/>
    </row>
    <row r="936">
      <c r="B936" s="237"/>
      <c r="D936" s="237"/>
      <c r="H936" s="237"/>
      <c r="J936" s="237"/>
    </row>
    <row r="937">
      <c r="B937" s="237"/>
      <c r="D937" s="237"/>
      <c r="H937" s="237"/>
      <c r="J937" s="237"/>
    </row>
    <row r="938">
      <c r="B938" s="237"/>
      <c r="D938" s="237"/>
      <c r="H938" s="237"/>
      <c r="J938" s="237"/>
    </row>
    <row r="939">
      <c r="B939" s="237"/>
      <c r="D939" s="237"/>
      <c r="H939" s="237"/>
      <c r="J939" s="237"/>
    </row>
    <row r="940">
      <c r="B940" s="237"/>
      <c r="D940" s="237"/>
      <c r="H940" s="237"/>
      <c r="J940" s="237"/>
    </row>
    <row r="941">
      <c r="B941" s="237"/>
      <c r="D941" s="237"/>
      <c r="H941" s="237"/>
      <c r="J941" s="237"/>
    </row>
    <row r="942">
      <c r="B942" s="237"/>
      <c r="D942" s="237"/>
      <c r="H942" s="237"/>
      <c r="J942" s="237"/>
    </row>
    <row r="943">
      <c r="B943" s="237"/>
      <c r="D943" s="237"/>
      <c r="H943" s="237"/>
      <c r="J943" s="237"/>
    </row>
    <row r="944">
      <c r="B944" s="237"/>
      <c r="D944" s="237"/>
      <c r="H944" s="237"/>
      <c r="J944" s="237"/>
    </row>
    <row r="945">
      <c r="B945" s="237"/>
      <c r="D945" s="237"/>
      <c r="H945" s="237"/>
      <c r="J945" s="237"/>
    </row>
    <row r="946">
      <c r="B946" s="237"/>
      <c r="D946" s="237"/>
      <c r="H946" s="237"/>
      <c r="J946" s="237"/>
    </row>
    <row r="947">
      <c r="B947" s="237"/>
      <c r="D947" s="237"/>
      <c r="H947" s="237"/>
      <c r="J947" s="237"/>
    </row>
    <row r="948">
      <c r="B948" s="237"/>
      <c r="D948" s="237"/>
      <c r="H948" s="237"/>
      <c r="J948" s="237"/>
    </row>
    <row r="949">
      <c r="B949" s="237"/>
      <c r="D949" s="237"/>
      <c r="H949" s="237"/>
      <c r="J949" s="237"/>
    </row>
    <row r="950">
      <c r="B950" s="237"/>
      <c r="D950" s="237"/>
      <c r="H950" s="237"/>
      <c r="J950" s="237"/>
    </row>
    <row r="951">
      <c r="B951" s="237"/>
      <c r="D951" s="237"/>
      <c r="H951" s="237"/>
      <c r="J951" s="237"/>
    </row>
    <row r="952">
      <c r="B952" s="237"/>
      <c r="D952" s="237"/>
      <c r="H952" s="237"/>
      <c r="J952" s="237"/>
    </row>
    <row r="953">
      <c r="B953" s="237"/>
      <c r="D953" s="237"/>
      <c r="H953" s="237"/>
      <c r="J953" s="237"/>
    </row>
    <row r="954">
      <c r="B954" s="237"/>
      <c r="D954" s="237"/>
      <c r="H954" s="237"/>
      <c r="J954" s="237"/>
    </row>
    <row r="955">
      <c r="B955" s="237"/>
      <c r="D955" s="237"/>
      <c r="H955" s="237"/>
      <c r="J955" s="237"/>
    </row>
    <row r="956">
      <c r="B956" s="237"/>
      <c r="D956" s="237"/>
      <c r="H956" s="237"/>
      <c r="J956" s="237"/>
    </row>
    <row r="957">
      <c r="B957" s="237"/>
      <c r="D957" s="237"/>
      <c r="H957" s="237"/>
      <c r="J957" s="237"/>
    </row>
    <row r="958">
      <c r="B958" s="237"/>
      <c r="D958" s="237"/>
      <c r="H958" s="237"/>
      <c r="J958" s="237"/>
    </row>
    <row r="959">
      <c r="B959" s="237"/>
      <c r="D959" s="237"/>
      <c r="H959" s="237"/>
      <c r="J959" s="237"/>
    </row>
    <row r="960">
      <c r="B960" s="237"/>
      <c r="D960" s="237"/>
      <c r="H960" s="237"/>
      <c r="J960" s="237"/>
    </row>
    <row r="961">
      <c r="B961" s="237"/>
      <c r="D961" s="237"/>
      <c r="H961" s="237"/>
      <c r="J961" s="237"/>
    </row>
    <row r="962">
      <c r="B962" s="237"/>
      <c r="D962" s="237"/>
      <c r="H962" s="237"/>
      <c r="J962" s="237"/>
    </row>
    <row r="963">
      <c r="B963" s="237"/>
      <c r="D963" s="237"/>
      <c r="H963" s="237"/>
      <c r="J963" s="237"/>
    </row>
    <row r="964">
      <c r="B964" s="237"/>
      <c r="D964" s="237"/>
      <c r="H964" s="237"/>
      <c r="J964" s="237"/>
    </row>
    <row r="965">
      <c r="B965" s="237"/>
      <c r="D965" s="237"/>
      <c r="H965" s="237"/>
      <c r="J965" s="237"/>
    </row>
    <row r="966">
      <c r="B966" s="237"/>
      <c r="D966" s="237"/>
      <c r="H966" s="237"/>
      <c r="J966" s="237"/>
    </row>
    <row r="967">
      <c r="B967" s="237"/>
      <c r="D967" s="237"/>
      <c r="H967" s="237"/>
      <c r="J967" s="237"/>
    </row>
    <row r="968">
      <c r="B968" s="237"/>
      <c r="D968" s="237"/>
      <c r="H968" s="237"/>
      <c r="J968" s="237"/>
    </row>
    <row r="969">
      <c r="B969" s="237"/>
      <c r="D969" s="237"/>
      <c r="H969" s="237"/>
      <c r="J969" s="237"/>
    </row>
    <row r="970">
      <c r="B970" s="237"/>
      <c r="D970" s="237"/>
      <c r="H970" s="237"/>
      <c r="J970" s="237"/>
    </row>
    <row r="971">
      <c r="B971" s="237"/>
      <c r="D971" s="237"/>
      <c r="H971" s="237"/>
      <c r="J971" s="237"/>
    </row>
    <row r="972">
      <c r="B972" s="237"/>
      <c r="D972" s="237"/>
      <c r="H972" s="237"/>
      <c r="J972" s="237"/>
    </row>
    <row r="973">
      <c r="B973" s="237"/>
      <c r="D973" s="237"/>
      <c r="H973" s="237"/>
      <c r="J973" s="237"/>
    </row>
  </sheetData>
  <mergeCells count="11">
    <mergeCell ref="J2:K2"/>
    <mergeCell ref="L2:L3"/>
    <mergeCell ref="B10:D10"/>
    <mergeCell ref="H10:J10"/>
    <mergeCell ref="A1:A2"/>
    <mergeCell ref="B1:F1"/>
    <mergeCell ref="H1:K1"/>
    <mergeCell ref="B2:C2"/>
    <mergeCell ref="D2:E2"/>
    <mergeCell ref="F2:F3"/>
    <mergeCell ref="H2:I2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3.63"/>
    <col customWidth="1" min="3" max="4" width="7.0"/>
    <col customWidth="1" min="5" max="5" width="9.63"/>
    <col customWidth="1" min="6" max="6" width="8.13"/>
    <col customWidth="1" min="7" max="7" width="4.63"/>
    <col customWidth="1" min="9" max="9" width="14.75"/>
    <col customWidth="1" min="10" max="10" width="22.88"/>
    <col customWidth="1" min="11" max="11" width="8.38"/>
  </cols>
  <sheetData>
    <row r="1">
      <c r="A1" s="304" t="s">
        <v>12</v>
      </c>
      <c r="B1" s="3"/>
      <c r="C1" s="3"/>
      <c r="D1" s="3"/>
      <c r="E1" s="3"/>
      <c r="F1" s="3"/>
      <c r="G1" s="5"/>
      <c r="I1" s="7" t="s">
        <v>4</v>
      </c>
      <c r="J1" s="217" t="s">
        <v>3</v>
      </c>
      <c r="K1" s="5"/>
    </row>
    <row r="2">
      <c r="A2" s="7" t="s">
        <v>4</v>
      </c>
      <c r="B2" s="7" t="s">
        <v>774</v>
      </c>
      <c r="C2" s="256" t="s">
        <v>775</v>
      </c>
      <c r="D2" s="5"/>
      <c r="E2" s="256" t="s">
        <v>3</v>
      </c>
      <c r="F2" s="3"/>
      <c r="G2" s="5"/>
      <c r="I2" s="11"/>
      <c r="J2" s="18" t="s">
        <v>743</v>
      </c>
      <c r="K2" s="18" t="s">
        <v>744</v>
      </c>
    </row>
    <row r="3">
      <c r="A3" s="11"/>
      <c r="B3" s="11"/>
      <c r="C3" s="305">
        <v>2023.0</v>
      </c>
      <c r="D3" s="305">
        <v>2022.0</v>
      </c>
      <c r="E3" s="257" t="s">
        <v>744</v>
      </c>
      <c r="F3" s="261" t="s">
        <v>743</v>
      </c>
      <c r="G3" s="261" t="s">
        <v>740</v>
      </c>
      <c r="I3" s="41" t="s">
        <v>12</v>
      </c>
      <c r="J3" s="306" t="s">
        <v>745</v>
      </c>
      <c r="K3" s="41">
        <v>-1.0</v>
      </c>
    </row>
    <row r="4">
      <c r="A4" s="268" t="s">
        <v>15</v>
      </c>
      <c r="B4" s="307" t="s">
        <v>776</v>
      </c>
      <c r="C4" s="308">
        <v>1.3292540512869735</v>
      </c>
      <c r="D4" s="308">
        <v>1.5085655799593953</v>
      </c>
      <c r="E4" s="263">
        <v>-0.17931152867242184</v>
      </c>
      <c r="F4" s="264" t="str">
        <f t="shared" ref="F4:F8" si="1">if(E4&lt;0, "Turun", "Naik")</f>
        <v>Turun</v>
      </c>
      <c r="G4" s="309">
        <f t="shared" ref="G4:G8" si="2">IF(F4="Turun", -1, 1)</f>
        <v>-1</v>
      </c>
      <c r="I4" s="41" t="s">
        <v>33</v>
      </c>
      <c r="J4" s="306" t="s">
        <v>745</v>
      </c>
      <c r="K4" s="41">
        <v>-1.0</v>
      </c>
    </row>
    <row r="5">
      <c r="A5" s="69" t="s">
        <v>18</v>
      </c>
      <c r="B5" s="307" t="s">
        <v>776</v>
      </c>
      <c r="C5" s="263">
        <v>1.0162051478939707</v>
      </c>
      <c r="D5" s="263">
        <v>1.237394922733603</v>
      </c>
      <c r="E5" s="263">
        <v>-0.2211897748396323</v>
      </c>
      <c r="F5" s="264" t="str">
        <f t="shared" si="1"/>
        <v>Turun</v>
      </c>
      <c r="G5" s="309">
        <f t="shared" si="2"/>
        <v>-1</v>
      </c>
      <c r="I5" s="41" t="s">
        <v>49</v>
      </c>
      <c r="J5" s="306" t="s">
        <v>747</v>
      </c>
      <c r="K5" s="41">
        <v>1.0</v>
      </c>
    </row>
    <row r="6">
      <c r="A6" s="69" t="s">
        <v>21</v>
      </c>
      <c r="B6" s="307" t="s">
        <v>776</v>
      </c>
      <c r="C6" s="263">
        <v>0.3290300907040361</v>
      </c>
      <c r="D6" s="263">
        <v>0.5142284266514539</v>
      </c>
      <c r="E6" s="263">
        <v>-0.18519833594741775</v>
      </c>
      <c r="F6" s="264" t="str">
        <f t="shared" si="1"/>
        <v>Turun</v>
      </c>
      <c r="G6" s="309">
        <f t="shared" si="2"/>
        <v>-1</v>
      </c>
      <c r="I6" s="41" t="s">
        <v>63</v>
      </c>
      <c r="J6" s="306" t="s">
        <v>745</v>
      </c>
      <c r="K6" s="41">
        <v>-1.0</v>
      </c>
    </row>
    <row r="7">
      <c r="A7" s="69" t="s">
        <v>25</v>
      </c>
      <c r="B7" s="307" t="s">
        <v>776</v>
      </c>
      <c r="C7" s="263">
        <v>0.09236244023164654</v>
      </c>
      <c r="D7" s="263">
        <v>0.146674183456449</v>
      </c>
      <c r="E7" s="263">
        <v>-0.054311743224802464</v>
      </c>
      <c r="F7" s="264" t="str">
        <f t="shared" si="1"/>
        <v>Turun</v>
      </c>
      <c r="G7" s="309">
        <f t="shared" si="2"/>
        <v>-1</v>
      </c>
      <c r="I7" s="41" t="s">
        <v>85</v>
      </c>
      <c r="J7" s="306" t="s">
        <v>747</v>
      </c>
      <c r="K7" s="41">
        <v>1.0</v>
      </c>
    </row>
    <row r="8">
      <c r="A8" s="69" t="s">
        <v>29</v>
      </c>
      <c r="B8" s="307" t="s">
        <v>776</v>
      </c>
      <c r="C8" s="263">
        <v>249.3592731906847</v>
      </c>
      <c r="D8" s="263">
        <v>283.7705314949566</v>
      </c>
      <c r="E8" s="263">
        <v>-34.41125830427188</v>
      </c>
      <c r="F8" s="264" t="str">
        <f t="shared" si="1"/>
        <v>Turun</v>
      </c>
      <c r="G8" s="309">
        <f t="shared" si="2"/>
        <v>-1</v>
      </c>
      <c r="I8" s="22" t="s">
        <v>749</v>
      </c>
      <c r="J8" s="22" t="s">
        <v>745</v>
      </c>
      <c r="K8" s="253">
        <f>SUM(K3:K7)</f>
        <v>-1</v>
      </c>
    </row>
    <row r="9">
      <c r="A9" s="310" t="s">
        <v>777</v>
      </c>
      <c r="B9" s="3"/>
      <c r="C9" s="3"/>
      <c r="D9" s="3"/>
      <c r="E9" s="5"/>
      <c r="F9" s="306" t="s">
        <v>745</v>
      </c>
      <c r="G9" s="311">
        <f>sum(G4:G8)</f>
        <v>-5</v>
      </c>
      <c r="I9" s="18" t="s">
        <v>750</v>
      </c>
      <c r="J9" s="18" t="s">
        <v>751</v>
      </c>
      <c r="K9" s="18">
        <v>0.0</v>
      </c>
    </row>
    <row r="10">
      <c r="A10" s="304" t="s">
        <v>33</v>
      </c>
      <c r="B10" s="3"/>
      <c r="C10" s="3"/>
      <c r="D10" s="3"/>
      <c r="E10" s="3"/>
      <c r="F10" s="3"/>
      <c r="G10" s="5"/>
    </row>
    <row r="11">
      <c r="A11" s="7" t="s">
        <v>4</v>
      </c>
      <c r="B11" s="7" t="s">
        <v>774</v>
      </c>
      <c r="C11" s="256" t="s">
        <v>775</v>
      </c>
      <c r="D11" s="5"/>
      <c r="E11" s="256" t="s">
        <v>3</v>
      </c>
      <c r="F11" s="3"/>
      <c r="G11" s="5"/>
    </row>
    <row r="12">
      <c r="A12" s="11"/>
      <c r="B12" s="11"/>
      <c r="C12" s="305">
        <v>2023.0</v>
      </c>
      <c r="D12" s="305">
        <v>2022.0</v>
      </c>
      <c r="E12" s="257" t="s">
        <v>744</v>
      </c>
      <c r="F12" s="261" t="s">
        <v>743</v>
      </c>
      <c r="G12" s="261" t="s">
        <v>740</v>
      </c>
    </row>
    <row r="13">
      <c r="A13" s="69" t="s">
        <v>35</v>
      </c>
      <c r="B13" s="312" t="s">
        <v>778</v>
      </c>
      <c r="C13" s="263">
        <v>0.43812026144377453</v>
      </c>
      <c r="D13" s="263">
        <v>0.41030300244134366</v>
      </c>
      <c r="E13" s="263">
        <v>0.027817259002430872</v>
      </c>
      <c r="F13" s="264" t="str">
        <f t="shared" ref="F13:F16" si="3">if(E13&lt;0, "Turun", "Naik")</f>
        <v>Naik</v>
      </c>
      <c r="G13" s="309">
        <f t="shared" ref="G13:G16" si="4">IF(F13="Turun", 1, -1)</f>
        <v>-1</v>
      </c>
    </row>
    <row r="14">
      <c r="A14" s="69" t="s">
        <v>38</v>
      </c>
      <c r="B14" s="312" t="s">
        <v>778</v>
      </c>
      <c r="C14" s="263">
        <v>0.7797402742614349</v>
      </c>
      <c r="D14" s="263">
        <v>0.695786148038733</v>
      </c>
      <c r="E14" s="263">
        <v>0.08395412622270193</v>
      </c>
      <c r="F14" s="264" t="str">
        <f t="shared" si="3"/>
        <v>Naik</v>
      </c>
      <c r="G14" s="309">
        <f t="shared" si="4"/>
        <v>-1</v>
      </c>
    </row>
    <row r="15">
      <c r="A15" s="69" t="s">
        <v>40</v>
      </c>
      <c r="B15" s="312" t="s">
        <v>778</v>
      </c>
      <c r="C15" s="263">
        <v>1.7797402742614348</v>
      </c>
      <c r="D15" s="263">
        <v>1.695786148038733</v>
      </c>
      <c r="E15" s="263">
        <v>0.08395412622270171</v>
      </c>
      <c r="F15" s="264" t="str">
        <f t="shared" si="3"/>
        <v>Naik</v>
      </c>
      <c r="G15" s="309">
        <f t="shared" si="4"/>
        <v>-1</v>
      </c>
    </row>
    <row r="16">
      <c r="A16" s="69" t="s">
        <v>42</v>
      </c>
      <c r="B16" s="312" t="s">
        <v>778</v>
      </c>
      <c r="C16" s="263">
        <v>0.21904714383281826</v>
      </c>
      <c r="D16" s="263">
        <v>0.17129946038578847</v>
      </c>
      <c r="E16" s="263">
        <v>0.04774768344702979</v>
      </c>
      <c r="F16" s="264" t="str">
        <f t="shared" si="3"/>
        <v>Naik</v>
      </c>
      <c r="G16" s="309">
        <f t="shared" si="4"/>
        <v>-1</v>
      </c>
    </row>
    <row r="17">
      <c r="A17" s="310" t="s">
        <v>777</v>
      </c>
      <c r="B17" s="3"/>
      <c r="C17" s="3"/>
      <c r="D17" s="3"/>
      <c r="E17" s="5"/>
      <c r="F17" s="306" t="s">
        <v>745</v>
      </c>
      <c r="G17" s="313">
        <f>sum(G13:G16)</f>
        <v>-4</v>
      </c>
    </row>
    <row r="18">
      <c r="A18" s="304" t="s">
        <v>49</v>
      </c>
      <c r="B18" s="3"/>
      <c r="C18" s="3"/>
      <c r="D18" s="3"/>
      <c r="E18" s="3"/>
      <c r="F18" s="3"/>
      <c r="G18" s="5"/>
    </row>
    <row r="19">
      <c r="A19" s="7" t="s">
        <v>4</v>
      </c>
      <c r="B19" s="7" t="s">
        <v>774</v>
      </c>
      <c r="C19" s="256" t="s">
        <v>775</v>
      </c>
      <c r="D19" s="5"/>
      <c r="E19" s="256" t="s">
        <v>3</v>
      </c>
      <c r="F19" s="3"/>
      <c r="G19" s="5"/>
    </row>
    <row r="20">
      <c r="A20" s="11"/>
      <c r="B20" s="11"/>
      <c r="C20" s="305">
        <v>2023.0</v>
      </c>
      <c r="D20" s="305">
        <v>2022.0</v>
      </c>
      <c r="E20" s="257" t="s">
        <v>744</v>
      </c>
      <c r="F20" s="261" t="s">
        <v>743</v>
      </c>
      <c r="G20" s="261" t="s">
        <v>740</v>
      </c>
    </row>
    <row r="21">
      <c r="A21" s="69" t="s">
        <v>51</v>
      </c>
      <c r="B21" s="307" t="s">
        <v>776</v>
      </c>
      <c r="C21" s="263">
        <v>0.23157961240187638</v>
      </c>
      <c r="D21" s="263">
        <v>0.2325576765468065</v>
      </c>
      <c r="E21" s="263">
        <v>-9.780641449301242E-4</v>
      </c>
      <c r="F21" s="264" t="str">
        <f t="shared" ref="F21:F24" si="5">if(E21&lt;0, "Turun", "Naik")</f>
        <v>Turun</v>
      </c>
      <c r="G21" s="309">
        <f t="shared" ref="G21:G24" si="6">IF(F21="Turun", -1, 1)</f>
        <v>-1</v>
      </c>
    </row>
    <row r="22">
      <c r="A22" s="69" t="s">
        <v>54</v>
      </c>
      <c r="B22" s="307" t="s">
        <v>776</v>
      </c>
      <c r="C22" s="263">
        <v>0.10689431870232022</v>
      </c>
      <c r="D22" s="263">
        <v>0.09603854283145143</v>
      </c>
      <c r="E22" s="263">
        <v>0.010855775870868792</v>
      </c>
      <c r="F22" s="264" t="str">
        <f t="shared" si="5"/>
        <v>Naik</v>
      </c>
      <c r="G22" s="314">
        <f t="shared" si="6"/>
        <v>1</v>
      </c>
    </row>
    <row r="23">
      <c r="A23" s="69" t="s">
        <v>57</v>
      </c>
      <c r="B23" s="307" t="s">
        <v>776</v>
      </c>
      <c r="C23" s="263">
        <v>0.07592684420849984</v>
      </c>
      <c r="D23" s="263">
        <v>0.07003196248702506</v>
      </c>
      <c r="E23" s="263">
        <v>0.005894881721474773</v>
      </c>
      <c r="F23" s="264" t="str">
        <f t="shared" si="5"/>
        <v>Naik</v>
      </c>
      <c r="G23" s="314">
        <f t="shared" si="6"/>
        <v>1</v>
      </c>
    </row>
    <row r="24">
      <c r="A24" s="69" t="s">
        <v>60</v>
      </c>
      <c r="B24" s="307" t="s">
        <v>776</v>
      </c>
      <c r="C24" s="263">
        <v>0.13513006253544074</v>
      </c>
      <c r="D24" s="263">
        <v>0.11875923190546529</v>
      </c>
      <c r="E24" s="263">
        <v>0.01637083062997545</v>
      </c>
      <c r="F24" s="264" t="str">
        <f t="shared" si="5"/>
        <v>Naik</v>
      </c>
      <c r="G24" s="314">
        <f t="shared" si="6"/>
        <v>1</v>
      </c>
    </row>
    <row r="25">
      <c r="A25" s="310" t="s">
        <v>777</v>
      </c>
      <c r="B25" s="3"/>
      <c r="C25" s="3"/>
      <c r="D25" s="3"/>
      <c r="E25" s="5"/>
      <c r="F25" s="306" t="s">
        <v>747</v>
      </c>
      <c r="G25" s="313">
        <f>sum(G21:G24)</f>
        <v>2</v>
      </c>
    </row>
    <row r="26">
      <c r="A26" s="304" t="s">
        <v>63</v>
      </c>
      <c r="B26" s="3"/>
      <c r="C26" s="3"/>
      <c r="D26" s="3"/>
      <c r="E26" s="3"/>
      <c r="F26" s="3"/>
      <c r="G26" s="5"/>
    </row>
    <row r="27">
      <c r="A27" s="7" t="s">
        <v>4</v>
      </c>
      <c r="B27" s="7" t="s">
        <v>774</v>
      </c>
      <c r="C27" s="256" t="s">
        <v>775</v>
      </c>
      <c r="D27" s="5"/>
      <c r="E27" s="256" t="s">
        <v>3</v>
      </c>
      <c r="F27" s="3"/>
      <c r="G27" s="5"/>
    </row>
    <row r="28">
      <c r="A28" s="11"/>
      <c r="B28" s="11"/>
      <c r="C28" s="305">
        <v>2023.0</v>
      </c>
      <c r="D28" s="305">
        <v>2022.0</v>
      </c>
      <c r="E28" s="257" t="s">
        <v>744</v>
      </c>
      <c r="F28" s="261" t="s">
        <v>743</v>
      </c>
      <c r="G28" s="261" t="s">
        <v>740</v>
      </c>
    </row>
    <row r="29">
      <c r="A29" s="283" t="s">
        <v>65</v>
      </c>
      <c r="B29" s="307" t="s">
        <v>776</v>
      </c>
      <c r="C29" s="315">
        <v>6.2153150390924425</v>
      </c>
      <c r="D29" s="315">
        <v>7.155616743495344</v>
      </c>
      <c r="E29" s="263">
        <v>-0.9403017044029012</v>
      </c>
      <c r="F29" s="264" t="str">
        <f t="shared" ref="F29:F34" si="7">if(E29&lt;0, "Turun", "Naik")</f>
        <v>Turun</v>
      </c>
      <c r="G29" s="309">
        <f>IF(F29="Turun", -1, 1)</f>
        <v>-1</v>
      </c>
    </row>
    <row r="30">
      <c r="A30" s="283" t="s">
        <v>68</v>
      </c>
      <c r="B30" s="312" t="s">
        <v>778</v>
      </c>
      <c r="C30" s="315">
        <v>58.72590491459579</v>
      </c>
      <c r="D30" s="315">
        <v>51.00888058765797</v>
      </c>
      <c r="E30" s="263">
        <v>7.717024326937818</v>
      </c>
      <c r="F30" s="264" t="str">
        <f t="shared" si="7"/>
        <v>Naik</v>
      </c>
      <c r="G30" s="309">
        <f>IF(F30="Turun", 1, -1)</f>
        <v>-1</v>
      </c>
    </row>
    <row r="31">
      <c r="A31" s="283" t="s">
        <v>72</v>
      </c>
      <c r="B31" s="307" t="s">
        <v>776</v>
      </c>
      <c r="C31" s="315">
        <v>11.33098289068652</v>
      </c>
      <c r="D31" s="315">
        <v>10.242276975361088</v>
      </c>
      <c r="E31" s="263">
        <v>1.0887059153254324</v>
      </c>
      <c r="F31" s="264" t="str">
        <f t="shared" si="7"/>
        <v>Naik</v>
      </c>
      <c r="G31" s="314">
        <f>IF(F31="Turun", -1, 1)</f>
        <v>1</v>
      </c>
    </row>
    <row r="32">
      <c r="A32" s="283" t="s">
        <v>76</v>
      </c>
      <c r="B32" s="312" t="s">
        <v>778</v>
      </c>
      <c r="C32" s="315">
        <v>32.21256298074645</v>
      </c>
      <c r="D32" s="315">
        <v>35.63660706286768</v>
      </c>
      <c r="E32" s="263">
        <v>-3.4240440821212346</v>
      </c>
      <c r="F32" s="264" t="str">
        <f t="shared" si="7"/>
        <v>Turun</v>
      </c>
      <c r="G32" s="314">
        <f>IF(F32="Turun", 1, -1)</f>
        <v>1</v>
      </c>
    </row>
    <row r="33">
      <c r="A33" s="283" t="s">
        <v>79</v>
      </c>
      <c r="B33" s="307" t="s">
        <v>776</v>
      </c>
      <c r="C33" s="315">
        <v>4.341800277050102</v>
      </c>
      <c r="D33" s="315">
        <v>5.062130475678581</v>
      </c>
      <c r="E33" s="263">
        <v>-0.7203301986284787</v>
      </c>
      <c r="F33" s="264" t="str">
        <f t="shared" si="7"/>
        <v>Turun</v>
      </c>
      <c r="G33" s="309">
        <f t="shared" ref="G33:G34" si="8">IF(F33="Turun", -1, 1)</f>
        <v>-1</v>
      </c>
    </row>
    <row r="34">
      <c r="A34" s="283" t="s">
        <v>82</v>
      </c>
      <c r="B34" s="307" t="s">
        <v>776</v>
      </c>
      <c r="C34" s="315">
        <v>0.7102982191218343</v>
      </c>
      <c r="D34" s="315">
        <v>0.729206841569138</v>
      </c>
      <c r="E34" s="263">
        <v>-0.018908622447303625</v>
      </c>
      <c r="F34" s="264" t="str">
        <f t="shared" si="7"/>
        <v>Turun</v>
      </c>
      <c r="G34" s="309">
        <f t="shared" si="8"/>
        <v>-1</v>
      </c>
    </row>
    <row r="35">
      <c r="A35" s="310" t="s">
        <v>777</v>
      </c>
      <c r="B35" s="3"/>
      <c r="C35" s="3"/>
      <c r="D35" s="3"/>
      <c r="E35" s="5"/>
      <c r="F35" s="306" t="s">
        <v>745</v>
      </c>
      <c r="G35" s="313">
        <f>sum(G29:G34)</f>
        <v>-2</v>
      </c>
    </row>
    <row r="36">
      <c r="A36" s="304" t="s">
        <v>85</v>
      </c>
      <c r="B36" s="3"/>
      <c r="C36" s="3"/>
      <c r="D36" s="3"/>
      <c r="E36" s="3"/>
      <c r="F36" s="3"/>
      <c r="G36" s="5"/>
    </row>
    <row r="37">
      <c r="A37" s="7" t="s">
        <v>4</v>
      </c>
      <c r="B37" s="7" t="s">
        <v>774</v>
      </c>
      <c r="C37" s="256" t="s">
        <v>775</v>
      </c>
      <c r="D37" s="5"/>
      <c r="E37" s="256" t="s">
        <v>3</v>
      </c>
      <c r="F37" s="3"/>
      <c r="G37" s="5"/>
    </row>
    <row r="38">
      <c r="A38" s="11"/>
      <c r="B38" s="11"/>
      <c r="C38" s="305">
        <v>2023.0</v>
      </c>
      <c r="D38" s="305">
        <v>2022.0</v>
      </c>
      <c r="E38" s="257" t="s">
        <v>744</v>
      </c>
      <c r="F38" s="261" t="s">
        <v>743</v>
      </c>
      <c r="G38" s="261" t="s">
        <v>740</v>
      </c>
    </row>
    <row r="39">
      <c r="A39" s="316" t="s">
        <v>87</v>
      </c>
      <c r="B39" s="307" t="s">
        <v>776</v>
      </c>
      <c r="C39" s="317">
        <v>5650.0</v>
      </c>
      <c r="D39" s="317">
        <v>5700.0</v>
      </c>
      <c r="E39" s="263">
        <v>-50.0</v>
      </c>
      <c r="F39" s="264" t="str">
        <f t="shared" ref="F39:F45" si="9">if(E39&lt;0, "Turun", "Naik")</f>
        <v>Turun</v>
      </c>
      <c r="G39" s="309">
        <f t="shared" ref="G39:G43" si="10">IF(F39="Turun", -1, 1)</f>
        <v>-1</v>
      </c>
    </row>
    <row r="40">
      <c r="A40" s="316" t="s">
        <v>92</v>
      </c>
      <c r="B40" s="307" t="s">
        <v>776</v>
      </c>
      <c r="C40" s="263">
        <v>6185.67246639656</v>
      </c>
      <c r="D40" s="263">
        <v>6020.222561917153</v>
      </c>
      <c r="E40" s="263">
        <v>165.44990447940654</v>
      </c>
      <c r="F40" s="264" t="str">
        <f t="shared" si="9"/>
        <v>Naik</v>
      </c>
      <c r="G40" s="314">
        <f t="shared" si="10"/>
        <v>1</v>
      </c>
    </row>
    <row r="41">
      <c r="A41" s="69" t="s">
        <v>672</v>
      </c>
      <c r="B41" s="307" t="s">
        <v>776</v>
      </c>
      <c r="C41" s="317">
        <v>519.0</v>
      </c>
      <c r="D41" s="317">
        <v>640.0</v>
      </c>
      <c r="E41" s="263">
        <v>-121.0</v>
      </c>
      <c r="F41" s="264" t="str">
        <f t="shared" si="9"/>
        <v>Turun</v>
      </c>
      <c r="G41" s="309">
        <f t="shared" si="10"/>
        <v>-1</v>
      </c>
    </row>
    <row r="42">
      <c r="A42" s="69" t="s">
        <v>95</v>
      </c>
      <c r="B42" s="307" t="s">
        <v>776</v>
      </c>
      <c r="C42" s="263">
        <v>835.8703072079211</v>
      </c>
      <c r="D42" s="263">
        <v>714.9570073532335</v>
      </c>
      <c r="E42" s="263">
        <v>120.91329985468758</v>
      </c>
      <c r="F42" s="264" t="str">
        <f t="shared" si="9"/>
        <v>Naik</v>
      </c>
      <c r="G42" s="314">
        <f t="shared" si="10"/>
        <v>1</v>
      </c>
    </row>
    <row r="43">
      <c r="A43" s="69" t="s">
        <v>99</v>
      </c>
      <c r="B43" s="307" t="s">
        <v>776</v>
      </c>
      <c r="C43" s="263">
        <v>0.14794164729343737</v>
      </c>
      <c r="D43" s="263">
        <v>0.1254310539216199</v>
      </c>
      <c r="E43" s="263">
        <v>0.02251059337181746</v>
      </c>
      <c r="F43" s="264" t="str">
        <f t="shared" si="9"/>
        <v>Naik</v>
      </c>
      <c r="G43" s="314">
        <f t="shared" si="10"/>
        <v>1</v>
      </c>
    </row>
    <row r="44">
      <c r="A44" s="69" t="s">
        <v>102</v>
      </c>
      <c r="B44" s="312" t="s">
        <v>778</v>
      </c>
      <c r="C44" s="263">
        <v>0.9134010943342732</v>
      </c>
      <c r="D44" s="263">
        <v>0.9468088499015263</v>
      </c>
      <c r="E44" s="263">
        <v>-0.03340775556725306</v>
      </c>
      <c r="F44" s="264" t="str">
        <f t="shared" si="9"/>
        <v>Turun</v>
      </c>
      <c r="G44" s="314">
        <f>IF(F44="Turun", 1, -1)</f>
        <v>1</v>
      </c>
    </row>
    <row r="45">
      <c r="A45" s="69" t="s">
        <v>105</v>
      </c>
      <c r="B45" s="307" t="s">
        <v>776</v>
      </c>
      <c r="C45" s="263">
        <v>0.09185840707964602</v>
      </c>
      <c r="D45" s="263">
        <v>0.11228070175438597</v>
      </c>
      <c r="E45" s="263">
        <v>-0.020422294674739952</v>
      </c>
      <c r="F45" s="264" t="str">
        <f t="shared" si="9"/>
        <v>Turun</v>
      </c>
      <c r="G45" s="309">
        <f>IF(F45="Turun", -1, 1)</f>
        <v>-1</v>
      </c>
    </row>
    <row r="46">
      <c r="A46" s="310" t="s">
        <v>777</v>
      </c>
      <c r="B46" s="3"/>
      <c r="C46" s="3"/>
      <c r="D46" s="3"/>
      <c r="E46" s="5"/>
      <c r="F46" s="306" t="s">
        <v>747</v>
      </c>
      <c r="G46" s="313">
        <f>sum(G39:G45)</f>
        <v>1</v>
      </c>
    </row>
    <row r="48">
      <c r="A48" s="60"/>
      <c r="B48" s="60"/>
      <c r="C48" s="76"/>
      <c r="D48" s="76"/>
      <c r="E48" s="76"/>
      <c r="F48" s="60"/>
      <c r="G48" s="60"/>
    </row>
    <row r="49">
      <c r="A49" s="60"/>
      <c r="B49" s="60"/>
      <c r="C49" s="76"/>
      <c r="D49" s="76"/>
      <c r="E49" s="76"/>
      <c r="F49" s="60"/>
      <c r="G49" s="60"/>
    </row>
    <row r="50">
      <c r="A50" s="60"/>
      <c r="B50" s="60"/>
      <c r="C50" s="76"/>
      <c r="D50" s="76"/>
      <c r="E50" s="76"/>
      <c r="F50" s="60"/>
      <c r="G50" s="60"/>
    </row>
    <row r="51">
      <c r="A51" s="60"/>
      <c r="B51" s="60"/>
      <c r="C51" s="76"/>
      <c r="D51" s="76"/>
      <c r="E51" s="76"/>
      <c r="F51" s="60"/>
      <c r="G51" s="60"/>
    </row>
    <row r="52">
      <c r="A52" s="60"/>
      <c r="B52" s="60"/>
      <c r="C52" s="76"/>
      <c r="D52" s="76"/>
      <c r="E52" s="76"/>
      <c r="F52" s="60"/>
      <c r="G52" s="60"/>
    </row>
    <row r="53">
      <c r="A53" s="60"/>
      <c r="B53" s="60"/>
      <c r="C53" s="76"/>
      <c r="D53" s="76"/>
      <c r="E53" s="76"/>
      <c r="F53" s="60"/>
      <c r="G53" s="60"/>
    </row>
    <row r="54">
      <c r="A54" s="60"/>
      <c r="B54" s="60"/>
      <c r="C54" s="76"/>
      <c r="D54" s="76"/>
      <c r="E54" s="76"/>
      <c r="F54" s="60"/>
      <c r="G54" s="60"/>
    </row>
    <row r="55">
      <c r="A55" s="60"/>
      <c r="B55" s="60"/>
      <c r="C55" s="76"/>
      <c r="D55" s="76"/>
      <c r="E55" s="76"/>
      <c r="F55" s="60"/>
      <c r="G55" s="60"/>
    </row>
    <row r="56">
      <c r="A56" s="60"/>
      <c r="B56" s="60"/>
      <c r="C56" s="76"/>
      <c r="D56" s="76"/>
      <c r="E56" s="76"/>
      <c r="F56" s="60"/>
      <c r="G56" s="60"/>
    </row>
    <row r="57">
      <c r="A57" s="60"/>
      <c r="B57" s="60"/>
      <c r="C57" s="76"/>
      <c r="D57" s="76"/>
      <c r="E57" s="76"/>
      <c r="F57" s="60"/>
      <c r="G57" s="60"/>
    </row>
    <row r="58">
      <c r="A58" s="60"/>
      <c r="B58" s="60"/>
      <c r="C58" s="76"/>
      <c r="D58" s="76"/>
      <c r="E58" s="76"/>
      <c r="F58" s="60"/>
      <c r="G58" s="60"/>
    </row>
    <row r="59">
      <c r="A59" s="60"/>
      <c r="B59" s="60"/>
      <c r="C59" s="76"/>
      <c r="D59" s="76"/>
      <c r="E59" s="76"/>
      <c r="F59" s="60"/>
      <c r="G59" s="60"/>
    </row>
    <row r="60">
      <c r="A60" s="60"/>
      <c r="B60" s="60"/>
      <c r="C60" s="76"/>
      <c r="D60" s="76"/>
      <c r="E60" s="76"/>
      <c r="F60" s="60"/>
      <c r="G60" s="60"/>
    </row>
    <row r="61">
      <c r="A61" s="60"/>
      <c r="B61" s="60"/>
      <c r="C61" s="76"/>
      <c r="D61" s="76"/>
      <c r="E61" s="76"/>
      <c r="F61" s="60"/>
      <c r="G61" s="60"/>
    </row>
    <row r="62">
      <c r="A62" s="60"/>
      <c r="B62" s="60"/>
      <c r="C62" s="76"/>
      <c r="D62" s="76"/>
      <c r="E62" s="76"/>
      <c r="F62" s="60"/>
      <c r="G62" s="60"/>
    </row>
    <row r="63">
      <c r="A63" s="60"/>
      <c r="B63" s="60"/>
      <c r="C63" s="76"/>
      <c r="D63" s="76"/>
      <c r="E63" s="76"/>
      <c r="F63" s="60"/>
      <c r="G63" s="60"/>
    </row>
    <row r="64">
      <c r="A64" s="60"/>
      <c r="B64" s="60"/>
      <c r="C64" s="76"/>
      <c r="D64" s="76"/>
      <c r="E64" s="76"/>
      <c r="F64" s="60"/>
      <c r="G64" s="60"/>
    </row>
    <row r="65">
      <c r="A65" s="60"/>
      <c r="B65" s="60"/>
      <c r="C65" s="76"/>
      <c r="D65" s="76"/>
      <c r="E65" s="76"/>
      <c r="F65" s="60"/>
      <c r="G65" s="60"/>
    </row>
    <row r="66">
      <c r="A66" s="60"/>
      <c r="B66" s="60"/>
      <c r="C66" s="76"/>
      <c r="D66" s="76"/>
      <c r="E66" s="76"/>
      <c r="F66" s="60"/>
      <c r="G66" s="60"/>
    </row>
    <row r="67">
      <c r="A67" s="60"/>
      <c r="B67" s="60"/>
      <c r="C67" s="76"/>
      <c r="D67" s="76"/>
      <c r="E67" s="76"/>
      <c r="F67" s="60"/>
      <c r="G67" s="60"/>
    </row>
    <row r="68">
      <c r="A68" s="60"/>
      <c r="B68" s="60"/>
      <c r="C68" s="76"/>
      <c r="D68" s="76"/>
      <c r="E68" s="76"/>
      <c r="F68" s="60"/>
      <c r="G68" s="60"/>
    </row>
    <row r="69">
      <c r="A69" s="60"/>
      <c r="B69" s="60"/>
      <c r="C69" s="76"/>
      <c r="D69" s="76"/>
      <c r="E69" s="76"/>
      <c r="F69" s="60"/>
      <c r="G69" s="60"/>
    </row>
    <row r="70">
      <c r="A70" s="60"/>
      <c r="B70" s="60"/>
      <c r="C70" s="76"/>
      <c r="D70" s="76"/>
      <c r="E70" s="76"/>
      <c r="F70" s="60"/>
      <c r="G70" s="60"/>
    </row>
    <row r="71">
      <c r="A71" s="60"/>
      <c r="B71" s="60"/>
      <c r="C71" s="76"/>
      <c r="D71" s="76"/>
      <c r="E71" s="76"/>
      <c r="F71" s="60"/>
      <c r="G71" s="60"/>
    </row>
    <row r="72">
      <c r="A72" s="60"/>
      <c r="B72" s="60"/>
      <c r="C72" s="76"/>
      <c r="D72" s="76"/>
      <c r="E72" s="76"/>
      <c r="F72" s="60"/>
      <c r="G72" s="60"/>
    </row>
    <row r="73">
      <c r="A73" s="60"/>
      <c r="B73" s="60"/>
      <c r="C73" s="76"/>
      <c r="D73" s="76"/>
      <c r="E73" s="76"/>
      <c r="F73" s="60"/>
      <c r="G73" s="60"/>
    </row>
    <row r="74">
      <c r="A74" s="60"/>
      <c r="B74" s="60"/>
      <c r="C74" s="76"/>
      <c r="D74" s="76"/>
      <c r="E74" s="76"/>
      <c r="F74" s="60"/>
      <c r="G74" s="60"/>
    </row>
    <row r="75">
      <c r="A75" s="60"/>
      <c r="B75" s="60"/>
      <c r="C75" s="76"/>
      <c r="D75" s="76"/>
      <c r="E75" s="76"/>
      <c r="F75" s="60"/>
      <c r="G75" s="60"/>
    </row>
    <row r="76">
      <c r="A76" s="60"/>
      <c r="B76" s="60"/>
      <c r="C76" s="76"/>
      <c r="D76" s="76"/>
      <c r="E76" s="76"/>
      <c r="F76" s="60"/>
      <c r="G76" s="60"/>
    </row>
    <row r="77">
      <c r="A77" s="60"/>
      <c r="B77" s="60"/>
      <c r="C77" s="76"/>
      <c r="D77" s="76"/>
      <c r="E77" s="76"/>
      <c r="F77" s="60"/>
      <c r="G77" s="60"/>
    </row>
    <row r="78">
      <c r="A78" s="60"/>
      <c r="B78" s="60"/>
      <c r="C78" s="76"/>
      <c r="D78" s="76"/>
      <c r="E78" s="76"/>
      <c r="F78" s="60"/>
      <c r="G78" s="60"/>
    </row>
    <row r="79">
      <c r="A79" s="60"/>
      <c r="B79" s="60"/>
      <c r="C79" s="76"/>
      <c r="D79" s="76"/>
      <c r="E79" s="76"/>
      <c r="F79" s="60"/>
      <c r="G79" s="60"/>
    </row>
    <row r="80">
      <c r="A80" s="60"/>
      <c r="B80" s="60"/>
      <c r="C80" s="76"/>
      <c r="D80" s="76"/>
      <c r="E80" s="76"/>
      <c r="F80" s="60"/>
      <c r="G80" s="60"/>
    </row>
    <row r="81">
      <c r="A81" s="60"/>
      <c r="B81" s="60"/>
      <c r="C81" s="76"/>
      <c r="D81" s="76"/>
      <c r="E81" s="76"/>
      <c r="F81" s="60"/>
      <c r="G81" s="60"/>
    </row>
    <row r="82">
      <c r="A82" s="60"/>
      <c r="B82" s="60"/>
      <c r="C82" s="76"/>
      <c r="D82" s="76"/>
      <c r="E82" s="76"/>
      <c r="F82" s="60"/>
      <c r="G82" s="60"/>
    </row>
    <row r="83">
      <c r="A83" s="60"/>
      <c r="B83" s="60"/>
      <c r="C83" s="76"/>
      <c r="D83" s="76"/>
      <c r="E83" s="76"/>
      <c r="F83" s="60"/>
      <c r="G83" s="60"/>
    </row>
    <row r="84">
      <c r="A84" s="60"/>
      <c r="B84" s="60"/>
      <c r="C84" s="76"/>
      <c r="D84" s="76"/>
      <c r="E84" s="76"/>
      <c r="F84" s="60"/>
      <c r="G84" s="60"/>
    </row>
    <row r="85">
      <c r="A85" s="60"/>
      <c r="B85" s="60"/>
      <c r="C85" s="76"/>
      <c r="D85" s="76"/>
      <c r="E85" s="76"/>
      <c r="F85" s="60"/>
      <c r="G85" s="60"/>
    </row>
    <row r="86">
      <c r="A86" s="60"/>
      <c r="B86" s="60"/>
      <c r="C86" s="76"/>
      <c r="D86" s="76"/>
      <c r="E86" s="76"/>
      <c r="F86" s="60"/>
      <c r="G86" s="60"/>
    </row>
    <row r="87">
      <c r="A87" s="60"/>
      <c r="B87" s="60"/>
      <c r="C87" s="76"/>
      <c r="D87" s="76"/>
      <c r="E87" s="76"/>
      <c r="F87" s="60"/>
      <c r="G87" s="60"/>
    </row>
    <row r="88">
      <c r="A88" s="60"/>
      <c r="B88" s="60"/>
      <c r="C88" s="76"/>
      <c r="D88" s="76"/>
      <c r="E88" s="76"/>
      <c r="F88" s="60"/>
      <c r="G88" s="60"/>
    </row>
    <row r="89">
      <c r="A89" s="60"/>
      <c r="B89" s="60"/>
      <c r="C89" s="76"/>
      <c r="D89" s="76"/>
      <c r="E89" s="76"/>
      <c r="F89" s="60"/>
      <c r="G89" s="60"/>
    </row>
    <row r="90">
      <c r="A90" s="60"/>
      <c r="B90" s="60"/>
      <c r="C90" s="76"/>
      <c r="D90" s="76"/>
      <c r="E90" s="76"/>
      <c r="F90" s="60"/>
      <c r="G90" s="60"/>
    </row>
    <row r="91">
      <c r="A91" s="60"/>
      <c r="B91" s="60"/>
      <c r="C91" s="76"/>
      <c r="D91" s="76"/>
      <c r="E91" s="76"/>
      <c r="F91" s="60"/>
      <c r="G91" s="60"/>
    </row>
    <row r="92">
      <c r="A92" s="60"/>
      <c r="B92" s="60"/>
      <c r="C92" s="76"/>
      <c r="D92" s="76"/>
      <c r="E92" s="76"/>
      <c r="F92" s="60"/>
      <c r="G92" s="60"/>
    </row>
    <row r="93">
      <c r="A93" s="60"/>
      <c r="B93" s="60"/>
      <c r="C93" s="76"/>
      <c r="D93" s="76"/>
      <c r="E93" s="76"/>
      <c r="F93" s="60"/>
      <c r="G93" s="60"/>
    </row>
    <row r="94">
      <c r="A94" s="60"/>
      <c r="B94" s="60"/>
      <c r="C94" s="76"/>
      <c r="D94" s="76"/>
      <c r="E94" s="76"/>
      <c r="F94" s="60"/>
      <c r="G94" s="60"/>
    </row>
    <row r="95">
      <c r="A95" s="60"/>
      <c r="B95" s="60"/>
      <c r="C95" s="76"/>
      <c r="D95" s="76"/>
      <c r="E95" s="76"/>
      <c r="F95" s="60"/>
      <c r="G95" s="60"/>
    </row>
    <row r="96">
      <c r="A96" s="60"/>
      <c r="B96" s="60"/>
      <c r="C96" s="76"/>
      <c r="D96" s="76"/>
      <c r="E96" s="76"/>
      <c r="F96" s="60"/>
      <c r="G96" s="60"/>
    </row>
    <row r="97">
      <c r="A97" s="60"/>
      <c r="B97" s="60"/>
      <c r="C97" s="76"/>
      <c r="D97" s="76"/>
      <c r="E97" s="76"/>
      <c r="F97" s="60"/>
      <c r="G97" s="60"/>
    </row>
    <row r="98">
      <c r="A98" s="60"/>
      <c r="B98" s="60"/>
      <c r="C98" s="76"/>
      <c r="D98" s="76"/>
      <c r="E98" s="76"/>
      <c r="F98" s="60"/>
      <c r="G98" s="60"/>
    </row>
    <row r="99">
      <c r="A99" s="60"/>
      <c r="B99" s="60"/>
      <c r="C99" s="76"/>
      <c r="D99" s="76"/>
      <c r="E99" s="76"/>
      <c r="F99" s="60"/>
      <c r="G99" s="60"/>
    </row>
    <row r="100">
      <c r="A100" s="60"/>
      <c r="B100" s="60"/>
      <c r="C100" s="76"/>
      <c r="D100" s="76"/>
      <c r="E100" s="76"/>
      <c r="F100" s="60"/>
      <c r="G100" s="60"/>
    </row>
    <row r="101">
      <c r="A101" s="60"/>
      <c r="B101" s="60"/>
      <c r="C101" s="76"/>
      <c r="D101" s="76"/>
      <c r="E101" s="76"/>
      <c r="F101" s="60"/>
      <c r="G101" s="60"/>
    </row>
    <row r="102">
      <c r="A102" s="60"/>
      <c r="B102" s="60"/>
      <c r="C102" s="76"/>
      <c r="D102" s="76"/>
      <c r="E102" s="76"/>
      <c r="F102" s="60"/>
      <c r="G102" s="60"/>
    </row>
    <row r="103">
      <c r="A103" s="60"/>
      <c r="B103" s="60"/>
      <c r="C103" s="76"/>
      <c r="D103" s="76"/>
      <c r="E103" s="76"/>
      <c r="F103" s="60"/>
      <c r="G103" s="60"/>
    </row>
    <row r="104">
      <c r="A104" s="60"/>
      <c r="B104" s="60"/>
      <c r="C104" s="76"/>
      <c r="D104" s="76"/>
      <c r="E104" s="76"/>
      <c r="F104" s="60"/>
      <c r="G104" s="60"/>
    </row>
    <row r="105">
      <c r="A105" s="60"/>
      <c r="B105" s="60"/>
      <c r="C105" s="76"/>
      <c r="D105" s="76"/>
      <c r="E105" s="76"/>
      <c r="F105" s="60"/>
      <c r="G105" s="60"/>
    </row>
    <row r="106">
      <c r="A106" s="60"/>
      <c r="B106" s="60"/>
      <c r="C106" s="76"/>
      <c r="D106" s="76"/>
      <c r="E106" s="76"/>
      <c r="F106" s="60"/>
      <c r="G106" s="60"/>
    </row>
    <row r="107">
      <c r="A107" s="60"/>
      <c r="B107" s="60"/>
      <c r="C107" s="76"/>
      <c r="D107" s="76"/>
      <c r="E107" s="76"/>
      <c r="F107" s="60"/>
      <c r="G107" s="60"/>
    </row>
    <row r="108">
      <c r="A108" s="60"/>
      <c r="B108" s="60"/>
      <c r="C108" s="76"/>
      <c r="D108" s="76"/>
      <c r="E108" s="76"/>
      <c r="F108" s="60"/>
      <c r="G108" s="60"/>
    </row>
    <row r="109">
      <c r="A109" s="60"/>
      <c r="B109" s="60"/>
      <c r="C109" s="76"/>
      <c r="D109" s="76"/>
      <c r="E109" s="76"/>
      <c r="F109" s="60"/>
      <c r="G109" s="60"/>
    </row>
    <row r="110">
      <c r="A110" s="60"/>
      <c r="B110" s="60"/>
      <c r="C110" s="76"/>
      <c r="D110" s="76"/>
      <c r="E110" s="76"/>
      <c r="F110" s="60"/>
      <c r="G110" s="60"/>
    </row>
    <row r="111">
      <c r="A111" s="60"/>
      <c r="B111" s="60"/>
      <c r="C111" s="76"/>
      <c r="D111" s="76"/>
      <c r="E111" s="76"/>
      <c r="F111" s="60"/>
      <c r="G111" s="60"/>
    </row>
    <row r="112">
      <c r="A112" s="60"/>
      <c r="B112" s="60"/>
      <c r="C112" s="76"/>
      <c r="D112" s="76"/>
      <c r="E112" s="76"/>
      <c r="F112" s="60"/>
      <c r="G112" s="60"/>
    </row>
    <row r="113">
      <c r="A113" s="60"/>
      <c r="B113" s="60"/>
      <c r="C113" s="76"/>
      <c r="D113" s="76"/>
      <c r="E113" s="76"/>
      <c r="F113" s="60"/>
      <c r="G113" s="60"/>
    </row>
    <row r="114">
      <c r="A114" s="60"/>
      <c r="B114" s="60"/>
      <c r="C114" s="76"/>
      <c r="D114" s="76"/>
      <c r="E114" s="76"/>
      <c r="F114" s="60"/>
      <c r="G114" s="60"/>
    </row>
    <row r="115">
      <c r="A115" s="60"/>
      <c r="B115" s="60"/>
      <c r="C115" s="76"/>
      <c r="D115" s="76"/>
      <c r="E115" s="76"/>
      <c r="F115" s="60"/>
      <c r="G115" s="60"/>
    </row>
    <row r="116">
      <c r="A116" s="60"/>
      <c r="B116" s="60"/>
      <c r="C116" s="76"/>
      <c r="D116" s="76"/>
      <c r="E116" s="76"/>
      <c r="F116" s="60"/>
      <c r="G116" s="60"/>
    </row>
    <row r="117">
      <c r="A117" s="60"/>
      <c r="B117" s="60"/>
      <c r="C117" s="76"/>
      <c r="D117" s="76"/>
      <c r="E117" s="76"/>
      <c r="F117" s="60"/>
      <c r="G117" s="60"/>
    </row>
    <row r="118">
      <c r="A118" s="60"/>
      <c r="B118" s="60"/>
      <c r="C118" s="76"/>
      <c r="D118" s="76"/>
      <c r="E118" s="76"/>
      <c r="F118" s="60"/>
      <c r="G118" s="60"/>
    </row>
    <row r="119">
      <c r="A119" s="60"/>
      <c r="B119" s="60"/>
      <c r="C119" s="76"/>
      <c r="D119" s="76"/>
      <c r="E119" s="76"/>
      <c r="F119" s="60"/>
      <c r="G119" s="60"/>
    </row>
    <row r="120">
      <c r="A120" s="60"/>
      <c r="B120" s="60"/>
      <c r="C120" s="76"/>
      <c r="D120" s="76"/>
      <c r="E120" s="76"/>
      <c r="F120" s="60"/>
      <c r="G120" s="60"/>
    </row>
    <row r="121">
      <c r="A121" s="60"/>
      <c r="B121" s="60"/>
      <c r="C121" s="76"/>
      <c r="D121" s="76"/>
      <c r="E121" s="76"/>
      <c r="F121" s="60"/>
      <c r="G121" s="60"/>
    </row>
    <row r="122">
      <c r="A122" s="60"/>
      <c r="B122" s="60"/>
      <c r="C122" s="76"/>
      <c r="D122" s="76"/>
      <c r="E122" s="76"/>
      <c r="F122" s="60"/>
      <c r="G122" s="60"/>
    </row>
    <row r="123">
      <c r="A123" s="60"/>
      <c r="B123" s="60"/>
      <c r="C123" s="76"/>
      <c r="D123" s="76"/>
      <c r="E123" s="76"/>
      <c r="F123" s="60"/>
      <c r="G123" s="60"/>
    </row>
    <row r="124">
      <c r="A124" s="60"/>
      <c r="B124" s="60"/>
      <c r="C124" s="76"/>
      <c r="D124" s="76"/>
      <c r="E124" s="76"/>
      <c r="F124" s="60"/>
      <c r="G124" s="60"/>
    </row>
    <row r="125">
      <c r="A125" s="60"/>
      <c r="B125" s="60"/>
      <c r="C125" s="76"/>
      <c r="D125" s="76"/>
      <c r="E125" s="76"/>
      <c r="F125" s="60"/>
      <c r="G125" s="60"/>
    </row>
    <row r="126">
      <c r="A126" s="60"/>
      <c r="B126" s="60"/>
      <c r="C126" s="76"/>
      <c r="D126" s="76"/>
      <c r="E126" s="76"/>
      <c r="F126" s="60"/>
      <c r="G126" s="60"/>
    </row>
    <row r="127">
      <c r="A127" s="60"/>
      <c r="B127" s="60"/>
      <c r="C127" s="76"/>
      <c r="D127" s="76"/>
      <c r="E127" s="76"/>
      <c r="F127" s="60"/>
      <c r="G127" s="60"/>
    </row>
    <row r="128">
      <c r="A128" s="60"/>
      <c r="B128" s="60"/>
      <c r="C128" s="76"/>
      <c r="D128" s="76"/>
      <c r="E128" s="76"/>
      <c r="F128" s="60"/>
      <c r="G128" s="60"/>
    </row>
    <row r="129">
      <c r="A129" s="60"/>
      <c r="B129" s="60"/>
      <c r="C129" s="76"/>
      <c r="D129" s="76"/>
      <c r="E129" s="76"/>
      <c r="F129" s="60"/>
      <c r="G129" s="60"/>
    </row>
    <row r="130">
      <c r="A130" s="60"/>
      <c r="B130" s="60"/>
      <c r="C130" s="76"/>
      <c r="D130" s="76"/>
      <c r="E130" s="76"/>
      <c r="F130" s="60"/>
      <c r="G130" s="60"/>
    </row>
    <row r="131">
      <c r="A131" s="60"/>
      <c r="B131" s="60"/>
      <c r="C131" s="76"/>
      <c r="D131" s="76"/>
      <c r="E131" s="76"/>
      <c r="F131" s="60"/>
      <c r="G131" s="60"/>
    </row>
    <row r="132">
      <c r="A132" s="60"/>
      <c r="B132" s="60"/>
      <c r="C132" s="76"/>
      <c r="D132" s="76"/>
      <c r="E132" s="76"/>
      <c r="F132" s="60"/>
      <c r="G132" s="60"/>
    </row>
    <row r="133">
      <c r="A133" s="60"/>
      <c r="B133" s="60"/>
      <c r="C133" s="76"/>
      <c r="D133" s="76"/>
      <c r="E133" s="76"/>
      <c r="F133" s="60"/>
      <c r="G133" s="60"/>
    </row>
    <row r="134">
      <c r="A134" s="60"/>
      <c r="B134" s="60"/>
      <c r="C134" s="76"/>
      <c r="D134" s="76"/>
      <c r="E134" s="76"/>
      <c r="F134" s="60"/>
      <c r="G134" s="60"/>
    </row>
    <row r="135">
      <c r="A135" s="60"/>
      <c r="B135" s="60"/>
      <c r="C135" s="76"/>
      <c r="D135" s="76"/>
      <c r="E135" s="76"/>
      <c r="F135" s="60"/>
      <c r="G135" s="60"/>
    </row>
    <row r="136">
      <c r="A136" s="60"/>
      <c r="B136" s="60"/>
      <c r="C136" s="76"/>
      <c r="D136" s="76"/>
      <c r="E136" s="76"/>
      <c r="F136" s="60"/>
      <c r="G136" s="60"/>
    </row>
    <row r="137">
      <c r="A137" s="60"/>
      <c r="B137" s="60"/>
      <c r="C137" s="76"/>
      <c r="D137" s="76"/>
      <c r="E137" s="76"/>
      <c r="F137" s="60"/>
      <c r="G137" s="60"/>
    </row>
    <row r="138">
      <c r="A138" s="60"/>
      <c r="B138" s="60"/>
      <c r="C138" s="76"/>
      <c r="D138" s="76"/>
      <c r="E138" s="76"/>
      <c r="F138" s="60"/>
      <c r="G138" s="60"/>
    </row>
    <row r="139">
      <c r="A139" s="60"/>
      <c r="B139" s="60"/>
      <c r="C139" s="76"/>
      <c r="D139" s="76"/>
      <c r="E139" s="76"/>
      <c r="F139" s="60"/>
      <c r="G139" s="60"/>
    </row>
    <row r="140">
      <c r="A140" s="60"/>
      <c r="B140" s="60"/>
      <c r="C140" s="76"/>
      <c r="D140" s="76"/>
      <c r="E140" s="76"/>
      <c r="F140" s="60"/>
      <c r="G140" s="60"/>
    </row>
    <row r="141">
      <c r="A141" s="60"/>
      <c r="B141" s="60"/>
      <c r="C141" s="76"/>
      <c r="D141" s="76"/>
      <c r="E141" s="76"/>
      <c r="F141" s="60"/>
      <c r="G141" s="60"/>
    </row>
    <row r="142">
      <c r="A142" s="60"/>
      <c r="B142" s="60"/>
      <c r="C142" s="76"/>
      <c r="D142" s="76"/>
      <c r="E142" s="76"/>
      <c r="F142" s="60"/>
      <c r="G142" s="60"/>
    </row>
    <row r="143">
      <c r="A143" s="60"/>
      <c r="B143" s="60"/>
      <c r="C143" s="76"/>
      <c r="D143" s="76"/>
      <c r="E143" s="76"/>
      <c r="F143" s="60"/>
      <c r="G143" s="60"/>
    </row>
    <row r="144">
      <c r="A144" s="60"/>
      <c r="B144" s="60"/>
      <c r="C144" s="76"/>
      <c r="D144" s="76"/>
      <c r="E144" s="76"/>
      <c r="F144" s="60"/>
      <c r="G144" s="60"/>
    </row>
    <row r="145">
      <c r="A145" s="60"/>
      <c r="B145" s="60"/>
      <c r="C145" s="76"/>
      <c r="D145" s="76"/>
      <c r="E145" s="76"/>
      <c r="F145" s="60"/>
      <c r="G145" s="60"/>
    </row>
    <row r="146">
      <c r="A146" s="60"/>
      <c r="B146" s="60"/>
      <c r="C146" s="76"/>
      <c r="D146" s="76"/>
      <c r="E146" s="76"/>
      <c r="F146" s="60"/>
      <c r="G146" s="60"/>
    </row>
    <row r="147">
      <c r="A147" s="60"/>
      <c r="B147" s="60"/>
      <c r="C147" s="76"/>
      <c r="D147" s="76"/>
      <c r="E147" s="76"/>
      <c r="F147" s="60"/>
      <c r="G147" s="60"/>
    </row>
    <row r="148">
      <c r="A148" s="60"/>
      <c r="B148" s="60"/>
      <c r="C148" s="76"/>
      <c r="D148" s="76"/>
      <c r="E148" s="76"/>
      <c r="F148" s="60"/>
      <c r="G148" s="60"/>
    </row>
    <row r="149">
      <c r="A149" s="60"/>
      <c r="B149" s="60"/>
      <c r="C149" s="76"/>
      <c r="D149" s="76"/>
      <c r="E149" s="76"/>
      <c r="F149" s="60"/>
      <c r="G149" s="60"/>
    </row>
    <row r="150">
      <c r="A150" s="60"/>
      <c r="B150" s="60"/>
      <c r="C150" s="76"/>
      <c r="D150" s="76"/>
      <c r="E150" s="76"/>
      <c r="F150" s="60"/>
      <c r="G150" s="60"/>
    </row>
    <row r="151">
      <c r="A151" s="60"/>
      <c r="B151" s="60"/>
      <c r="C151" s="76"/>
      <c r="D151" s="76"/>
      <c r="E151" s="76"/>
      <c r="F151" s="60"/>
      <c r="G151" s="60"/>
    </row>
    <row r="152">
      <c r="A152" s="60"/>
      <c r="B152" s="60"/>
      <c r="C152" s="76"/>
      <c r="D152" s="76"/>
      <c r="E152" s="76"/>
      <c r="F152" s="60"/>
      <c r="G152" s="60"/>
    </row>
    <row r="153">
      <c r="A153" s="60"/>
      <c r="B153" s="60"/>
      <c r="C153" s="76"/>
      <c r="D153" s="76"/>
      <c r="E153" s="76"/>
      <c r="F153" s="60"/>
      <c r="G153" s="60"/>
    </row>
    <row r="154">
      <c r="A154" s="60"/>
      <c r="B154" s="60"/>
      <c r="C154" s="76"/>
      <c r="D154" s="76"/>
      <c r="E154" s="76"/>
      <c r="F154" s="60"/>
      <c r="G154" s="60"/>
    </row>
    <row r="155">
      <c r="A155" s="60"/>
      <c r="B155" s="60"/>
      <c r="C155" s="76"/>
      <c r="D155" s="76"/>
      <c r="E155" s="76"/>
      <c r="F155" s="60"/>
      <c r="G155" s="60"/>
    </row>
    <row r="156">
      <c r="A156" s="60"/>
      <c r="B156" s="60"/>
      <c r="C156" s="76"/>
      <c r="D156" s="76"/>
      <c r="E156" s="76"/>
      <c r="F156" s="60"/>
      <c r="G156" s="60"/>
    </row>
    <row r="157">
      <c r="A157" s="60"/>
      <c r="B157" s="60"/>
      <c r="C157" s="76"/>
      <c r="D157" s="76"/>
      <c r="E157" s="76"/>
      <c r="F157" s="60"/>
      <c r="G157" s="60"/>
    </row>
    <row r="158">
      <c r="A158" s="60"/>
      <c r="B158" s="60"/>
      <c r="C158" s="76"/>
      <c r="D158" s="76"/>
      <c r="E158" s="76"/>
      <c r="F158" s="60"/>
      <c r="G158" s="60"/>
    </row>
    <row r="159">
      <c r="A159" s="60"/>
      <c r="B159" s="60"/>
      <c r="C159" s="76"/>
      <c r="D159" s="76"/>
      <c r="E159" s="76"/>
      <c r="F159" s="60"/>
      <c r="G159" s="60"/>
    </row>
    <row r="160">
      <c r="A160" s="60"/>
      <c r="B160" s="60"/>
      <c r="C160" s="76"/>
      <c r="D160" s="76"/>
      <c r="E160" s="76"/>
      <c r="F160" s="60"/>
      <c r="G160" s="60"/>
    </row>
    <row r="161">
      <c r="A161" s="60"/>
      <c r="B161" s="60"/>
      <c r="C161" s="76"/>
      <c r="D161" s="76"/>
      <c r="E161" s="76"/>
      <c r="F161" s="60"/>
      <c r="G161" s="60"/>
    </row>
    <row r="162">
      <c r="A162" s="60"/>
      <c r="B162" s="60"/>
      <c r="C162" s="76"/>
      <c r="D162" s="76"/>
      <c r="E162" s="76"/>
      <c r="F162" s="60"/>
      <c r="G162" s="60"/>
    </row>
    <row r="163">
      <c r="A163" s="60"/>
      <c r="B163" s="60"/>
      <c r="C163" s="76"/>
      <c r="D163" s="76"/>
      <c r="E163" s="76"/>
      <c r="F163" s="60"/>
      <c r="G163" s="60"/>
    </row>
    <row r="164">
      <c r="A164" s="60"/>
      <c r="B164" s="60"/>
      <c r="C164" s="76"/>
      <c r="D164" s="76"/>
      <c r="E164" s="76"/>
      <c r="F164" s="60"/>
      <c r="G164" s="60"/>
    </row>
    <row r="165">
      <c r="A165" s="60"/>
      <c r="B165" s="60"/>
      <c r="C165" s="76"/>
      <c r="D165" s="76"/>
      <c r="E165" s="76"/>
      <c r="F165" s="60"/>
      <c r="G165" s="60"/>
    </row>
    <row r="166">
      <c r="A166" s="60"/>
      <c r="B166" s="60"/>
      <c r="C166" s="76"/>
      <c r="D166" s="76"/>
      <c r="E166" s="76"/>
      <c r="F166" s="60"/>
      <c r="G166" s="60"/>
    </row>
    <row r="167">
      <c r="A167" s="60"/>
      <c r="B167" s="60"/>
      <c r="C167" s="76"/>
      <c r="D167" s="76"/>
      <c r="E167" s="76"/>
      <c r="F167" s="60"/>
      <c r="G167" s="60"/>
    </row>
    <row r="168">
      <c r="A168" s="60"/>
      <c r="B168" s="60"/>
      <c r="C168" s="76"/>
      <c r="D168" s="76"/>
      <c r="E168" s="76"/>
      <c r="F168" s="60"/>
      <c r="G168" s="60"/>
    </row>
    <row r="169">
      <c r="A169" s="60"/>
      <c r="B169" s="60"/>
      <c r="C169" s="76"/>
      <c r="D169" s="76"/>
      <c r="E169" s="76"/>
      <c r="F169" s="60"/>
      <c r="G169" s="60"/>
    </row>
    <row r="170">
      <c r="A170" s="60"/>
      <c r="B170" s="60"/>
      <c r="C170" s="76"/>
      <c r="D170" s="76"/>
      <c r="E170" s="76"/>
      <c r="F170" s="60"/>
      <c r="G170" s="60"/>
    </row>
    <row r="171">
      <c r="A171" s="60"/>
      <c r="B171" s="60"/>
      <c r="C171" s="76"/>
      <c r="D171" s="76"/>
      <c r="E171" s="76"/>
      <c r="F171" s="60"/>
      <c r="G171" s="60"/>
    </row>
    <row r="172">
      <c r="A172" s="60"/>
      <c r="B172" s="60"/>
      <c r="C172" s="76"/>
      <c r="D172" s="76"/>
      <c r="E172" s="76"/>
      <c r="F172" s="60"/>
      <c r="G172" s="60"/>
    </row>
    <row r="173">
      <c r="A173" s="60"/>
      <c r="B173" s="60"/>
      <c r="C173" s="76"/>
      <c r="D173" s="76"/>
      <c r="E173" s="76"/>
      <c r="F173" s="60"/>
      <c r="G173" s="60"/>
    </row>
    <row r="174">
      <c r="A174" s="60"/>
      <c r="B174" s="60"/>
      <c r="C174" s="76"/>
      <c r="D174" s="76"/>
      <c r="E174" s="76"/>
      <c r="F174" s="60"/>
      <c r="G174" s="60"/>
    </row>
    <row r="175">
      <c r="A175" s="60"/>
      <c r="B175" s="60"/>
      <c r="C175" s="76"/>
      <c r="D175" s="76"/>
      <c r="E175" s="76"/>
      <c r="F175" s="60"/>
      <c r="G175" s="60"/>
    </row>
    <row r="176">
      <c r="A176" s="60"/>
      <c r="B176" s="60"/>
      <c r="C176" s="76"/>
      <c r="D176" s="76"/>
      <c r="E176" s="76"/>
      <c r="F176" s="60"/>
      <c r="G176" s="60"/>
    </row>
    <row r="177">
      <c r="A177" s="60"/>
      <c r="B177" s="60"/>
      <c r="C177" s="76"/>
      <c r="D177" s="76"/>
      <c r="E177" s="76"/>
      <c r="F177" s="60"/>
      <c r="G177" s="60"/>
    </row>
    <row r="178">
      <c r="A178" s="60"/>
      <c r="B178" s="60"/>
      <c r="C178" s="76"/>
      <c r="D178" s="76"/>
      <c r="E178" s="76"/>
      <c r="F178" s="60"/>
      <c r="G178" s="60"/>
    </row>
    <row r="179">
      <c r="A179" s="60"/>
      <c r="B179" s="60"/>
      <c r="C179" s="76"/>
      <c r="D179" s="76"/>
      <c r="E179" s="76"/>
      <c r="F179" s="60"/>
      <c r="G179" s="60"/>
    </row>
    <row r="180">
      <c r="A180" s="60"/>
      <c r="B180" s="60"/>
      <c r="C180" s="76"/>
      <c r="D180" s="76"/>
      <c r="E180" s="76"/>
      <c r="F180" s="60"/>
      <c r="G180" s="60"/>
    </row>
    <row r="181">
      <c r="A181" s="60"/>
      <c r="B181" s="60"/>
      <c r="C181" s="76"/>
      <c r="D181" s="76"/>
      <c r="E181" s="76"/>
      <c r="F181" s="60"/>
      <c r="G181" s="60"/>
    </row>
    <row r="182">
      <c r="A182" s="60"/>
      <c r="B182" s="60"/>
      <c r="C182" s="76"/>
      <c r="D182" s="76"/>
      <c r="E182" s="76"/>
      <c r="F182" s="60"/>
      <c r="G182" s="60"/>
    </row>
    <row r="183">
      <c r="A183" s="60"/>
      <c r="B183" s="60"/>
      <c r="C183" s="76"/>
      <c r="D183" s="76"/>
      <c r="E183" s="76"/>
      <c r="F183" s="60"/>
      <c r="G183" s="60"/>
    </row>
    <row r="184">
      <c r="A184" s="60"/>
      <c r="B184" s="60"/>
      <c r="C184" s="76"/>
      <c r="D184" s="76"/>
      <c r="E184" s="76"/>
      <c r="F184" s="60"/>
      <c r="G184" s="60"/>
    </row>
    <row r="185">
      <c r="A185" s="60"/>
      <c r="B185" s="60"/>
      <c r="C185" s="76"/>
      <c r="D185" s="76"/>
      <c r="E185" s="76"/>
      <c r="F185" s="60"/>
      <c r="G185" s="60"/>
    </row>
    <row r="186">
      <c r="A186" s="60"/>
      <c r="B186" s="60"/>
      <c r="C186" s="76"/>
      <c r="D186" s="76"/>
      <c r="E186" s="76"/>
      <c r="F186" s="60"/>
      <c r="G186" s="60"/>
    </row>
    <row r="187">
      <c r="A187" s="60"/>
      <c r="B187" s="60"/>
      <c r="C187" s="76"/>
      <c r="D187" s="76"/>
      <c r="E187" s="76"/>
      <c r="F187" s="60"/>
      <c r="G187" s="60"/>
    </row>
    <row r="188">
      <c r="A188" s="60"/>
      <c r="B188" s="60"/>
      <c r="C188" s="76"/>
      <c r="D188" s="76"/>
      <c r="E188" s="76"/>
      <c r="F188" s="60"/>
      <c r="G188" s="60"/>
    </row>
    <row r="189">
      <c r="A189" s="60"/>
      <c r="B189" s="60"/>
      <c r="C189" s="76"/>
      <c r="D189" s="76"/>
      <c r="E189" s="76"/>
      <c r="F189" s="60"/>
      <c r="G189" s="60"/>
    </row>
    <row r="190">
      <c r="A190" s="60"/>
      <c r="B190" s="60"/>
      <c r="C190" s="76"/>
      <c r="D190" s="76"/>
      <c r="E190" s="76"/>
      <c r="F190" s="60"/>
      <c r="G190" s="60"/>
    </row>
    <row r="191">
      <c r="A191" s="60"/>
      <c r="B191" s="60"/>
      <c r="C191" s="76"/>
      <c r="D191" s="76"/>
      <c r="E191" s="76"/>
      <c r="F191" s="60"/>
      <c r="G191" s="60"/>
    </row>
    <row r="192">
      <c r="A192" s="60"/>
      <c r="B192" s="60"/>
      <c r="C192" s="76"/>
      <c r="D192" s="76"/>
      <c r="E192" s="76"/>
      <c r="F192" s="60"/>
      <c r="G192" s="60"/>
    </row>
    <row r="193">
      <c r="A193" s="60"/>
      <c r="B193" s="60"/>
      <c r="C193" s="76"/>
      <c r="D193" s="76"/>
      <c r="E193" s="76"/>
      <c r="F193" s="60"/>
      <c r="G193" s="60"/>
    </row>
    <row r="194">
      <c r="A194" s="60"/>
      <c r="B194" s="60"/>
      <c r="C194" s="76"/>
      <c r="D194" s="76"/>
      <c r="E194" s="76"/>
      <c r="F194" s="60"/>
      <c r="G194" s="60"/>
    </row>
    <row r="195">
      <c r="A195" s="60"/>
      <c r="B195" s="60"/>
      <c r="C195" s="76"/>
      <c r="D195" s="76"/>
      <c r="E195" s="76"/>
      <c r="F195" s="60"/>
      <c r="G195" s="60"/>
    </row>
    <row r="196">
      <c r="A196" s="60"/>
      <c r="B196" s="60"/>
      <c r="C196" s="76"/>
      <c r="D196" s="76"/>
      <c r="E196" s="76"/>
      <c r="F196" s="60"/>
      <c r="G196" s="60"/>
    </row>
    <row r="197">
      <c r="A197" s="60"/>
      <c r="B197" s="60"/>
      <c r="C197" s="76"/>
      <c r="D197" s="76"/>
      <c r="E197" s="76"/>
      <c r="F197" s="60"/>
      <c r="G197" s="60"/>
    </row>
    <row r="198">
      <c r="A198" s="60"/>
      <c r="B198" s="60"/>
      <c r="C198" s="76"/>
      <c r="D198" s="76"/>
      <c r="E198" s="76"/>
      <c r="F198" s="60"/>
      <c r="G198" s="60"/>
    </row>
    <row r="199">
      <c r="A199" s="60"/>
      <c r="B199" s="60"/>
      <c r="C199" s="76"/>
      <c r="D199" s="76"/>
      <c r="E199" s="76"/>
      <c r="F199" s="60"/>
      <c r="G199" s="60"/>
    </row>
    <row r="200">
      <c r="A200" s="60"/>
      <c r="B200" s="60"/>
      <c r="C200" s="76"/>
      <c r="D200" s="76"/>
      <c r="E200" s="76"/>
      <c r="F200" s="60"/>
      <c r="G200" s="60"/>
    </row>
    <row r="201">
      <c r="A201" s="60"/>
      <c r="B201" s="60"/>
      <c r="C201" s="76"/>
      <c r="D201" s="76"/>
      <c r="E201" s="76"/>
      <c r="F201" s="60"/>
      <c r="G201" s="60"/>
    </row>
    <row r="202">
      <c r="A202" s="60"/>
      <c r="B202" s="60"/>
      <c r="C202" s="76"/>
      <c r="D202" s="76"/>
      <c r="E202" s="76"/>
      <c r="F202" s="60"/>
      <c r="G202" s="60"/>
    </row>
    <row r="203">
      <c r="A203" s="60"/>
      <c r="B203" s="60"/>
      <c r="C203" s="76"/>
      <c r="D203" s="76"/>
      <c r="E203" s="76"/>
      <c r="F203" s="60"/>
      <c r="G203" s="60"/>
    </row>
    <row r="204">
      <c r="A204" s="60"/>
      <c r="B204" s="60"/>
      <c r="C204" s="76"/>
      <c r="D204" s="76"/>
      <c r="E204" s="76"/>
      <c r="F204" s="60"/>
      <c r="G204" s="60"/>
    </row>
    <row r="205">
      <c r="A205" s="60"/>
      <c r="B205" s="60"/>
      <c r="C205" s="76"/>
      <c r="D205" s="76"/>
      <c r="E205" s="76"/>
      <c r="F205" s="60"/>
      <c r="G205" s="60"/>
    </row>
    <row r="206">
      <c r="A206" s="60"/>
      <c r="B206" s="60"/>
      <c r="C206" s="76"/>
      <c r="D206" s="76"/>
      <c r="E206" s="76"/>
      <c r="F206" s="60"/>
      <c r="G206" s="60"/>
    </row>
    <row r="207">
      <c r="A207" s="60"/>
      <c r="B207" s="60"/>
      <c r="C207" s="76"/>
      <c r="D207" s="76"/>
      <c r="E207" s="76"/>
      <c r="F207" s="60"/>
      <c r="G207" s="60"/>
    </row>
    <row r="208">
      <c r="A208" s="60"/>
      <c r="B208" s="60"/>
      <c r="C208" s="76"/>
      <c r="D208" s="76"/>
      <c r="E208" s="76"/>
      <c r="F208" s="60"/>
      <c r="G208" s="60"/>
    </row>
    <row r="209">
      <c r="A209" s="60"/>
      <c r="B209" s="60"/>
      <c r="C209" s="76"/>
      <c r="D209" s="76"/>
      <c r="E209" s="76"/>
      <c r="F209" s="60"/>
      <c r="G209" s="60"/>
    </row>
    <row r="210">
      <c r="A210" s="60"/>
      <c r="B210" s="60"/>
      <c r="C210" s="76"/>
      <c r="D210" s="76"/>
      <c r="E210" s="76"/>
      <c r="F210" s="60"/>
      <c r="G210" s="60"/>
    </row>
    <row r="211">
      <c r="A211" s="60"/>
      <c r="B211" s="60"/>
      <c r="C211" s="76"/>
      <c r="D211" s="76"/>
      <c r="E211" s="76"/>
      <c r="F211" s="60"/>
      <c r="G211" s="60"/>
    </row>
    <row r="212">
      <c r="A212" s="60"/>
      <c r="B212" s="60"/>
      <c r="C212" s="76"/>
      <c r="D212" s="76"/>
      <c r="E212" s="76"/>
      <c r="F212" s="60"/>
      <c r="G212" s="60"/>
    </row>
    <row r="213">
      <c r="A213" s="60"/>
      <c r="B213" s="60"/>
      <c r="C213" s="76"/>
      <c r="D213" s="76"/>
      <c r="E213" s="76"/>
      <c r="F213" s="60"/>
      <c r="G213" s="60"/>
    </row>
    <row r="214">
      <c r="A214" s="60"/>
      <c r="B214" s="60"/>
      <c r="C214" s="76"/>
      <c r="D214" s="76"/>
      <c r="E214" s="76"/>
      <c r="F214" s="60"/>
      <c r="G214" s="60"/>
    </row>
    <row r="215">
      <c r="A215" s="60"/>
      <c r="B215" s="60"/>
      <c r="C215" s="76"/>
      <c r="D215" s="76"/>
      <c r="E215" s="76"/>
      <c r="F215" s="60"/>
      <c r="G215" s="60"/>
    </row>
    <row r="216">
      <c r="A216" s="60"/>
      <c r="B216" s="60"/>
      <c r="C216" s="76"/>
      <c r="D216" s="76"/>
      <c r="E216" s="76"/>
      <c r="F216" s="60"/>
      <c r="G216" s="60"/>
    </row>
    <row r="217">
      <c r="A217" s="60"/>
      <c r="B217" s="60"/>
      <c r="C217" s="76"/>
      <c r="D217" s="76"/>
      <c r="E217" s="76"/>
      <c r="F217" s="60"/>
      <c r="G217" s="60"/>
    </row>
    <row r="218">
      <c r="A218" s="60"/>
      <c r="B218" s="60"/>
      <c r="C218" s="76"/>
      <c r="D218" s="76"/>
      <c r="E218" s="76"/>
      <c r="F218" s="60"/>
      <c r="G218" s="60"/>
    </row>
    <row r="219">
      <c r="A219" s="60"/>
      <c r="B219" s="60"/>
      <c r="C219" s="76"/>
      <c r="D219" s="76"/>
      <c r="E219" s="76"/>
      <c r="F219" s="60"/>
      <c r="G219" s="60"/>
    </row>
    <row r="220">
      <c r="A220" s="60"/>
      <c r="B220" s="60"/>
      <c r="C220" s="76"/>
      <c r="D220" s="76"/>
      <c r="E220" s="76"/>
      <c r="F220" s="60"/>
      <c r="G220" s="60"/>
    </row>
    <row r="221">
      <c r="A221" s="60"/>
      <c r="B221" s="60"/>
      <c r="C221" s="76"/>
      <c r="D221" s="76"/>
      <c r="E221" s="76"/>
      <c r="F221" s="60"/>
      <c r="G221" s="60"/>
    </row>
    <row r="222">
      <c r="A222" s="60"/>
      <c r="B222" s="60"/>
      <c r="C222" s="76"/>
      <c r="D222" s="76"/>
      <c r="E222" s="76"/>
      <c r="F222" s="60"/>
      <c r="G222" s="60"/>
    </row>
    <row r="223">
      <c r="A223" s="60"/>
      <c r="B223" s="60"/>
      <c r="C223" s="76"/>
      <c r="D223" s="76"/>
      <c r="E223" s="76"/>
      <c r="F223" s="60"/>
      <c r="G223" s="60"/>
    </row>
    <row r="224">
      <c r="A224" s="60"/>
      <c r="B224" s="60"/>
      <c r="C224" s="76"/>
      <c r="D224" s="76"/>
      <c r="E224" s="76"/>
      <c r="F224" s="60"/>
      <c r="G224" s="60"/>
    </row>
    <row r="225">
      <c r="A225" s="60"/>
      <c r="B225" s="60"/>
      <c r="C225" s="76"/>
      <c r="D225" s="76"/>
      <c r="E225" s="76"/>
      <c r="F225" s="60"/>
      <c r="G225" s="60"/>
    </row>
    <row r="226">
      <c r="A226" s="60"/>
      <c r="B226" s="60"/>
      <c r="C226" s="76"/>
      <c r="D226" s="76"/>
      <c r="E226" s="76"/>
      <c r="F226" s="60"/>
      <c r="G226" s="60"/>
    </row>
    <row r="227">
      <c r="A227" s="60"/>
      <c r="B227" s="60"/>
      <c r="C227" s="76"/>
      <c r="D227" s="76"/>
      <c r="E227" s="76"/>
      <c r="F227" s="60"/>
      <c r="G227" s="60"/>
    </row>
    <row r="228">
      <c r="A228" s="60"/>
      <c r="B228" s="60"/>
      <c r="C228" s="76"/>
      <c r="D228" s="76"/>
      <c r="E228" s="76"/>
      <c r="F228" s="60"/>
      <c r="G228" s="60"/>
    </row>
    <row r="229">
      <c r="A229" s="60"/>
      <c r="B229" s="60"/>
      <c r="C229" s="76"/>
      <c r="D229" s="76"/>
      <c r="E229" s="76"/>
      <c r="F229" s="60"/>
      <c r="G229" s="60"/>
    </row>
    <row r="230">
      <c r="A230" s="60"/>
      <c r="B230" s="60"/>
      <c r="C230" s="76"/>
      <c r="D230" s="76"/>
      <c r="E230" s="76"/>
      <c r="F230" s="60"/>
      <c r="G230" s="60"/>
    </row>
    <row r="231">
      <c r="A231" s="60"/>
      <c r="B231" s="60"/>
      <c r="C231" s="76"/>
      <c r="D231" s="76"/>
      <c r="E231" s="76"/>
      <c r="F231" s="60"/>
      <c r="G231" s="60"/>
    </row>
    <row r="232">
      <c r="A232" s="60"/>
      <c r="B232" s="60"/>
      <c r="C232" s="76"/>
      <c r="D232" s="76"/>
      <c r="E232" s="76"/>
      <c r="F232" s="60"/>
      <c r="G232" s="60"/>
    </row>
    <row r="233">
      <c r="A233" s="60"/>
      <c r="B233" s="60"/>
      <c r="C233" s="76"/>
      <c r="D233" s="76"/>
      <c r="E233" s="76"/>
      <c r="F233" s="60"/>
      <c r="G233" s="60"/>
    </row>
    <row r="234">
      <c r="A234" s="60"/>
      <c r="B234" s="60"/>
      <c r="C234" s="76"/>
      <c r="D234" s="76"/>
      <c r="E234" s="76"/>
      <c r="F234" s="60"/>
      <c r="G234" s="60"/>
    </row>
    <row r="235">
      <c r="A235" s="60"/>
      <c r="B235" s="60"/>
      <c r="C235" s="76"/>
      <c r="D235" s="76"/>
      <c r="E235" s="76"/>
      <c r="F235" s="60"/>
      <c r="G235" s="60"/>
    </row>
    <row r="236">
      <c r="A236" s="60"/>
      <c r="B236" s="60"/>
      <c r="C236" s="76"/>
      <c r="D236" s="76"/>
      <c r="E236" s="76"/>
      <c r="F236" s="60"/>
      <c r="G236" s="60"/>
    </row>
    <row r="237">
      <c r="A237" s="60"/>
      <c r="B237" s="60"/>
      <c r="C237" s="76"/>
      <c r="D237" s="76"/>
      <c r="E237" s="76"/>
      <c r="F237" s="60"/>
      <c r="G237" s="60"/>
    </row>
    <row r="238">
      <c r="A238" s="60"/>
      <c r="B238" s="60"/>
      <c r="C238" s="76"/>
      <c r="D238" s="76"/>
      <c r="E238" s="76"/>
      <c r="F238" s="60"/>
      <c r="G238" s="60"/>
    </row>
    <row r="239">
      <c r="A239" s="60"/>
      <c r="B239" s="60"/>
      <c r="C239" s="76"/>
      <c r="D239" s="76"/>
      <c r="E239" s="76"/>
      <c r="F239" s="60"/>
      <c r="G239" s="60"/>
    </row>
    <row r="240">
      <c r="A240" s="60"/>
      <c r="B240" s="60"/>
      <c r="C240" s="76"/>
      <c r="D240" s="76"/>
      <c r="E240" s="76"/>
      <c r="F240" s="60"/>
      <c r="G240" s="60"/>
    </row>
    <row r="241">
      <c r="A241" s="60"/>
      <c r="B241" s="60"/>
      <c r="C241" s="76"/>
      <c r="D241" s="76"/>
      <c r="E241" s="76"/>
      <c r="F241" s="60"/>
      <c r="G241" s="60"/>
    </row>
    <row r="242">
      <c r="A242" s="60"/>
      <c r="B242" s="60"/>
      <c r="C242" s="76"/>
      <c r="D242" s="76"/>
      <c r="E242" s="76"/>
      <c r="F242" s="60"/>
      <c r="G242" s="60"/>
    </row>
    <row r="243">
      <c r="A243" s="60"/>
      <c r="B243" s="60"/>
      <c r="C243" s="76"/>
      <c r="D243" s="76"/>
      <c r="E243" s="76"/>
      <c r="F243" s="60"/>
      <c r="G243" s="60"/>
    </row>
    <row r="244">
      <c r="A244" s="60"/>
      <c r="B244" s="60"/>
      <c r="C244" s="76"/>
      <c r="D244" s="76"/>
      <c r="E244" s="76"/>
      <c r="F244" s="60"/>
      <c r="G244" s="60"/>
    </row>
    <row r="245">
      <c r="A245" s="60"/>
      <c r="B245" s="60"/>
      <c r="C245" s="76"/>
      <c r="D245" s="76"/>
      <c r="E245" s="76"/>
      <c r="F245" s="60"/>
      <c r="G245" s="60"/>
    </row>
    <row r="246">
      <c r="A246" s="60"/>
      <c r="B246" s="60"/>
      <c r="C246" s="76"/>
      <c r="D246" s="76"/>
      <c r="E246" s="76"/>
      <c r="F246" s="60"/>
      <c r="G246" s="60"/>
    </row>
    <row r="247">
      <c r="A247" s="60"/>
      <c r="B247" s="60"/>
      <c r="C247" s="76"/>
      <c r="D247" s="76"/>
      <c r="E247" s="76"/>
      <c r="F247" s="60"/>
      <c r="G247" s="60"/>
    </row>
    <row r="248">
      <c r="A248" s="60"/>
      <c r="B248" s="60"/>
      <c r="C248" s="76"/>
      <c r="D248" s="76"/>
      <c r="E248" s="76"/>
      <c r="F248" s="60"/>
      <c r="G248" s="60"/>
    </row>
    <row r="249">
      <c r="A249" s="60"/>
      <c r="B249" s="60"/>
      <c r="C249" s="76"/>
      <c r="D249" s="76"/>
      <c r="E249" s="76"/>
      <c r="F249" s="60"/>
      <c r="G249" s="60"/>
    </row>
    <row r="250">
      <c r="A250" s="60"/>
      <c r="B250" s="60"/>
      <c r="C250" s="76"/>
      <c r="D250" s="76"/>
      <c r="E250" s="76"/>
      <c r="F250" s="60"/>
      <c r="G250" s="60"/>
    </row>
    <row r="251">
      <c r="A251" s="60"/>
      <c r="B251" s="60"/>
      <c r="C251" s="76"/>
      <c r="D251" s="76"/>
      <c r="E251" s="76"/>
      <c r="F251" s="60"/>
      <c r="G251" s="60"/>
    </row>
    <row r="252">
      <c r="A252" s="60"/>
      <c r="B252" s="60"/>
      <c r="C252" s="76"/>
      <c r="D252" s="76"/>
      <c r="E252" s="76"/>
      <c r="F252" s="60"/>
      <c r="G252" s="60"/>
    </row>
    <row r="253">
      <c r="A253" s="60"/>
      <c r="B253" s="60"/>
      <c r="C253" s="76"/>
      <c r="D253" s="76"/>
      <c r="E253" s="76"/>
      <c r="F253" s="60"/>
      <c r="G253" s="60"/>
    </row>
    <row r="254">
      <c r="A254" s="60"/>
      <c r="B254" s="60"/>
      <c r="C254" s="76"/>
      <c r="D254" s="76"/>
      <c r="E254" s="76"/>
      <c r="F254" s="60"/>
      <c r="G254" s="60"/>
    </row>
    <row r="255">
      <c r="A255" s="60"/>
      <c r="B255" s="60"/>
      <c r="C255" s="76"/>
      <c r="D255" s="76"/>
      <c r="E255" s="76"/>
      <c r="F255" s="60"/>
      <c r="G255" s="60"/>
    </row>
    <row r="256">
      <c r="A256" s="60"/>
      <c r="B256" s="60"/>
      <c r="C256" s="76"/>
      <c r="D256" s="76"/>
      <c r="E256" s="76"/>
      <c r="F256" s="60"/>
      <c r="G256" s="60"/>
    </row>
    <row r="257">
      <c r="A257" s="60"/>
      <c r="B257" s="60"/>
      <c r="C257" s="76"/>
      <c r="D257" s="76"/>
      <c r="E257" s="76"/>
      <c r="F257" s="60"/>
      <c r="G257" s="60"/>
    </row>
    <row r="258">
      <c r="A258" s="60"/>
      <c r="B258" s="60"/>
      <c r="C258" s="76"/>
      <c r="D258" s="76"/>
      <c r="E258" s="76"/>
      <c r="F258" s="60"/>
      <c r="G258" s="60"/>
    </row>
    <row r="259">
      <c r="A259" s="60"/>
      <c r="B259" s="60"/>
      <c r="C259" s="76"/>
      <c r="D259" s="76"/>
      <c r="E259" s="76"/>
      <c r="F259" s="60"/>
      <c r="G259" s="60"/>
    </row>
    <row r="260">
      <c r="A260" s="60"/>
      <c r="B260" s="60"/>
      <c r="C260" s="76"/>
      <c r="D260" s="76"/>
      <c r="E260" s="76"/>
      <c r="F260" s="60"/>
      <c r="G260" s="60"/>
    </row>
    <row r="261">
      <c r="A261" s="60"/>
      <c r="B261" s="60"/>
      <c r="C261" s="76"/>
      <c r="D261" s="76"/>
      <c r="E261" s="76"/>
      <c r="F261" s="60"/>
      <c r="G261" s="60"/>
    </row>
    <row r="262">
      <c r="A262" s="60"/>
      <c r="B262" s="60"/>
      <c r="C262" s="76"/>
      <c r="D262" s="76"/>
      <c r="E262" s="76"/>
      <c r="F262" s="60"/>
      <c r="G262" s="60"/>
    </row>
    <row r="263">
      <c r="A263" s="60"/>
      <c r="B263" s="60"/>
      <c r="C263" s="76"/>
      <c r="D263" s="76"/>
      <c r="E263" s="76"/>
      <c r="F263" s="60"/>
      <c r="G263" s="60"/>
    </row>
    <row r="264">
      <c r="A264" s="60"/>
      <c r="B264" s="60"/>
      <c r="C264" s="76"/>
      <c r="D264" s="76"/>
      <c r="E264" s="76"/>
      <c r="F264" s="60"/>
      <c r="G264" s="60"/>
    </row>
    <row r="265">
      <c r="A265" s="60"/>
      <c r="B265" s="60"/>
      <c r="C265" s="76"/>
      <c r="D265" s="76"/>
      <c r="E265" s="76"/>
      <c r="F265" s="60"/>
      <c r="G265" s="60"/>
    </row>
    <row r="266">
      <c r="A266" s="60"/>
      <c r="B266" s="60"/>
      <c r="C266" s="76"/>
      <c r="D266" s="76"/>
      <c r="E266" s="76"/>
      <c r="F266" s="60"/>
      <c r="G266" s="60"/>
    </row>
    <row r="267">
      <c r="A267" s="60"/>
      <c r="B267" s="60"/>
      <c r="C267" s="76"/>
      <c r="D267" s="76"/>
      <c r="E267" s="76"/>
      <c r="F267" s="60"/>
      <c r="G267" s="60"/>
    </row>
    <row r="268">
      <c r="A268" s="60"/>
      <c r="B268" s="60"/>
      <c r="C268" s="76"/>
      <c r="D268" s="76"/>
      <c r="E268" s="76"/>
      <c r="F268" s="60"/>
      <c r="G268" s="60"/>
    </row>
    <row r="269">
      <c r="A269" s="60"/>
      <c r="B269" s="60"/>
      <c r="C269" s="76"/>
      <c r="D269" s="76"/>
      <c r="E269" s="76"/>
      <c r="F269" s="60"/>
      <c r="G269" s="60"/>
    </row>
    <row r="270">
      <c r="A270" s="60"/>
      <c r="B270" s="60"/>
      <c r="C270" s="76"/>
      <c r="D270" s="76"/>
      <c r="E270" s="76"/>
      <c r="F270" s="60"/>
      <c r="G270" s="60"/>
    </row>
    <row r="271">
      <c r="A271" s="60"/>
      <c r="B271" s="60"/>
      <c r="C271" s="76"/>
      <c r="D271" s="76"/>
      <c r="E271" s="76"/>
      <c r="F271" s="60"/>
      <c r="G271" s="60"/>
    </row>
    <row r="272">
      <c r="A272" s="60"/>
      <c r="B272" s="60"/>
      <c r="C272" s="76"/>
      <c r="D272" s="76"/>
      <c r="E272" s="76"/>
      <c r="F272" s="60"/>
      <c r="G272" s="60"/>
    </row>
    <row r="273">
      <c r="A273" s="60"/>
      <c r="B273" s="60"/>
      <c r="C273" s="76"/>
      <c r="D273" s="76"/>
      <c r="E273" s="76"/>
      <c r="F273" s="60"/>
      <c r="G273" s="60"/>
    </row>
    <row r="274">
      <c r="A274" s="60"/>
      <c r="B274" s="60"/>
      <c r="C274" s="76"/>
      <c r="D274" s="76"/>
      <c r="E274" s="76"/>
      <c r="F274" s="60"/>
      <c r="G274" s="60"/>
    </row>
    <row r="275">
      <c r="A275" s="60"/>
      <c r="B275" s="60"/>
      <c r="C275" s="76"/>
      <c r="D275" s="76"/>
      <c r="E275" s="76"/>
      <c r="F275" s="60"/>
      <c r="G275" s="60"/>
    </row>
    <row r="276">
      <c r="A276" s="60"/>
      <c r="B276" s="60"/>
      <c r="C276" s="76"/>
      <c r="D276" s="76"/>
      <c r="E276" s="76"/>
      <c r="F276" s="60"/>
      <c r="G276" s="60"/>
    </row>
    <row r="277">
      <c r="A277" s="60"/>
      <c r="B277" s="60"/>
      <c r="C277" s="76"/>
      <c r="D277" s="76"/>
      <c r="E277" s="76"/>
      <c r="F277" s="60"/>
      <c r="G277" s="60"/>
    </row>
    <row r="278">
      <c r="A278" s="60"/>
      <c r="B278" s="60"/>
      <c r="C278" s="76"/>
      <c r="D278" s="76"/>
      <c r="E278" s="76"/>
      <c r="F278" s="60"/>
      <c r="G278" s="60"/>
    </row>
    <row r="279">
      <c r="A279" s="60"/>
      <c r="B279" s="60"/>
      <c r="C279" s="76"/>
      <c r="D279" s="76"/>
      <c r="E279" s="76"/>
      <c r="F279" s="60"/>
      <c r="G279" s="60"/>
    </row>
    <row r="280">
      <c r="A280" s="60"/>
      <c r="B280" s="60"/>
      <c r="C280" s="76"/>
      <c r="D280" s="76"/>
      <c r="E280" s="76"/>
      <c r="F280" s="60"/>
      <c r="G280" s="60"/>
    </row>
    <row r="281">
      <c r="A281" s="60"/>
      <c r="B281" s="60"/>
      <c r="C281" s="76"/>
      <c r="D281" s="76"/>
      <c r="E281" s="76"/>
      <c r="F281" s="60"/>
      <c r="G281" s="60"/>
    </row>
    <row r="282">
      <c r="A282" s="60"/>
      <c r="B282" s="60"/>
      <c r="C282" s="76"/>
      <c r="D282" s="76"/>
      <c r="E282" s="76"/>
      <c r="F282" s="60"/>
      <c r="G282" s="60"/>
    </row>
    <row r="283">
      <c r="A283" s="60"/>
      <c r="B283" s="60"/>
      <c r="C283" s="76"/>
      <c r="D283" s="76"/>
      <c r="E283" s="76"/>
      <c r="F283" s="60"/>
      <c r="G283" s="60"/>
    </row>
    <row r="284">
      <c r="A284" s="60"/>
      <c r="B284" s="60"/>
      <c r="C284" s="76"/>
      <c r="D284" s="76"/>
      <c r="E284" s="76"/>
      <c r="F284" s="60"/>
      <c r="G284" s="60"/>
    </row>
    <row r="285">
      <c r="A285" s="60"/>
      <c r="B285" s="60"/>
      <c r="C285" s="76"/>
      <c r="D285" s="76"/>
      <c r="E285" s="76"/>
      <c r="F285" s="60"/>
      <c r="G285" s="60"/>
    </row>
    <row r="286">
      <c r="A286" s="60"/>
      <c r="B286" s="60"/>
      <c r="C286" s="76"/>
      <c r="D286" s="76"/>
      <c r="E286" s="76"/>
      <c r="F286" s="60"/>
      <c r="G286" s="60"/>
    </row>
    <row r="287">
      <c r="A287" s="60"/>
      <c r="B287" s="60"/>
      <c r="C287" s="76"/>
      <c r="D287" s="76"/>
      <c r="E287" s="76"/>
      <c r="F287" s="60"/>
      <c r="G287" s="60"/>
    </row>
    <row r="288">
      <c r="A288" s="60"/>
      <c r="B288" s="60"/>
      <c r="C288" s="76"/>
      <c r="D288" s="76"/>
      <c r="E288" s="76"/>
      <c r="F288" s="60"/>
      <c r="G288" s="60"/>
    </row>
    <row r="289">
      <c r="A289" s="60"/>
      <c r="B289" s="60"/>
      <c r="C289" s="76"/>
      <c r="D289" s="76"/>
      <c r="E289" s="76"/>
      <c r="F289" s="60"/>
      <c r="G289" s="60"/>
    </row>
    <row r="290">
      <c r="A290" s="60"/>
      <c r="B290" s="60"/>
      <c r="C290" s="76"/>
      <c r="D290" s="76"/>
      <c r="E290" s="76"/>
      <c r="F290" s="60"/>
      <c r="G290" s="60"/>
    </row>
    <row r="291">
      <c r="A291" s="60"/>
      <c r="B291" s="60"/>
      <c r="C291" s="76"/>
      <c r="D291" s="76"/>
      <c r="E291" s="76"/>
      <c r="F291" s="60"/>
      <c r="G291" s="60"/>
    </row>
    <row r="292">
      <c r="A292" s="60"/>
      <c r="B292" s="60"/>
      <c r="C292" s="76"/>
      <c r="D292" s="76"/>
      <c r="E292" s="76"/>
      <c r="F292" s="60"/>
      <c r="G292" s="60"/>
    </row>
    <row r="293">
      <c r="A293" s="60"/>
      <c r="B293" s="60"/>
      <c r="C293" s="76"/>
      <c r="D293" s="76"/>
      <c r="E293" s="76"/>
      <c r="F293" s="60"/>
      <c r="G293" s="60"/>
    </row>
    <row r="294">
      <c r="A294" s="60"/>
      <c r="B294" s="60"/>
      <c r="C294" s="76"/>
      <c r="D294" s="76"/>
      <c r="E294" s="76"/>
      <c r="F294" s="60"/>
      <c r="G294" s="60"/>
    </row>
    <row r="295">
      <c r="A295" s="60"/>
      <c r="B295" s="60"/>
      <c r="C295" s="76"/>
      <c r="D295" s="76"/>
      <c r="E295" s="76"/>
      <c r="F295" s="60"/>
      <c r="G295" s="60"/>
    </row>
    <row r="296">
      <c r="A296" s="60"/>
      <c r="B296" s="60"/>
      <c r="C296" s="76"/>
      <c r="D296" s="76"/>
      <c r="E296" s="76"/>
      <c r="F296" s="60"/>
      <c r="G296" s="60"/>
    </row>
    <row r="297">
      <c r="A297" s="60"/>
      <c r="B297" s="60"/>
      <c r="C297" s="76"/>
      <c r="D297" s="76"/>
      <c r="E297" s="76"/>
      <c r="F297" s="60"/>
      <c r="G297" s="60"/>
    </row>
    <row r="298">
      <c r="A298" s="60"/>
      <c r="B298" s="60"/>
      <c r="C298" s="76"/>
      <c r="D298" s="76"/>
      <c r="E298" s="76"/>
      <c r="F298" s="60"/>
      <c r="G298" s="60"/>
    </row>
    <row r="299">
      <c r="A299" s="60"/>
      <c r="B299" s="60"/>
      <c r="C299" s="76"/>
      <c r="D299" s="76"/>
      <c r="E299" s="76"/>
      <c r="F299" s="60"/>
      <c r="G299" s="60"/>
    </row>
    <row r="300">
      <c r="A300" s="60"/>
      <c r="B300" s="60"/>
      <c r="C300" s="76"/>
      <c r="D300" s="76"/>
      <c r="E300" s="76"/>
      <c r="F300" s="60"/>
      <c r="G300" s="60"/>
    </row>
    <row r="301">
      <c r="A301" s="60"/>
      <c r="B301" s="60"/>
      <c r="C301" s="76"/>
      <c r="D301" s="76"/>
      <c r="E301" s="76"/>
      <c r="F301" s="60"/>
      <c r="G301" s="60"/>
    </row>
    <row r="302">
      <c r="A302" s="60"/>
      <c r="B302" s="60"/>
      <c r="C302" s="76"/>
      <c r="D302" s="76"/>
      <c r="E302" s="76"/>
      <c r="F302" s="60"/>
      <c r="G302" s="60"/>
    </row>
    <row r="303">
      <c r="A303" s="60"/>
      <c r="B303" s="60"/>
      <c r="C303" s="76"/>
      <c r="D303" s="76"/>
      <c r="E303" s="76"/>
      <c r="F303" s="60"/>
      <c r="G303" s="60"/>
    </row>
    <row r="304">
      <c r="A304" s="60"/>
      <c r="B304" s="60"/>
      <c r="C304" s="76"/>
      <c r="D304" s="76"/>
      <c r="E304" s="76"/>
      <c r="F304" s="60"/>
      <c r="G304" s="60"/>
    </row>
    <row r="305">
      <c r="A305" s="60"/>
      <c r="B305" s="60"/>
      <c r="C305" s="76"/>
      <c r="D305" s="76"/>
      <c r="E305" s="76"/>
      <c r="F305" s="60"/>
      <c r="G305" s="60"/>
    </row>
    <row r="306">
      <c r="A306" s="60"/>
      <c r="B306" s="60"/>
      <c r="C306" s="76"/>
      <c r="D306" s="76"/>
      <c r="E306" s="76"/>
      <c r="F306" s="60"/>
      <c r="G306" s="60"/>
    </row>
    <row r="307">
      <c r="A307" s="60"/>
      <c r="B307" s="60"/>
      <c r="C307" s="76"/>
      <c r="D307" s="76"/>
      <c r="E307" s="76"/>
      <c r="F307" s="60"/>
      <c r="G307" s="60"/>
    </row>
    <row r="308">
      <c r="A308" s="60"/>
      <c r="B308" s="60"/>
      <c r="C308" s="76"/>
      <c r="D308" s="76"/>
      <c r="E308" s="76"/>
      <c r="F308" s="60"/>
      <c r="G308" s="60"/>
    </row>
    <row r="309">
      <c r="A309" s="60"/>
      <c r="B309" s="60"/>
      <c r="C309" s="76"/>
      <c r="D309" s="76"/>
      <c r="E309" s="76"/>
      <c r="F309" s="60"/>
      <c r="G309" s="60"/>
    </row>
    <row r="310">
      <c r="A310" s="60"/>
      <c r="B310" s="60"/>
      <c r="C310" s="76"/>
      <c r="D310" s="76"/>
      <c r="E310" s="76"/>
      <c r="F310" s="60"/>
      <c r="G310" s="60"/>
    </row>
    <row r="311">
      <c r="A311" s="60"/>
      <c r="B311" s="60"/>
      <c r="C311" s="76"/>
      <c r="D311" s="76"/>
      <c r="E311" s="76"/>
      <c r="F311" s="60"/>
      <c r="G311" s="60"/>
    </row>
    <row r="312">
      <c r="A312" s="60"/>
      <c r="B312" s="60"/>
      <c r="C312" s="76"/>
      <c r="D312" s="76"/>
      <c r="E312" s="76"/>
      <c r="F312" s="60"/>
      <c r="G312" s="60"/>
    </row>
    <row r="313">
      <c r="A313" s="60"/>
      <c r="B313" s="60"/>
      <c r="C313" s="76"/>
      <c r="D313" s="76"/>
      <c r="E313" s="76"/>
      <c r="F313" s="60"/>
      <c r="G313" s="60"/>
    </row>
    <row r="314">
      <c r="A314" s="60"/>
      <c r="B314" s="60"/>
      <c r="C314" s="76"/>
      <c r="D314" s="76"/>
      <c r="E314" s="76"/>
      <c r="F314" s="60"/>
      <c r="G314" s="60"/>
    </row>
    <row r="315">
      <c r="A315" s="60"/>
      <c r="B315" s="60"/>
      <c r="C315" s="76"/>
      <c r="D315" s="76"/>
      <c r="E315" s="76"/>
      <c r="F315" s="60"/>
      <c r="G315" s="60"/>
    </row>
    <row r="316">
      <c r="A316" s="60"/>
      <c r="B316" s="60"/>
      <c r="C316" s="76"/>
      <c r="D316" s="76"/>
      <c r="E316" s="76"/>
      <c r="F316" s="60"/>
      <c r="G316" s="60"/>
    </row>
    <row r="317">
      <c r="A317" s="60"/>
      <c r="B317" s="60"/>
      <c r="C317" s="76"/>
      <c r="D317" s="76"/>
      <c r="E317" s="76"/>
      <c r="F317" s="60"/>
      <c r="G317" s="60"/>
    </row>
    <row r="318">
      <c r="A318" s="60"/>
      <c r="B318" s="60"/>
      <c r="C318" s="76"/>
      <c r="D318" s="76"/>
      <c r="E318" s="76"/>
      <c r="F318" s="60"/>
      <c r="G318" s="60"/>
    </row>
    <row r="319">
      <c r="A319" s="60"/>
      <c r="B319" s="60"/>
      <c r="C319" s="76"/>
      <c r="D319" s="76"/>
      <c r="E319" s="76"/>
      <c r="F319" s="60"/>
      <c r="G319" s="60"/>
    </row>
    <row r="320">
      <c r="A320" s="60"/>
      <c r="B320" s="60"/>
      <c r="C320" s="76"/>
      <c r="D320" s="76"/>
      <c r="E320" s="76"/>
      <c r="F320" s="60"/>
      <c r="G320" s="60"/>
    </row>
    <row r="321">
      <c r="A321" s="60"/>
      <c r="B321" s="60"/>
      <c r="C321" s="76"/>
      <c r="D321" s="76"/>
      <c r="E321" s="76"/>
      <c r="F321" s="60"/>
      <c r="G321" s="60"/>
    </row>
    <row r="322">
      <c r="A322" s="60"/>
      <c r="B322" s="60"/>
      <c r="C322" s="76"/>
      <c r="D322" s="76"/>
      <c r="E322" s="76"/>
      <c r="F322" s="60"/>
      <c r="G322" s="60"/>
    </row>
    <row r="323">
      <c r="A323" s="60"/>
      <c r="B323" s="60"/>
      <c r="C323" s="76"/>
      <c r="D323" s="76"/>
      <c r="E323" s="76"/>
      <c r="F323" s="60"/>
      <c r="G323" s="60"/>
    </row>
    <row r="324">
      <c r="A324" s="60"/>
      <c r="B324" s="60"/>
      <c r="C324" s="76"/>
      <c r="D324" s="76"/>
      <c r="E324" s="76"/>
      <c r="F324" s="60"/>
      <c r="G324" s="60"/>
    </row>
    <row r="325">
      <c r="A325" s="60"/>
      <c r="B325" s="60"/>
      <c r="C325" s="76"/>
      <c r="D325" s="76"/>
      <c r="E325" s="76"/>
      <c r="F325" s="60"/>
      <c r="G325" s="60"/>
    </row>
    <row r="326">
      <c r="A326" s="60"/>
      <c r="B326" s="60"/>
      <c r="C326" s="76"/>
      <c r="D326" s="76"/>
      <c r="E326" s="76"/>
      <c r="F326" s="60"/>
      <c r="G326" s="60"/>
    </row>
    <row r="327">
      <c r="A327" s="60"/>
      <c r="B327" s="60"/>
      <c r="C327" s="76"/>
      <c r="D327" s="76"/>
      <c r="E327" s="76"/>
      <c r="F327" s="60"/>
      <c r="G327" s="60"/>
    </row>
    <row r="328">
      <c r="A328" s="60"/>
      <c r="B328" s="60"/>
      <c r="C328" s="76"/>
      <c r="D328" s="76"/>
      <c r="E328" s="76"/>
      <c r="F328" s="60"/>
      <c r="G328" s="60"/>
    </row>
    <row r="329">
      <c r="A329" s="60"/>
      <c r="B329" s="60"/>
      <c r="C329" s="76"/>
      <c r="D329" s="76"/>
      <c r="E329" s="76"/>
      <c r="F329" s="60"/>
      <c r="G329" s="60"/>
    </row>
    <row r="330">
      <c r="A330" s="60"/>
      <c r="B330" s="60"/>
      <c r="C330" s="76"/>
      <c r="D330" s="76"/>
      <c r="E330" s="76"/>
      <c r="F330" s="60"/>
      <c r="G330" s="60"/>
    </row>
    <row r="331">
      <c r="A331" s="60"/>
      <c r="B331" s="60"/>
      <c r="C331" s="76"/>
      <c r="D331" s="76"/>
      <c r="E331" s="76"/>
      <c r="F331" s="60"/>
      <c r="G331" s="60"/>
    </row>
    <row r="332">
      <c r="A332" s="60"/>
      <c r="B332" s="60"/>
      <c r="C332" s="76"/>
      <c r="D332" s="76"/>
      <c r="E332" s="76"/>
      <c r="F332" s="60"/>
      <c r="G332" s="60"/>
    </row>
    <row r="333">
      <c r="A333" s="60"/>
      <c r="B333" s="60"/>
      <c r="C333" s="76"/>
      <c r="D333" s="76"/>
      <c r="E333" s="76"/>
      <c r="F333" s="60"/>
      <c r="G333" s="60"/>
    </row>
    <row r="334">
      <c r="A334" s="60"/>
      <c r="B334" s="60"/>
      <c r="C334" s="76"/>
      <c r="D334" s="76"/>
      <c r="E334" s="76"/>
      <c r="F334" s="60"/>
      <c r="G334" s="60"/>
    </row>
    <row r="335">
      <c r="A335" s="60"/>
      <c r="B335" s="60"/>
      <c r="C335" s="76"/>
      <c r="D335" s="76"/>
      <c r="E335" s="76"/>
      <c r="F335" s="60"/>
      <c r="G335" s="60"/>
    </row>
    <row r="336">
      <c r="A336" s="60"/>
      <c r="B336" s="60"/>
      <c r="C336" s="76"/>
      <c r="D336" s="76"/>
      <c r="E336" s="76"/>
      <c r="F336" s="60"/>
      <c r="G336" s="60"/>
    </row>
    <row r="337">
      <c r="A337" s="60"/>
      <c r="B337" s="60"/>
      <c r="C337" s="76"/>
      <c r="D337" s="76"/>
      <c r="E337" s="76"/>
      <c r="F337" s="60"/>
      <c r="G337" s="60"/>
    </row>
    <row r="338">
      <c r="A338" s="60"/>
      <c r="B338" s="60"/>
      <c r="C338" s="76"/>
      <c r="D338" s="76"/>
      <c r="E338" s="76"/>
      <c r="F338" s="60"/>
      <c r="G338" s="60"/>
    </row>
    <row r="339">
      <c r="A339" s="60"/>
      <c r="B339" s="60"/>
      <c r="C339" s="76"/>
      <c r="D339" s="76"/>
      <c r="E339" s="76"/>
      <c r="F339" s="60"/>
      <c r="G339" s="60"/>
    </row>
    <row r="340">
      <c r="A340" s="60"/>
      <c r="B340" s="60"/>
      <c r="C340" s="76"/>
      <c r="D340" s="76"/>
      <c r="E340" s="76"/>
      <c r="F340" s="60"/>
      <c r="G340" s="60"/>
    </row>
    <row r="341">
      <c r="A341" s="60"/>
      <c r="B341" s="60"/>
      <c r="C341" s="76"/>
      <c r="D341" s="76"/>
      <c r="E341" s="76"/>
      <c r="F341" s="60"/>
      <c r="G341" s="60"/>
    </row>
    <row r="342">
      <c r="A342" s="60"/>
      <c r="B342" s="60"/>
      <c r="C342" s="76"/>
      <c r="D342" s="76"/>
      <c r="E342" s="76"/>
      <c r="F342" s="60"/>
      <c r="G342" s="60"/>
    </row>
    <row r="343">
      <c r="A343" s="60"/>
      <c r="B343" s="60"/>
      <c r="C343" s="76"/>
      <c r="D343" s="76"/>
      <c r="E343" s="76"/>
      <c r="F343" s="60"/>
      <c r="G343" s="60"/>
    </row>
    <row r="344">
      <c r="A344" s="60"/>
      <c r="B344" s="60"/>
      <c r="C344" s="76"/>
      <c r="D344" s="76"/>
      <c r="E344" s="76"/>
      <c r="F344" s="60"/>
      <c r="G344" s="60"/>
    </row>
    <row r="345">
      <c r="A345" s="60"/>
      <c r="B345" s="60"/>
      <c r="C345" s="76"/>
      <c r="D345" s="76"/>
      <c r="E345" s="76"/>
      <c r="F345" s="60"/>
      <c r="G345" s="60"/>
    </row>
    <row r="346">
      <c r="A346" s="60"/>
      <c r="B346" s="60"/>
      <c r="C346" s="76"/>
      <c r="D346" s="76"/>
      <c r="E346" s="76"/>
      <c r="F346" s="60"/>
      <c r="G346" s="60"/>
    </row>
    <row r="347">
      <c r="A347" s="60"/>
      <c r="B347" s="60"/>
      <c r="C347" s="76"/>
      <c r="D347" s="76"/>
      <c r="E347" s="76"/>
      <c r="F347" s="60"/>
      <c r="G347" s="60"/>
    </row>
    <row r="348">
      <c r="A348" s="60"/>
      <c r="B348" s="60"/>
      <c r="C348" s="76"/>
      <c r="D348" s="76"/>
      <c r="E348" s="76"/>
      <c r="F348" s="60"/>
      <c r="G348" s="60"/>
    </row>
    <row r="349">
      <c r="A349" s="60"/>
      <c r="B349" s="60"/>
      <c r="C349" s="76"/>
      <c r="D349" s="76"/>
      <c r="E349" s="76"/>
      <c r="F349" s="60"/>
      <c r="G349" s="60"/>
    </row>
    <row r="350">
      <c r="A350" s="60"/>
      <c r="B350" s="60"/>
      <c r="C350" s="76"/>
      <c r="D350" s="76"/>
      <c r="E350" s="76"/>
      <c r="F350" s="60"/>
      <c r="G350" s="60"/>
    </row>
    <row r="351">
      <c r="A351" s="60"/>
      <c r="B351" s="60"/>
      <c r="C351" s="76"/>
      <c r="D351" s="76"/>
      <c r="E351" s="76"/>
      <c r="F351" s="60"/>
      <c r="G351" s="60"/>
    </row>
    <row r="352">
      <c r="A352" s="60"/>
      <c r="B352" s="60"/>
      <c r="C352" s="76"/>
      <c r="D352" s="76"/>
      <c r="E352" s="76"/>
      <c r="F352" s="60"/>
      <c r="G352" s="60"/>
    </row>
    <row r="353">
      <c r="A353" s="60"/>
      <c r="B353" s="60"/>
      <c r="C353" s="76"/>
      <c r="D353" s="76"/>
      <c r="E353" s="76"/>
      <c r="F353" s="60"/>
      <c r="G353" s="60"/>
    </row>
    <row r="354">
      <c r="A354" s="60"/>
      <c r="B354" s="60"/>
      <c r="C354" s="76"/>
      <c r="D354" s="76"/>
      <c r="E354" s="76"/>
      <c r="F354" s="60"/>
      <c r="G354" s="60"/>
    </row>
    <row r="355">
      <c r="A355" s="60"/>
      <c r="B355" s="60"/>
      <c r="C355" s="76"/>
      <c r="D355" s="76"/>
      <c r="E355" s="76"/>
      <c r="F355" s="60"/>
      <c r="G355" s="60"/>
    </row>
    <row r="356">
      <c r="A356" s="60"/>
      <c r="B356" s="60"/>
      <c r="C356" s="76"/>
      <c r="D356" s="76"/>
      <c r="E356" s="76"/>
      <c r="F356" s="60"/>
      <c r="G356" s="60"/>
    </row>
    <row r="357">
      <c r="A357" s="60"/>
      <c r="B357" s="60"/>
      <c r="C357" s="76"/>
      <c r="D357" s="76"/>
      <c r="E357" s="76"/>
      <c r="F357" s="60"/>
      <c r="G357" s="60"/>
    </row>
    <row r="358">
      <c r="A358" s="60"/>
      <c r="B358" s="60"/>
      <c r="C358" s="76"/>
      <c r="D358" s="76"/>
      <c r="E358" s="76"/>
      <c r="F358" s="60"/>
      <c r="G358" s="60"/>
    </row>
    <row r="359">
      <c r="A359" s="60"/>
      <c r="B359" s="60"/>
      <c r="C359" s="76"/>
      <c r="D359" s="76"/>
      <c r="E359" s="76"/>
      <c r="F359" s="60"/>
      <c r="G359" s="60"/>
    </row>
    <row r="360">
      <c r="A360" s="60"/>
      <c r="B360" s="60"/>
      <c r="C360" s="76"/>
      <c r="D360" s="76"/>
      <c r="E360" s="76"/>
      <c r="F360" s="60"/>
      <c r="G360" s="60"/>
    </row>
    <row r="361">
      <c r="A361" s="60"/>
      <c r="B361" s="60"/>
      <c r="C361" s="76"/>
      <c r="D361" s="76"/>
      <c r="E361" s="76"/>
      <c r="F361" s="60"/>
      <c r="G361" s="60"/>
    </row>
    <row r="362">
      <c r="A362" s="60"/>
      <c r="B362" s="60"/>
      <c r="C362" s="76"/>
      <c r="D362" s="76"/>
      <c r="E362" s="76"/>
      <c r="F362" s="60"/>
      <c r="G362" s="60"/>
    </row>
    <row r="363">
      <c r="A363" s="60"/>
      <c r="B363" s="60"/>
      <c r="C363" s="76"/>
      <c r="D363" s="76"/>
      <c r="E363" s="76"/>
      <c r="F363" s="60"/>
      <c r="G363" s="60"/>
    </row>
    <row r="364">
      <c r="A364" s="60"/>
      <c r="B364" s="60"/>
      <c r="C364" s="76"/>
      <c r="D364" s="76"/>
      <c r="E364" s="76"/>
      <c r="F364" s="60"/>
      <c r="G364" s="60"/>
    </row>
    <row r="365">
      <c r="A365" s="60"/>
      <c r="B365" s="60"/>
      <c r="C365" s="76"/>
      <c r="D365" s="76"/>
      <c r="E365" s="76"/>
      <c r="F365" s="60"/>
      <c r="G365" s="60"/>
    </row>
    <row r="366">
      <c r="A366" s="60"/>
      <c r="B366" s="60"/>
      <c r="C366" s="76"/>
      <c r="D366" s="76"/>
      <c r="E366" s="76"/>
      <c r="F366" s="60"/>
      <c r="G366" s="60"/>
    </row>
    <row r="367">
      <c r="A367" s="60"/>
      <c r="B367" s="60"/>
      <c r="C367" s="76"/>
      <c r="D367" s="76"/>
      <c r="E367" s="76"/>
      <c r="F367" s="60"/>
      <c r="G367" s="60"/>
    </row>
    <row r="368">
      <c r="A368" s="60"/>
      <c r="B368" s="60"/>
      <c r="C368" s="76"/>
      <c r="D368" s="76"/>
      <c r="E368" s="76"/>
      <c r="F368" s="60"/>
      <c r="G368" s="60"/>
    </row>
    <row r="369">
      <c r="A369" s="60"/>
      <c r="B369" s="60"/>
      <c r="C369" s="76"/>
      <c r="D369" s="76"/>
      <c r="E369" s="76"/>
      <c r="F369" s="60"/>
      <c r="G369" s="60"/>
    </row>
    <row r="370">
      <c r="A370" s="60"/>
      <c r="B370" s="60"/>
      <c r="C370" s="76"/>
      <c r="D370" s="76"/>
      <c r="E370" s="76"/>
      <c r="F370" s="60"/>
      <c r="G370" s="60"/>
    </row>
    <row r="371">
      <c r="A371" s="60"/>
      <c r="B371" s="60"/>
      <c r="C371" s="76"/>
      <c r="D371" s="76"/>
      <c r="E371" s="76"/>
      <c r="F371" s="60"/>
      <c r="G371" s="60"/>
    </row>
    <row r="372">
      <c r="A372" s="60"/>
      <c r="B372" s="60"/>
      <c r="C372" s="76"/>
      <c r="D372" s="76"/>
      <c r="E372" s="76"/>
      <c r="F372" s="60"/>
      <c r="G372" s="60"/>
    </row>
    <row r="373">
      <c r="A373" s="60"/>
      <c r="B373" s="60"/>
      <c r="C373" s="76"/>
      <c r="D373" s="76"/>
      <c r="E373" s="76"/>
      <c r="F373" s="60"/>
      <c r="G373" s="60"/>
    </row>
    <row r="374">
      <c r="A374" s="60"/>
      <c r="B374" s="60"/>
      <c r="C374" s="76"/>
      <c r="D374" s="76"/>
      <c r="E374" s="76"/>
      <c r="F374" s="60"/>
      <c r="G374" s="60"/>
    </row>
    <row r="375">
      <c r="A375" s="60"/>
      <c r="B375" s="60"/>
      <c r="C375" s="76"/>
      <c r="D375" s="76"/>
      <c r="E375" s="76"/>
      <c r="F375" s="60"/>
      <c r="G375" s="60"/>
    </row>
    <row r="376">
      <c r="A376" s="60"/>
      <c r="B376" s="60"/>
      <c r="C376" s="76"/>
      <c r="D376" s="76"/>
      <c r="E376" s="76"/>
      <c r="F376" s="60"/>
      <c r="G376" s="60"/>
    </row>
    <row r="377">
      <c r="A377" s="60"/>
      <c r="B377" s="60"/>
      <c r="C377" s="76"/>
      <c r="D377" s="76"/>
      <c r="E377" s="76"/>
      <c r="F377" s="60"/>
      <c r="G377" s="60"/>
    </row>
    <row r="378">
      <c r="A378" s="60"/>
      <c r="B378" s="60"/>
      <c r="C378" s="76"/>
      <c r="D378" s="76"/>
      <c r="E378" s="76"/>
      <c r="F378" s="60"/>
      <c r="G378" s="60"/>
    </row>
    <row r="379">
      <c r="A379" s="60"/>
      <c r="B379" s="60"/>
      <c r="C379" s="76"/>
      <c r="D379" s="76"/>
      <c r="E379" s="76"/>
      <c r="F379" s="60"/>
      <c r="G379" s="60"/>
    </row>
    <row r="380">
      <c r="A380" s="60"/>
      <c r="B380" s="60"/>
      <c r="C380" s="76"/>
      <c r="D380" s="76"/>
      <c r="E380" s="76"/>
      <c r="F380" s="60"/>
      <c r="G380" s="60"/>
    </row>
    <row r="381">
      <c r="A381" s="60"/>
      <c r="B381" s="60"/>
      <c r="C381" s="76"/>
      <c r="D381" s="76"/>
      <c r="E381" s="76"/>
      <c r="F381" s="60"/>
      <c r="G381" s="60"/>
    </row>
    <row r="382">
      <c r="A382" s="60"/>
      <c r="B382" s="60"/>
      <c r="C382" s="76"/>
      <c r="D382" s="76"/>
      <c r="E382" s="76"/>
      <c r="F382" s="60"/>
      <c r="G382" s="60"/>
    </row>
    <row r="383">
      <c r="A383" s="60"/>
      <c r="B383" s="60"/>
      <c r="C383" s="76"/>
      <c r="D383" s="76"/>
      <c r="E383" s="76"/>
      <c r="F383" s="60"/>
      <c r="G383" s="60"/>
    </row>
    <row r="384">
      <c r="A384" s="60"/>
      <c r="B384" s="60"/>
      <c r="C384" s="76"/>
      <c r="D384" s="76"/>
      <c r="E384" s="76"/>
      <c r="F384" s="60"/>
      <c r="G384" s="60"/>
    </row>
    <row r="385">
      <c r="A385" s="60"/>
      <c r="B385" s="60"/>
      <c r="C385" s="76"/>
      <c r="D385" s="76"/>
      <c r="E385" s="76"/>
      <c r="F385" s="60"/>
      <c r="G385" s="60"/>
    </row>
    <row r="386">
      <c r="A386" s="60"/>
      <c r="B386" s="60"/>
      <c r="C386" s="76"/>
      <c r="D386" s="76"/>
      <c r="E386" s="76"/>
      <c r="F386" s="60"/>
      <c r="G386" s="60"/>
    </row>
    <row r="387">
      <c r="A387" s="60"/>
      <c r="B387" s="60"/>
      <c r="C387" s="76"/>
      <c r="D387" s="76"/>
      <c r="E387" s="76"/>
      <c r="F387" s="60"/>
      <c r="G387" s="60"/>
    </row>
    <row r="388">
      <c r="A388" s="60"/>
      <c r="B388" s="60"/>
      <c r="C388" s="76"/>
      <c r="D388" s="76"/>
      <c r="E388" s="76"/>
      <c r="F388" s="60"/>
      <c r="G388" s="60"/>
    </row>
    <row r="389">
      <c r="A389" s="60"/>
      <c r="B389" s="60"/>
      <c r="C389" s="76"/>
      <c r="D389" s="76"/>
      <c r="E389" s="76"/>
      <c r="F389" s="60"/>
      <c r="G389" s="60"/>
    </row>
    <row r="390">
      <c r="A390" s="60"/>
      <c r="B390" s="60"/>
      <c r="C390" s="76"/>
      <c r="D390" s="76"/>
      <c r="E390" s="76"/>
      <c r="F390" s="60"/>
      <c r="G390" s="60"/>
    </row>
    <row r="391">
      <c r="A391" s="60"/>
      <c r="B391" s="60"/>
      <c r="C391" s="76"/>
      <c r="D391" s="76"/>
      <c r="E391" s="76"/>
      <c r="F391" s="60"/>
      <c r="G391" s="60"/>
    </row>
    <row r="392">
      <c r="A392" s="60"/>
      <c r="B392" s="60"/>
      <c r="C392" s="76"/>
      <c r="D392" s="76"/>
      <c r="E392" s="76"/>
      <c r="F392" s="60"/>
      <c r="G392" s="60"/>
    </row>
    <row r="393">
      <c r="A393" s="60"/>
      <c r="B393" s="60"/>
      <c r="C393" s="76"/>
      <c r="D393" s="76"/>
      <c r="E393" s="76"/>
      <c r="F393" s="60"/>
      <c r="G393" s="60"/>
    </row>
    <row r="394">
      <c r="A394" s="60"/>
      <c r="B394" s="60"/>
      <c r="C394" s="76"/>
      <c r="D394" s="76"/>
      <c r="E394" s="76"/>
      <c r="F394" s="60"/>
      <c r="G394" s="60"/>
    </row>
    <row r="395">
      <c r="A395" s="60"/>
      <c r="B395" s="60"/>
      <c r="C395" s="76"/>
      <c r="D395" s="76"/>
      <c r="E395" s="76"/>
      <c r="F395" s="60"/>
      <c r="G395" s="60"/>
    </row>
    <row r="396">
      <c r="A396" s="60"/>
      <c r="B396" s="60"/>
      <c r="C396" s="76"/>
      <c r="D396" s="76"/>
      <c r="E396" s="76"/>
      <c r="F396" s="60"/>
      <c r="G396" s="60"/>
    </row>
    <row r="397">
      <c r="A397" s="60"/>
      <c r="B397" s="60"/>
      <c r="C397" s="76"/>
      <c r="D397" s="76"/>
      <c r="E397" s="76"/>
      <c r="F397" s="60"/>
      <c r="G397" s="60"/>
    </row>
    <row r="398">
      <c r="A398" s="60"/>
      <c r="B398" s="60"/>
      <c r="C398" s="76"/>
      <c r="D398" s="76"/>
      <c r="E398" s="76"/>
      <c r="F398" s="60"/>
      <c r="G398" s="60"/>
    </row>
    <row r="399">
      <c r="A399" s="60"/>
      <c r="B399" s="60"/>
      <c r="C399" s="76"/>
      <c r="D399" s="76"/>
      <c r="E399" s="76"/>
      <c r="F399" s="60"/>
      <c r="G399" s="60"/>
    </row>
    <row r="400">
      <c r="A400" s="60"/>
      <c r="B400" s="60"/>
      <c r="C400" s="76"/>
      <c r="D400" s="76"/>
      <c r="E400" s="76"/>
      <c r="F400" s="60"/>
      <c r="G400" s="60"/>
    </row>
    <row r="401">
      <c r="A401" s="60"/>
      <c r="B401" s="60"/>
      <c r="C401" s="76"/>
      <c r="D401" s="76"/>
      <c r="E401" s="76"/>
      <c r="F401" s="60"/>
      <c r="G401" s="60"/>
    </row>
    <row r="402">
      <c r="A402" s="60"/>
      <c r="B402" s="60"/>
      <c r="C402" s="76"/>
      <c r="D402" s="76"/>
      <c r="E402" s="76"/>
      <c r="F402" s="60"/>
      <c r="G402" s="60"/>
    </row>
    <row r="403">
      <c r="A403" s="60"/>
      <c r="B403" s="60"/>
      <c r="C403" s="76"/>
      <c r="D403" s="76"/>
      <c r="E403" s="76"/>
      <c r="F403" s="60"/>
      <c r="G403" s="60"/>
    </row>
    <row r="404">
      <c r="A404" s="60"/>
      <c r="B404" s="60"/>
      <c r="C404" s="76"/>
      <c r="D404" s="76"/>
      <c r="E404" s="76"/>
      <c r="F404" s="60"/>
      <c r="G404" s="60"/>
    </row>
    <row r="405">
      <c r="A405" s="60"/>
      <c r="B405" s="60"/>
      <c r="C405" s="76"/>
      <c r="D405" s="76"/>
      <c r="E405" s="76"/>
      <c r="F405" s="60"/>
      <c r="G405" s="60"/>
    </row>
    <row r="406">
      <c r="A406" s="60"/>
      <c r="B406" s="60"/>
      <c r="C406" s="76"/>
      <c r="D406" s="76"/>
      <c r="E406" s="76"/>
      <c r="F406" s="60"/>
      <c r="G406" s="60"/>
    </row>
    <row r="407">
      <c r="A407" s="60"/>
      <c r="B407" s="60"/>
      <c r="C407" s="76"/>
      <c r="D407" s="76"/>
      <c r="E407" s="76"/>
      <c r="F407" s="60"/>
      <c r="G407" s="60"/>
    </row>
    <row r="408">
      <c r="A408" s="60"/>
      <c r="B408" s="60"/>
      <c r="C408" s="76"/>
      <c r="D408" s="76"/>
      <c r="E408" s="76"/>
      <c r="F408" s="60"/>
      <c r="G408" s="60"/>
    </row>
    <row r="409">
      <c r="A409" s="60"/>
      <c r="B409" s="60"/>
      <c r="C409" s="76"/>
      <c r="D409" s="76"/>
      <c r="E409" s="76"/>
      <c r="F409" s="60"/>
      <c r="G409" s="60"/>
    </row>
    <row r="410">
      <c r="A410" s="60"/>
      <c r="B410" s="60"/>
      <c r="C410" s="76"/>
      <c r="D410" s="76"/>
      <c r="E410" s="76"/>
      <c r="F410" s="60"/>
      <c r="G410" s="60"/>
    </row>
    <row r="411">
      <c r="A411" s="60"/>
      <c r="B411" s="60"/>
      <c r="C411" s="76"/>
      <c r="D411" s="76"/>
      <c r="E411" s="76"/>
      <c r="F411" s="60"/>
      <c r="G411" s="60"/>
    </row>
    <row r="412">
      <c r="A412" s="60"/>
      <c r="B412" s="60"/>
      <c r="C412" s="76"/>
      <c r="D412" s="76"/>
      <c r="E412" s="76"/>
      <c r="F412" s="60"/>
      <c r="G412" s="60"/>
    </row>
    <row r="413">
      <c r="A413" s="60"/>
      <c r="B413" s="60"/>
      <c r="C413" s="76"/>
      <c r="D413" s="76"/>
      <c r="E413" s="76"/>
      <c r="F413" s="60"/>
      <c r="G413" s="60"/>
    </row>
    <row r="414">
      <c r="A414" s="60"/>
      <c r="B414" s="60"/>
      <c r="C414" s="76"/>
      <c r="D414" s="76"/>
      <c r="E414" s="76"/>
      <c r="F414" s="60"/>
      <c r="G414" s="60"/>
    </row>
    <row r="415">
      <c r="A415" s="60"/>
      <c r="B415" s="60"/>
      <c r="C415" s="76"/>
      <c r="D415" s="76"/>
      <c r="E415" s="76"/>
      <c r="F415" s="60"/>
      <c r="G415" s="60"/>
    </row>
    <row r="416">
      <c r="A416" s="60"/>
      <c r="B416" s="60"/>
      <c r="C416" s="76"/>
      <c r="D416" s="76"/>
      <c r="E416" s="76"/>
      <c r="F416" s="60"/>
      <c r="G416" s="60"/>
    </row>
    <row r="417">
      <c r="A417" s="60"/>
      <c r="B417" s="60"/>
      <c r="C417" s="76"/>
      <c r="D417" s="76"/>
      <c r="E417" s="76"/>
      <c r="F417" s="60"/>
      <c r="G417" s="60"/>
    </row>
    <row r="418">
      <c r="A418" s="60"/>
      <c r="B418" s="60"/>
      <c r="C418" s="76"/>
      <c r="D418" s="76"/>
      <c r="E418" s="76"/>
      <c r="F418" s="60"/>
      <c r="G418" s="60"/>
    </row>
    <row r="419">
      <c r="A419" s="60"/>
      <c r="B419" s="60"/>
      <c r="C419" s="76"/>
      <c r="D419" s="76"/>
      <c r="E419" s="76"/>
      <c r="F419" s="60"/>
      <c r="G419" s="60"/>
    </row>
    <row r="420">
      <c r="A420" s="60"/>
      <c r="B420" s="60"/>
      <c r="C420" s="76"/>
      <c r="D420" s="76"/>
      <c r="E420" s="76"/>
      <c r="F420" s="60"/>
      <c r="G420" s="60"/>
    </row>
    <row r="421">
      <c r="A421" s="60"/>
      <c r="B421" s="60"/>
      <c r="C421" s="76"/>
      <c r="D421" s="76"/>
      <c r="E421" s="76"/>
      <c r="F421" s="60"/>
      <c r="G421" s="60"/>
    </row>
    <row r="422">
      <c r="A422" s="60"/>
      <c r="B422" s="60"/>
      <c r="C422" s="76"/>
      <c r="D422" s="76"/>
      <c r="E422" s="76"/>
      <c r="F422" s="60"/>
      <c r="G422" s="60"/>
    </row>
    <row r="423">
      <c r="A423" s="60"/>
      <c r="B423" s="60"/>
      <c r="C423" s="76"/>
      <c r="D423" s="76"/>
      <c r="E423" s="76"/>
      <c r="F423" s="60"/>
      <c r="G423" s="60"/>
    </row>
    <row r="424">
      <c r="A424" s="60"/>
      <c r="B424" s="60"/>
      <c r="C424" s="76"/>
      <c r="D424" s="76"/>
      <c r="E424" s="76"/>
      <c r="F424" s="60"/>
      <c r="G424" s="60"/>
    </row>
    <row r="425">
      <c r="A425" s="60"/>
      <c r="B425" s="60"/>
      <c r="C425" s="76"/>
      <c r="D425" s="76"/>
      <c r="E425" s="76"/>
      <c r="F425" s="60"/>
      <c r="G425" s="60"/>
    </row>
    <row r="426">
      <c r="A426" s="60"/>
      <c r="B426" s="60"/>
      <c r="C426" s="76"/>
      <c r="D426" s="76"/>
      <c r="E426" s="76"/>
      <c r="F426" s="60"/>
      <c r="G426" s="60"/>
    </row>
    <row r="427">
      <c r="A427" s="60"/>
      <c r="B427" s="60"/>
      <c r="C427" s="76"/>
      <c r="D427" s="76"/>
      <c r="E427" s="76"/>
      <c r="F427" s="60"/>
      <c r="G427" s="60"/>
    </row>
    <row r="428">
      <c r="A428" s="60"/>
      <c r="B428" s="60"/>
      <c r="C428" s="76"/>
      <c r="D428" s="76"/>
      <c r="E428" s="76"/>
      <c r="F428" s="60"/>
      <c r="G428" s="60"/>
    </row>
    <row r="429">
      <c r="A429" s="60"/>
      <c r="B429" s="60"/>
      <c r="C429" s="76"/>
      <c r="D429" s="76"/>
      <c r="E429" s="76"/>
      <c r="F429" s="60"/>
      <c r="G429" s="60"/>
    </row>
    <row r="430">
      <c r="A430" s="60"/>
      <c r="B430" s="60"/>
      <c r="C430" s="76"/>
      <c r="D430" s="76"/>
      <c r="E430" s="76"/>
      <c r="F430" s="60"/>
      <c r="G430" s="60"/>
    </row>
    <row r="431">
      <c r="A431" s="60"/>
      <c r="B431" s="60"/>
      <c r="C431" s="76"/>
      <c r="D431" s="76"/>
      <c r="E431" s="76"/>
      <c r="F431" s="60"/>
      <c r="G431" s="60"/>
    </row>
    <row r="432">
      <c r="A432" s="60"/>
      <c r="B432" s="60"/>
      <c r="C432" s="76"/>
      <c r="D432" s="76"/>
      <c r="E432" s="76"/>
      <c r="F432" s="60"/>
      <c r="G432" s="60"/>
    </row>
    <row r="433">
      <c r="A433" s="60"/>
      <c r="B433" s="60"/>
      <c r="C433" s="76"/>
      <c r="D433" s="76"/>
      <c r="E433" s="76"/>
      <c r="F433" s="60"/>
      <c r="G433" s="60"/>
    </row>
    <row r="434">
      <c r="A434" s="60"/>
      <c r="B434" s="60"/>
      <c r="C434" s="76"/>
      <c r="D434" s="76"/>
      <c r="E434" s="76"/>
      <c r="F434" s="60"/>
      <c r="G434" s="60"/>
    </row>
    <row r="435">
      <c r="A435" s="60"/>
      <c r="B435" s="60"/>
      <c r="C435" s="76"/>
      <c r="D435" s="76"/>
      <c r="E435" s="76"/>
      <c r="F435" s="60"/>
      <c r="G435" s="60"/>
    </row>
    <row r="436">
      <c r="A436" s="60"/>
      <c r="B436" s="60"/>
      <c r="C436" s="76"/>
      <c r="D436" s="76"/>
      <c r="E436" s="76"/>
      <c r="F436" s="60"/>
      <c r="G436" s="60"/>
    </row>
    <row r="437">
      <c r="A437" s="60"/>
      <c r="B437" s="60"/>
      <c r="C437" s="76"/>
      <c r="D437" s="76"/>
      <c r="E437" s="76"/>
      <c r="F437" s="60"/>
      <c r="G437" s="60"/>
    </row>
    <row r="438">
      <c r="A438" s="60"/>
      <c r="B438" s="60"/>
      <c r="C438" s="76"/>
      <c r="D438" s="76"/>
      <c r="E438" s="76"/>
      <c r="F438" s="60"/>
      <c r="G438" s="60"/>
    </row>
    <row r="439">
      <c r="A439" s="60"/>
      <c r="B439" s="60"/>
      <c r="C439" s="76"/>
      <c r="D439" s="76"/>
      <c r="E439" s="76"/>
      <c r="F439" s="60"/>
      <c r="G439" s="60"/>
    </row>
    <row r="440">
      <c r="A440" s="60"/>
      <c r="B440" s="60"/>
      <c r="C440" s="76"/>
      <c r="D440" s="76"/>
      <c r="E440" s="76"/>
      <c r="F440" s="60"/>
      <c r="G440" s="60"/>
    </row>
    <row r="441">
      <c r="A441" s="60"/>
      <c r="B441" s="60"/>
      <c r="C441" s="76"/>
      <c r="D441" s="76"/>
      <c r="E441" s="76"/>
      <c r="F441" s="60"/>
      <c r="G441" s="60"/>
    </row>
    <row r="442">
      <c r="A442" s="60"/>
      <c r="B442" s="60"/>
      <c r="C442" s="76"/>
      <c r="D442" s="76"/>
      <c r="E442" s="76"/>
      <c r="F442" s="60"/>
      <c r="G442" s="60"/>
    </row>
    <row r="443">
      <c r="A443" s="60"/>
      <c r="B443" s="60"/>
      <c r="C443" s="76"/>
      <c r="D443" s="76"/>
      <c r="E443" s="76"/>
      <c r="F443" s="60"/>
      <c r="G443" s="60"/>
    </row>
    <row r="444">
      <c r="A444" s="60"/>
      <c r="B444" s="60"/>
      <c r="C444" s="76"/>
      <c r="D444" s="76"/>
      <c r="E444" s="76"/>
      <c r="F444" s="60"/>
      <c r="G444" s="60"/>
    </row>
    <row r="445">
      <c r="A445" s="60"/>
      <c r="B445" s="60"/>
      <c r="C445" s="76"/>
      <c r="D445" s="76"/>
      <c r="E445" s="76"/>
      <c r="F445" s="60"/>
      <c r="G445" s="60"/>
    </row>
    <row r="446">
      <c r="A446" s="60"/>
      <c r="B446" s="60"/>
      <c r="C446" s="76"/>
      <c r="D446" s="76"/>
      <c r="E446" s="76"/>
      <c r="F446" s="60"/>
      <c r="G446" s="60"/>
    </row>
    <row r="447">
      <c r="A447" s="60"/>
      <c r="B447" s="60"/>
      <c r="C447" s="76"/>
      <c r="D447" s="76"/>
      <c r="E447" s="76"/>
      <c r="F447" s="60"/>
      <c r="G447" s="60"/>
    </row>
    <row r="448">
      <c r="A448" s="60"/>
      <c r="B448" s="60"/>
      <c r="C448" s="76"/>
      <c r="D448" s="76"/>
      <c r="E448" s="76"/>
      <c r="F448" s="60"/>
      <c r="G448" s="60"/>
    </row>
    <row r="449">
      <c r="A449" s="60"/>
      <c r="B449" s="60"/>
      <c r="C449" s="76"/>
      <c r="D449" s="76"/>
      <c r="E449" s="76"/>
      <c r="F449" s="60"/>
      <c r="G449" s="60"/>
    </row>
    <row r="450">
      <c r="A450" s="60"/>
      <c r="B450" s="60"/>
      <c r="C450" s="76"/>
      <c r="D450" s="76"/>
      <c r="E450" s="76"/>
      <c r="F450" s="60"/>
      <c r="G450" s="60"/>
    </row>
    <row r="451">
      <c r="A451" s="60"/>
      <c r="B451" s="60"/>
      <c r="C451" s="76"/>
      <c r="D451" s="76"/>
      <c r="E451" s="76"/>
      <c r="F451" s="60"/>
      <c r="G451" s="60"/>
    </row>
    <row r="452">
      <c r="A452" s="60"/>
      <c r="B452" s="60"/>
      <c r="C452" s="76"/>
      <c r="D452" s="76"/>
      <c r="E452" s="76"/>
      <c r="F452" s="60"/>
      <c r="G452" s="60"/>
    </row>
    <row r="453">
      <c r="A453" s="60"/>
      <c r="B453" s="60"/>
      <c r="C453" s="76"/>
      <c r="D453" s="76"/>
      <c r="E453" s="76"/>
      <c r="F453" s="60"/>
      <c r="G453" s="60"/>
    </row>
    <row r="454">
      <c r="A454" s="60"/>
      <c r="B454" s="60"/>
      <c r="C454" s="76"/>
      <c r="D454" s="76"/>
      <c r="E454" s="76"/>
      <c r="F454" s="60"/>
      <c r="G454" s="60"/>
    </row>
    <row r="455">
      <c r="A455" s="60"/>
      <c r="B455" s="60"/>
      <c r="C455" s="76"/>
      <c r="D455" s="76"/>
      <c r="E455" s="76"/>
      <c r="F455" s="60"/>
      <c r="G455" s="60"/>
    </row>
    <row r="456">
      <c r="A456" s="60"/>
      <c r="B456" s="60"/>
      <c r="C456" s="76"/>
      <c r="D456" s="76"/>
      <c r="E456" s="76"/>
      <c r="F456" s="60"/>
      <c r="G456" s="60"/>
    </row>
    <row r="457">
      <c r="A457" s="60"/>
      <c r="B457" s="60"/>
      <c r="C457" s="76"/>
      <c r="D457" s="76"/>
      <c r="E457" s="76"/>
      <c r="F457" s="60"/>
      <c r="G457" s="60"/>
    </row>
    <row r="458">
      <c r="A458" s="60"/>
      <c r="B458" s="60"/>
      <c r="C458" s="76"/>
      <c r="D458" s="76"/>
      <c r="E458" s="76"/>
      <c r="F458" s="60"/>
      <c r="G458" s="60"/>
    </row>
    <row r="459">
      <c r="A459" s="60"/>
      <c r="B459" s="60"/>
      <c r="C459" s="76"/>
      <c r="D459" s="76"/>
      <c r="E459" s="76"/>
      <c r="F459" s="60"/>
      <c r="G459" s="60"/>
    </row>
    <row r="460">
      <c r="A460" s="60"/>
      <c r="B460" s="60"/>
      <c r="C460" s="76"/>
      <c r="D460" s="76"/>
      <c r="E460" s="76"/>
      <c r="F460" s="60"/>
      <c r="G460" s="60"/>
    </row>
    <row r="461">
      <c r="A461" s="60"/>
      <c r="B461" s="60"/>
      <c r="C461" s="76"/>
      <c r="D461" s="76"/>
      <c r="E461" s="76"/>
      <c r="F461" s="60"/>
      <c r="G461" s="60"/>
    </row>
    <row r="462">
      <c r="A462" s="60"/>
      <c r="B462" s="60"/>
      <c r="C462" s="76"/>
      <c r="D462" s="76"/>
      <c r="E462" s="76"/>
      <c r="F462" s="60"/>
      <c r="G462" s="60"/>
    </row>
    <row r="463">
      <c r="A463" s="60"/>
      <c r="B463" s="60"/>
      <c r="C463" s="76"/>
      <c r="D463" s="76"/>
      <c r="E463" s="76"/>
      <c r="F463" s="60"/>
      <c r="G463" s="60"/>
    </row>
    <row r="464">
      <c r="A464" s="60"/>
      <c r="B464" s="60"/>
      <c r="C464" s="76"/>
      <c r="D464" s="76"/>
      <c r="E464" s="76"/>
      <c r="F464" s="60"/>
      <c r="G464" s="60"/>
    </row>
    <row r="465">
      <c r="A465" s="60"/>
      <c r="B465" s="60"/>
      <c r="C465" s="76"/>
      <c r="D465" s="76"/>
      <c r="E465" s="76"/>
      <c r="F465" s="60"/>
      <c r="G465" s="60"/>
    </row>
    <row r="466">
      <c r="A466" s="60"/>
      <c r="B466" s="60"/>
      <c r="C466" s="76"/>
      <c r="D466" s="76"/>
      <c r="E466" s="76"/>
      <c r="F466" s="60"/>
      <c r="G466" s="60"/>
    </row>
    <row r="467">
      <c r="A467" s="60"/>
      <c r="B467" s="60"/>
      <c r="C467" s="76"/>
      <c r="D467" s="76"/>
      <c r="E467" s="76"/>
      <c r="F467" s="60"/>
      <c r="G467" s="60"/>
    </row>
    <row r="468">
      <c r="A468" s="60"/>
      <c r="B468" s="60"/>
      <c r="C468" s="76"/>
      <c r="D468" s="76"/>
      <c r="E468" s="76"/>
      <c r="F468" s="60"/>
      <c r="G468" s="60"/>
    </row>
    <row r="469">
      <c r="A469" s="60"/>
      <c r="B469" s="60"/>
      <c r="C469" s="76"/>
      <c r="D469" s="76"/>
      <c r="E469" s="76"/>
      <c r="F469" s="60"/>
      <c r="G469" s="60"/>
    </row>
    <row r="470">
      <c r="A470" s="60"/>
      <c r="B470" s="60"/>
      <c r="C470" s="76"/>
      <c r="D470" s="76"/>
      <c r="E470" s="76"/>
      <c r="F470" s="60"/>
      <c r="G470" s="60"/>
    </row>
    <row r="471">
      <c r="A471" s="60"/>
      <c r="B471" s="60"/>
      <c r="C471" s="76"/>
      <c r="D471" s="76"/>
      <c r="E471" s="76"/>
      <c r="F471" s="60"/>
      <c r="G471" s="60"/>
    </row>
    <row r="472">
      <c r="A472" s="60"/>
      <c r="B472" s="60"/>
      <c r="C472" s="76"/>
      <c r="D472" s="76"/>
      <c r="E472" s="76"/>
      <c r="F472" s="60"/>
      <c r="G472" s="60"/>
    </row>
    <row r="473">
      <c r="A473" s="60"/>
      <c r="B473" s="60"/>
      <c r="C473" s="76"/>
      <c r="D473" s="76"/>
      <c r="E473" s="76"/>
      <c r="F473" s="60"/>
      <c r="G473" s="60"/>
    </row>
    <row r="474">
      <c r="A474" s="60"/>
      <c r="B474" s="60"/>
      <c r="C474" s="76"/>
      <c r="D474" s="76"/>
      <c r="E474" s="76"/>
      <c r="F474" s="60"/>
      <c r="G474" s="60"/>
    </row>
    <row r="475">
      <c r="A475" s="60"/>
      <c r="B475" s="60"/>
      <c r="C475" s="76"/>
      <c r="D475" s="76"/>
      <c r="E475" s="76"/>
      <c r="F475" s="60"/>
      <c r="G475" s="60"/>
    </row>
    <row r="476">
      <c r="A476" s="60"/>
      <c r="B476" s="60"/>
      <c r="C476" s="76"/>
      <c r="D476" s="76"/>
      <c r="E476" s="76"/>
      <c r="F476" s="60"/>
      <c r="G476" s="60"/>
    </row>
    <row r="477">
      <c r="A477" s="60"/>
      <c r="B477" s="60"/>
      <c r="C477" s="76"/>
      <c r="D477" s="76"/>
      <c r="E477" s="76"/>
      <c r="F477" s="60"/>
      <c r="G477" s="60"/>
    </row>
    <row r="478">
      <c r="A478" s="60"/>
      <c r="B478" s="60"/>
      <c r="C478" s="76"/>
      <c r="D478" s="76"/>
      <c r="E478" s="76"/>
      <c r="F478" s="60"/>
      <c r="G478" s="60"/>
    </row>
    <row r="479">
      <c r="A479" s="60"/>
      <c r="B479" s="60"/>
      <c r="C479" s="76"/>
      <c r="D479" s="76"/>
      <c r="E479" s="76"/>
      <c r="F479" s="60"/>
      <c r="G479" s="60"/>
    </row>
    <row r="480">
      <c r="A480" s="60"/>
      <c r="B480" s="60"/>
      <c r="C480" s="76"/>
      <c r="D480" s="76"/>
      <c r="E480" s="76"/>
      <c r="F480" s="60"/>
      <c r="G480" s="60"/>
    </row>
    <row r="481">
      <c r="A481" s="60"/>
      <c r="B481" s="60"/>
      <c r="C481" s="76"/>
      <c r="D481" s="76"/>
      <c r="E481" s="76"/>
      <c r="F481" s="60"/>
      <c r="G481" s="60"/>
    </row>
    <row r="482">
      <c r="A482" s="60"/>
      <c r="B482" s="60"/>
      <c r="C482" s="76"/>
      <c r="D482" s="76"/>
      <c r="E482" s="76"/>
      <c r="F482" s="60"/>
      <c r="G482" s="60"/>
    </row>
    <row r="483">
      <c r="A483" s="60"/>
      <c r="B483" s="60"/>
      <c r="C483" s="76"/>
      <c r="D483" s="76"/>
      <c r="E483" s="76"/>
      <c r="F483" s="60"/>
      <c r="G483" s="60"/>
    </row>
    <row r="484">
      <c r="A484" s="60"/>
      <c r="B484" s="60"/>
      <c r="C484" s="76"/>
      <c r="D484" s="76"/>
      <c r="E484" s="76"/>
      <c r="F484" s="60"/>
      <c r="G484" s="60"/>
    </row>
    <row r="485">
      <c r="A485" s="60"/>
      <c r="B485" s="60"/>
      <c r="C485" s="76"/>
      <c r="D485" s="76"/>
      <c r="E485" s="76"/>
      <c r="F485" s="60"/>
      <c r="G485" s="60"/>
    </row>
    <row r="486">
      <c r="A486" s="60"/>
      <c r="B486" s="60"/>
      <c r="C486" s="76"/>
      <c r="D486" s="76"/>
      <c r="E486" s="76"/>
      <c r="F486" s="60"/>
      <c r="G486" s="60"/>
    </row>
    <row r="487">
      <c r="A487" s="60"/>
      <c r="B487" s="60"/>
      <c r="C487" s="76"/>
      <c r="D487" s="76"/>
      <c r="E487" s="76"/>
      <c r="F487" s="60"/>
      <c r="G487" s="60"/>
    </row>
    <row r="488">
      <c r="A488" s="60"/>
      <c r="B488" s="60"/>
      <c r="C488" s="76"/>
      <c r="D488" s="76"/>
      <c r="E488" s="76"/>
      <c r="F488" s="60"/>
      <c r="G488" s="60"/>
    </row>
    <row r="489">
      <c r="A489" s="60"/>
      <c r="B489" s="60"/>
      <c r="C489" s="76"/>
      <c r="D489" s="76"/>
      <c r="E489" s="76"/>
      <c r="F489" s="60"/>
      <c r="G489" s="60"/>
    </row>
    <row r="490">
      <c r="A490" s="60"/>
      <c r="B490" s="60"/>
      <c r="C490" s="76"/>
      <c r="D490" s="76"/>
      <c r="E490" s="76"/>
      <c r="F490" s="60"/>
      <c r="G490" s="60"/>
    </row>
    <row r="491">
      <c r="A491" s="60"/>
      <c r="B491" s="60"/>
      <c r="C491" s="76"/>
      <c r="D491" s="76"/>
      <c r="E491" s="76"/>
      <c r="F491" s="60"/>
      <c r="G491" s="60"/>
    </row>
    <row r="492">
      <c r="A492" s="60"/>
      <c r="B492" s="60"/>
      <c r="C492" s="76"/>
      <c r="D492" s="76"/>
      <c r="E492" s="76"/>
      <c r="F492" s="60"/>
      <c r="G492" s="60"/>
    </row>
    <row r="493">
      <c r="A493" s="60"/>
      <c r="B493" s="60"/>
      <c r="C493" s="76"/>
      <c r="D493" s="76"/>
      <c r="E493" s="76"/>
      <c r="F493" s="60"/>
      <c r="G493" s="60"/>
    </row>
    <row r="494">
      <c r="A494" s="60"/>
      <c r="B494" s="60"/>
      <c r="C494" s="76"/>
      <c r="D494" s="76"/>
      <c r="E494" s="76"/>
      <c r="F494" s="60"/>
      <c r="G494" s="60"/>
    </row>
    <row r="495">
      <c r="A495" s="60"/>
      <c r="B495" s="60"/>
      <c r="C495" s="76"/>
      <c r="D495" s="76"/>
      <c r="E495" s="76"/>
      <c r="F495" s="60"/>
      <c r="G495" s="60"/>
    </row>
    <row r="496">
      <c r="A496" s="60"/>
      <c r="B496" s="60"/>
      <c r="C496" s="76"/>
      <c r="D496" s="76"/>
      <c r="E496" s="76"/>
      <c r="F496" s="60"/>
      <c r="G496" s="60"/>
    </row>
    <row r="497">
      <c r="A497" s="60"/>
      <c r="B497" s="60"/>
      <c r="C497" s="76"/>
      <c r="D497" s="76"/>
      <c r="E497" s="76"/>
      <c r="F497" s="60"/>
      <c r="G497" s="60"/>
    </row>
    <row r="498">
      <c r="A498" s="60"/>
      <c r="B498" s="60"/>
      <c r="C498" s="76"/>
      <c r="D498" s="76"/>
      <c r="E498" s="76"/>
      <c r="F498" s="60"/>
      <c r="G498" s="60"/>
    </row>
    <row r="499">
      <c r="A499" s="60"/>
      <c r="B499" s="60"/>
      <c r="C499" s="76"/>
      <c r="D499" s="76"/>
      <c r="E499" s="76"/>
      <c r="F499" s="60"/>
      <c r="G499" s="60"/>
    </row>
    <row r="500">
      <c r="A500" s="60"/>
      <c r="B500" s="60"/>
      <c r="C500" s="76"/>
      <c r="D500" s="76"/>
      <c r="E500" s="76"/>
      <c r="F500" s="60"/>
      <c r="G500" s="60"/>
    </row>
    <row r="501">
      <c r="A501" s="60"/>
      <c r="B501" s="60"/>
      <c r="C501" s="76"/>
      <c r="D501" s="76"/>
      <c r="E501" s="76"/>
      <c r="F501" s="60"/>
      <c r="G501" s="60"/>
    </row>
    <row r="502">
      <c r="A502" s="60"/>
      <c r="B502" s="60"/>
      <c r="C502" s="76"/>
      <c r="D502" s="76"/>
      <c r="E502" s="76"/>
      <c r="F502" s="60"/>
      <c r="G502" s="60"/>
    </row>
    <row r="503">
      <c r="A503" s="60"/>
      <c r="B503" s="60"/>
      <c r="C503" s="76"/>
      <c r="D503" s="76"/>
      <c r="E503" s="76"/>
      <c r="F503" s="60"/>
      <c r="G503" s="60"/>
    </row>
    <row r="504">
      <c r="A504" s="60"/>
      <c r="B504" s="60"/>
      <c r="C504" s="76"/>
      <c r="D504" s="76"/>
      <c r="E504" s="76"/>
      <c r="F504" s="60"/>
      <c r="G504" s="60"/>
    </row>
    <row r="505">
      <c r="A505" s="60"/>
      <c r="B505" s="60"/>
      <c r="C505" s="76"/>
      <c r="D505" s="76"/>
      <c r="E505" s="76"/>
      <c r="F505" s="60"/>
      <c r="G505" s="60"/>
    </row>
    <row r="506">
      <c r="A506" s="60"/>
      <c r="B506" s="60"/>
      <c r="C506" s="76"/>
      <c r="D506" s="76"/>
      <c r="E506" s="76"/>
      <c r="F506" s="60"/>
      <c r="G506" s="60"/>
    </row>
    <row r="507">
      <c r="A507" s="60"/>
      <c r="B507" s="60"/>
      <c r="C507" s="76"/>
      <c r="D507" s="76"/>
      <c r="E507" s="76"/>
      <c r="F507" s="60"/>
      <c r="G507" s="60"/>
    </row>
    <row r="508">
      <c r="A508" s="60"/>
      <c r="B508" s="60"/>
      <c r="C508" s="76"/>
      <c r="D508" s="76"/>
      <c r="E508" s="76"/>
      <c r="F508" s="60"/>
      <c r="G508" s="60"/>
    </row>
    <row r="509">
      <c r="A509" s="60"/>
      <c r="B509" s="60"/>
      <c r="C509" s="76"/>
      <c r="D509" s="76"/>
      <c r="E509" s="76"/>
      <c r="F509" s="60"/>
      <c r="G509" s="60"/>
    </row>
    <row r="510">
      <c r="A510" s="60"/>
      <c r="B510" s="60"/>
      <c r="C510" s="76"/>
      <c r="D510" s="76"/>
      <c r="E510" s="76"/>
      <c r="F510" s="60"/>
      <c r="G510" s="60"/>
    </row>
    <row r="511">
      <c r="A511" s="60"/>
      <c r="B511" s="60"/>
      <c r="C511" s="76"/>
      <c r="D511" s="76"/>
      <c r="E511" s="76"/>
      <c r="F511" s="60"/>
      <c r="G511" s="60"/>
    </row>
    <row r="512">
      <c r="A512" s="60"/>
      <c r="B512" s="60"/>
      <c r="C512" s="76"/>
      <c r="D512" s="76"/>
      <c r="E512" s="76"/>
      <c r="F512" s="60"/>
      <c r="G512" s="60"/>
    </row>
    <row r="513">
      <c r="A513" s="60"/>
      <c r="B513" s="60"/>
      <c r="C513" s="76"/>
      <c r="D513" s="76"/>
      <c r="E513" s="76"/>
      <c r="F513" s="60"/>
      <c r="G513" s="60"/>
    </row>
    <row r="514">
      <c r="A514" s="60"/>
      <c r="B514" s="60"/>
      <c r="C514" s="76"/>
      <c r="D514" s="76"/>
      <c r="E514" s="76"/>
      <c r="F514" s="60"/>
      <c r="G514" s="60"/>
    </row>
    <row r="515">
      <c r="A515" s="60"/>
      <c r="B515" s="60"/>
      <c r="C515" s="76"/>
      <c r="D515" s="76"/>
      <c r="E515" s="76"/>
      <c r="F515" s="60"/>
      <c r="G515" s="60"/>
    </row>
    <row r="516">
      <c r="A516" s="60"/>
      <c r="B516" s="60"/>
      <c r="C516" s="76"/>
      <c r="D516" s="76"/>
      <c r="E516" s="76"/>
      <c r="F516" s="60"/>
      <c r="G516" s="60"/>
    </row>
    <row r="517">
      <c r="A517" s="60"/>
      <c r="B517" s="60"/>
      <c r="C517" s="76"/>
      <c r="D517" s="76"/>
      <c r="E517" s="76"/>
      <c r="F517" s="60"/>
      <c r="G517" s="60"/>
    </row>
    <row r="518">
      <c r="A518" s="60"/>
      <c r="B518" s="60"/>
      <c r="C518" s="76"/>
      <c r="D518" s="76"/>
      <c r="E518" s="76"/>
      <c r="F518" s="60"/>
      <c r="G518" s="60"/>
    </row>
    <row r="519">
      <c r="A519" s="60"/>
      <c r="B519" s="60"/>
      <c r="C519" s="76"/>
      <c r="D519" s="76"/>
      <c r="E519" s="76"/>
      <c r="F519" s="60"/>
      <c r="G519" s="60"/>
    </row>
    <row r="520">
      <c r="A520" s="60"/>
      <c r="B520" s="60"/>
      <c r="C520" s="76"/>
      <c r="D520" s="76"/>
      <c r="E520" s="76"/>
      <c r="F520" s="60"/>
      <c r="G520" s="60"/>
    </row>
    <row r="521">
      <c r="A521" s="60"/>
      <c r="B521" s="60"/>
      <c r="C521" s="76"/>
      <c r="D521" s="76"/>
      <c r="E521" s="76"/>
      <c r="F521" s="60"/>
      <c r="G521" s="60"/>
    </row>
    <row r="522">
      <c r="A522" s="60"/>
      <c r="B522" s="60"/>
      <c r="C522" s="76"/>
      <c r="D522" s="76"/>
      <c r="E522" s="76"/>
      <c r="F522" s="60"/>
      <c r="G522" s="60"/>
    </row>
    <row r="523">
      <c r="A523" s="60"/>
      <c r="B523" s="60"/>
      <c r="C523" s="76"/>
      <c r="D523" s="76"/>
      <c r="E523" s="76"/>
      <c r="F523" s="60"/>
      <c r="G523" s="60"/>
    </row>
    <row r="524">
      <c r="A524" s="60"/>
      <c r="B524" s="60"/>
      <c r="C524" s="76"/>
      <c r="D524" s="76"/>
      <c r="E524" s="76"/>
      <c r="F524" s="60"/>
      <c r="G524" s="60"/>
    </row>
    <row r="525">
      <c r="A525" s="60"/>
      <c r="B525" s="60"/>
      <c r="C525" s="76"/>
      <c r="D525" s="76"/>
      <c r="E525" s="76"/>
      <c r="F525" s="60"/>
      <c r="G525" s="60"/>
    </row>
    <row r="526">
      <c r="A526" s="60"/>
      <c r="B526" s="60"/>
      <c r="C526" s="76"/>
      <c r="D526" s="76"/>
      <c r="E526" s="76"/>
      <c r="F526" s="60"/>
      <c r="G526" s="60"/>
    </row>
    <row r="527">
      <c r="A527" s="60"/>
      <c r="B527" s="60"/>
      <c r="C527" s="76"/>
      <c r="D527" s="76"/>
      <c r="E527" s="76"/>
      <c r="F527" s="60"/>
      <c r="G527" s="60"/>
    </row>
    <row r="528">
      <c r="A528" s="60"/>
      <c r="B528" s="60"/>
      <c r="C528" s="76"/>
      <c r="D528" s="76"/>
      <c r="E528" s="76"/>
      <c r="F528" s="60"/>
      <c r="G528" s="60"/>
    </row>
    <row r="529">
      <c r="A529" s="60"/>
      <c r="B529" s="60"/>
      <c r="C529" s="76"/>
      <c r="D529" s="76"/>
      <c r="E529" s="76"/>
      <c r="F529" s="60"/>
      <c r="G529" s="60"/>
    </row>
    <row r="530">
      <c r="A530" s="60"/>
      <c r="B530" s="60"/>
      <c r="C530" s="76"/>
      <c r="D530" s="76"/>
      <c r="E530" s="76"/>
      <c r="F530" s="60"/>
      <c r="G530" s="60"/>
    </row>
    <row r="531">
      <c r="A531" s="60"/>
      <c r="B531" s="60"/>
      <c r="C531" s="76"/>
      <c r="D531" s="76"/>
      <c r="E531" s="76"/>
      <c r="F531" s="60"/>
      <c r="G531" s="60"/>
    </row>
    <row r="532">
      <c r="A532" s="60"/>
      <c r="B532" s="60"/>
      <c r="C532" s="76"/>
      <c r="D532" s="76"/>
      <c r="E532" s="76"/>
      <c r="F532" s="60"/>
      <c r="G532" s="60"/>
    </row>
    <row r="533">
      <c r="A533" s="60"/>
      <c r="B533" s="60"/>
      <c r="C533" s="76"/>
      <c r="D533" s="76"/>
      <c r="E533" s="76"/>
      <c r="F533" s="60"/>
      <c r="G533" s="60"/>
    </row>
    <row r="534">
      <c r="A534" s="60"/>
      <c r="B534" s="60"/>
      <c r="C534" s="76"/>
      <c r="D534" s="76"/>
      <c r="E534" s="76"/>
      <c r="F534" s="60"/>
      <c r="G534" s="60"/>
    </row>
    <row r="535">
      <c r="A535" s="60"/>
      <c r="B535" s="60"/>
      <c r="C535" s="76"/>
      <c r="D535" s="76"/>
      <c r="E535" s="76"/>
      <c r="F535" s="60"/>
      <c r="G535" s="60"/>
    </row>
    <row r="536">
      <c r="A536" s="60"/>
      <c r="B536" s="60"/>
      <c r="C536" s="76"/>
      <c r="D536" s="76"/>
      <c r="E536" s="76"/>
      <c r="F536" s="60"/>
      <c r="G536" s="60"/>
    </row>
    <row r="537">
      <c r="A537" s="60"/>
      <c r="B537" s="60"/>
      <c r="C537" s="76"/>
      <c r="D537" s="76"/>
      <c r="E537" s="76"/>
      <c r="F537" s="60"/>
      <c r="G537" s="60"/>
    </row>
    <row r="538">
      <c r="A538" s="60"/>
      <c r="B538" s="60"/>
      <c r="C538" s="76"/>
      <c r="D538" s="76"/>
      <c r="E538" s="76"/>
      <c r="F538" s="60"/>
      <c r="G538" s="60"/>
    </row>
    <row r="539">
      <c r="A539" s="60"/>
      <c r="B539" s="60"/>
      <c r="C539" s="76"/>
      <c r="D539" s="76"/>
      <c r="E539" s="76"/>
      <c r="F539" s="60"/>
      <c r="G539" s="60"/>
    </row>
    <row r="540">
      <c r="A540" s="60"/>
      <c r="B540" s="60"/>
      <c r="C540" s="76"/>
      <c r="D540" s="76"/>
      <c r="E540" s="76"/>
      <c r="F540" s="60"/>
      <c r="G540" s="60"/>
    </row>
    <row r="541">
      <c r="A541" s="60"/>
      <c r="B541" s="60"/>
      <c r="C541" s="76"/>
      <c r="D541" s="76"/>
      <c r="E541" s="76"/>
      <c r="F541" s="60"/>
      <c r="G541" s="60"/>
    </row>
    <row r="542">
      <c r="A542" s="60"/>
      <c r="B542" s="60"/>
      <c r="C542" s="76"/>
      <c r="D542" s="76"/>
      <c r="E542" s="76"/>
      <c r="F542" s="60"/>
      <c r="G542" s="60"/>
    </row>
    <row r="543">
      <c r="A543" s="60"/>
      <c r="B543" s="60"/>
      <c r="C543" s="76"/>
      <c r="D543" s="76"/>
      <c r="E543" s="76"/>
      <c r="F543" s="60"/>
      <c r="G543" s="60"/>
    </row>
    <row r="544">
      <c r="A544" s="60"/>
      <c r="B544" s="60"/>
      <c r="C544" s="76"/>
      <c r="D544" s="76"/>
      <c r="E544" s="76"/>
      <c r="F544" s="60"/>
      <c r="G544" s="60"/>
    </row>
    <row r="545">
      <c r="A545" s="60"/>
      <c r="B545" s="60"/>
      <c r="C545" s="76"/>
      <c r="D545" s="76"/>
      <c r="E545" s="76"/>
      <c r="F545" s="60"/>
      <c r="G545" s="60"/>
    </row>
    <row r="546">
      <c r="A546" s="60"/>
      <c r="B546" s="60"/>
      <c r="C546" s="76"/>
      <c r="D546" s="76"/>
      <c r="E546" s="76"/>
      <c r="F546" s="60"/>
      <c r="G546" s="60"/>
    </row>
    <row r="547">
      <c r="A547" s="60"/>
      <c r="B547" s="60"/>
      <c r="C547" s="76"/>
      <c r="D547" s="76"/>
      <c r="E547" s="76"/>
      <c r="F547" s="60"/>
      <c r="G547" s="60"/>
    </row>
    <row r="548">
      <c r="A548" s="60"/>
      <c r="B548" s="60"/>
      <c r="C548" s="76"/>
      <c r="D548" s="76"/>
      <c r="E548" s="76"/>
      <c r="F548" s="60"/>
      <c r="G548" s="60"/>
    </row>
    <row r="549">
      <c r="A549" s="60"/>
      <c r="B549" s="60"/>
      <c r="C549" s="76"/>
      <c r="D549" s="76"/>
      <c r="E549" s="76"/>
      <c r="F549" s="60"/>
      <c r="G549" s="60"/>
    </row>
    <row r="550">
      <c r="A550" s="60"/>
      <c r="B550" s="60"/>
      <c r="C550" s="76"/>
      <c r="D550" s="76"/>
      <c r="E550" s="76"/>
      <c r="F550" s="60"/>
      <c r="G550" s="60"/>
    </row>
    <row r="551">
      <c r="A551" s="60"/>
      <c r="B551" s="60"/>
      <c r="C551" s="76"/>
      <c r="D551" s="76"/>
      <c r="E551" s="76"/>
      <c r="F551" s="60"/>
      <c r="G551" s="60"/>
    </row>
    <row r="552">
      <c r="A552" s="60"/>
      <c r="B552" s="60"/>
      <c r="C552" s="76"/>
      <c r="D552" s="76"/>
      <c r="E552" s="76"/>
      <c r="F552" s="60"/>
      <c r="G552" s="60"/>
    </row>
    <row r="553">
      <c r="A553" s="60"/>
      <c r="B553" s="60"/>
      <c r="C553" s="76"/>
      <c r="D553" s="76"/>
      <c r="E553" s="76"/>
      <c r="F553" s="60"/>
      <c r="G553" s="60"/>
    </row>
    <row r="554">
      <c r="A554" s="60"/>
      <c r="B554" s="60"/>
      <c r="C554" s="76"/>
      <c r="D554" s="76"/>
      <c r="E554" s="76"/>
      <c r="F554" s="60"/>
      <c r="G554" s="60"/>
    </row>
    <row r="555">
      <c r="A555" s="60"/>
      <c r="B555" s="60"/>
      <c r="C555" s="76"/>
      <c r="D555" s="76"/>
      <c r="E555" s="76"/>
      <c r="F555" s="60"/>
      <c r="G555" s="60"/>
    </row>
    <row r="556">
      <c r="A556" s="60"/>
      <c r="B556" s="60"/>
      <c r="C556" s="76"/>
      <c r="D556" s="76"/>
      <c r="E556" s="76"/>
      <c r="F556" s="60"/>
      <c r="G556" s="60"/>
    </row>
    <row r="557">
      <c r="A557" s="60"/>
      <c r="B557" s="60"/>
      <c r="C557" s="76"/>
      <c r="D557" s="76"/>
      <c r="E557" s="76"/>
      <c r="F557" s="60"/>
      <c r="G557" s="60"/>
    </row>
    <row r="558">
      <c r="A558" s="60"/>
      <c r="B558" s="60"/>
      <c r="C558" s="76"/>
      <c r="D558" s="76"/>
      <c r="E558" s="76"/>
      <c r="F558" s="60"/>
      <c r="G558" s="60"/>
    </row>
    <row r="559">
      <c r="A559" s="60"/>
      <c r="B559" s="60"/>
      <c r="C559" s="76"/>
      <c r="D559" s="76"/>
      <c r="E559" s="76"/>
      <c r="F559" s="60"/>
      <c r="G559" s="60"/>
    </row>
    <row r="560">
      <c r="A560" s="60"/>
      <c r="B560" s="60"/>
      <c r="C560" s="76"/>
      <c r="D560" s="76"/>
      <c r="E560" s="76"/>
      <c r="F560" s="60"/>
      <c r="G560" s="60"/>
    </row>
    <row r="561">
      <c r="A561" s="60"/>
      <c r="B561" s="60"/>
      <c r="C561" s="76"/>
      <c r="D561" s="76"/>
      <c r="E561" s="76"/>
      <c r="F561" s="60"/>
      <c r="G561" s="60"/>
    </row>
    <row r="562">
      <c r="A562" s="60"/>
      <c r="B562" s="60"/>
      <c r="C562" s="76"/>
      <c r="D562" s="76"/>
      <c r="E562" s="76"/>
      <c r="F562" s="60"/>
      <c r="G562" s="60"/>
    </row>
    <row r="563">
      <c r="A563" s="60"/>
      <c r="B563" s="60"/>
      <c r="C563" s="76"/>
      <c r="D563" s="76"/>
      <c r="E563" s="76"/>
      <c r="F563" s="60"/>
      <c r="G563" s="60"/>
    </row>
    <row r="564">
      <c r="A564" s="60"/>
      <c r="B564" s="60"/>
      <c r="C564" s="76"/>
      <c r="D564" s="76"/>
      <c r="E564" s="76"/>
      <c r="F564" s="60"/>
      <c r="G564" s="60"/>
    </row>
    <row r="565">
      <c r="A565" s="60"/>
      <c r="B565" s="60"/>
      <c r="C565" s="76"/>
      <c r="D565" s="76"/>
      <c r="E565" s="76"/>
      <c r="F565" s="60"/>
      <c r="G565" s="60"/>
    </row>
    <row r="566">
      <c r="A566" s="60"/>
      <c r="B566" s="60"/>
      <c r="C566" s="76"/>
      <c r="D566" s="76"/>
      <c r="E566" s="76"/>
      <c r="F566" s="60"/>
      <c r="G566" s="60"/>
    </row>
    <row r="567">
      <c r="A567" s="60"/>
      <c r="B567" s="60"/>
      <c r="C567" s="76"/>
      <c r="D567" s="76"/>
      <c r="E567" s="76"/>
      <c r="F567" s="60"/>
      <c r="G567" s="60"/>
    </row>
    <row r="568">
      <c r="A568" s="60"/>
      <c r="B568" s="60"/>
      <c r="C568" s="76"/>
      <c r="D568" s="76"/>
      <c r="E568" s="76"/>
      <c r="F568" s="60"/>
      <c r="G568" s="60"/>
    </row>
    <row r="569">
      <c r="A569" s="60"/>
      <c r="B569" s="60"/>
      <c r="C569" s="76"/>
      <c r="D569" s="76"/>
      <c r="E569" s="76"/>
      <c r="F569" s="60"/>
      <c r="G569" s="60"/>
    </row>
    <row r="570">
      <c r="A570" s="60"/>
      <c r="B570" s="60"/>
      <c r="C570" s="76"/>
      <c r="D570" s="76"/>
      <c r="E570" s="76"/>
      <c r="F570" s="60"/>
      <c r="G570" s="60"/>
    </row>
    <row r="571">
      <c r="A571" s="60"/>
      <c r="B571" s="60"/>
      <c r="C571" s="76"/>
      <c r="D571" s="76"/>
      <c r="E571" s="76"/>
      <c r="F571" s="60"/>
      <c r="G571" s="60"/>
    </row>
    <row r="572">
      <c r="A572" s="60"/>
      <c r="B572" s="60"/>
      <c r="C572" s="76"/>
      <c r="D572" s="76"/>
      <c r="E572" s="76"/>
      <c r="F572" s="60"/>
      <c r="G572" s="60"/>
    </row>
    <row r="573">
      <c r="A573" s="60"/>
      <c r="B573" s="60"/>
      <c r="C573" s="76"/>
      <c r="D573" s="76"/>
      <c r="E573" s="76"/>
      <c r="F573" s="60"/>
      <c r="G573" s="60"/>
    </row>
    <row r="574">
      <c r="A574" s="60"/>
      <c r="B574" s="60"/>
      <c r="C574" s="76"/>
      <c r="D574" s="76"/>
      <c r="E574" s="76"/>
      <c r="F574" s="60"/>
      <c r="G574" s="60"/>
    </row>
    <row r="575">
      <c r="A575" s="60"/>
      <c r="B575" s="60"/>
      <c r="C575" s="76"/>
      <c r="D575" s="76"/>
      <c r="E575" s="76"/>
      <c r="F575" s="60"/>
      <c r="G575" s="60"/>
    </row>
    <row r="576">
      <c r="A576" s="60"/>
      <c r="B576" s="60"/>
      <c r="C576" s="76"/>
      <c r="D576" s="76"/>
      <c r="E576" s="76"/>
      <c r="F576" s="60"/>
      <c r="G576" s="60"/>
    </row>
    <row r="577">
      <c r="A577" s="60"/>
      <c r="B577" s="60"/>
      <c r="C577" s="76"/>
      <c r="D577" s="76"/>
      <c r="E577" s="76"/>
      <c r="F577" s="60"/>
      <c r="G577" s="60"/>
    </row>
    <row r="578">
      <c r="A578" s="60"/>
      <c r="B578" s="60"/>
      <c r="C578" s="76"/>
      <c r="D578" s="76"/>
      <c r="E578" s="76"/>
      <c r="F578" s="60"/>
      <c r="G578" s="60"/>
    </row>
    <row r="579">
      <c r="A579" s="60"/>
      <c r="B579" s="60"/>
      <c r="C579" s="76"/>
      <c r="D579" s="76"/>
      <c r="E579" s="76"/>
      <c r="F579" s="60"/>
      <c r="G579" s="60"/>
    </row>
    <row r="580">
      <c r="A580" s="60"/>
      <c r="B580" s="60"/>
      <c r="C580" s="76"/>
      <c r="D580" s="76"/>
      <c r="E580" s="76"/>
      <c r="F580" s="60"/>
      <c r="G580" s="60"/>
    </row>
    <row r="581">
      <c r="A581" s="60"/>
      <c r="B581" s="60"/>
      <c r="C581" s="76"/>
      <c r="D581" s="76"/>
      <c r="E581" s="76"/>
      <c r="F581" s="60"/>
      <c r="G581" s="60"/>
    </row>
    <row r="582">
      <c r="A582" s="60"/>
      <c r="B582" s="60"/>
      <c r="C582" s="76"/>
      <c r="D582" s="76"/>
      <c r="E582" s="76"/>
      <c r="F582" s="60"/>
      <c r="G582" s="60"/>
    </row>
    <row r="583">
      <c r="A583" s="60"/>
      <c r="B583" s="60"/>
      <c r="C583" s="76"/>
      <c r="D583" s="76"/>
      <c r="E583" s="76"/>
      <c r="F583" s="60"/>
      <c r="G583" s="60"/>
    </row>
    <row r="584">
      <c r="A584" s="60"/>
      <c r="B584" s="60"/>
      <c r="C584" s="76"/>
      <c r="D584" s="76"/>
      <c r="E584" s="76"/>
      <c r="F584" s="60"/>
      <c r="G584" s="60"/>
    </row>
    <row r="585">
      <c r="A585" s="60"/>
      <c r="B585" s="60"/>
      <c r="C585" s="76"/>
      <c r="D585" s="76"/>
      <c r="E585" s="76"/>
      <c r="F585" s="60"/>
      <c r="G585" s="60"/>
    </row>
    <row r="586">
      <c r="A586" s="60"/>
      <c r="B586" s="60"/>
      <c r="C586" s="76"/>
      <c r="D586" s="76"/>
      <c r="E586" s="76"/>
      <c r="F586" s="60"/>
      <c r="G586" s="60"/>
    </row>
    <row r="587">
      <c r="A587" s="60"/>
      <c r="B587" s="60"/>
      <c r="C587" s="76"/>
      <c r="D587" s="76"/>
      <c r="E587" s="76"/>
      <c r="F587" s="60"/>
      <c r="G587" s="60"/>
    </row>
    <row r="588">
      <c r="A588" s="60"/>
      <c r="B588" s="60"/>
      <c r="C588" s="76"/>
      <c r="D588" s="76"/>
      <c r="E588" s="76"/>
      <c r="F588" s="60"/>
      <c r="G588" s="60"/>
    </row>
    <row r="589">
      <c r="A589" s="60"/>
      <c r="B589" s="60"/>
      <c r="C589" s="76"/>
      <c r="D589" s="76"/>
      <c r="E589" s="76"/>
      <c r="F589" s="60"/>
      <c r="G589" s="60"/>
    </row>
    <row r="590">
      <c r="A590" s="60"/>
      <c r="B590" s="60"/>
      <c r="C590" s="76"/>
      <c r="D590" s="76"/>
      <c r="E590" s="76"/>
      <c r="F590" s="60"/>
      <c r="G590" s="60"/>
    </row>
    <row r="591">
      <c r="A591" s="60"/>
      <c r="B591" s="60"/>
      <c r="C591" s="76"/>
      <c r="D591" s="76"/>
      <c r="E591" s="76"/>
      <c r="F591" s="60"/>
      <c r="G591" s="60"/>
    </row>
    <row r="592">
      <c r="A592" s="60"/>
      <c r="B592" s="60"/>
      <c r="C592" s="76"/>
      <c r="D592" s="76"/>
      <c r="E592" s="76"/>
      <c r="F592" s="60"/>
      <c r="G592" s="60"/>
    </row>
    <row r="593">
      <c r="A593" s="60"/>
      <c r="B593" s="60"/>
      <c r="C593" s="76"/>
      <c r="D593" s="76"/>
      <c r="E593" s="76"/>
      <c r="F593" s="60"/>
      <c r="G593" s="60"/>
    </row>
    <row r="594">
      <c r="A594" s="60"/>
      <c r="B594" s="60"/>
      <c r="C594" s="76"/>
      <c r="D594" s="76"/>
      <c r="E594" s="76"/>
      <c r="F594" s="60"/>
      <c r="G594" s="60"/>
    </row>
    <row r="595">
      <c r="A595" s="60"/>
      <c r="B595" s="60"/>
      <c r="C595" s="76"/>
      <c r="D595" s="76"/>
      <c r="E595" s="76"/>
      <c r="F595" s="60"/>
      <c r="G595" s="60"/>
    </row>
    <row r="596">
      <c r="A596" s="60"/>
      <c r="B596" s="60"/>
      <c r="C596" s="76"/>
      <c r="D596" s="76"/>
      <c r="E596" s="76"/>
      <c r="F596" s="60"/>
      <c r="G596" s="60"/>
    </row>
    <row r="597">
      <c r="A597" s="60"/>
      <c r="B597" s="60"/>
      <c r="C597" s="76"/>
      <c r="D597" s="76"/>
      <c r="E597" s="76"/>
      <c r="F597" s="60"/>
      <c r="G597" s="60"/>
    </row>
    <row r="598">
      <c r="A598" s="60"/>
      <c r="B598" s="60"/>
      <c r="C598" s="76"/>
      <c r="D598" s="76"/>
      <c r="E598" s="76"/>
      <c r="F598" s="60"/>
      <c r="G598" s="60"/>
    </row>
    <row r="599">
      <c r="A599" s="60"/>
      <c r="B599" s="60"/>
      <c r="C599" s="76"/>
      <c r="D599" s="76"/>
      <c r="E599" s="76"/>
      <c r="F599" s="60"/>
      <c r="G599" s="60"/>
    </row>
    <row r="600">
      <c r="A600" s="60"/>
      <c r="B600" s="60"/>
      <c r="C600" s="76"/>
      <c r="D600" s="76"/>
      <c r="E600" s="76"/>
      <c r="F600" s="60"/>
      <c r="G600" s="60"/>
    </row>
    <row r="601">
      <c r="A601" s="60"/>
      <c r="B601" s="60"/>
      <c r="C601" s="76"/>
      <c r="D601" s="76"/>
      <c r="E601" s="76"/>
      <c r="F601" s="60"/>
      <c r="G601" s="60"/>
    </row>
    <row r="602">
      <c r="A602" s="60"/>
      <c r="B602" s="60"/>
      <c r="C602" s="76"/>
      <c r="D602" s="76"/>
      <c r="E602" s="76"/>
      <c r="F602" s="60"/>
      <c r="G602" s="60"/>
    </row>
    <row r="603">
      <c r="A603" s="60"/>
      <c r="B603" s="60"/>
      <c r="C603" s="76"/>
      <c r="D603" s="76"/>
      <c r="E603" s="76"/>
      <c r="F603" s="60"/>
      <c r="G603" s="60"/>
    </row>
    <row r="604">
      <c r="A604" s="60"/>
      <c r="B604" s="60"/>
      <c r="C604" s="76"/>
      <c r="D604" s="76"/>
      <c r="E604" s="76"/>
      <c r="F604" s="60"/>
      <c r="G604" s="60"/>
    </row>
    <row r="605">
      <c r="A605" s="60"/>
      <c r="B605" s="60"/>
      <c r="C605" s="76"/>
      <c r="D605" s="76"/>
      <c r="E605" s="76"/>
      <c r="F605" s="60"/>
      <c r="G605" s="60"/>
    </row>
    <row r="606">
      <c r="A606" s="60"/>
      <c r="B606" s="60"/>
      <c r="C606" s="76"/>
      <c r="D606" s="76"/>
      <c r="E606" s="76"/>
      <c r="F606" s="60"/>
      <c r="G606" s="60"/>
    </row>
    <row r="607">
      <c r="A607" s="60"/>
      <c r="B607" s="60"/>
      <c r="C607" s="76"/>
      <c r="D607" s="76"/>
      <c r="E607" s="76"/>
      <c r="F607" s="60"/>
      <c r="G607" s="60"/>
    </row>
    <row r="608">
      <c r="A608" s="60"/>
      <c r="B608" s="60"/>
      <c r="C608" s="76"/>
      <c r="D608" s="76"/>
      <c r="E608" s="76"/>
      <c r="F608" s="60"/>
      <c r="G608" s="60"/>
    </row>
    <row r="609">
      <c r="A609" s="60"/>
      <c r="B609" s="60"/>
      <c r="C609" s="76"/>
      <c r="D609" s="76"/>
      <c r="E609" s="76"/>
      <c r="F609" s="60"/>
      <c r="G609" s="60"/>
    </row>
    <row r="610">
      <c r="A610" s="60"/>
      <c r="B610" s="60"/>
      <c r="C610" s="76"/>
      <c r="D610" s="76"/>
      <c r="E610" s="76"/>
      <c r="F610" s="60"/>
      <c r="G610" s="60"/>
    </row>
    <row r="611">
      <c r="A611" s="60"/>
      <c r="B611" s="60"/>
      <c r="C611" s="76"/>
      <c r="D611" s="76"/>
      <c r="E611" s="76"/>
      <c r="F611" s="60"/>
      <c r="G611" s="60"/>
    </row>
    <row r="612">
      <c r="A612" s="60"/>
      <c r="B612" s="60"/>
      <c r="C612" s="76"/>
      <c r="D612" s="76"/>
      <c r="E612" s="76"/>
      <c r="F612" s="60"/>
      <c r="G612" s="60"/>
    </row>
    <row r="613">
      <c r="A613" s="60"/>
      <c r="B613" s="60"/>
      <c r="C613" s="76"/>
      <c r="D613" s="76"/>
      <c r="E613" s="76"/>
      <c r="F613" s="60"/>
      <c r="G613" s="60"/>
    </row>
    <row r="614">
      <c r="A614" s="60"/>
      <c r="B614" s="60"/>
      <c r="C614" s="76"/>
      <c r="D614" s="76"/>
      <c r="E614" s="76"/>
      <c r="F614" s="60"/>
      <c r="G614" s="60"/>
    </row>
    <row r="615">
      <c r="A615" s="60"/>
      <c r="B615" s="60"/>
      <c r="C615" s="76"/>
      <c r="D615" s="76"/>
      <c r="E615" s="76"/>
      <c r="F615" s="60"/>
      <c r="G615" s="60"/>
    </row>
    <row r="616">
      <c r="A616" s="60"/>
      <c r="B616" s="60"/>
      <c r="C616" s="76"/>
      <c r="D616" s="76"/>
      <c r="E616" s="76"/>
      <c r="F616" s="60"/>
      <c r="G616" s="60"/>
    </row>
    <row r="617">
      <c r="A617" s="60"/>
      <c r="B617" s="60"/>
      <c r="C617" s="76"/>
      <c r="D617" s="76"/>
      <c r="E617" s="76"/>
      <c r="F617" s="60"/>
      <c r="G617" s="60"/>
    </row>
    <row r="618">
      <c r="A618" s="60"/>
      <c r="B618" s="60"/>
      <c r="C618" s="76"/>
      <c r="D618" s="76"/>
      <c r="E618" s="76"/>
      <c r="F618" s="60"/>
      <c r="G618" s="60"/>
    </row>
    <row r="619">
      <c r="A619" s="60"/>
      <c r="B619" s="60"/>
      <c r="C619" s="76"/>
      <c r="D619" s="76"/>
      <c r="E619" s="76"/>
      <c r="F619" s="60"/>
      <c r="G619" s="60"/>
    </row>
    <row r="620">
      <c r="A620" s="60"/>
      <c r="B620" s="60"/>
      <c r="C620" s="76"/>
      <c r="D620" s="76"/>
      <c r="E620" s="76"/>
      <c r="F620" s="60"/>
      <c r="G620" s="60"/>
    </row>
    <row r="621">
      <c r="A621" s="60"/>
      <c r="B621" s="60"/>
      <c r="C621" s="76"/>
      <c r="D621" s="76"/>
      <c r="E621" s="76"/>
      <c r="F621" s="60"/>
      <c r="G621" s="60"/>
    </row>
    <row r="622">
      <c r="A622" s="60"/>
      <c r="B622" s="60"/>
      <c r="C622" s="76"/>
      <c r="D622" s="76"/>
      <c r="E622" s="76"/>
      <c r="F622" s="60"/>
      <c r="G622" s="60"/>
    </row>
    <row r="623">
      <c r="A623" s="60"/>
      <c r="B623" s="60"/>
      <c r="C623" s="76"/>
      <c r="D623" s="76"/>
      <c r="E623" s="76"/>
      <c r="F623" s="60"/>
      <c r="G623" s="60"/>
    </row>
    <row r="624">
      <c r="A624" s="60"/>
      <c r="B624" s="60"/>
      <c r="C624" s="76"/>
      <c r="D624" s="76"/>
      <c r="E624" s="76"/>
      <c r="F624" s="60"/>
      <c r="G624" s="60"/>
    </row>
    <row r="625">
      <c r="A625" s="60"/>
      <c r="B625" s="60"/>
      <c r="C625" s="76"/>
      <c r="D625" s="76"/>
      <c r="E625" s="76"/>
      <c r="F625" s="60"/>
      <c r="G625" s="60"/>
    </row>
    <row r="626">
      <c r="A626" s="60"/>
      <c r="B626" s="60"/>
      <c r="C626" s="76"/>
      <c r="D626" s="76"/>
      <c r="E626" s="76"/>
      <c r="F626" s="60"/>
      <c r="G626" s="60"/>
    </row>
    <row r="627">
      <c r="A627" s="60"/>
      <c r="B627" s="60"/>
      <c r="C627" s="76"/>
      <c r="D627" s="76"/>
      <c r="E627" s="76"/>
      <c r="F627" s="60"/>
      <c r="G627" s="60"/>
    </row>
    <row r="628">
      <c r="A628" s="60"/>
      <c r="B628" s="60"/>
      <c r="C628" s="76"/>
      <c r="D628" s="76"/>
      <c r="E628" s="76"/>
      <c r="F628" s="60"/>
      <c r="G628" s="60"/>
    </row>
    <row r="629">
      <c r="A629" s="60"/>
      <c r="B629" s="60"/>
      <c r="C629" s="76"/>
      <c r="D629" s="76"/>
      <c r="E629" s="76"/>
      <c r="F629" s="60"/>
      <c r="G629" s="60"/>
    </row>
    <row r="630">
      <c r="A630" s="60"/>
      <c r="B630" s="60"/>
      <c r="C630" s="76"/>
      <c r="D630" s="76"/>
      <c r="E630" s="76"/>
      <c r="F630" s="60"/>
      <c r="G630" s="60"/>
    </row>
    <row r="631">
      <c r="A631" s="60"/>
      <c r="B631" s="60"/>
      <c r="C631" s="76"/>
      <c r="D631" s="76"/>
      <c r="E631" s="76"/>
      <c r="F631" s="60"/>
      <c r="G631" s="60"/>
    </row>
    <row r="632">
      <c r="A632" s="60"/>
      <c r="B632" s="60"/>
      <c r="C632" s="76"/>
      <c r="D632" s="76"/>
      <c r="E632" s="76"/>
      <c r="F632" s="60"/>
      <c r="G632" s="60"/>
    </row>
    <row r="633">
      <c r="A633" s="60"/>
      <c r="B633" s="60"/>
      <c r="C633" s="76"/>
      <c r="D633" s="76"/>
      <c r="E633" s="76"/>
      <c r="F633" s="60"/>
      <c r="G633" s="60"/>
    </row>
    <row r="634">
      <c r="A634" s="60"/>
      <c r="B634" s="60"/>
      <c r="C634" s="76"/>
      <c r="D634" s="76"/>
      <c r="E634" s="76"/>
      <c r="F634" s="60"/>
      <c r="G634" s="60"/>
    </row>
    <row r="635">
      <c r="A635" s="60"/>
      <c r="B635" s="60"/>
      <c r="C635" s="76"/>
      <c r="D635" s="76"/>
      <c r="E635" s="76"/>
      <c r="F635" s="60"/>
      <c r="G635" s="60"/>
    </row>
    <row r="636">
      <c r="A636" s="60"/>
      <c r="B636" s="60"/>
      <c r="C636" s="76"/>
      <c r="D636" s="76"/>
      <c r="E636" s="76"/>
      <c r="F636" s="60"/>
      <c r="G636" s="60"/>
    </row>
    <row r="637">
      <c r="A637" s="60"/>
      <c r="B637" s="60"/>
      <c r="C637" s="76"/>
      <c r="D637" s="76"/>
      <c r="E637" s="76"/>
      <c r="F637" s="60"/>
      <c r="G637" s="60"/>
    </row>
    <row r="638">
      <c r="A638" s="60"/>
      <c r="B638" s="60"/>
      <c r="C638" s="76"/>
      <c r="D638" s="76"/>
      <c r="E638" s="76"/>
      <c r="F638" s="60"/>
      <c r="G638" s="60"/>
    </row>
    <row r="639">
      <c r="A639" s="60"/>
      <c r="B639" s="60"/>
      <c r="C639" s="76"/>
      <c r="D639" s="76"/>
      <c r="E639" s="76"/>
      <c r="F639" s="60"/>
      <c r="G639" s="60"/>
    </row>
    <row r="640">
      <c r="A640" s="60"/>
      <c r="B640" s="60"/>
      <c r="C640" s="76"/>
      <c r="D640" s="76"/>
      <c r="E640" s="76"/>
      <c r="F640" s="60"/>
      <c r="G640" s="60"/>
    </row>
    <row r="641">
      <c r="A641" s="60"/>
      <c r="B641" s="60"/>
      <c r="C641" s="76"/>
      <c r="D641" s="76"/>
      <c r="E641" s="76"/>
      <c r="F641" s="60"/>
      <c r="G641" s="60"/>
    </row>
    <row r="642">
      <c r="A642" s="60"/>
      <c r="B642" s="60"/>
      <c r="C642" s="76"/>
      <c r="D642" s="76"/>
      <c r="E642" s="76"/>
      <c r="F642" s="60"/>
      <c r="G642" s="60"/>
    </row>
    <row r="643">
      <c r="A643" s="60"/>
      <c r="B643" s="60"/>
      <c r="C643" s="76"/>
      <c r="D643" s="76"/>
      <c r="E643" s="76"/>
      <c r="F643" s="60"/>
      <c r="G643" s="60"/>
    </row>
    <row r="644">
      <c r="A644" s="60"/>
      <c r="B644" s="60"/>
      <c r="C644" s="76"/>
      <c r="D644" s="76"/>
      <c r="E644" s="76"/>
      <c r="F644" s="60"/>
      <c r="G644" s="60"/>
    </row>
    <row r="645">
      <c r="A645" s="60"/>
      <c r="B645" s="60"/>
      <c r="C645" s="76"/>
      <c r="D645" s="76"/>
      <c r="E645" s="76"/>
      <c r="F645" s="60"/>
      <c r="G645" s="60"/>
    </row>
    <row r="646">
      <c r="A646" s="60"/>
      <c r="B646" s="60"/>
      <c r="C646" s="76"/>
      <c r="D646" s="76"/>
      <c r="E646" s="76"/>
      <c r="F646" s="60"/>
      <c r="G646" s="60"/>
    </row>
    <row r="647">
      <c r="A647" s="60"/>
      <c r="B647" s="60"/>
      <c r="C647" s="76"/>
      <c r="D647" s="76"/>
      <c r="E647" s="76"/>
      <c r="F647" s="60"/>
      <c r="G647" s="60"/>
    </row>
    <row r="648">
      <c r="A648" s="60"/>
      <c r="B648" s="60"/>
      <c r="C648" s="76"/>
      <c r="D648" s="76"/>
      <c r="E648" s="76"/>
      <c r="F648" s="60"/>
      <c r="G648" s="60"/>
    </row>
    <row r="649">
      <c r="A649" s="60"/>
      <c r="B649" s="60"/>
      <c r="C649" s="76"/>
      <c r="D649" s="76"/>
      <c r="E649" s="76"/>
      <c r="F649" s="60"/>
      <c r="G649" s="60"/>
    </row>
    <row r="650">
      <c r="A650" s="60"/>
      <c r="B650" s="60"/>
      <c r="C650" s="76"/>
      <c r="D650" s="76"/>
      <c r="E650" s="76"/>
      <c r="F650" s="60"/>
      <c r="G650" s="60"/>
    </row>
    <row r="651">
      <c r="A651" s="60"/>
      <c r="B651" s="60"/>
      <c r="C651" s="76"/>
      <c r="D651" s="76"/>
      <c r="E651" s="76"/>
      <c r="F651" s="60"/>
      <c r="G651" s="60"/>
    </row>
    <row r="652">
      <c r="A652" s="60"/>
      <c r="B652" s="60"/>
      <c r="C652" s="76"/>
      <c r="D652" s="76"/>
      <c r="E652" s="76"/>
      <c r="F652" s="60"/>
      <c r="G652" s="60"/>
    </row>
    <row r="653">
      <c r="A653" s="60"/>
      <c r="B653" s="60"/>
      <c r="C653" s="76"/>
      <c r="D653" s="76"/>
      <c r="E653" s="76"/>
      <c r="F653" s="60"/>
      <c r="G653" s="60"/>
    </row>
    <row r="654">
      <c r="A654" s="60"/>
      <c r="B654" s="60"/>
      <c r="C654" s="76"/>
      <c r="D654" s="76"/>
      <c r="E654" s="76"/>
      <c r="F654" s="60"/>
      <c r="G654" s="60"/>
    </row>
    <row r="655">
      <c r="A655" s="60"/>
      <c r="B655" s="60"/>
      <c r="C655" s="76"/>
      <c r="D655" s="76"/>
      <c r="E655" s="76"/>
      <c r="F655" s="60"/>
      <c r="G655" s="60"/>
    </row>
    <row r="656">
      <c r="A656" s="60"/>
      <c r="B656" s="60"/>
      <c r="C656" s="76"/>
      <c r="D656" s="76"/>
      <c r="E656" s="76"/>
      <c r="F656" s="60"/>
      <c r="G656" s="60"/>
    </row>
    <row r="657">
      <c r="A657" s="60"/>
      <c r="B657" s="60"/>
      <c r="C657" s="76"/>
      <c r="D657" s="76"/>
      <c r="E657" s="76"/>
      <c r="F657" s="60"/>
      <c r="G657" s="60"/>
    </row>
    <row r="658">
      <c r="A658" s="60"/>
      <c r="B658" s="60"/>
      <c r="C658" s="76"/>
      <c r="D658" s="76"/>
      <c r="E658" s="76"/>
      <c r="F658" s="60"/>
      <c r="G658" s="60"/>
    </row>
    <row r="659">
      <c r="A659" s="60"/>
      <c r="B659" s="60"/>
      <c r="C659" s="76"/>
      <c r="D659" s="76"/>
      <c r="E659" s="76"/>
      <c r="F659" s="60"/>
      <c r="G659" s="60"/>
    </row>
    <row r="660">
      <c r="A660" s="60"/>
      <c r="B660" s="60"/>
      <c r="C660" s="76"/>
      <c r="D660" s="76"/>
      <c r="E660" s="76"/>
      <c r="F660" s="60"/>
      <c r="G660" s="60"/>
    </row>
    <row r="661">
      <c r="A661" s="60"/>
      <c r="B661" s="60"/>
      <c r="C661" s="76"/>
      <c r="D661" s="76"/>
      <c r="E661" s="76"/>
      <c r="F661" s="60"/>
      <c r="G661" s="60"/>
    </row>
    <row r="662">
      <c r="A662" s="60"/>
      <c r="B662" s="60"/>
      <c r="C662" s="76"/>
      <c r="D662" s="76"/>
      <c r="E662" s="76"/>
      <c r="F662" s="60"/>
      <c r="G662" s="60"/>
    </row>
    <row r="663">
      <c r="A663" s="60"/>
      <c r="B663" s="60"/>
      <c r="C663" s="76"/>
      <c r="D663" s="76"/>
      <c r="E663" s="76"/>
      <c r="F663" s="60"/>
      <c r="G663" s="60"/>
    </row>
    <row r="664">
      <c r="A664" s="60"/>
      <c r="B664" s="60"/>
      <c r="C664" s="76"/>
      <c r="D664" s="76"/>
      <c r="E664" s="76"/>
      <c r="F664" s="60"/>
      <c r="G664" s="60"/>
    </row>
    <row r="665">
      <c r="A665" s="60"/>
      <c r="B665" s="60"/>
      <c r="C665" s="76"/>
      <c r="D665" s="76"/>
      <c r="E665" s="76"/>
      <c r="F665" s="60"/>
      <c r="G665" s="60"/>
    </row>
    <row r="666">
      <c r="A666" s="60"/>
      <c r="B666" s="60"/>
      <c r="C666" s="76"/>
      <c r="D666" s="76"/>
      <c r="E666" s="76"/>
      <c r="F666" s="60"/>
      <c r="G666" s="60"/>
    </row>
    <row r="667">
      <c r="A667" s="60"/>
      <c r="B667" s="60"/>
      <c r="C667" s="76"/>
      <c r="D667" s="76"/>
      <c r="E667" s="76"/>
      <c r="F667" s="60"/>
      <c r="G667" s="60"/>
    </row>
    <row r="668">
      <c r="A668" s="60"/>
      <c r="B668" s="60"/>
      <c r="C668" s="76"/>
      <c r="D668" s="76"/>
      <c r="E668" s="76"/>
      <c r="F668" s="60"/>
      <c r="G668" s="60"/>
    </row>
    <row r="669">
      <c r="A669" s="60"/>
      <c r="B669" s="60"/>
      <c r="C669" s="76"/>
      <c r="D669" s="76"/>
      <c r="E669" s="76"/>
      <c r="F669" s="60"/>
      <c r="G669" s="60"/>
    </row>
    <row r="670">
      <c r="A670" s="60"/>
      <c r="B670" s="60"/>
      <c r="C670" s="76"/>
      <c r="D670" s="76"/>
      <c r="E670" s="76"/>
      <c r="F670" s="60"/>
      <c r="G670" s="60"/>
    </row>
    <row r="671">
      <c r="A671" s="60"/>
      <c r="B671" s="60"/>
      <c r="C671" s="76"/>
      <c r="D671" s="76"/>
      <c r="E671" s="76"/>
      <c r="F671" s="60"/>
      <c r="G671" s="60"/>
    </row>
    <row r="672">
      <c r="A672" s="60"/>
      <c r="B672" s="60"/>
      <c r="C672" s="76"/>
      <c r="D672" s="76"/>
      <c r="E672" s="76"/>
      <c r="F672" s="60"/>
      <c r="G672" s="60"/>
    </row>
    <row r="673">
      <c r="A673" s="60"/>
      <c r="B673" s="60"/>
      <c r="C673" s="76"/>
      <c r="D673" s="76"/>
      <c r="E673" s="76"/>
      <c r="F673" s="60"/>
      <c r="G673" s="60"/>
    </row>
    <row r="674">
      <c r="A674" s="60"/>
      <c r="B674" s="60"/>
      <c r="C674" s="76"/>
      <c r="D674" s="76"/>
      <c r="E674" s="76"/>
      <c r="F674" s="60"/>
      <c r="G674" s="60"/>
    </row>
    <row r="675">
      <c r="A675" s="60"/>
      <c r="B675" s="60"/>
      <c r="C675" s="76"/>
      <c r="D675" s="76"/>
      <c r="E675" s="76"/>
      <c r="F675" s="60"/>
      <c r="G675" s="60"/>
    </row>
    <row r="676">
      <c r="A676" s="60"/>
      <c r="B676" s="60"/>
      <c r="C676" s="76"/>
      <c r="D676" s="76"/>
      <c r="E676" s="76"/>
      <c r="F676" s="60"/>
      <c r="G676" s="60"/>
    </row>
    <row r="677">
      <c r="A677" s="60"/>
      <c r="B677" s="60"/>
      <c r="C677" s="76"/>
      <c r="D677" s="76"/>
      <c r="E677" s="76"/>
      <c r="F677" s="60"/>
      <c r="G677" s="60"/>
    </row>
    <row r="678">
      <c r="A678" s="60"/>
      <c r="B678" s="60"/>
      <c r="C678" s="76"/>
      <c r="D678" s="76"/>
      <c r="E678" s="76"/>
      <c r="F678" s="60"/>
      <c r="G678" s="60"/>
    </row>
    <row r="679">
      <c r="A679" s="60"/>
      <c r="B679" s="60"/>
      <c r="C679" s="76"/>
      <c r="D679" s="76"/>
      <c r="E679" s="76"/>
      <c r="F679" s="60"/>
      <c r="G679" s="60"/>
    </row>
    <row r="680">
      <c r="A680" s="60"/>
      <c r="B680" s="60"/>
      <c r="C680" s="76"/>
      <c r="D680" s="76"/>
      <c r="E680" s="76"/>
      <c r="F680" s="60"/>
      <c r="G680" s="60"/>
    </row>
    <row r="681">
      <c r="A681" s="60"/>
      <c r="B681" s="60"/>
      <c r="C681" s="76"/>
      <c r="D681" s="76"/>
      <c r="E681" s="76"/>
      <c r="F681" s="60"/>
      <c r="G681" s="60"/>
    </row>
    <row r="682">
      <c r="A682" s="60"/>
      <c r="B682" s="60"/>
      <c r="C682" s="76"/>
      <c r="D682" s="76"/>
      <c r="E682" s="76"/>
      <c r="F682" s="60"/>
      <c r="G682" s="60"/>
    </row>
    <row r="683">
      <c r="A683" s="60"/>
      <c r="B683" s="60"/>
      <c r="C683" s="76"/>
      <c r="D683" s="76"/>
      <c r="E683" s="76"/>
      <c r="F683" s="60"/>
      <c r="G683" s="60"/>
    </row>
    <row r="684">
      <c r="A684" s="60"/>
      <c r="B684" s="60"/>
      <c r="C684" s="76"/>
      <c r="D684" s="76"/>
      <c r="E684" s="76"/>
      <c r="F684" s="60"/>
      <c r="G684" s="60"/>
    </row>
    <row r="685">
      <c r="A685" s="60"/>
      <c r="B685" s="60"/>
      <c r="C685" s="76"/>
      <c r="D685" s="76"/>
      <c r="E685" s="76"/>
      <c r="F685" s="60"/>
      <c r="G685" s="60"/>
    </row>
    <row r="686">
      <c r="A686" s="60"/>
      <c r="B686" s="60"/>
      <c r="C686" s="76"/>
      <c r="D686" s="76"/>
      <c r="E686" s="76"/>
      <c r="F686" s="60"/>
      <c r="G686" s="60"/>
    </row>
    <row r="687">
      <c r="A687" s="60"/>
      <c r="B687" s="60"/>
      <c r="C687" s="76"/>
      <c r="D687" s="76"/>
      <c r="E687" s="76"/>
      <c r="F687" s="60"/>
      <c r="G687" s="60"/>
    </row>
    <row r="688">
      <c r="A688" s="60"/>
      <c r="B688" s="60"/>
      <c r="C688" s="76"/>
      <c r="D688" s="76"/>
      <c r="E688" s="76"/>
      <c r="F688" s="60"/>
      <c r="G688" s="60"/>
    </row>
    <row r="689">
      <c r="A689" s="60"/>
      <c r="B689" s="60"/>
      <c r="C689" s="76"/>
      <c r="D689" s="76"/>
      <c r="E689" s="76"/>
      <c r="F689" s="60"/>
      <c r="G689" s="60"/>
    </row>
    <row r="690">
      <c r="A690" s="60"/>
      <c r="B690" s="60"/>
      <c r="C690" s="76"/>
      <c r="D690" s="76"/>
      <c r="E690" s="76"/>
      <c r="F690" s="60"/>
      <c r="G690" s="60"/>
    </row>
    <row r="691">
      <c r="A691" s="60"/>
      <c r="B691" s="60"/>
      <c r="C691" s="76"/>
      <c r="D691" s="76"/>
      <c r="E691" s="76"/>
      <c r="F691" s="60"/>
      <c r="G691" s="60"/>
    </row>
    <row r="692">
      <c r="A692" s="60"/>
      <c r="B692" s="60"/>
      <c r="C692" s="76"/>
      <c r="D692" s="76"/>
      <c r="E692" s="76"/>
      <c r="F692" s="60"/>
      <c r="G692" s="60"/>
    </row>
    <row r="693">
      <c r="A693" s="60"/>
      <c r="B693" s="60"/>
      <c r="C693" s="76"/>
      <c r="D693" s="76"/>
      <c r="E693" s="76"/>
      <c r="F693" s="60"/>
      <c r="G693" s="60"/>
    </row>
    <row r="694">
      <c r="A694" s="60"/>
      <c r="B694" s="60"/>
      <c r="C694" s="76"/>
      <c r="D694" s="76"/>
      <c r="E694" s="76"/>
      <c r="F694" s="60"/>
      <c r="G694" s="60"/>
    </row>
    <row r="695">
      <c r="A695" s="60"/>
      <c r="B695" s="60"/>
      <c r="C695" s="76"/>
      <c r="D695" s="76"/>
      <c r="E695" s="76"/>
      <c r="F695" s="60"/>
      <c r="G695" s="60"/>
    </row>
    <row r="696">
      <c r="A696" s="60"/>
      <c r="B696" s="60"/>
      <c r="C696" s="76"/>
      <c r="D696" s="76"/>
      <c r="E696" s="76"/>
      <c r="F696" s="60"/>
      <c r="G696" s="60"/>
    </row>
    <row r="697">
      <c r="A697" s="60"/>
      <c r="B697" s="60"/>
      <c r="C697" s="76"/>
      <c r="D697" s="76"/>
      <c r="E697" s="76"/>
      <c r="F697" s="60"/>
      <c r="G697" s="60"/>
    </row>
    <row r="698">
      <c r="A698" s="60"/>
      <c r="B698" s="60"/>
      <c r="C698" s="76"/>
      <c r="D698" s="76"/>
      <c r="E698" s="76"/>
      <c r="F698" s="60"/>
      <c r="G698" s="60"/>
    </row>
    <row r="699">
      <c r="A699" s="60"/>
      <c r="B699" s="60"/>
      <c r="C699" s="76"/>
      <c r="D699" s="76"/>
      <c r="E699" s="76"/>
      <c r="F699" s="60"/>
      <c r="G699" s="60"/>
    </row>
    <row r="700">
      <c r="A700" s="60"/>
      <c r="B700" s="60"/>
      <c r="C700" s="76"/>
      <c r="D700" s="76"/>
      <c r="E700" s="76"/>
      <c r="F700" s="60"/>
      <c r="G700" s="60"/>
    </row>
    <row r="701">
      <c r="A701" s="60"/>
      <c r="B701" s="60"/>
      <c r="C701" s="76"/>
      <c r="D701" s="76"/>
      <c r="E701" s="76"/>
      <c r="F701" s="60"/>
      <c r="G701" s="60"/>
    </row>
    <row r="702">
      <c r="A702" s="60"/>
      <c r="B702" s="60"/>
      <c r="C702" s="76"/>
      <c r="D702" s="76"/>
      <c r="E702" s="76"/>
      <c r="F702" s="60"/>
      <c r="G702" s="60"/>
    </row>
    <row r="703">
      <c r="A703" s="60"/>
      <c r="B703" s="60"/>
      <c r="C703" s="76"/>
      <c r="D703" s="76"/>
      <c r="E703" s="76"/>
      <c r="F703" s="60"/>
      <c r="G703" s="60"/>
    </row>
    <row r="704">
      <c r="A704" s="60"/>
      <c r="B704" s="60"/>
      <c r="C704" s="76"/>
      <c r="D704" s="76"/>
      <c r="E704" s="76"/>
      <c r="F704" s="60"/>
      <c r="G704" s="60"/>
    </row>
    <row r="705">
      <c r="A705" s="60"/>
      <c r="B705" s="60"/>
      <c r="C705" s="76"/>
      <c r="D705" s="76"/>
      <c r="E705" s="76"/>
      <c r="F705" s="60"/>
      <c r="G705" s="60"/>
    </row>
    <row r="706">
      <c r="A706" s="60"/>
      <c r="B706" s="60"/>
      <c r="C706" s="76"/>
      <c r="D706" s="76"/>
      <c r="E706" s="76"/>
      <c r="F706" s="60"/>
      <c r="G706" s="60"/>
    </row>
    <row r="707">
      <c r="A707" s="60"/>
      <c r="B707" s="60"/>
      <c r="C707" s="76"/>
      <c r="D707" s="76"/>
      <c r="E707" s="76"/>
      <c r="F707" s="60"/>
      <c r="G707" s="60"/>
    </row>
    <row r="708">
      <c r="A708" s="60"/>
      <c r="B708" s="60"/>
      <c r="C708" s="76"/>
      <c r="D708" s="76"/>
      <c r="E708" s="76"/>
      <c r="F708" s="60"/>
      <c r="G708" s="60"/>
    </row>
    <row r="709">
      <c r="A709" s="60"/>
      <c r="B709" s="60"/>
      <c r="C709" s="76"/>
      <c r="D709" s="76"/>
      <c r="E709" s="76"/>
      <c r="F709" s="60"/>
      <c r="G709" s="60"/>
    </row>
    <row r="710">
      <c r="A710" s="60"/>
      <c r="B710" s="60"/>
      <c r="C710" s="76"/>
      <c r="D710" s="76"/>
      <c r="E710" s="76"/>
      <c r="F710" s="60"/>
      <c r="G710" s="60"/>
    </row>
    <row r="711">
      <c r="A711" s="60"/>
      <c r="B711" s="60"/>
      <c r="C711" s="76"/>
      <c r="D711" s="76"/>
      <c r="E711" s="76"/>
      <c r="F711" s="60"/>
      <c r="G711" s="60"/>
    </row>
    <row r="712">
      <c r="A712" s="60"/>
      <c r="B712" s="60"/>
      <c r="C712" s="76"/>
      <c r="D712" s="76"/>
      <c r="E712" s="76"/>
      <c r="F712" s="60"/>
      <c r="G712" s="60"/>
    </row>
    <row r="713">
      <c r="A713" s="60"/>
      <c r="B713" s="60"/>
      <c r="C713" s="76"/>
      <c r="D713" s="76"/>
      <c r="E713" s="76"/>
      <c r="F713" s="60"/>
      <c r="G713" s="60"/>
    </row>
    <row r="714">
      <c r="A714" s="60"/>
      <c r="B714" s="60"/>
      <c r="C714" s="76"/>
      <c r="D714" s="76"/>
      <c r="E714" s="76"/>
      <c r="F714" s="60"/>
      <c r="G714" s="60"/>
    </row>
    <row r="715">
      <c r="A715" s="60"/>
      <c r="B715" s="60"/>
      <c r="C715" s="76"/>
      <c r="D715" s="76"/>
      <c r="E715" s="76"/>
      <c r="F715" s="60"/>
      <c r="G715" s="60"/>
    </row>
    <row r="716">
      <c r="A716" s="60"/>
      <c r="B716" s="60"/>
      <c r="C716" s="76"/>
      <c r="D716" s="76"/>
      <c r="E716" s="76"/>
      <c r="F716" s="60"/>
      <c r="G716" s="60"/>
    </row>
    <row r="717">
      <c r="A717" s="60"/>
      <c r="B717" s="60"/>
      <c r="C717" s="76"/>
      <c r="D717" s="76"/>
      <c r="E717" s="76"/>
      <c r="F717" s="60"/>
      <c r="G717" s="60"/>
    </row>
    <row r="718">
      <c r="A718" s="60"/>
      <c r="B718" s="60"/>
      <c r="C718" s="76"/>
      <c r="D718" s="76"/>
      <c r="E718" s="76"/>
      <c r="F718" s="60"/>
      <c r="G718" s="60"/>
    </row>
    <row r="719">
      <c r="A719" s="60"/>
      <c r="B719" s="60"/>
      <c r="C719" s="76"/>
      <c r="D719" s="76"/>
      <c r="E719" s="76"/>
      <c r="F719" s="60"/>
      <c r="G719" s="60"/>
    </row>
    <row r="720">
      <c r="A720" s="60"/>
      <c r="B720" s="60"/>
      <c r="C720" s="76"/>
      <c r="D720" s="76"/>
      <c r="E720" s="76"/>
      <c r="F720" s="60"/>
      <c r="G720" s="60"/>
    </row>
    <row r="721">
      <c r="A721" s="60"/>
      <c r="B721" s="60"/>
      <c r="C721" s="76"/>
      <c r="D721" s="76"/>
      <c r="E721" s="76"/>
      <c r="F721" s="60"/>
      <c r="G721" s="60"/>
    </row>
    <row r="722">
      <c r="A722" s="60"/>
      <c r="B722" s="60"/>
      <c r="C722" s="76"/>
      <c r="D722" s="76"/>
      <c r="E722" s="76"/>
      <c r="F722" s="60"/>
      <c r="G722" s="60"/>
    </row>
    <row r="723">
      <c r="A723" s="60"/>
      <c r="B723" s="60"/>
      <c r="C723" s="76"/>
      <c r="D723" s="76"/>
      <c r="E723" s="76"/>
      <c r="F723" s="60"/>
      <c r="G723" s="60"/>
    </row>
    <row r="724">
      <c r="A724" s="60"/>
      <c r="B724" s="60"/>
      <c r="C724" s="76"/>
      <c r="D724" s="76"/>
      <c r="E724" s="76"/>
      <c r="F724" s="60"/>
      <c r="G724" s="60"/>
    </row>
    <row r="725">
      <c r="A725" s="60"/>
      <c r="B725" s="60"/>
      <c r="C725" s="76"/>
      <c r="D725" s="76"/>
      <c r="E725" s="76"/>
      <c r="F725" s="60"/>
      <c r="G725" s="60"/>
    </row>
    <row r="726">
      <c r="A726" s="60"/>
      <c r="B726" s="60"/>
      <c r="C726" s="76"/>
      <c r="D726" s="76"/>
      <c r="E726" s="76"/>
      <c r="F726" s="60"/>
      <c r="G726" s="60"/>
    </row>
    <row r="727">
      <c r="A727" s="60"/>
      <c r="B727" s="60"/>
      <c r="C727" s="76"/>
      <c r="D727" s="76"/>
      <c r="E727" s="76"/>
      <c r="F727" s="60"/>
      <c r="G727" s="60"/>
    </row>
    <row r="728">
      <c r="A728" s="60"/>
      <c r="B728" s="60"/>
      <c r="C728" s="76"/>
      <c r="D728" s="76"/>
      <c r="E728" s="76"/>
      <c r="F728" s="60"/>
      <c r="G728" s="60"/>
    </row>
    <row r="729">
      <c r="A729" s="60"/>
      <c r="B729" s="60"/>
      <c r="C729" s="76"/>
      <c r="D729" s="76"/>
      <c r="E729" s="76"/>
      <c r="F729" s="60"/>
      <c r="G729" s="60"/>
    </row>
    <row r="730">
      <c r="A730" s="60"/>
      <c r="B730" s="60"/>
      <c r="C730" s="76"/>
      <c r="D730" s="76"/>
      <c r="E730" s="76"/>
      <c r="F730" s="60"/>
      <c r="G730" s="60"/>
    </row>
    <row r="731">
      <c r="A731" s="60"/>
      <c r="B731" s="60"/>
      <c r="C731" s="76"/>
      <c r="D731" s="76"/>
      <c r="E731" s="76"/>
      <c r="F731" s="60"/>
      <c r="G731" s="60"/>
    </row>
    <row r="732">
      <c r="A732" s="60"/>
      <c r="B732" s="60"/>
      <c r="C732" s="76"/>
      <c r="D732" s="76"/>
      <c r="E732" s="76"/>
      <c r="F732" s="60"/>
      <c r="G732" s="60"/>
    </row>
    <row r="733">
      <c r="A733" s="60"/>
      <c r="B733" s="60"/>
      <c r="C733" s="76"/>
      <c r="D733" s="76"/>
      <c r="E733" s="76"/>
      <c r="F733" s="60"/>
      <c r="G733" s="60"/>
    </row>
    <row r="734">
      <c r="A734" s="60"/>
      <c r="B734" s="60"/>
      <c r="C734" s="76"/>
      <c r="D734" s="76"/>
      <c r="E734" s="76"/>
      <c r="F734" s="60"/>
      <c r="G734" s="60"/>
    </row>
    <row r="735">
      <c r="A735" s="60"/>
      <c r="B735" s="60"/>
      <c r="C735" s="76"/>
      <c r="D735" s="76"/>
      <c r="E735" s="76"/>
      <c r="F735" s="60"/>
      <c r="G735" s="60"/>
    </row>
    <row r="736">
      <c r="A736" s="60"/>
      <c r="B736" s="60"/>
      <c r="C736" s="76"/>
      <c r="D736" s="76"/>
      <c r="E736" s="76"/>
      <c r="F736" s="60"/>
      <c r="G736" s="60"/>
    </row>
    <row r="737">
      <c r="A737" s="60"/>
      <c r="B737" s="60"/>
      <c r="C737" s="76"/>
      <c r="D737" s="76"/>
      <c r="E737" s="76"/>
      <c r="F737" s="60"/>
      <c r="G737" s="60"/>
    </row>
    <row r="738">
      <c r="A738" s="60"/>
      <c r="B738" s="60"/>
      <c r="C738" s="76"/>
      <c r="D738" s="76"/>
      <c r="E738" s="76"/>
      <c r="F738" s="60"/>
      <c r="G738" s="60"/>
    </row>
    <row r="739">
      <c r="A739" s="60"/>
      <c r="B739" s="60"/>
      <c r="C739" s="76"/>
      <c r="D739" s="76"/>
      <c r="E739" s="76"/>
      <c r="F739" s="60"/>
      <c r="G739" s="60"/>
    </row>
    <row r="740">
      <c r="A740" s="60"/>
      <c r="B740" s="60"/>
      <c r="C740" s="76"/>
      <c r="D740" s="76"/>
      <c r="E740" s="76"/>
      <c r="F740" s="60"/>
      <c r="G740" s="60"/>
    </row>
    <row r="741">
      <c r="A741" s="60"/>
      <c r="B741" s="60"/>
      <c r="C741" s="76"/>
      <c r="D741" s="76"/>
      <c r="E741" s="76"/>
      <c r="F741" s="60"/>
      <c r="G741" s="60"/>
    </row>
    <row r="742">
      <c r="A742" s="60"/>
      <c r="B742" s="60"/>
      <c r="C742" s="76"/>
      <c r="D742" s="76"/>
      <c r="E742" s="76"/>
      <c r="F742" s="60"/>
      <c r="G742" s="60"/>
    </row>
    <row r="743">
      <c r="A743" s="60"/>
      <c r="B743" s="60"/>
      <c r="C743" s="76"/>
      <c r="D743" s="76"/>
      <c r="E743" s="76"/>
      <c r="F743" s="60"/>
      <c r="G743" s="60"/>
    </row>
    <row r="744">
      <c r="A744" s="60"/>
      <c r="B744" s="60"/>
      <c r="C744" s="76"/>
      <c r="D744" s="76"/>
      <c r="E744" s="76"/>
      <c r="F744" s="60"/>
      <c r="G744" s="60"/>
    </row>
    <row r="745">
      <c r="A745" s="60"/>
      <c r="B745" s="60"/>
      <c r="C745" s="76"/>
      <c r="D745" s="76"/>
      <c r="E745" s="76"/>
      <c r="F745" s="60"/>
      <c r="G745" s="60"/>
    </row>
    <row r="746">
      <c r="A746" s="60"/>
      <c r="B746" s="60"/>
      <c r="C746" s="76"/>
      <c r="D746" s="76"/>
      <c r="E746" s="76"/>
      <c r="F746" s="60"/>
      <c r="G746" s="60"/>
    </row>
    <row r="747">
      <c r="A747" s="60"/>
      <c r="B747" s="60"/>
      <c r="C747" s="76"/>
      <c r="D747" s="76"/>
      <c r="E747" s="76"/>
      <c r="F747" s="60"/>
      <c r="G747" s="60"/>
    </row>
    <row r="748">
      <c r="A748" s="60"/>
      <c r="B748" s="60"/>
      <c r="C748" s="76"/>
      <c r="D748" s="76"/>
      <c r="E748" s="76"/>
      <c r="F748" s="60"/>
      <c r="G748" s="60"/>
    </row>
    <row r="749">
      <c r="A749" s="60"/>
      <c r="B749" s="60"/>
      <c r="C749" s="76"/>
      <c r="D749" s="76"/>
      <c r="E749" s="76"/>
      <c r="F749" s="60"/>
      <c r="G749" s="60"/>
    </row>
    <row r="750">
      <c r="A750" s="60"/>
      <c r="B750" s="60"/>
      <c r="C750" s="76"/>
      <c r="D750" s="76"/>
      <c r="E750" s="76"/>
      <c r="F750" s="60"/>
      <c r="G750" s="60"/>
    </row>
    <row r="751">
      <c r="A751" s="60"/>
      <c r="B751" s="60"/>
      <c r="C751" s="76"/>
      <c r="D751" s="76"/>
      <c r="E751" s="76"/>
      <c r="F751" s="60"/>
      <c r="G751" s="60"/>
    </row>
    <row r="752">
      <c r="A752" s="60"/>
      <c r="B752" s="60"/>
      <c r="C752" s="76"/>
      <c r="D752" s="76"/>
      <c r="E752" s="76"/>
      <c r="F752" s="60"/>
      <c r="G752" s="60"/>
    </row>
    <row r="753">
      <c r="A753" s="60"/>
      <c r="B753" s="60"/>
      <c r="C753" s="76"/>
      <c r="D753" s="76"/>
      <c r="E753" s="76"/>
      <c r="F753" s="60"/>
      <c r="G753" s="60"/>
    </row>
    <row r="754">
      <c r="A754" s="60"/>
      <c r="B754" s="60"/>
      <c r="C754" s="76"/>
      <c r="D754" s="76"/>
      <c r="E754" s="76"/>
      <c r="F754" s="60"/>
      <c r="G754" s="60"/>
    </row>
    <row r="755">
      <c r="A755" s="60"/>
      <c r="B755" s="60"/>
      <c r="C755" s="76"/>
      <c r="D755" s="76"/>
      <c r="E755" s="76"/>
      <c r="F755" s="60"/>
      <c r="G755" s="60"/>
    </row>
    <row r="756">
      <c r="A756" s="60"/>
      <c r="B756" s="60"/>
      <c r="C756" s="76"/>
      <c r="D756" s="76"/>
      <c r="E756" s="76"/>
      <c r="F756" s="60"/>
      <c r="G756" s="60"/>
    </row>
    <row r="757">
      <c r="A757" s="60"/>
      <c r="B757" s="60"/>
      <c r="C757" s="76"/>
      <c r="D757" s="76"/>
      <c r="E757" s="76"/>
      <c r="F757" s="60"/>
      <c r="G757" s="60"/>
    </row>
    <row r="758">
      <c r="A758" s="60"/>
      <c r="B758" s="60"/>
      <c r="C758" s="76"/>
      <c r="D758" s="76"/>
      <c r="E758" s="76"/>
      <c r="F758" s="60"/>
      <c r="G758" s="60"/>
    </row>
    <row r="759">
      <c r="A759" s="60"/>
      <c r="B759" s="60"/>
      <c r="C759" s="76"/>
      <c r="D759" s="76"/>
      <c r="E759" s="76"/>
      <c r="F759" s="60"/>
      <c r="G759" s="60"/>
    </row>
    <row r="760">
      <c r="A760" s="60"/>
      <c r="B760" s="60"/>
      <c r="C760" s="76"/>
      <c r="D760" s="76"/>
      <c r="E760" s="76"/>
      <c r="F760" s="60"/>
      <c r="G760" s="60"/>
    </row>
    <row r="761">
      <c r="A761" s="60"/>
      <c r="B761" s="60"/>
      <c r="C761" s="76"/>
      <c r="D761" s="76"/>
      <c r="E761" s="76"/>
      <c r="F761" s="60"/>
      <c r="G761" s="60"/>
    </row>
    <row r="762">
      <c r="A762" s="60"/>
      <c r="B762" s="60"/>
      <c r="C762" s="76"/>
      <c r="D762" s="76"/>
      <c r="E762" s="76"/>
      <c r="F762" s="60"/>
      <c r="G762" s="60"/>
    </row>
    <row r="763">
      <c r="A763" s="60"/>
      <c r="B763" s="60"/>
      <c r="C763" s="76"/>
      <c r="D763" s="76"/>
      <c r="E763" s="76"/>
      <c r="F763" s="60"/>
      <c r="G763" s="60"/>
    </row>
    <row r="764">
      <c r="A764" s="60"/>
      <c r="B764" s="60"/>
      <c r="C764" s="76"/>
      <c r="D764" s="76"/>
      <c r="E764" s="76"/>
      <c r="F764" s="60"/>
      <c r="G764" s="60"/>
    </row>
    <row r="765">
      <c r="A765" s="60"/>
      <c r="B765" s="60"/>
      <c r="C765" s="76"/>
      <c r="D765" s="76"/>
      <c r="E765" s="76"/>
      <c r="F765" s="60"/>
      <c r="G765" s="60"/>
    </row>
    <row r="766">
      <c r="A766" s="60"/>
      <c r="B766" s="60"/>
      <c r="C766" s="76"/>
      <c r="D766" s="76"/>
      <c r="E766" s="76"/>
      <c r="F766" s="60"/>
      <c r="G766" s="60"/>
    </row>
    <row r="767">
      <c r="A767" s="60"/>
      <c r="B767" s="60"/>
      <c r="C767" s="76"/>
      <c r="D767" s="76"/>
      <c r="E767" s="76"/>
      <c r="F767" s="60"/>
      <c r="G767" s="60"/>
    </row>
    <row r="768">
      <c r="A768" s="60"/>
      <c r="B768" s="60"/>
      <c r="C768" s="76"/>
      <c r="D768" s="76"/>
      <c r="E768" s="76"/>
      <c r="F768" s="60"/>
      <c r="G768" s="60"/>
    </row>
    <row r="769">
      <c r="A769" s="60"/>
      <c r="B769" s="60"/>
      <c r="C769" s="76"/>
      <c r="D769" s="76"/>
      <c r="E769" s="76"/>
      <c r="F769" s="60"/>
      <c r="G769" s="60"/>
    </row>
    <row r="770">
      <c r="A770" s="60"/>
      <c r="B770" s="60"/>
      <c r="C770" s="76"/>
      <c r="D770" s="76"/>
      <c r="E770" s="76"/>
      <c r="F770" s="60"/>
      <c r="G770" s="60"/>
    </row>
    <row r="771">
      <c r="A771" s="60"/>
      <c r="B771" s="60"/>
      <c r="C771" s="76"/>
      <c r="D771" s="76"/>
      <c r="E771" s="76"/>
      <c r="F771" s="60"/>
      <c r="G771" s="60"/>
    </row>
    <row r="772">
      <c r="A772" s="60"/>
      <c r="B772" s="60"/>
      <c r="C772" s="76"/>
      <c r="D772" s="76"/>
      <c r="E772" s="76"/>
      <c r="F772" s="60"/>
      <c r="G772" s="60"/>
    </row>
    <row r="773">
      <c r="A773" s="60"/>
      <c r="B773" s="60"/>
      <c r="C773" s="76"/>
      <c r="D773" s="76"/>
      <c r="E773" s="76"/>
      <c r="F773" s="60"/>
      <c r="G773" s="60"/>
    </row>
    <row r="774">
      <c r="A774" s="60"/>
      <c r="B774" s="60"/>
      <c r="C774" s="76"/>
      <c r="D774" s="76"/>
      <c r="E774" s="76"/>
      <c r="F774" s="60"/>
      <c r="G774" s="60"/>
    </row>
    <row r="775">
      <c r="A775" s="60"/>
      <c r="B775" s="60"/>
      <c r="C775" s="76"/>
      <c r="D775" s="76"/>
      <c r="E775" s="76"/>
      <c r="F775" s="60"/>
      <c r="G775" s="60"/>
    </row>
    <row r="776">
      <c r="A776" s="60"/>
      <c r="B776" s="60"/>
      <c r="C776" s="76"/>
      <c r="D776" s="76"/>
      <c r="E776" s="76"/>
      <c r="F776" s="60"/>
      <c r="G776" s="60"/>
    </row>
    <row r="777">
      <c r="A777" s="60"/>
      <c r="B777" s="60"/>
      <c r="C777" s="76"/>
      <c r="D777" s="76"/>
      <c r="E777" s="76"/>
      <c r="F777" s="60"/>
      <c r="G777" s="60"/>
    </row>
    <row r="778">
      <c r="A778" s="60"/>
      <c r="B778" s="60"/>
      <c r="C778" s="76"/>
      <c r="D778" s="76"/>
      <c r="E778" s="76"/>
      <c r="F778" s="60"/>
      <c r="G778" s="60"/>
    </row>
    <row r="779">
      <c r="A779" s="60"/>
      <c r="B779" s="60"/>
      <c r="C779" s="76"/>
      <c r="D779" s="76"/>
      <c r="E779" s="76"/>
      <c r="F779" s="60"/>
      <c r="G779" s="60"/>
    </row>
    <row r="780">
      <c r="A780" s="60"/>
      <c r="B780" s="60"/>
      <c r="C780" s="76"/>
      <c r="D780" s="76"/>
      <c r="E780" s="76"/>
      <c r="F780" s="60"/>
      <c r="G780" s="60"/>
    </row>
    <row r="781">
      <c r="A781" s="60"/>
      <c r="B781" s="60"/>
      <c r="C781" s="76"/>
      <c r="D781" s="76"/>
      <c r="E781" s="76"/>
      <c r="F781" s="60"/>
      <c r="G781" s="60"/>
    </row>
    <row r="782">
      <c r="A782" s="60"/>
      <c r="B782" s="60"/>
      <c r="C782" s="76"/>
      <c r="D782" s="76"/>
      <c r="E782" s="76"/>
      <c r="F782" s="60"/>
      <c r="G782" s="60"/>
    </row>
    <row r="783">
      <c r="A783" s="60"/>
      <c r="B783" s="60"/>
      <c r="C783" s="76"/>
      <c r="D783" s="76"/>
      <c r="E783" s="76"/>
      <c r="F783" s="60"/>
      <c r="G783" s="60"/>
    </row>
    <row r="784">
      <c r="A784" s="60"/>
      <c r="B784" s="60"/>
      <c r="C784" s="76"/>
      <c r="D784" s="76"/>
      <c r="E784" s="76"/>
      <c r="F784" s="60"/>
      <c r="G784" s="60"/>
    </row>
    <row r="785">
      <c r="A785" s="60"/>
      <c r="B785" s="60"/>
      <c r="C785" s="76"/>
      <c r="D785" s="76"/>
      <c r="E785" s="76"/>
      <c r="F785" s="60"/>
      <c r="G785" s="60"/>
    </row>
    <row r="786">
      <c r="A786" s="60"/>
      <c r="B786" s="60"/>
      <c r="C786" s="76"/>
      <c r="D786" s="76"/>
      <c r="E786" s="76"/>
      <c r="F786" s="60"/>
      <c r="G786" s="60"/>
    </row>
    <row r="787">
      <c r="A787" s="60"/>
      <c r="B787" s="60"/>
      <c r="C787" s="76"/>
      <c r="D787" s="76"/>
      <c r="E787" s="76"/>
      <c r="F787" s="60"/>
      <c r="G787" s="60"/>
    </row>
    <row r="788">
      <c r="A788" s="60"/>
      <c r="B788" s="60"/>
      <c r="C788" s="76"/>
      <c r="D788" s="76"/>
      <c r="E788" s="76"/>
      <c r="F788" s="60"/>
      <c r="G788" s="60"/>
    </row>
    <row r="789">
      <c r="A789" s="60"/>
      <c r="B789" s="60"/>
      <c r="C789" s="76"/>
      <c r="D789" s="76"/>
      <c r="E789" s="76"/>
      <c r="F789" s="60"/>
      <c r="G789" s="60"/>
    </row>
    <row r="790">
      <c r="A790" s="60"/>
      <c r="B790" s="60"/>
      <c r="C790" s="76"/>
      <c r="D790" s="76"/>
      <c r="E790" s="76"/>
      <c r="F790" s="60"/>
      <c r="G790" s="60"/>
    </row>
    <row r="791">
      <c r="A791" s="60"/>
      <c r="B791" s="60"/>
      <c r="C791" s="76"/>
      <c r="D791" s="76"/>
      <c r="E791" s="76"/>
      <c r="F791" s="60"/>
      <c r="G791" s="60"/>
    </row>
    <row r="792">
      <c r="A792" s="60"/>
      <c r="B792" s="60"/>
      <c r="C792" s="76"/>
      <c r="D792" s="76"/>
      <c r="E792" s="76"/>
      <c r="F792" s="60"/>
      <c r="G792" s="60"/>
    </row>
    <row r="793">
      <c r="A793" s="60"/>
      <c r="B793" s="60"/>
      <c r="C793" s="76"/>
      <c r="D793" s="76"/>
      <c r="E793" s="76"/>
      <c r="F793" s="60"/>
      <c r="G793" s="60"/>
    </row>
    <row r="794">
      <c r="A794" s="60"/>
      <c r="B794" s="60"/>
      <c r="C794" s="76"/>
      <c r="D794" s="76"/>
      <c r="E794" s="76"/>
      <c r="F794" s="60"/>
      <c r="G794" s="60"/>
    </row>
    <row r="795">
      <c r="A795" s="60"/>
      <c r="B795" s="60"/>
      <c r="C795" s="76"/>
      <c r="D795" s="76"/>
      <c r="E795" s="76"/>
      <c r="F795" s="60"/>
      <c r="G795" s="60"/>
    </row>
    <row r="796">
      <c r="A796" s="60"/>
      <c r="B796" s="60"/>
      <c r="C796" s="76"/>
      <c r="D796" s="76"/>
      <c r="E796" s="76"/>
      <c r="F796" s="60"/>
      <c r="G796" s="60"/>
    </row>
    <row r="797">
      <c r="A797" s="60"/>
      <c r="B797" s="60"/>
      <c r="C797" s="76"/>
      <c r="D797" s="76"/>
      <c r="E797" s="76"/>
      <c r="F797" s="60"/>
      <c r="G797" s="60"/>
    </row>
    <row r="798">
      <c r="A798" s="60"/>
      <c r="B798" s="60"/>
      <c r="C798" s="76"/>
      <c r="D798" s="76"/>
      <c r="E798" s="76"/>
      <c r="F798" s="60"/>
      <c r="G798" s="60"/>
    </row>
    <row r="799">
      <c r="A799" s="60"/>
      <c r="B799" s="60"/>
      <c r="C799" s="76"/>
      <c r="D799" s="76"/>
      <c r="E799" s="76"/>
      <c r="F799" s="60"/>
      <c r="G799" s="60"/>
    </row>
    <row r="800">
      <c r="A800" s="60"/>
      <c r="B800" s="60"/>
      <c r="C800" s="76"/>
      <c r="D800" s="76"/>
      <c r="E800" s="76"/>
      <c r="F800" s="60"/>
      <c r="G800" s="60"/>
    </row>
    <row r="801">
      <c r="A801" s="60"/>
      <c r="B801" s="60"/>
      <c r="C801" s="76"/>
      <c r="D801" s="76"/>
      <c r="E801" s="76"/>
      <c r="F801" s="60"/>
      <c r="G801" s="60"/>
    </row>
    <row r="802">
      <c r="A802" s="60"/>
      <c r="B802" s="60"/>
      <c r="C802" s="76"/>
      <c r="D802" s="76"/>
      <c r="E802" s="76"/>
      <c r="F802" s="60"/>
      <c r="G802" s="60"/>
    </row>
    <row r="803">
      <c r="A803" s="60"/>
      <c r="B803" s="60"/>
      <c r="C803" s="76"/>
      <c r="D803" s="76"/>
      <c r="E803" s="76"/>
      <c r="F803" s="60"/>
      <c r="G803" s="60"/>
    </row>
    <row r="804">
      <c r="A804" s="60"/>
      <c r="B804" s="60"/>
      <c r="C804" s="76"/>
      <c r="D804" s="76"/>
      <c r="E804" s="76"/>
      <c r="F804" s="60"/>
      <c r="G804" s="60"/>
    </row>
    <row r="805">
      <c r="A805" s="60"/>
      <c r="B805" s="60"/>
      <c r="C805" s="76"/>
      <c r="D805" s="76"/>
      <c r="E805" s="76"/>
      <c r="F805" s="60"/>
      <c r="G805" s="60"/>
    </row>
    <row r="806">
      <c r="A806" s="60"/>
      <c r="B806" s="60"/>
      <c r="C806" s="76"/>
      <c r="D806" s="76"/>
      <c r="E806" s="76"/>
      <c r="F806" s="60"/>
      <c r="G806" s="60"/>
    </row>
    <row r="807">
      <c r="A807" s="60"/>
      <c r="B807" s="60"/>
      <c r="C807" s="76"/>
      <c r="D807" s="76"/>
      <c r="E807" s="76"/>
      <c r="F807" s="60"/>
      <c r="G807" s="60"/>
    </row>
    <row r="808">
      <c r="A808" s="60"/>
      <c r="B808" s="60"/>
      <c r="C808" s="76"/>
      <c r="D808" s="76"/>
      <c r="E808" s="76"/>
      <c r="F808" s="60"/>
      <c r="G808" s="60"/>
    </row>
    <row r="809">
      <c r="A809" s="60"/>
      <c r="B809" s="60"/>
      <c r="C809" s="76"/>
      <c r="D809" s="76"/>
      <c r="E809" s="76"/>
      <c r="F809" s="60"/>
      <c r="G809" s="60"/>
    </row>
    <row r="810">
      <c r="A810" s="60"/>
      <c r="B810" s="60"/>
      <c r="C810" s="76"/>
      <c r="D810" s="76"/>
      <c r="E810" s="76"/>
      <c r="F810" s="60"/>
      <c r="G810" s="60"/>
    </row>
    <row r="811">
      <c r="A811" s="60"/>
      <c r="B811" s="60"/>
      <c r="C811" s="76"/>
      <c r="D811" s="76"/>
      <c r="E811" s="76"/>
      <c r="F811" s="60"/>
      <c r="G811" s="60"/>
    </row>
    <row r="812">
      <c r="A812" s="60"/>
      <c r="B812" s="60"/>
      <c r="C812" s="76"/>
      <c r="D812" s="76"/>
      <c r="E812" s="76"/>
      <c r="F812" s="60"/>
      <c r="G812" s="60"/>
    </row>
    <row r="813">
      <c r="A813" s="60"/>
      <c r="B813" s="60"/>
      <c r="C813" s="76"/>
      <c r="D813" s="76"/>
      <c r="E813" s="76"/>
      <c r="F813" s="60"/>
      <c r="G813" s="60"/>
    </row>
    <row r="814">
      <c r="A814" s="60"/>
      <c r="B814" s="60"/>
      <c r="C814" s="76"/>
      <c r="D814" s="76"/>
      <c r="E814" s="76"/>
      <c r="F814" s="60"/>
      <c r="G814" s="60"/>
    </row>
    <row r="815">
      <c r="A815" s="60"/>
      <c r="B815" s="60"/>
      <c r="C815" s="76"/>
      <c r="D815" s="76"/>
      <c r="E815" s="76"/>
      <c r="F815" s="60"/>
      <c r="G815" s="60"/>
    </row>
    <row r="816">
      <c r="A816" s="60"/>
      <c r="B816" s="60"/>
      <c r="C816" s="76"/>
      <c r="D816" s="76"/>
      <c r="E816" s="76"/>
      <c r="F816" s="60"/>
      <c r="G816" s="60"/>
    </row>
    <row r="817">
      <c r="A817" s="60"/>
      <c r="B817" s="60"/>
      <c r="C817" s="76"/>
      <c r="D817" s="76"/>
      <c r="E817" s="76"/>
      <c r="F817" s="60"/>
      <c r="G817" s="60"/>
    </row>
    <row r="818">
      <c r="A818" s="60"/>
      <c r="B818" s="60"/>
      <c r="C818" s="76"/>
      <c r="D818" s="76"/>
      <c r="E818" s="76"/>
      <c r="F818" s="60"/>
      <c r="G818" s="60"/>
    </row>
    <row r="819">
      <c r="A819" s="60"/>
      <c r="B819" s="60"/>
      <c r="C819" s="76"/>
      <c r="D819" s="76"/>
      <c r="E819" s="76"/>
      <c r="F819" s="60"/>
      <c r="G819" s="60"/>
    </row>
    <row r="820">
      <c r="A820" s="60"/>
      <c r="B820" s="60"/>
      <c r="C820" s="76"/>
      <c r="D820" s="76"/>
      <c r="E820" s="76"/>
      <c r="F820" s="60"/>
      <c r="G820" s="60"/>
    </row>
    <row r="821">
      <c r="A821" s="60"/>
      <c r="B821" s="60"/>
      <c r="C821" s="76"/>
      <c r="D821" s="76"/>
      <c r="E821" s="76"/>
      <c r="F821" s="60"/>
      <c r="G821" s="60"/>
    </row>
    <row r="822">
      <c r="A822" s="60"/>
      <c r="B822" s="60"/>
      <c r="C822" s="76"/>
      <c r="D822" s="76"/>
      <c r="E822" s="76"/>
      <c r="F822" s="60"/>
      <c r="G822" s="60"/>
    </row>
    <row r="823">
      <c r="A823" s="60"/>
      <c r="B823" s="60"/>
      <c r="C823" s="76"/>
      <c r="D823" s="76"/>
      <c r="E823" s="76"/>
      <c r="F823" s="60"/>
      <c r="G823" s="60"/>
    </row>
    <row r="824">
      <c r="A824" s="60"/>
      <c r="B824" s="60"/>
      <c r="C824" s="76"/>
      <c r="D824" s="76"/>
      <c r="E824" s="76"/>
      <c r="F824" s="60"/>
      <c r="G824" s="60"/>
    </row>
    <row r="825">
      <c r="A825" s="60"/>
      <c r="B825" s="60"/>
      <c r="C825" s="76"/>
      <c r="D825" s="76"/>
      <c r="E825" s="76"/>
      <c r="F825" s="60"/>
      <c r="G825" s="60"/>
    </row>
    <row r="826">
      <c r="A826" s="60"/>
      <c r="B826" s="60"/>
      <c r="C826" s="76"/>
      <c r="D826" s="76"/>
      <c r="E826" s="76"/>
      <c r="F826" s="60"/>
      <c r="G826" s="60"/>
    </row>
    <row r="827">
      <c r="A827" s="60"/>
      <c r="B827" s="60"/>
      <c r="C827" s="76"/>
      <c r="D827" s="76"/>
      <c r="E827" s="76"/>
      <c r="F827" s="60"/>
      <c r="G827" s="60"/>
    </row>
    <row r="828">
      <c r="A828" s="60"/>
      <c r="B828" s="60"/>
      <c r="C828" s="76"/>
      <c r="D828" s="76"/>
      <c r="E828" s="76"/>
      <c r="F828" s="60"/>
      <c r="G828" s="60"/>
    </row>
    <row r="829">
      <c r="A829" s="60"/>
      <c r="B829" s="60"/>
      <c r="C829" s="76"/>
      <c r="D829" s="76"/>
      <c r="E829" s="76"/>
      <c r="F829" s="60"/>
      <c r="G829" s="60"/>
    </row>
    <row r="830">
      <c r="A830" s="60"/>
      <c r="B830" s="60"/>
      <c r="C830" s="76"/>
      <c r="D830" s="76"/>
      <c r="E830" s="76"/>
      <c r="F830" s="60"/>
      <c r="G830" s="60"/>
    </row>
    <row r="831">
      <c r="A831" s="60"/>
      <c r="B831" s="60"/>
      <c r="C831" s="76"/>
      <c r="D831" s="76"/>
      <c r="E831" s="76"/>
      <c r="F831" s="60"/>
      <c r="G831" s="60"/>
    </row>
    <row r="832">
      <c r="A832" s="60"/>
      <c r="B832" s="60"/>
      <c r="C832" s="76"/>
      <c r="D832" s="76"/>
      <c r="E832" s="76"/>
      <c r="F832" s="60"/>
      <c r="G832" s="60"/>
    </row>
    <row r="833">
      <c r="A833" s="60"/>
      <c r="B833" s="60"/>
      <c r="C833" s="76"/>
      <c r="D833" s="76"/>
      <c r="E833" s="76"/>
      <c r="F833" s="60"/>
      <c r="G833" s="60"/>
    </row>
    <row r="834">
      <c r="A834" s="60"/>
      <c r="B834" s="60"/>
      <c r="C834" s="76"/>
      <c r="D834" s="76"/>
      <c r="E834" s="76"/>
      <c r="F834" s="60"/>
      <c r="G834" s="60"/>
    </row>
    <row r="835">
      <c r="A835" s="60"/>
      <c r="B835" s="60"/>
      <c r="C835" s="76"/>
      <c r="D835" s="76"/>
      <c r="E835" s="76"/>
      <c r="F835" s="60"/>
      <c r="G835" s="60"/>
    </row>
    <row r="836">
      <c r="A836" s="60"/>
      <c r="B836" s="60"/>
      <c r="C836" s="76"/>
      <c r="D836" s="76"/>
      <c r="E836" s="76"/>
      <c r="F836" s="60"/>
      <c r="G836" s="60"/>
    </row>
    <row r="837">
      <c r="A837" s="60"/>
      <c r="B837" s="60"/>
      <c r="C837" s="76"/>
      <c r="D837" s="76"/>
      <c r="E837" s="76"/>
      <c r="F837" s="60"/>
      <c r="G837" s="60"/>
    </row>
    <row r="838">
      <c r="A838" s="60"/>
      <c r="B838" s="60"/>
      <c r="C838" s="76"/>
      <c r="D838" s="76"/>
      <c r="E838" s="76"/>
      <c r="F838" s="60"/>
      <c r="G838" s="60"/>
    </row>
    <row r="839">
      <c r="A839" s="60"/>
      <c r="B839" s="60"/>
      <c r="C839" s="76"/>
      <c r="D839" s="76"/>
      <c r="E839" s="76"/>
      <c r="F839" s="60"/>
      <c r="G839" s="60"/>
    </row>
    <row r="840">
      <c r="A840" s="60"/>
      <c r="B840" s="60"/>
      <c r="C840" s="76"/>
      <c r="D840" s="76"/>
      <c r="E840" s="76"/>
      <c r="F840" s="60"/>
      <c r="G840" s="60"/>
    </row>
    <row r="841">
      <c r="A841" s="60"/>
      <c r="B841" s="60"/>
      <c r="C841" s="76"/>
      <c r="D841" s="76"/>
      <c r="E841" s="76"/>
      <c r="F841" s="60"/>
      <c r="G841" s="60"/>
    </row>
    <row r="842">
      <c r="A842" s="60"/>
      <c r="B842" s="60"/>
      <c r="C842" s="76"/>
      <c r="D842" s="76"/>
      <c r="E842" s="76"/>
      <c r="F842" s="60"/>
      <c r="G842" s="60"/>
    </row>
    <row r="843">
      <c r="A843" s="60"/>
      <c r="B843" s="60"/>
      <c r="C843" s="76"/>
      <c r="D843" s="76"/>
      <c r="E843" s="76"/>
      <c r="F843" s="60"/>
      <c r="G843" s="60"/>
    </row>
    <row r="844">
      <c r="A844" s="60"/>
      <c r="B844" s="60"/>
      <c r="C844" s="76"/>
      <c r="D844" s="76"/>
      <c r="E844" s="76"/>
      <c r="F844" s="60"/>
      <c r="G844" s="60"/>
    </row>
    <row r="845">
      <c r="A845" s="60"/>
      <c r="B845" s="60"/>
      <c r="C845" s="76"/>
      <c r="D845" s="76"/>
      <c r="E845" s="76"/>
      <c r="F845" s="60"/>
      <c r="G845" s="60"/>
    </row>
    <row r="846">
      <c r="A846" s="60"/>
      <c r="B846" s="60"/>
      <c r="C846" s="76"/>
      <c r="D846" s="76"/>
      <c r="E846" s="76"/>
      <c r="F846" s="60"/>
      <c r="G846" s="60"/>
    </row>
    <row r="847">
      <c r="A847" s="60"/>
      <c r="B847" s="60"/>
      <c r="C847" s="76"/>
      <c r="D847" s="76"/>
      <c r="E847" s="76"/>
      <c r="F847" s="60"/>
      <c r="G847" s="60"/>
    </row>
    <row r="848">
      <c r="A848" s="60"/>
      <c r="B848" s="60"/>
      <c r="C848" s="76"/>
      <c r="D848" s="76"/>
      <c r="E848" s="76"/>
      <c r="F848" s="60"/>
      <c r="G848" s="60"/>
    </row>
    <row r="849">
      <c r="A849" s="60"/>
      <c r="B849" s="60"/>
      <c r="C849" s="76"/>
      <c r="D849" s="76"/>
      <c r="E849" s="76"/>
      <c r="F849" s="60"/>
      <c r="G849" s="60"/>
    </row>
    <row r="850">
      <c r="A850" s="60"/>
      <c r="B850" s="60"/>
      <c r="C850" s="76"/>
      <c r="D850" s="76"/>
      <c r="E850" s="76"/>
      <c r="F850" s="60"/>
      <c r="G850" s="60"/>
    </row>
    <row r="851">
      <c r="A851" s="60"/>
      <c r="B851" s="60"/>
      <c r="C851" s="76"/>
      <c r="D851" s="76"/>
      <c r="E851" s="76"/>
      <c r="F851" s="60"/>
      <c r="G851" s="60"/>
    </row>
    <row r="852">
      <c r="A852" s="60"/>
      <c r="B852" s="60"/>
      <c r="C852" s="76"/>
      <c r="D852" s="76"/>
      <c r="E852" s="76"/>
      <c r="F852" s="60"/>
      <c r="G852" s="60"/>
    </row>
    <row r="853">
      <c r="A853" s="60"/>
      <c r="B853" s="60"/>
      <c r="C853" s="76"/>
      <c r="D853" s="76"/>
      <c r="E853" s="76"/>
      <c r="F853" s="60"/>
      <c r="G853" s="60"/>
    </row>
    <row r="854">
      <c r="A854" s="60"/>
      <c r="B854" s="60"/>
      <c r="C854" s="76"/>
      <c r="D854" s="76"/>
      <c r="E854" s="76"/>
      <c r="F854" s="60"/>
      <c r="G854" s="60"/>
    </row>
    <row r="855">
      <c r="A855" s="60"/>
      <c r="B855" s="60"/>
      <c r="C855" s="76"/>
      <c r="D855" s="76"/>
      <c r="E855" s="76"/>
      <c r="F855" s="60"/>
      <c r="G855" s="60"/>
    </row>
    <row r="856">
      <c r="A856" s="60"/>
      <c r="B856" s="60"/>
      <c r="C856" s="76"/>
      <c r="D856" s="76"/>
      <c r="E856" s="76"/>
      <c r="F856" s="60"/>
      <c r="G856" s="60"/>
    </row>
    <row r="857">
      <c r="A857" s="60"/>
      <c r="B857" s="60"/>
      <c r="C857" s="76"/>
      <c r="D857" s="76"/>
      <c r="E857" s="76"/>
      <c r="F857" s="60"/>
      <c r="G857" s="60"/>
    </row>
    <row r="858">
      <c r="A858" s="60"/>
      <c r="B858" s="60"/>
      <c r="C858" s="76"/>
      <c r="D858" s="76"/>
      <c r="E858" s="76"/>
      <c r="F858" s="60"/>
      <c r="G858" s="60"/>
    </row>
    <row r="859">
      <c r="A859" s="60"/>
      <c r="B859" s="60"/>
      <c r="C859" s="76"/>
      <c r="D859" s="76"/>
      <c r="E859" s="76"/>
      <c r="F859" s="60"/>
      <c r="G859" s="60"/>
    </row>
    <row r="860">
      <c r="A860" s="60"/>
      <c r="B860" s="60"/>
      <c r="C860" s="76"/>
      <c r="D860" s="76"/>
      <c r="E860" s="76"/>
      <c r="F860" s="60"/>
      <c r="G860" s="60"/>
    </row>
    <row r="861">
      <c r="A861" s="60"/>
      <c r="B861" s="60"/>
      <c r="C861" s="76"/>
      <c r="D861" s="76"/>
      <c r="E861" s="76"/>
      <c r="F861" s="60"/>
      <c r="G861" s="60"/>
    </row>
    <row r="862">
      <c r="A862" s="60"/>
      <c r="B862" s="60"/>
      <c r="C862" s="76"/>
      <c r="D862" s="76"/>
      <c r="E862" s="76"/>
      <c r="F862" s="60"/>
      <c r="G862" s="60"/>
    </row>
    <row r="863">
      <c r="A863" s="60"/>
      <c r="B863" s="60"/>
      <c r="C863" s="76"/>
      <c r="D863" s="76"/>
      <c r="E863" s="76"/>
      <c r="F863" s="60"/>
      <c r="G863" s="60"/>
    </row>
    <row r="864">
      <c r="A864" s="60"/>
      <c r="B864" s="60"/>
      <c r="C864" s="76"/>
      <c r="D864" s="76"/>
      <c r="E864" s="76"/>
      <c r="F864" s="60"/>
      <c r="G864" s="60"/>
    </row>
    <row r="865">
      <c r="A865" s="60"/>
      <c r="B865" s="60"/>
      <c r="C865" s="76"/>
      <c r="D865" s="76"/>
      <c r="E865" s="76"/>
      <c r="F865" s="60"/>
      <c r="G865" s="60"/>
    </row>
    <row r="866">
      <c r="A866" s="60"/>
      <c r="B866" s="60"/>
      <c r="C866" s="76"/>
      <c r="D866" s="76"/>
      <c r="E866" s="76"/>
      <c r="F866" s="60"/>
      <c r="G866" s="60"/>
    </row>
    <row r="867">
      <c r="A867" s="60"/>
      <c r="B867" s="60"/>
      <c r="C867" s="76"/>
      <c r="D867" s="76"/>
      <c r="E867" s="76"/>
      <c r="F867" s="60"/>
      <c r="G867" s="60"/>
    </row>
    <row r="868">
      <c r="A868" s="60"/>
      <c r="B868" s="60"/>
      <c r="C868" s="76"/>
      <c r="D868" s="76"/>
      <c r="E868" s="76"/>
      <c r="F868" s="60"/>
      <c r="G868" s="60"/>
    </row>
    <row r="869">
      <c r="A869" s="60"/>
      <c r="B869" s="60"/>
      <c r="C869" s="76"/>
      <c r="D869" s="76"/>
      <c r="E869" s="76"/>
      <c r="F869" s="60"/>
      <c r="G869" s="60"/>
    </row>
    <row r="870">
      <c r="A870" s="60"/>
      <c r="B870" s="60"/>
      <c r="C870" s="76"/>
      <c r="D870" s="76"/>
      <c r="E870" s="76"/>
      <c r="F870" s="60"/>
      <c r="G870" s="60"/>
    </row>
    <row r="871">
      <c r="A871" s="60"/>
      <c r="B871" s="60"/>
      <c r="C871" s="76"/>
      <c r="D871" s="76"/>
      <c r="E871" s="76"/>
      <c r="F871" s="60"/>
      <c r="G871" s="60"/>
    </row>
    <row r="872">
      <c r="A872" s="60"/>
      <c r="B872" s="60"/>
      <c r="C872" s="76"/>
      <c r="D872" s="76"/>
      <c r="E872" s="76"/>
      <c r="F872" s="60"/>
      <c r="G872" s="60"/>
    </row>
    <row r="873">
      <c r="A873" s="60"/>
      <c r="B873" s="60"/>
      <c r="C873" s="76"/>
      <c r="D873" s="76"/>
      <c r="E873" s="76"/>
      <c r="F873" s="60"/>
      <c r="G873" s="60"/>
    </row>
    <row r="874">
      <c r="A874" s="60"/>
      <c r="B874" s="60"/>
      <c r="C874" s="76"/>
      <c r="D874" s="76"/>
      <c r="E874" s="76"/>
      <c r="F874" s="60"/>
      <c r="G874" s="60"/>
    </row>
    <row r="875">
      <c r="A875" s="60"/>
      <c r="B875" s="60"/>
      <c r="C875" s="76"/>
      <c r="D875" s="76"/>
      <c r="E875" s="76"/>
      <c r="F875" s="60"/>
      <c r="G875" s="60"/>
    </row>
    <row r="876">
      <c r="A876" s="60"/>
      <c r="B876" s="60"/>
      <c r="C876" s="76"/>
      <c r="D876" s="76"/>
      <c r="E876" s="76"/>
      <c r="F876" s="60"/>
      <c r="G876" s="60"/>
    </row>
    <row r="877">
      <c r="A877" s="60"/>
      <c r="B877" s="60"/>
      <c r="C877" s="76"/>
      <c r="D877" s="76"/>
      <c r="E877" s="76"/>
      <c r="F877" s="60"/>
      <c r="G877" s="60"/>
    </row>
    <row r="878">
      <c r="A878" s="60"/>
      <c r="B878" s="60"/>
      <c r="C878" s="76"/>
      <c r="D878" s="76"/>
      <c r="E878" s="76"/>
      <c r="F878" s="60"/>
      <c r="G878" s="60"/>
    </row>
    <row r="879">
      <c r="A879" s="60"/>
      <c r="B879" s="60"/>
      <c r="C879" s="76"/>
      <c r="D879" s="76"/>
      <c r="E879" s="76"/>
      <c r="F879" s="60"/>
      <c r="G879" s="60"/>
    </row>
    <row r="880">
      <c r="A880" s="60"/>
      <c r="B880" s="60"/>
      <c r="C880" s="76"/>
      <c r="D880" s="76"/>
      <c r="E880" s="76"/>
      <c r="F880" s="60"/>
      <c r="G880" s="60"/>
    </row>
    <row r="881">
      <c r="A881" s="60"/>
      <c r="B881" s="60"/>
      <c r="C881" s="76"/>
      <c r="D881" s="76"/>
      <c r="E881" s="76"/>
      <c r="F881" s="60"/>
      <c r="G881" s="60"/>
    </row>
    <row r="882">
      <c r="A882" s="60"/>
      <c r="B882" s="60"/>
      <c r="C882" s="76"/>
      <c r="D882" s="76"/>
      <c r="E882" s="76"/>
      <c r="F882" s="60"/>
      <c r="G882" s="60"/>
    </row>
    <row r="883">
      <c r="A883" s="60"/>
      <c r="B883" s="60"/>
      <c r="C883" s="76"/>
      <c r="D883" s="76"/>
      <c r="E883" s="76"/>
      <c r="F883" s="60"/>
      <c r="G883" s="60"/>
    </row>
    <row r="884">
      <c r="A884" s="60"/>
      <c r="B884" s="60"/>
      <c r="C884" s="76"/>
      <c r="D884" s="76"/>
      <c r="E884" s="76"/>
      <c r="F884" s="60"/>
      <c r="G884" s="60"/>
    </row>
    <row r="885">
      <c r="A885" s="60"/>
      <c r="B885" s="60"/>
      <c r="C885" s="76"/>
      <c r="D885" s="76"/>
      <c r="E885" s="76"/>
      <c r="F885" s="60"/>
      <c r="G885" s="60"/>
    </row>
    <row r="886">
      <c r="A886" s="60"/>
      <c r="B886" s="60"/>
      <c r="C886" s="76"/>
      <c r="D886" s="76"/>
      <c r="E886" s="76"/>
      <c r="F886" s="60"/>
      <c r="G886" s="60"/>
    </row>
    <row r="887">
      <c r="A887" s="60"/>
      <c r="B887" s="60"/>
      <c r="C887" s="76"/>
      <c r="D887" s="76"/>
      <c r="E887" s="76"/>
      <c r="F887" s="60"/>
      <c r="G887" s="60"/>
    </row>
    <row r="888">
      <c r="A888" s="60"/>
      <c r="B888" s="60"/>
      <c r="C888" s="76"/>
      <c r="D888" s="76"/>
      <c r="E888" s="76"/>
      <c r="F888" s="60"/>
      <c r="G888" s="60"/>
    </row>
    <row r="889">
      <c r="A889" s="60"/>
      <c r="B889" s="60"/>
      <c r="C889" s="76"/>
      <c r="D889" s="76"/>
      <c r="E889" s="76"/>
      <c r="F889" s="60"/>
      <c r="G889" s="60"/>
    </row>
    <row r="890">
      <c r="A890" s="60"/>
      <c r="B890" s="60"/>
      <c r="C890" s="76"/>
      <c r="D890" s="76"/>
      <c r="E890" s="76"/>
      <c r="F890" s="60"/>
      <c r="G890" s="60"/>
    </row>
    <row r="891">
      <c r="A891" s="60"/>
      <c r="B891" s="60"/>
      <c r="C891" s="76"/>
      <c r="D891" s="76"/>
      <c r="E891" s="76"/>
      <c r="F891" s="60"/>
      <c r="G891" s="60"/>
    </row>
    <row r="892">
      <c r="A892" s="60"/>
      <c r="B892" s="60"/>
      <c r="C892" s="76"/>
      <c r="D892" s="76"/>
      <c r="E892" s="76"/>
      <c r="F892" s="60"/>
      <c r="G892" s="60"/>
    </row>
    <row r="893">
      <c r="A893" s="60"/>
      <c r="B893" s="60"/>
      <c r="C893" s="76"/>
      <c r="D893" s="76"/>
      <c r="E893" s="76"/>
      <c r="F893" s="60"/>
      <c r="G893" s="60"/>
    </row>
    <row r="894">
      <c r="A894" s="60"/>
      <c r="B894" s="60"/>
      <c r="C894" s="76"/>
      <c r="D894" s="76"/>
      <c r="E894" s="76"/>
      <c r="F894" s="60"/>
      <c r="G894" s="60"/>
    </row>
    <row r="895">
      <c r="A895" s="60"/>
      <c r="B895" s="60"/>
      <c r="C895" s="76"/>
      <c r="D895" s="76"/>
      <c r="E895" s="76"/>
      <c r="F895" s="60"/>
      <c r="G895" s="60"/>
    </row>
    <row r="896">
      <c r="A896" s="60"/>
      <c r="B896" s="60"/>
      <c r="C896" s="76"/>
      <c r="D896" s="76"/>
      <c r="E896" s="76"/>
      <c r="F896" s="60"/>
      <c r="G896" s="60"/>
    </row>
    <row r="897">
      <c r="A897" s="60"/>
      <c r="B897" s="60"/>
      <c r="C897" s="76"/>
      <c r="D897" s="76"/>
      <c r="E897" s="76"/>
      <c r="F897" s="60"/>
      <c r="G897" s="60"/>
    </row>
    <row r="898">
      <c r="A898" s="60"/>
      <c r="B898" s="60"/>
      <c r="C898" s="76"/>
      <c r="D898" s="76"/>
      <c r="E898" s="76"/>
      <c r="F898" s="60"/>
      <c r="G898" s="60"/>
    </row>
    <row r="899">
      <c r="A899" s="60"/>
      <c r="B899" s="60"/>
      <c r="C899" s="76"/>
      <c r="D899" s="76"/>
      <c r="E899" s="76"/>
      <c r="F899" s="60"/>
      <c r="G899" s="60"/>
    </row>
    <row r="900">
      <c r="A900" s="60"/>
      <c r="B900" s="60"/>
      <c r="C900" s="76"/>
      <c r="D900" s="76"/>
      <c r="E900" s="76"/>
      <c r="F900" s="60"/>
      <c r="G900" s="60"/>
    </row>
    <row r="901">
      <c r="A901" s="60"/>
      <c r="B901" s="60"/>
      <c r="C901" s="76"/>
      <c r="D901" s="76"/>
      <c r="E901" s="76"/>
      <c r="F901" s="60"/>
      <c r="G901" s="60"/>
    </row>
    <row r="902">
      <c r="A902" s="60"/>
      <c r="B902" s="60"/>
      <c r="C902" s="76"/>
      <c r="D902" s="76"/>
      <c r="E902" s="76"/>
      <c r="F902" s="60"/>
      <c r="G902" s="60"/>
    </row>
    <row r="903">
      <c r="A903" s="60"/>
      <c r="B903" s="60"/>
      <c r="C903" s="76"/>
      <c r="D903" s="76"/>
      <c r="E903" s="76"/>
      <c r="F903" s="60"/>
      <c r="G903" s="60"/>
    </row>
    <row r="904">
      <c r="A904" s="60"/>
      <c r="B904" s="60"/>
      <c r="C904" s="76"/>
      <c r="D904" s="76"/>
      <c r="E904" s="76"/>
      <c r="F904" s="60"/>
      <c r="G904" s="60"/>
    </row>
    <row r="905">
      <c r="A905" s="60"/>
      <c r="B905" s="60"/>
      <c r="C905" s="76"/>
      <c r="D905" s="76"/>
      <c r="E905" s="76"/>
      <c r="F905" s="60"/>
      <c r="G905" s="60"/>
    </row>
    <row r="906">
      <c r="A906" s="60"/>
      <c r="B906" s="60"/>
      <c r="C906" s="76"/>
      <c r="D906" s="76"/>
      <c r="E906" s="76"/>
      <c r="F906" s="60"/>
      <c r="G906" s="60"/>
    </row>
    <row r="907">
      <c r="A907" s="60"/>
      <c r="B907" s="60"/>
      <c r="C907" s="76"/>
      <c r="D907" s="76"/>
      <c r="E907" s="76"/>
      <c r="F907" s="60"/>
      <c r="G907" s="60"/>
    </row>
    <row r="908">
      <c r="A908" s="60"/>
      <c r="B908" s="60"/>
      <c r="C908" s="76"/>
      <c r="D908" s="76"/>
      <c r="E908" s="76"/>
      <c r="F908" s="60"/>
      <c r="G908" s="60"/>
    </row>
    <row r="909">
      <c r="A909" s="60"/>
      <c r="B909" s="60"/>
      <c r="C909" s="76"/>
      <c r="D909" s="76"/>
      <c r="E909" s="76"/>
      <c r="F909" s="60"/>
      <c r="G909" s="60"/>
    </row>
    <row r="910">
      <c r="A910" s="60"/>
      <c r="B910" s="60"/>
      <c r="C910" s="76"/>
      <c r="D910" s="76"/>
      <c r="E910" s="76"/>
      <c r="F910" s="60"/>
      <c r="G910" s="60"/>
    </row>
    <row r="911">
      <c r="A911" s="60"/>
      <c r="B911" s="60"/>
      <c r="C911" s="76"/>
      <c r="D911" s="76"/>
      <c r="E911" s="76"/>
      <c r="F911" s="60"/>
      <c r="G911" s="60"/>
    </row>
    <row r="912">
      <c r="A912" s="60"/>
      <c r="B912" s="60"/>
      <c r="C912" s="76"/>
      <c r="D912" s="76"/>
      <c r="E912" s="76"/>
      <c r="F912" s="60"/>
      <c r="G912" s="60"/>
    </row>
    <row r="913">
      <c r="A913" s="60"/>
      <c r="B913" s="60"/>
      <c r="C913" s="76"/>
      <c r="D913" s="76"/>
      <c r="E913" s="76"/>
      <c r="F913" s="60"/>
      <c r="G913" s="60"/>
    </row>
    <row r="914">
      <c r="A914" s="60"/>
      <c r="B914" s="60"/>
      <c r="C914" s="76"/>
      <c r="D914" s="76"/>
      <c r="E914" s="76"/>
      <c r="F914" s="60"/>
      <c r="G914" s="60"/>
    </row>
    <row r="915">
      <c r="A915" s="60"/>
      <c r="B915" s="60"/>
      <c r="C915" s="76"/>
      <c r="D915" s="76"/>
      <c r="E915" s="76"/>
      <c r="F915" s="60"/>
      <c r="G915" s="60"/>
    </row>
    <row r="916">
      <c r="A916" s="60"/>
      <c r="B916" s="60"/>
      <c r="C916" s="76"/>
      <c r="D916" s="76"/>
      <c r="E916" s="76"/>
      <c r="F916" s="60"/>
      <c r="G916" s="60"/>
    </row>
    <row r="917">
      <c r="A917" s="60"/>
      <c r="B917" s="60"/>
      <c r="C917" s="76"/>
      <c r="D917" s="76"/>
      <c r="E917" s="76"/>
      <c r="F917" s="60"/>
      <c r="G917" s="60"/>
    </row>
    <row r="918">
      <c r="A918" s="60"/>
      <c r="B918" s="60"/>
      <c r="C918" s="76"/>
      <c r="D918" s="76"/>
      <c r="E918" s="76"/>
      <c r="F918" s="60"/>
      <c r="G918" s="60"/>
    </row>
    <row r="919">
      <c r="A919" s="60"/>
      <c r="B919" s="60"/>
      <c r="C919" s="76"/>
      <c r="D919" s="76"/>
      <c r="E919" s="76"/>
      <c r="F919" s="60"/>
      <c r="G919" s="60"/>
    </row>
    <row r="920">
      <c r="A920" s="60"/>
      <c r="B920" s="60"/>
      <c r="C920" s="76"/>
      <c r="D920" s="76"/>
      <c r="E920" s="76"/>
      <c r="F920" s="60"/>
      <c r="G920" s="60"/>
    </row>
    <row r="921">
      <c r="A921" s="60"/>
      <c r="B921" s="60"/>
      <c r="C921" s="76"/>
      <c r="D921" s="76"/>
      <c r="E921" s="76"/>
      <c r="F921" s="60"/>
      <c r="G921" s="60"/>
    </row>
    <row r="922">
      <c r="A922" s="60"/>
      <c r="B922" s="60"/>
      <c r="C922" s="76"/>
      <c r="D922" s="76"/>
      <c r="E922" s="76"/>
      <c r="F922" s="60"/>
      <c r="G922" s="60"/>
    </row>
    <row r="923">
      <c r="A923" s="60"/>
      <c r="B923" s="60"/>
      <c r="C923" s="76"/>
      <c r="D923" s="76"/>
      <c r="E923" s="76"/>
      <c r="F923" s="60"/>
      <c r="G923" s="60"/>
    </row>
    <row r="924">
      <c r="A924" s="60"/>
      <c r="B924" s="60"/>
      <c r="C924" s="76"/>
      <c r="D924" s="76"/>
      <c r="E924" s="76"/>
      <c r="F924" s="60"/>
      <c r="G924" s="60"/>
    </row>
    <row r="925">
      <c r="A925" s="60"/>
      <c r="B925" s="60"/>
      <c r="C925" s="76"/>
      <c r="D925" s="76"/>
      <c r="E925" s="76"/>
      <c r="F925" s="60"/>
      <c r="G925" s="60"/>
    </row>
    <row r="926">
      <c r="A926" s="60"/>
      <c r="B926" s="60"/>
      <c r="C926" s="76"/>
      <c r="D926" s="76"/>
      <c r="E926" s="76"/>
      <c r="F926" s="60"/>
      <c r="G926" s="60"/>
    </row>
    <row r="927">
      <c r="A927" s="60"/>
      <c r="B927" s="60"/>
      <c r="C927" s="76"/>
      <c r="D927" s="76"/>
      <c r="E927" s="76"/>
      <c r="F927" s="60"/>
      <c r="G927" s="60"/>
    </row>
    <row r="928">
      <c r="A928" s="60"/>
      <c r="B928" s="60"/>
      <c r="C928" s="76"/>
      <c r="D928" s="76"/>
      <c r="E928" s="76"/>
      <c r="F928" s="60"/>
      <c r="G928" s="60"/>
    </row>
    <row r="929">
      <c r="A929" s="60"/>
      <c r="B929" s="60"/>
      <c r="C929" s="76"/>
      <c r="D929" s="76"/>
      <c r="E929" s="76"/>
      <c r="F929" s="60"/>
      <c r="G929" s="60"/>
    </row>
    <row r="930">
      <c r="A930" s="60"/>
      <c r="B930" s="60"/>
      <c r="C930" s="76"/>
      <c r="D930" s="76"/>
      <c r="E930" s="76"/>
      <c r="F930" s="60"/>
      <c r="G930" s="60"/>
    </row>
    <row r="931">
      <c r="A931" s="60"/>
      <c r="B931" s="60"/>
      <c r="C931" s="76"/>
      <c r="D931" s="76"/>
      <c r="E931" s="76"/>
      <c r="F931" s="60"/>
      <c r="G931" s="60"/>
    </row>
    <row r="932">
      <c r="A932" s="60"/>
      <c r="B932" s="60"/>
      <c r="C932" s="76"/>
      <c r="D932" s="76"/>
      <c r="E932" s="76"/>
      <c r="F932" s="60"/>
      <c r="G932" s="60"/>
    </row>
    <row r="933">
      <c r="A933" s="60"/>
      <c r="B933" s="60"/>
      <c r="C933" s="76"/>
      <c r="D933" s="76"/>
      <c r="E933" s="76"/>
      <c r="F933" s="60"/>
      <c r="G933" s="60"/>
    </row>
    <row r="934">
      <c r="A934" s="60"/>
      <c r="B934" s="60"/>
      <c r="C934" s="76"/>
      <c r="D934" s="76"/>
      <c r="E934" s="76"/>
      <c r="F934" s="60"/>
      <c r="G934" s="60"/>
    </row>
    <row r="935">
      <c r="A935" s="60"/>
      <c r="B935" s="60"/>
      <c r="C935" s="76"/>
      <c r="D935" s="76"/>
      <c r="E935" s="76"/>
      <c r="F935" s="60"/>
      <c r="G935" s="60"/>
    </row>
    <row r="936">
      <c r="A936" s="60"/>
      <c r="B936" s="60"/>
      <c r="C936" s="76"/>
      <c r="D936" s="76"/>
      <c r="E936" s="76"/>
      <c r="F936" s="60"/>
      <c r="G936" s="60"/>
    </row>
    <row r="937">
      <c r="A937" s="60"/>
      <c r="B937" s="60"/>
      <c r="C937" s="76"/>
      <c r="D937" s="76"/>
      <c r="E937" s="76"/>
      <c r="F937" s="60"/>
      <c r="G937" s="60"/>
    </row>
    <row r="938">
      <c r="A938" s="60"/>
      <c r="B938" s="60"/>
      <c r="C938" s="76"/>
      <c r="D938" s="76"/>
      <c r="E938" s="76"/>
      <c r="F938" s="60"/>
      <c r="G938" s="60"/>
    </row>
    <row r="939">
      <c r="A939" s="60"/>
      <c r="B939" s="60"/>
      <c r="C939" s="76"/>
      <c r="D939" s="76"/>
      <c r="E939" s="76"/>
      <c r="F939" s="60"/>
      <c r="G939" s="60"/>
    </row>
    <row r="940">
      <c r="A940" s="60"/>
      <c r="B940" s="60"/>
      <c r="C940" s="76"/>
      <c r="D940" s="76"/>
      <c r="E940" s="76"/>
      <c r="F940" s="60"/>
      <c r="G940" s="60"/>
    </row>
    <row r="941">
      <c r="A941" s="60"/>
      <c r="B941" s="60"/>
      <c r="C941" s="76"/>
      <c r="D941" s="76"/>
      <c r="E941" s="76"/>
      <c r="F941" s="60"/>
      <c r="G941" s="60"/>
    </row>
    <row r="942">
      <c r="A942" s="60"/>
      <c r="B942" s="60"/>
      <c r="C942" s="76"/>
      <c r="D942" s="76"/>
      <c r="E942" s="76"/>
      <c r="F942" s="60"/>
      <c r="G942" s="60"/>
    </row>
    <row r="943">
      <c r="A943" s="60"/>
      <c r="B943" s="60"/>
      <c r="C943" s="76"/>
      <c r="D943" s="76"/>
      <c r="E943" s="76"/>
      <c r="F943" s="60"/>
      <c r="G943" s="60"/>
    </row>
    <row r="944">
      <c r="A944" s="60"/>
      <c r="B944" s="60"/>
      <c r="C944" s="76"/>
      <c r="D944" s="76"/>
      <c r="E944" s="76"/>
      <c r="F944" s="60"/>
      <c r="G944" s="60"/>
    </row>
    <row r="945">
      <c r="A945" s="60"/>
      <c r="B945" s="60"/>
      <c r="C945" s="76"/>
      <c r="D945" s="76"/>
      <c r="E945" s="76"/>
      <c r="F945" s="60"/>
      <c r="G945" s="60"/>
    </row>
    <row r="946">
      <c r="A946" s="60"/>
      <c r="B946" s="60"/>
      <c r="C946" s="76"/>
      <c r="D946" s="76"/>
      <c r="E946" s="76"/>
      <c r="F946" s="60"/>
      <c r="G946" s="60"/>
    </row>
    <row r="947">
      <c r="A947" s="60"/>
      <c r="B947" s="60"/>
      <c r="C947" s="76"/>
      <c r="D947" s="76"/>
      <c r="E947" s="76"/>
      <c r="F947" s="60"/>
      <c r="G947" s="60"/>
    </row>
    <row r="948">
      <c r="A948" s="60"/>
      <c r="B948" s="60"/>
      <c r="C948" s="76"/>
      <c r="D948" s="76"/>
      <c r="E948" s="76"/>
      <c r="F948" s="60"/>
      <c r="G948" s="60"/>
    </row>
    <row r="949">
      <c r="A949" s="60"/>
      <c r="B949" s="60"/>
      <c r="C949" s="76"/>
      <c r="D949" s="76"/>
      <c r="E949" s="76"/>
      <c r="F949" s="60"/>
      <c r="G949" s="60"/>
    </row>
    <row r="950">
      <c r="A950" s="60"/>
      <c r="B950" s="60"/>
      <c r="C950" s="76"/>
      <c r="D950" s="76"/>
      <c r="E950" s="76"/>
      <c r="F950" s="60"/>
      <c r="G950" s="60"/>
    </row>
    <row r="951">
      <c r="A951" s="60"/>
      <c r="B951" s="60"/>
      <c r="C951" s="76"/>
      <c r="D951" s="76"/>
      <c r="E951" s="76"/>
      <c r="F951" s="60"/>
      <c r="G951" s="60"/>
    </row>
    <row r="952">
      <c r="A952" s="60"/>
      <c r="B952" s="60"/>
      <c r="C952" s="76"/>
      <c r="D952" s="76"/>
      <c r="E952" s="76"/>
      <c r="F952" s="60"/>
      <c r="G952" s="60"/>
    </row>
    <row r="953">
      <c r="A953" s="60"/>
      <c r="B953" s="60"/>
      <c r="C953" s="76"/>
      <c r="D953" s="76"/>
      <c r="E953" s="76"/>
      <c r="F953" s="60"/>
      <c r="G953" s="60"/>
    </row>
    <row r="954">
      <c r="A954" s="60"/>
      <c r="B954" s="60"/>
      <c r="C954" s="76"/>
      <c r="D954" s="76"/>
      <c r="E954" s="76"/>
      <c r="F954" s="60"/>
      <c r="G954" s="60"/>
    </row>
    <row r="955">
      <c r="A955" s="60"/>
      <c r="B955" s="60"/>
      <c r="C955" s="76"/>
      <c r="D955" s="76"/>
      <c r="E955" s="76"/>
      <c r="F955" s="60"/>
      <c r="G955" s="60"/>
    </row>
    <row r="956">
      <c r="A956" s="60"/>
      <c r="B956" s="60"/>
      <c r="C956" s="76"/>
      <c r="D956" s="76"/>
      <c r="E956" s="76"/>
      <c r="F956" s="60"/>
      <c r="G956" s="60"/>
    </row>
    <row r="957">
      <c r="A957" s="60"/>
      <c r="B957" s="60"/>
      <c r="C957" s="76"/>
      <c r="D957" s="76"/>
      <c r="E957" s="76"/>
      <c r="F957" s="60"/>
      <c r="G957" s="60"/>
    </row>
    <row r="958">
      <c r="A958" s="60"/>
      <c r="B958" s="60"/>
      <c r="C958" s="76"/>
      <c r="D958" s="76"/>
      <c r="E958" s="76"/>
      <c r="F958" s="60"/>
      <c r="G958" s="60"/>
    </row>
    <row r="959">
      <c r="A959" s="60"/>
      <c r="B959" s="60"/>
      <c r="C959" s="76"/>
      <c r="D959" s="76"/>
      <c r="E959" s="76"/>
      <c r="F959" s="60"/>
      <c r="G959" s="60"/>
    </row>
    <row r="960">
      <c r="A960" s="60"/>
      <c r="B960" s="60"/>
      <c r="C960" s="76"/>
      <c r="D960" s="76"/>
      <c r="E960" s="76"/>
      <c r="F960" s="60"/>
      <c r="G960" s="60"/>
    </row>
    <row r="961">
      <c r="A961" s="60"/>
      <c r="B961" s="60"/>
      <c r="C961" s="76"/>
      <c r="D961" s="76"/>
      <c r="E961" s="76"/>
      <c r="F961" s="60"/>
      <c r="G961" s="60"/>
    </row>
    <row r="962">
      <c r="A962" s="60"/>
      <c r="B962" s="60"/>
      <c r="C962" s="76"/>
      <c r="D962" s="76"/>
      <c r="E962" s="76"/>
      <c r="F962" s="60"/>
      <c r="G962" s="60"/>
    </row>
    <row r="963">
      <c r="A963" s="60"/>
      <c r="B963" s="60"/>
      <c r="C963" s="76"/>
      <c r="D963" s="76"/>
      <c r="E963" s="76"/>
      <c r="F963" s="60"/>
      <c r="G963" s="60"/>
    </row>
    <row r="964">
      <c r="A964" s="60"/>
      <c r="B964" s="60"/>
      <c r="C964" s="76"/>
      <c r="D964" s="76"/>
      <c r="E964" s="76"/>
      <c r="F964" s="60"/>
      <c r="G964" s="60"/>
    </row>
    <row r="965">
      <c r="A965" s="60"/>
      <c r="B965" s="60"/>
      <c r="C965" s="76"/>
      <c r="D965" s="76"/>
      <c r="E965" s="76"/>
      <c r="F965" s="60"/>
      <c r="G965" s="60"/>
    </row>
    <row r="966">
      <c r="A966" s="60"/>
      <c r="B966" s="60"/>
      <c r="C966" s="76"/>
      <c r="D966" s="76"/>
      <c r="E966" s="76"/>
      <c r="F966" s="60"/>
      <c r="G966" s="60"/>
    </row>
    <row r="967">
      <c r="A967" s="60"/>
      <c r="B967" s="60"/>
      <c r="C967" s="76"/>
      <c r="D967" s="76"/>
      <c r="E967" s="76"/>
      <c r="F967" s="60"/>
      <c r="G967" s="60"/>
    </row>
    <row r="968">
      <c r="A968" s="60"/>
      <c r="B968" s="60"/>
      <c r="C968" s="76"/>
      <c r="D968" s="76"/>
      <c r="E968" s="76"/>
      <c r="F968" s="60"/>
      <c r="G968" s="60"/>
    </row>
    <row r="969">
      <c r="A969" s="60"/>
      <c r="B969" s="60"/>
      <c r="C969" s="76"/>
      <c r="D969" s="76"/>
      <c r="E969" s="76"/>
      <c r="F969" s="60"/>
      <c r="G969" s="60"/>
    </row>
    <row r="970">
      <c r="A970" s="60"/>
      <c r="B970" s="60"/>
      <c r="C970" s="76"/>
      <c r="D970" s="76"/>
      <c r="E970" s="76"/>
      <c r="F970" s="60"/>
      <c r="G970" s="60"/>
    </row>
    <row r="971">
      <c r="A971" s="60"/>
      <c r="B971" s="60"/>
      <c r="C971" s="76"/>
      <c r="D971" s="76"/>
      <c r="E971" s="76"/>
      <c r="F971" s="60"/>
      <c r="G971" s="60"/>
    </row>
    <row r="972">
      <c r="A972" s="60"/>
      <c r="B972" s="60"/>
      <c r="C972" s="76"/>
      <c r="D972" s="76"/>
      <c r="E972" s="76"/>
      <c r="F972" s="60"/>
      <c r="G972" s="60"/>
    </row>
    <row r="973">
      <c r="A973" s="60"/>
      <c r="B973" s="60"/>
      <c r="C973" s="76"/>
      <c r="D973" s="76"/>
      <c r="E973" s="76"/>
      <c r="F973" s="60"/>
      <c r="G973" s="60"/>
    </row>
    <row r="974">
      <c r="A974" s="60"/>
      <c r="B974" s="60"/>
      <c r="C974" s="76"/>
      <c r="D974" s="76"/>
      <c r="E974" s="76"/>
      <c r="F974" s="60"/>
      <c r="G974" s="60"/>
    </row>
    <row r="975">
      <c r="A975" s="60"/>
      <c r="B975" s="60"/>
      <c r="C975" s="76"/>
      <c r="D975" s="76"/>
      <c r="E975" s="76"/>
      <c r="F975" s="60"/>
      <c r="G975" s="60"/>
    </row>
    <row r="976">
      <c r="A976" s="60"/>
      <c r="B976" s="60"/>
      <c r="C976" s="76"/>
      <c r="D976" s="76"/>
      <c r="E976" s="76"/>
      <c r="F976" s="60"/>
      <c r="G976" s="60"/>
    </row>
    <row r="977">
      <c r="A977" s="60"/>
      <c r="B977" s="60"/>
      <c r="C977" s="76"/>
      <c r="D977" s="76"/>
      <c r="E977" s="76"/>
      <c r="F977" s="60"/>
      <c r="G977" s="60"/>
    </row>
    <row r="978">
      <c r="A978" s="60"/>
      <c r="B978" s="60"/>
      <c r="C978" s="76"/>
      <c r="D978" s="76"/>
      <c r="E978" s="76"/>
      <c r="F978" s="60"/>
      <c r="G978" s="60"/>
    </row>
    <row r="979">
      <c r="A979" s="60"/>
      <c r="B979" s="60"/>
      <c r="C979" s="76"/>
      <c r="D979" s="76"/>
      <c r="E979" s="76"/>
      <c r="F979" s="60"/>
      <c r="G979" s="60"/>
    </row>
    <row r="980">
      <c r="A980" s="60"/>
      <c r="B980" s="60"/>
      <c r="C980" s="76"/>
      <c r="D980" s="76"/>
      <c r="E980" s="76"/>
      <c r="F980" s="60"/>
      <c r="G980" s="60"/>
    </row>
    <row r="981">
      <c r="A981" s="60"/>
      <c r="B981" s="60"/>
      <c r="C981" s="76"/>
      <c r="D981" s="76"/>
      <c r="E981" s="76"/>
      <c r="F981" s="60"/>
      <c r="G981" s="60"/>
    </row>
    <row r="982">
      <c r="A982" s="60"/>
      <c r="B982" s="60"/>
      <c r="C982" s="76"/>
      <c r="D982" s="76"/>
      <c r="E982" s="76"/>
      <c r="F982" s="60"/>
      <c r="G982" s="60"/>
    </row>
    <row r="983">
      <c r="A983" s="60"/>
      <c r="B983" s="60"/>
      <c r="C983" s="76"/>
      <c r="D983" s="76"/>
      <c r="E983" s="76"/>
      <c r="F983" s="60"/>
      <c r="G983" s="60"/>
    </row>
    <row r="984">
      <c r="A984" s="60"/>
      <c r="B984" s="60"/>
      <c r="C984" s="76"/>
      <c r="D984" s="76"/>
      <c r="E984" s="76"/>
      <c r="F984" s="60"/>
      <c r="G984" s="60"/>
    </row>
    <row r="985">
      <c r="A985" s="60"/>
      <c r="B985" s="60"/>
      <c r="C985" s="76"/>
      <c r="D985" s="76"/>
      <c r="E985" s="76"/>
      <c r="F985" s="60"/>
      <c r="G985" s="60"/>
    </row>
    <row r="986">
      <c r="A986" s="60"/>
      <c r="B986" s="60"/>
      <c r="C986" s="76"/>
      <c r="D986" s="76"/>
      <c r="E986" s="76"/>
      <c r="F986" s="60"/>
      <c r="G986" s="60"/>
    </row>
    <row r="987">
      <c r="A987" s="60"/>
      <c r="B987" s="60"/>
      <c r="C987" s="76"/>
      <c r="D987" s="76"/>
      <c r="E987" s="76"/>
      <c r="F987" s="60"/>
      <c r="G987" s="60"/>
    </row>
    <row r="988">
      <c r="A988" s="60"/>
      <c r="B988" s="60"/>
      <c r="C988" s="76"/>
      <c r="D988" s="76"/>
      <c r="E988" s="76"/>
      <c r="F988" s="60"/>
      <c r="G988" s="60"/>
    </row>
    <row r="989">
      <c r="A989" s="60"/>
      <c r="B989" s="60"/>
      <c r="C989" s="76"/>
      <c r="D989" s="76"/>
      <c r="E989" s="76"/>
      <c r="F989" s="60"/>
      <c r="G989" s="60"/>
    </row>
    <row r="990">
      <c r="A990" s="60"/>
      <c r="B990" s="60"/>
      <c r="C990" s="76"/>
      <c r="D990" s="76"/>
      <c r="E990" s="76"/>
      <c r="F990" s="60"/>
      <c r="G990" s="60"/>
    </row>
    <row r="991">
      <c r="A991" s="60"/>
      <c r="B991" s="60"/>
      <c r="C991" s="76"/>
      <c r="D991" s="76"/>
      <c r="E991" s="76"/>
      <c r="F991" s="60"/>
      <c r="G991" s="60"/>
    </row>
    <row r="992">
      <c r="A992" s="60"/>
      <c r="B992" s="60"/>
      <c r="C992" s="76"/>
      <c r="D992" s="76"/>
      <c r="E992" s="76"/>
      <c r="F992" s="60"/>
      <c r="G992" s="60"/>
    </row>
    <row r="993">
      <c r="A993" s="60"/>
      <c r="B993" s="60"/>
      <c r="C993" s="76"/>
      <c r="D993" s="76"/>
      <c r="E993" s="76"/>
      <c r="F993" s="60"/>
      <c r="G993" s="60"/>
    </row>
    <row r="994">
      <c r="A994" s="60"/>
      <c r="B994" s="60"/>
      <c r="C994" s="76"/>
      <c r="D994" s="76"/>
      <c r="E994" s="76"/>
      <c r="F994" s="60"/>
      <c r="G994" s="60"/>
    </row>
    <row r="995">
      <c r="A995" s="60"/>
      <c r="B995" s="60"/>
      <c r="C995" s="76"/>
      <c r="D995" s="76"/>
      <c r="E995" s="76"/>
      <c r="F995" s="60"/>
      <c r="G995" s="60"/>
    </row>
    <row r="996">
      <c r="A996" s="60"/>
      <c r="B996" s="60"/>
      <c r="C996" s="76"/>
      <c r="D996" s="76"/>
      <c r="E996" s="76"/>
      <c r="F996" s="60"/>
      <c r="G996" s="60"/>
    </row>
    <row r="997">
      <c r="A997" s="60"/>
      <c r="B997" s="60"/>
      <c r="C997" s="76"/>
      <c r="D997" s="76"/>
      <c r="E997" s="76"/>
      <c r="F997" s="60"/>
      <c r="G997" s="60"/>
    </row>
    <row r="998">
      <c r="A998" s="60"/>
      <c r="B998" s="60"/>
      <c r="C998" s="76"/>
      <c r="D998" s="76"/>
      <c r="E998" s="76"/>
      <c r="F998" s="60"/>
      <c r="G998" s="60"/>
    </row>
    <row r="999">
      <c r="A999" s="60"/>
      <c r="B999" s="60"/>
      <c r="C999" s="76"/>
      <c r="D999" s="76"/>
      <c r="E999" s="76"/>
      <c r="F999" s="60"/>
      <c r="G999" s="60"/>
    </row>
    <row r="1000">
      <c r="A1000" s="60"/>
      <c r="B1000" s="60"/>
      <c r="C1000" s="76"/>
      <c r="D1000" s="76"/>
      <c r="E1000" s="76"/>
      <c r="F1000" s="60"/>
      <c r="G1000" s="60"/>
    </row>
    <row r="1001">
      <c r="A1001" s="60"/>
      <c r="B1001" s="60"/>
      <c r="C1001" s="76"/>
      <c r="D1001" s="76"/>
      <c r="E1001" s="76"/>
      <c r="F1001" s="60"/>
      <c r="G1001" s="60"/>
    </row>
    <row r="1002">
      <c r="A1002" s="60"/>
      <c r="B1002" s="60"/>
      <c r="C1002" s="76"/>
      <c r="D1002" s="76"/>
      <c r="E1002" s="76"/>
      <c r="F1002" s="60"/>
      <c r="G1002" s="60"/>
    </row>
    <row r="1003">
      <c r="A1003" s="60"/>
      <c r="B1003" s="60"/>
      <c r="C1003" s="76"/>
      <c r="D1003" s="76"/>
      <c r="E1003" s="76"/>
      <c r="F1003" s="60"/>
      <c r="G1003" s="60"/>
    </row>
    <row r="1004">
      <c r="A1004" s="60"/>
      <c r="B1004" s="60"/>
      <c r="C1004" s="76"/>
      <c r="D1004" s="76"/>
      <c r="E1004" s="76"/>
      <c r="F1004" s="60"/>
      <c r="G1004" s="60"/>
    </row>
    <row r="1005">
      <c r="A1005" s="60"/>
      <c r="B1005" s="60"/>
      <c r="C1005" s="76"/>
      <c r="D1005" s="76"/>
      <c r="E1005" s="76"/>
      <c r="F1005" s="60"/>
      <c r="G1005" s="60"/>
    </row>
    <row r="1006">
      <c r="A1006" s="60"/>
      <c r="B1006" s="60"/>
      <c r="C1006" s="76"/>
      <c r="D1006" s="76"/>
      <c r="E1006" s="76"/>
      <c r="F1006" s="60"/>
      <c r="G1006" s="60"/>
    </row>
    <row r="1007">
      <c r="A1007" s="60"/>
      <c r="B1007" s="60"/>
      <c r="C1007" s="76"/>
      <c r="D1007" s="76"/>
      <c r="E1007" s="76"/>
      <c r="F1007" s="60"/>
      <c r="G1007" s="60"/>
    </row>
    <row r="1008">
      <c r="A1008" s="60"/>
      <c r="B1008" s="60"/>
      <c r="C1008" s="76"/>
      <c r="D1008" s="76"/>
      <c r="E1008" s="76"/>
      <c r="F1008" s="60"/>
      <c r="G1008" s="60"/>
    </row>
    <row r="1009">
      <c r="A1009" s="60"/>
      <c r="B1009" s="60"/>
      <c r="C1009" s="76"/>
      <c r="D1009" s="76"/>
      <c r="E1009" s="76"/>
      <c r="F1009" s="60"/>
      <c r="G1009" s="60"/>
    </row>
    <row r="1010">
      <c r="A1010" s="60"/>
      <c r="B1010" s="60"/>
      <c r="C1010" s="76"/>
      <c r="D1010" s="76"/>
      <c r="E1010" s="76"/>
      <c r="F1010" s="60"/>
      <c r="G1010" s="60"/>
    </row>
    <row r="1011">
      <c r="A1011" s="60"/>
      <c r="B1011" s="60"/>
      <c r="C1011" s="76"/>
      <c r="D1011" s="76"/>
      <c r="E1011" s="76"/>
      <c r="F1011" s="60"/>
      <c r="G1011" s="60"/>
    </row>
    <row r="1012">
      <c r="A1012" s="60"/>
      <c r="B1012" s="60"/>
      <c r="C1012" s="76"/>
      <c r="D1012" s="76"/>
      <c r="E1012" s="76"/>
      <c r="F1012" s="60"/>
      <c r="G1012" s="60"/>
    </row>
  </sheetData>
  <mergeCells count="32">
    <mergeCell ref="A1:G1"/>
    <mergeCell ref="I1:I2"/>
    <mergeCell ref="J1:K1"/>
    <mergeCell ref="A2:A3"/>
    <mergeCell ref="B2:B3"/>
    <mergeCell ref="C2:D2"/>
    <mergeCell ref="E2:G2"/>
    <mergeCell ref="A11:A12"/>
    <mergeCell ref="A19:A20"/>
    <mergeCell ref="B19:B20"/>
    <mergeCell ref="A9:E9"/>
    <mergeCell ref="A10:G10"/>
    <mergeCell ref="B11:B12"/>
    <mergeCell ref="C11:D11"/>
    <mergeCell ref="E11:G11"/>
    <mergeCell ref="A17:E17"/>
    <mergeCell ref="A18:G18"/>
    <mergeCell ref="C27:D27"/>
    <mergeCell ref="A35:E35"/>
    <mergeCell ref="A36:G36"/>
    <mergeCell ref="A37:A38"/>
    <mergeCell ref="B37:B38"/>
    <mergeCell ref="C37:D37"/>
    <mergeCell ref="E37:G37"/>
    <mergeCell ref="A46:E46"/>
    <mergeCell ref="C19:D19"/>
    <mergeCell ref="E19:G19"/>
    <mergeCell ref="A25:E25"/>
    <mergeCell ref="A26:G26"/>
    <mergeCell ref="A27:A28"/>
    <mergeCell ref="B27:B28"/>
    <mergeCell ref="E27:G27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5"/>
    <col customWidth="1" min="2" max="2" width="5.25"/>
    <col customWidth="1" min="3" max="3" width="131.5"/>
    <col customWidth="1" min="4" max="4" width="2.88"/>
    <col customWidth="1" min="5" max="5" width="5.25"/>
    <col customWidth="1" min="6" max="6" width="131.5"/>
    <col customWidth="1" min="7" max="7" width="2.88"/>
    <col customWidth="1" min="8" max="8" width="5.25"/>
    <col customWidth="1" min="9" max="9" width="58.75"/>
    <col customWidth="1" min="10" max="10" width="2.88"/>
    <col customWidth="1" min="11" max="11" width="5.25"/>
    <col customWidth="1" min="12" max="12" width="131.5"/>
    <col customWidth="1" min="13" max="13" width="2.88"/>
    <col customWidth="1" min="14" max="14" width="5.25"/>
    <col customWidth="1" min="15" max="15" width="74.63"/>
    <col customWidth="1" min="16" max="16" width="2.88"/>
    <col customWidth="1" min="17" max="17" width="5.25"/>
    <col customWidth="1" min="18" max="18" width="74.63"/>
  </cols>
  <sheetData>
    <row r="1">
      <c r="A1" s="224" t="s">
        <v>779</v>
      </c>
      <c r="B1" s="224"/>
    </row>
    <row r="2">
      <c r="A2" s="224" t="s">
        <v>780</v>
      </c>
      <c r="B2" s="224"/>
      <c r="C2" s="224" t="s">
        <v>781</v>
      </c>
      <c r="D2" s="224"/>
      <c r="E2" s="224"/>
      <c r="F2" s="224" t="s">
        <v>782</v>
      </c>
      <c r="G2" s="224"/>
      <c r="I2" s="224" t="s">
        <v>783</v>
      </c>
      <c r="J2" s="224"/>
      <c r="K2" s="224"/>
      <c r="L2" s="224" t="s">
        <v>784</v>
      </c>
      <c r="M2" s="224"/>
      <c r="N2" s="224"/>
      <c r="O2" s="224" t="s">
        <v>785</v>
      </c>
      <c r="P2" s="224"/>
      <c r="Q2" s="224"/>
      <c r="R2" s="224" t="s">
        <v>786</v>
      </c>
    </row>
    <row r="3">
      <c r="A3" s="318" t="s">
        <v>787</v>
      </c>
      <c r="B3" s="318" t="s">
        <v>788</v>
      </c>
      <c r="C3" s="319" t="s">
        <v>787</v>
      </c>
      <c r="D3" s="319" t="s">
        <v>789</v>
      </c>
      <c r="E3" s="319" t="s">
        <v>788</v>
      </c>
      <c r="F3" s="319" t="s">
        <v>787</v>
      </c>
      <c r="G3" s="319" t="s">
        <v>789</v>
      </c>
      <c r="H3" s="319" t="s">
        <v>788</v>
      </c>
      <c r="I3" s="319" t="s">
        <v>787</v>
      </c>
      <c r="J3" s="319" t="s">
        <v>789</v>
      </c>
      <c r="K3" s="319" t="s">
        <v>788</v>
      </c>
      <c r="L3" s="319" t="s">
        <v>787</v>
      </c>
      <c r="M3" s="319" t="s">
        <v>789</v>
      </c>
      <c r="N3" s="319" t="s">
        <v>788</v>
      </c>
      <c r="O3" s="319" t="s">
        <v>787</v>
      </c>
      <c r="P3" s="319" t="s">
        <v>789</v>
      </c>
      <c r="Q3" s="319" t="s">
        <v>788</v>
      </c>
      <c r="R3" s="319" t="s">
        <v>787</v>
      </c>
      <c r="S3" s="224" t="s">
        <v>789</v>
      </c>
    </row>
    <row r="4">
      <c r="A4" s="318" t="s">
        <v>790</v>
      </c>
      <c r="B4" s="318" t="s">
        <v>788</v>
      </c>
      <c r="C4" s="319" t="s">
        <v>790</v>
      </c>
      <c r="D4" s="319" t="s">
        <v>789</v>
      </c>
      <c r="E4" s="319" t="s">
        <v>788</v>
      </c>
      <c r="F4" s="319" t="s">
        <v>790</v>
      </c>
      <c r="G4" s="319" t="s">
        <v>789</v>
      </c>
      <c r="H4" s="319" t="s">
        <v>788</v>
      </c>
      <c r="I4" s="319" t="s">
        <v>790</v>
      </c>
      <c r="J4" s="319" t="s">
        <v>789</v>
      </c>
      <c r="K4" s="319" t="s">
        <v>788</v>
      </c>
      <c r="L4" s="319" t="s">
        <v>790</v>
      </c>
      <c r="M4" s="319" t="s">
        <v>789</v>
      </c>
      <c r="N4" s="319" t="s">
        <v>788</v>
      </c>
      <c r="O4" s="319" t="s">
        <v>790</v>
      </c>
      <c r="P4" s="319" t="s">
        <v>789</v>
      </c>
      <c r="Q4" s="319" t="s">
        <v>788</v>
      </c>
      <c r="R4" s="319" t="s">
        <v>790</v>
      </c>
      <c r="S4" s="224" t="s">
        <v>789</v>
      </c>
    </row>
    <row r="5">
      <c r="A5" s="318" t="s">
        <v>791</v>
      </c>
      <c r="B5" s="318" t="s">
        <v>788</v>
      </c>
      <c r="C5" s="319" t="s">
        <v>791</v>
      </c>
      <c r="D5" s="319" t="s">
        <v>789</v>
      </c>
      <c r="E5" s="319" t="s">
        <v>788</v>
      </c>
      <c r="F5" s="319" t="s">
        <v>791</v>
      </c>
      <c r="G5" s="319" t="s">
        <v>789</v>
      </c>
      <c r="H5" s="319" t="s">
        <v>788</v>
      </c>
      <c r="I5" s="320" t="s">
        <v>20</v>
      </c>
      <c r="J5" s="319" t="s">
        <v>789</v>
      </c>
      <c r="K5" s="319" t="s">
        <v>788</v>
      </c>
      <c r="L5" s="320" t="s">
        <v>20</v>
      </c>
      <c r="M5" s="319" t="s">
        <v>789</v>
      </c>
      <c r="N5" s="319" t="s">
        <v>788</v>
      </c>
      <c r="O5" s="320" t="s">
        <v>20</v>
      </c>
      <c r="P5" s="319" t="s">
        <v>789</v>
      </c>
      <c r="Q5" s="319" t="s">
        <v>788</v>
      </c>
      <c r="R5" s="320" t="s">
        <v>792</v>
      </c>
      <c r="S5" s="224" t="s">
        <v>789</v>
      </c>
    </row>
    <row r="6">
      <c r="A6" s="321" t="s">
        <v>20</v>
      </c>
      <c r="B6" s="318" t="s">
        <v>788</v>
      </c>
      <c r="C6" s="320" t="s">
        <v>20</v>
      </c>
      <c r="D6" s="319" t="s">
        <v>789</v>
      </c>
      <c r="E6" s="319" t="s">
        <v>788</v>
      </c>
      <c r="F6" s="320" t="s">
        <v>20</v>
      </c>
      <c r="G6" s="319" t="s">
        <v>789</v>
      </c>
      <c r="H6" s="319" t="s">
        <v>788</v>
      </c>
      <c r="I6" s="320" t="s">
        <v>793</v>
      </c>
      <c r="J6" s="319" t="s">
        <v>789</v>
      </c>
      <c r="K6" s="319" t="s">
        <v>788</v>
      </c>
      <c r="L6" s="320" t="s">
        <v>794</v>
      </c>
      <c r="M6" s="319" t="s">
        <v>789</v>
      </c>
      <c r="N6" s="319" t="s">
        <v>788</v>
      </c>
      <c r="O6" s="320" t="s">
        <v>795</v>
      </c>
      <c r="P6" s="319" t="s">
        <v>789</v>
      </c>
      <c r="Q6" s="319" t="s">
        <v>788</v>
      </c>
      <c r="R6" s="320" t="s">
        <v>793</v>
      </c>
      <c r="S6" s="224" t="s">
        <v>789</v>
      </c>
    </row>
    <row r="7">
      <c r="A7" s="321" t="s">
        <v>146</v>
      </c>
      <c r="B7" s="318" t="s">
        <v>788</v>
      </c>
      <c r="C7" s="320" t="s">
        <v>146</v>
      </c>
      <c r="D7" s="319" t="s">
        <v>789</v>
      </c>
      <c r="E7" s="319" t="s">
        <v>788</v>
      </c>
      <c r="F7" s="320" t="s">
        <v>147</v>
      </c>
      <c r="G7" s="319" t="s">
        <v>789</v>
      </c>
      <c r="H7" s="319" t="s">
        <v>788</v>
      </c>
      <c r="I7" s="320" t="s">
        <v>796</v>
      </c>
      <c r="J7" s="319" t="s">
        <v>789</v>
      </c>
      <c r="K7" s="319" t="s">
        <v>788</v>
      </c>
      <c r="L7" s="320" t="s">
        <v>797</v>
      </c>
      <c r="M7" s="319" t="s">
        <v>789</v>
      </c>
      <c r="N7" s="319" t="s">
        <v>788</v>
      </c>
      <c r="O7" s="319" t="s">
        <v>798</v>
      </c>
      <c r="P7" s="319" t="s">
        <v>789</v>
      </c>
      <c r="Q7" s="319" t="s">
        <v>788</v>
      </c>
      <c r="R7" s="320" t="s">
        <v>795</v>
      </c>
      <c r="S7" s="224" t="s">
        <v>789</v>
      </c>
    </row>
    <row r="8">
      <c r="A8" s="321" t="s">
        <v>147</v>
      </c>
      <c r="B8" s="318" t="s">
        <v>788</v>
      </c>
      <c r="C8" s="320" t="s">
        <v>147</v>
      </c>
      <c r="D8" s="319" t="s">
        <v>789</v>
      </c>
      <c r="E8" s="319" t="s">
        <v>788</v>
      </c>
      <c r="F8" s="320" t="s">
        <v>148</v>
      </c>
      <c r="G8" s="319" t="s">
        <v>789</v>
      </c>
      <c r="H8" s="319" t="s">
        <v>788</v>
      </c>
      <c r="I8" s="320" t="s">
        <v>799</v>
      </c>
      <c r="J8" s="319" t="s">
        <v>789</v>
      </c>
      <c r="K8" s="319" t="s">
        <v>788</v>
      </c>
      <c r="L8" s="320" t="s">
        <v>800</v>
      </c>
      <c r="M8" s="319" t="s">
        <v>789</v>
      </c>
      <c r="N8" s="319" t="s">
        <v>788</v>
      </c>
      <c r="O8" s="320" t="s">
        <v>801</v>
      </c>
      <c r="P8" s="319" t="s">
        <v>789</v>
      </c>
      <c r="Q8" s="319" t="s">
        <v>788</v>
      </c>
      <c r="R8" s="319" t="s">
        <v>798</v>
      </c>
      <c r="S8" s="224" t="s">
        <v>789</v>
      </c>
    </row>
    <row r="9">
      <c r="A9" s="321" t="s">
        <v>148</v>
      </c>
      <c r="B9" s="318" t="s">
        <v>788</v>
      </c>
      <c r="C9" s="320" t="s">
        <v>148</v>
      </c>
      <c r="D9" s="319" t="s">
        <v>789</v>
      </c>
      <c r="E9" s="319" t="s">
        <v>788</v>
      </c>
      <c r="F9" s="319" t="s">
        <v>802</v>
      </c>
      <c r="G9" s="319" t="s">
        <v>789</v>
      </c>
      <c r="H9" s="319" t="s">
        <v>788</v>
      </c>
      <c r="I9" s="319" t="s">
        <v>803</v>
      </c>
      <c r="J9" s="319" t="s">
        <v>789</v>
      </c>
      <c r="K9" s="319" t="s">
        <v>788</v>
      </c>
      <c r="L9" s="320" t="s">
        <v>804</v>
      </c>
      <c r="M9" s="319" t="s">
        <v>789</v>
      </c>
      <c r="N9" s="319" t="s">
        <v>788</v>
      </c>
      <c r="O9" s="320" t="s">
        <v>805</v>
      </c>
      <c r="P9" s="319" t="s">
        <v>789</v>
      </c>
      <c r="Q9" s="319" t="s">
        <v>788</v>
      </c>
      <c r="R9" s="320" t="s">
        <v>801</v>
      </c>
      <c r="S9" s="224" t="s">
        <v>789</v>
      </c>
    </row>
    <row r="10">
      <c r="A10" s="318" t="s">
        <v>802</v>
      </c>
      <c r="B10" s="318" t="s">
        <v>788</v>
      </c>
      <c r="C10" s="319" t="s">
        <v>802</v>
      </c>
      <c r="D10" s="319" t="s">
        <v>789</v>
      </c>
      <c r="E10" s="319" t="s">
        <v>788</v>
      </c>
      <c r="F10" s="320" t="s">
        <v>150</v>
      </c>
      <c r="G10" s="319" t="s">
        <v>789</v>
      </c>
      <c r="H10" s="319" t="s">
        <v>788</v>
      </c>
      <c r="I10" s="320" t="s">
        <v>806</v>
      </c>
      <c r="J10" s="319" t="s">
        <v>789</v>
      </c>
      <c r="K10" s="319" t="s">
        <v>788</v>
      </c>
      <c r="L10" s="320" t="s">
        <v>807</v>
      </c>
      <c r="M10" s="319" t="s">
        <v>789</v>
      </c>
      <c r="N10" s="319" t="s">
        <v>788</v>
      </c>
      <c r="O10" s="319" t="s">
        <v>808</v>
      </c>
      <c r="P10" s="319" t="s">
        <v>789</v>
      </c>
      <c r="Q10" s="319" t="s">
        <v>788</v>
      </c>
      <c r="R10" s="320" t="s">
        <v>805</v>
      </c>
      <c r="S10" s="224" t="s">
        <v>789</v>
      </c>
    </row>
    <row r="11">
      <c r="A11" s="321" t="s">
        <v>150</v>
      </c>
      <c r="B11" s="318" t="s">
        <v>788</v>
      </c>
      <c r="C11" s="320" t="s">
        <v>150</v>
      </c>
      <c r="D11" s="319" t="s">
        <v>789</v>
      </c>
      <c r="E11" s="319" t="s">
        <v>788</v>
      </c>
      <c r="F11" s="320" t="s">
        <v>809</v>
      </c>
      <c r="G11" s="319" t="s">
        <v>789</v>
      </c>
      <c r="H11" s="319" t="s">
        <v>788</v>
      </c>
      <c r="I11" s="320" t="s">
        <v>810</v>
      </c>
      <c r="J11" s="319" t="s">
        <v>789</v>
      </c>
      <c r="K11" s="319" t="s">
        <v>788</v>
      </c>
      <c r="L11" s="320" t="s">
        <v>173</v>
      </c>
      <c r="M11" s="319" t="s">
        <v>789</v>
      </c>
      <c r="N11" s="319" t="s">
        <v>788</v>
      </c>
      <c r="O11" s="320" t="s">
        <v>811</v>
      </c>
      <c r="P11" s="319" t="s">
        <v>789</v>
      </c>
      <c r="Q11" s="319" t="s">
        <v>788</v>
      </c>
      <c r="R11" s="320" t="s">
        <v>812</v>
      </c>
      <c r="S11" s="224" t="s">
        <v>789</v>
      </c>
    </row>
    <row r="12">
      <c r="A12" s="321" t="s">
        <v>809</v>
      </c>
      <c r="B12" s="318" t="s">
        <v>788</v>
      </c>
      <c r="C12" s="320" t="s">
        <v>809</v>
      </c>
      <c r="D12" s="319" t="s">
        <v>789</v>
      </c>
      <c r="E12" s="319" t="s">
        <v>788</v>
      </c>
      <c r="F12" s="320" t="s">
        <v>813</v>
      </c>
      <c r="G12" s="319" t="s">
        <v>789</v>
      </c>
      <c r="H12" s="319" t="s">
        <v>788</v>
      </c>
      <c r="I12" s="320" t="s">
        <v>814</v>
      </c>
      <c r="J12" s="319" t="s">
        <v>789</v>
      </c>
      <c r="K12" s="319" t="s">
        <v>788</v>
      </c>
      <c r="L12" s="320" t="s">
        <v>238</v>
      </c>
      <c r="M12" s="319" t="s">
        <v>789</v>
      </c>
      <c r="N12" s="319" t="s">
        <v>788</v>
      </c>
      <c r="O12" s="320" t="s">
        <v>815</v>
      </c>
      <c r="P12" s="319" t="s">
        <v>789</v>
      </c>
      <c r="Q12" s="319" t="s">
        <v>788</v>
      </c>
      <c r="R12" s="319" t="s">
        <v>808</v>
      </c>
      <c r="S12" s="224" t="s">
        <v>789</v>
      </c>
    </row>
    <row r="13">
      <c r="A13" s="321" t="s">
        <v>813</v>
      </c>
      <c r="B13" s="318" t="s">
        <v>788</v>
      </c>
      <c r="C13" s="320" t="s">
        <v>813</v>
      </c>
      <c r="D13" s="319" t="s">
        <v>789</v>
      </c>
      <c r="E13" s="319" t="s">
        <v>788</v>
      </c>
      <c r="F13" s="321" t="s">
        <v>153</v>
      </c>
      <c r="G13" s="319" t="s">
        <v>789</v>
      </c>
      <c r="H13" s="319" t="s">
        <v>788</v>
      </c>
      <c r="I13" s="320" t="s">
        <v>816</v>
      </c>
      <c r="J13" s="319" t="s">
        <v>789</v>
      </c>
      <c r="K13" s="319" t="s">
        <v>788</v>
      </c>
      <c r="L13" s="319" t="s">
        <v>817</v>
      </c>
      <c r="M13" s="319" t="s">
        <v>789</v>
      </c>
      <c r="N13" s="319" t="s">
        <v>788</v>
      </c>
      <c r="O13" s="320" t="s">
        <v>818</v>
      </c>
      <c r="P13" s="319" t="s">
        <v>789</v>
      </c>
      <c r="Q13" s="319" t="s">
        <v>788</v>
      </c>
      <c r="R13" s="320" t="s">
        <v>811</v>
      </c>
      <c r="S13" s="224" t="s">
        <v>789</v>
      </c>
    </row>
    <row r="14">
      <c r="A14" s="321" t="s">
        <v>153</v>
      </c>
      <c r="B14" s="318" t="s">
        <v>788</v>
      </c>
      <c r="C14" s="320" t="s">
        <v>153</v>
      </c>
      <c r="D14" s="319" t="s">
        <v>789</v>
      </c>
      <c r="E14" s="319" t="s">
        <v>788</v>
      </c>
      <c r="F14" s="320" t="s">
        <v>154</v>
      </c>
      <c r="G14" s="319" t="s">
        <v>789</v>
      </c>
      <c r="H14" s="319" t="s">
        <v>788</v>
      </c>
      <c r="I14" s="320" t="s">
        <v>819</v>
      </c>
      <c r="J14" s="319" t="s">
        <v>789</v>
      </c>
      <c r="K14" s="319" t="s">
        <v>788</v>
      </c>
      <c r="L14" s="320" t="s">
        <v>820</v>
      </c>
      <c r="M14" s="319" t="s">
        <v>789</v>
      </c>
      <c r="N14" s="319" t="s">
        <v>788</v>
      </c>
      <c r="O14" s="320" t="s">
        <v>821</v>
      </c>
      <c r="P14" s="319" t="s">
        <v>789</v>
      </c>
      <c r="Q14" s="319" t="s">
        <v>788</v>
      </c>
      <c r="R14" s="320" t="s">
        <v>815</v>
      </c>
      <c r="S14" s="224" t="s">
        <v>789</v>
      </c>
    </row>
    <row r="15">
      <c r="A15" s="321" t="s">
        <v>154</v>
      </c>
      <c r="B15" s="318" t="s">
        <v>788</v>
      </c>
      <c r="C15" s="320" t="s">
        <v>154</v>
      </c>
      <c r="D15" s="319" t="s">
        <v>789</v>
      </c>
      <c r="E15" s="319" t="s">
        <v>788</v>
      </c>
      <c r="F15" s="319" t="s">
        <v>822</v>
      </c>
      <c r="G15" s="319" t="s">
        <v>789</v>
      </c>
      <c r="H15" s="319" t="s">
        <v>788</v>
      </c>
      <c r="I15" s="320" t="s">
        <v>823</v>
      </c>
      <c r="J15" s="319" t="s">
        <v>789</v>
      </c>
      <c r="K15" s="319" t="s">
        <v>788</v>
      </c>
      <c r="L15" s="320" t="s">
        <v>824</v>
      </c>
      <c r="M15" s="319" t="s">
        <v>789</v>
      </c>
      <c r="N15" s="319" t="s">
        <v>788</v>
      </c>
      <c r="O15" s="320" t="s">
        <v>825</v>
      </c>
      <c r="P15" s="319" t="s">
        <v>789</v>
      </c>
      <c r="Q15" s="319" t="s">
        <v>788</v>
      </c>
      <c r="R15" s="320" t="s">
        <v>826</v>
      </c>
      <c r="S15" s="224" t="s">
        <v>789</v>
      </c>
    </row>
    <row r="16">
      <c r="A16" s="318" t="s">
        <v>822</v>
      </c>
      <c r="B16" s="318" t="s">
        <v>788</v>
      </c>
      <c r="C16" s="319" t="s">
        <v>822</v>
      </c>
      <c r="D16" s="319" t="s">
        <v>789</v>
      </c>
      <c r="E16" s="319" t="s">
        <v>788</v>
      </c>
      <c r="F16" s="321" t="s">
        <v>156</v>
      </c>
      <c r="G16" s="319" t="s">
        <v>789</v>
      </c>
      <c r="H16" s="319" t="s">
        <v>788</v>
      </c>
      <c r="I16" s="320" t="s">
        <v>173</v>
      </c>
      <c r="J16" s="319" t="s">
        <v>789</v>
      </c>
      <c r="K16" s="319" t="s">
        <v>788</v>
      </c>
      <c r="L16" s="320" t="s">
        <v>827</v>
      </c>
      <c r="M16" s="319" t="s">
        <v>789</v>
      </c>
      <c r="N16" s="319" t="s">
        <v>788</v>
      </c>
      <c r="O16" s="320" t="s">
        <v>828</v>
      </c>
      <c r="P16" s="319" t="s">
        <v>789</v>
      </c>
      <c r="Q16" s="319" t="s">
        <v>788</v>
      </c>
      <c r="R16" s="319" t="s">
        <v>829</v>
      </c>
      <c r="S16" s="224" t="s">
        <v>789</v>
      </c>
    </row>
    <row r="17">
      <c r="A17" s="321" t="s">
        <v>156</v>
      </c>
      <c r="B17" s="318" t="s">
        <v>788</v>
      </c>
      <c r="C17" s="320" t="s">
        <v>156</v>
      </c>
      <c r="D17" s="319" t="s">
        <v>789</v>
      </c>
      <c r="E17" s="319" t="s">
        <v>788</v>
      </c>
      <c r="F17" s="321" t="s">
        <v>157</v>
      </c>
      <c r="G17" s="319" t="s">
        <v>789</v>
      </c>
      <c r="H17" s="319" t="s">
        <v>788</v>
      </c>
      <c r="I17" s="320" t="s">
        <v>830</v>
      </c>
      <c r="J17" s="319" t="s">
        <v>789</v>
      </c>
      <c r="K17" s="319" t="s">
        <v>788</v>
      </c>
      <c r="L17" s="322" t="s">
        <v>831</v>
      </c>
      <c r="M17" s="319" t="s">
        <v>789</v>
      </c>
      <c r="N17" s="319" t="s">
        <v>788</v>
      </c>
      <c r="O17" s="320" t="s">
        <v>832</v>
      </c>
      <c r="P17" s="319" t="s">
        <v>789</v>
      </c>
      <c r="Q17" s="319" t="s">
        <v>788</v>
      </c>
      <c r="R17" s="320" t="s">
        <v>833</v>
      </c>
      <c r="S17" s="224" t="s">
        <v>789</v>
      </c>
    </row>
    <row r="18">
      <c r="A18" s="321" t="s">
        <v>157</v>
      </c>
      <c r="B18" s="318" t="s">
        <v>788</v>
      </c>
      <c r="C18" s="320" t="s">
        <v>157</v>
      </c>
      <c r="D18" s="319" t="s">
        <v>789</v>
      </c>
      <c r="E18" s="319" t="s">
        <v>788</v>
      </c>
      <c r="F18" s="321" t="s">
        <v>158</v>
      </c>
      <c r="G18" s="319" t="s">
        <v>789</v>
      </c>
      <c r="H18" s="319" t="s">
        <v>788</v>
      </c>
      <c r="I18" s="320" t="s">
        <v>828</v>
      </c>
      <c r="J18" s="319" t="s">
        <v>789</v>
      </c>
      <c r="K18" s="319" t="s">
        <v>788</v>
      </c>
      <c r="L18" s="320" t="s">
        <v>834</v>
      </c>
      <c r="M18" s="319" t="s">
        <v>789</v>
      </c>
      <c r="N18" s="319" t="s">
        <v>788</v>
      </c>
      <c r="O18" s="320" t="s">
        <v>835</v>
      </c>
      <c r="P18" s="319" t="s">
        <v>789</v>
      </c>
      <c r="Q18" s="319" t="s">
        <v>788</v>
      </c>
      <c r="R18" s="320" t="s">
        <v>836</v>
      </c>
      <c r="S18" s="224" t="s">
        <v>789</v>
      </c>
    </row>
    <row r="19">
      <c r="A19" s="321" t="s">
        <v>158</v>
      </c>
      <c r="B19" s="318" t="s">
        <v>788</v>
      </c>
      <c r="C19" s="320" t="s">
        <v>158</v>
      </c>
      <c r="D19" s="319" t="s">
        <v>789</v>
      </c>
      <c r="E19" s="319" t="s">
        <v>788</v>
      </c>
      <c r="F19" s="321" t="s">
        <v>165</v>
      </c>
      <c r="G19" s="319" t="s">
        <v>789</v>
      </c>
      <c r="H19" s="319" t="s">
        <v>788</v>
      </c>
      <c r="I19" s="320" t="s">
        <v>837</v>
      </c>
      <c r="J19" s="319" t="s">
        <v>789</v>
      </c>
      <c r="K19" s="319" t="s">
        <v>788</v>
      </c>
      <c r="L19" s="320" t="s">
        <v>838</v>
      </c>
      <c r="M19" s="319" t="s">
        <v>789</v>
      </c>
      <c r="N19" s="319" t="s">
        <v>788</v>
      </c>
      <c r="O19" s="319" t="s">
        <v>839</v>
      </c>
      <c r="P19" s="319" t="s">
        <v>789</v>
      </c>
      <c r="Q19" s="319" t="s">
        <v>788</v>
      </c>
      <c r="R19" s="320" t="s">
        <v>840</v>
      </c>
      <c r="S19" s="224" t="s">
        <v>789</v>
      </c>
    </row>
    <row r="20">
      <c r="A20" s="318" t="s">
        <v>841</v>
      </c>
      <c r="B20" s="318" t="s">
        <v>788</v>
      </c>
      <c r="C20" s="319" t="s">
        <v>841</v>
      </c>
      <c r="D20" s="319" t="s">
        <v>789</v>
      </c>
      <c r="E20" s="319" t="s">
        <v>788</v>
      </c>
      <c r="F20" s="319" t="s">
        <v>842</v>
      </c>
      <c r="G20" s="319" t="s">
        <v>789</v>
      </c>
      <c r="H20" s="319" t="s">
        <v>788</v>
      </c>
      <c r="I20" s="320" t="s">
        <v>843</v>
      </c>
      <c r="J20" s="319" t="s">
        <v>789</v>
      </c>
      <c r="K20" s="319" t="s">
        <v>788</v>
      </c>
      <c r="L20" s="320" t="s">
        <v>844</v>
      </c>
      <c r="M20" s="319" t="s">
        <v>789</v>
      </c>
      <c r="N20" s="319" t="s">
        <v>788</v>
      </c>
      <c r="O20" s="320" t="s">
        <v>845</v>
      </c>
      <c r="P20" s="319" t="s">
        <v>789</v>
      </c>
      <c r="Q20" s="319" t="s">
        <v>788</v>
      </c>
      <c r="R20" s="320" t="s">
        <v>825</v>
      </c>
      <c r="S20" s="224" t="s">
        <v>789</v>
      </c>
    </row>
    <row r="21">
      <c r="A21" s="321" t="s">
        <v>160</v>
      </c>
      <c r="B21" s="318" t="s">
        <v>788</v>
      </c>
      <c r="C21" s="320" t="s">
        <v>160</v>
      </c>
      <c r="D21" s="319" t="s">
        <v>789</v>
      </c>
      <c r="E21" s="319" t="s">
        <v>788</v>
      </c>
      <c r="F21" s="321" t="s">
        <v>174</v>
      </c>
      <c r="G21" s="319" t="s">
        <v>789</v>
      </c>
      <c r="H21" s="319" t="s">
        <v>788</v>
      </c>
      <c r="I21" s="320" t="s">
        <v>846</v>
      </c>
      <c r="J21" s="319" t="s">
        <v>789</v>
      </c>
      <c r="K21" s="319" t="s">
        <v>788</v>
      </c>
      <c r="L21" s="320" t="s">
        <v>847</v>
      </c>
      <c r="M21" s="319" t="s">
        <v>789</v>
      </c>
      <c r="N21" s="319" t="s">
        <v>788</v>
      </c>
      <c r="O21" s="320" t="s">
        <v>848</v>
      </c>
      <c r="P21" s="319" t="s">
        <v>789</v>
      </c>
      <c r="Q21" s="319" t="s">
        <v>788</v>
      </c>
      <c r="R21" s="320" t="s">
        <v>796</v>
      </c>
      <c r="S21" s="224" t="s">
        <v>789</v>
      </c>
    </row>
    <row r="22">
      <c r="A22" s="321" t="s">
        <v>161</v>
      </c>
      <c r="B22" s="318" t="s">
        <v>788</v>
      </c>
      <c r="C22" s="320" t="s">
        <v>161</v>
      </c>
      <c r="D22" s="319" t="s">
        <v>789</v>
      </c>
      <c r="E22" s="319" t="s">
        <v>788</v>
      </c>
      <c r="F22" s="321" t="s">
        <v>175</v>
      </c>
      <c r="G22" s="319" t="s">
        <v>789</v>
      </c>
      <c r="H22" s="319" t="s">
        <v>788</v>
      </c>
      <c r="I22" s="320" t="s">
        <v>847</v>
      </c>
      <c r="J22" s="319" t="s">
        <v>789</v>
      </c>
      <c r="K22" s="319" t="s">
        <v>788</v>
      </c>
      <c r="L22" s="322" t="s">
        <v>849</v>
      </c>
      <c r="M22" s="319" t="s">
        <v>789</v>
      </c>
      <c r="N22" s="319" t="s">
        <v>788</v>
      </c>
      <c r="O22" s="319" t="s">
        <v>850</v>
      </c>
      <c r="P22" s="319" t="s">
        <v>789</v>
      </c>
      <c r="Q22" s="319" t="s">
        <v>788</v>
      </c>
      <c r="R22" s="319" t="s">
        <v>851</v>
      </c>
      <c r="S22" s="224" t="s">
        <v>789</v>
      </c>
    </row>
    <row r="23">
      <c r="A23" s="318" t="s">
        <v>852</v>
      </c>
      <c r="B23" s="318" t="s">
        <v>788</v>
      </c>
      <c r="C23" s="319" t="s">
        <v>852</v>
      </c>
      <c r="D23" s="319" t="s">
        <v>789</v>
      </c>
      <c r="E23" s="319" t="s">
        <v>788</v>
      </c>
      <c r="F23" s="320" t="s">
        <v>32</v>
      </c>
      <c r="G23" s="319" t="s">
        <v>789</v>
      </c>
      <c r="H23" s="319" t="s">
        <v>788</v>
      </c>
      <c r="I23" s="320" t="s">
        <v>853</v>
      </c>
      <c r="J23" s="319" t="s">
        <v>789</v>
      </c>
      <c r="K23" s="319" t="s">
        <v>788</v>
      </c>
      <c r="L23" s="320" t="s">
        <v>846</v>
      </c>
      <c r="M23" s="319" t="s">
        <v>789</v>
      </c>
      <c r="N23" s="319" t="s">
        <v>788</v>
      </c>
      <c r="O23" s="320" t="s">
        <v>854</v>
      </c>
      <c r="P23" s="319" t="s">
        <v>789</v>
      </c>
      <c r="Q23" s="319" t="s">
        <v>788</v>
      </c>
      <c r="R23" s="320" t="s">
        <v>855</v>
      </c>
      <c r="S23" s="224" t="s">
        <v>789</v>
      </c>
    </row>
    <row r="24">
      <c r="A24" s="321" t="s">
        <v>163</v>
      </c>
      <c r="B24" s="318" t="s">
        <v>788</v>
      </c>
      <c r="C24" s="320" t="s">
        <v>163</v>
      </c>
      <c r="D24" s="319" t="s">
        <v>789</v>
      </c>
      <c r="E24" s="319" t="s">
        <v>788</v>
      </c>
      <c r="F24" s="320" t="s">
        <v>180</v>
      </c>
      <c r="G24" s="319" t="s">
        <v>789</v>
      </c>
      <c r="H24" s="319" t="s">
        <v>788</v>
      </c>
      <c r="I24" s="320" t="s">
        <v>856</v>
      </c>
      <c r="J24" s="319" t="s">
        <v>789</v>
      </c>
      <c r="K24" s="319" t="s">
        <v>788</v>
      </c>
      <c r="L24" s="320" t="s">
        <v>192</v>
      </c>
      <c r="M24" s="319" t="s">
        <v>789</v>
      </c>
      <c r="N24" s="319" t="s">
        <v>788</v>
      </c>
      <c r="O24" s="320" t="s">
        <v>857</v>
      </c>
      <c r="P24" s="319" t="s">
        <v>789</v>
      </c>
      <c r="Q24" s="319" t="s">
        <v>788</v>
      </c>
      <c r="R24" s="320" t="s">
        <v>858</v>
      </c>
      <c r="S24" s="224" t="s">
        <v>789</v>
      </c>
    </row>
    <row r="25">
      <c r="A25" s="321" t="s">
        <v>164</v>
      </c>
      <c r="B25" s="318" t="s">
        <v>788</v>
      </c>
      <c r="C25" s="320" t="s">
        <v>164</v>
      </c>
      <c r="D25" s="319" t="s">
        <v>789</v>
      </c>
      <c r="E25" s="319" t="s">
        <v>788</v>
      </c>
      <c r="F25" s="322" t="s">
        <v>849</v>
      </c>
      <c r="G25" s="319" t="s">
        <v>789</v>
      </c>
      <c r="H25" s="319" t="s">
        <v>788</v>
      </c>
      <c r="I25" s="320" t="s">
        <v>859</v>
      </c>
      <c r="J25" s="319" t="s">
        <v>789</v>
      </c>
      <c r="K25" s="319" t="s">
        <v>788</v>
      </c>
      <c r="L25" s="320" t="s">
        <v>193</v>
      </c>
      <c r="M25" s="319" t="s">
        <v>789</v>
      </c>
      <c r="N25" s="319" t="s">
        <v>788</v>
      </c>
      <c r="O25" s="319" t="s">
        <v>860</v>
      </c>
      <c r="P25" s="319" t="s">
        <v>789</v>
      </c>
      <c r="Q25" s="319" t="s">
        <v>788</v>
      </c>
      <c r="R25" s="320" t="s">
        <v>861</v>
      </c>
      <c r="S25" s="224" t="s">
        <v>789</v>
      </c>
    </row>
    <row r="26">
      <c r="A26" s="321" t="s">
        <v>165</v>
      </c>
      <c r="B26" s="318" t="s">
        <v>788</v>
      </c>
      <c r="C26" s="319" t="s">
        <v>842</v>
      </c>
      <c r="D26" s="319" t="s">
        <v>789</v>
      </c>
      <c r="E26" s="319" t="s">
        <v>788</v>
      </c>
      <c r="F26" s="320" t="s">
        <v>182</v>
      </c>
      <c r="G26" s="319" t="s">
        <v>789</v>
      </c>
      <c r="H26" s="319" t="s">
        <v>788</v>
      </c>
      <c r="I26" s="320" t="s">
        <v>207</v>
      </c>
      <c r="J26" s="319" t="s">
        <v>789</v>
      </c>
      <c r="K26" s="319" t="s">
        <v>788</v>
      </c>
      <c r="L26" s="320" t="s">
        <v>224</v>
      </c>
      <c r="M26" s="319" t="s">
        <v>789</v>
      </c>
      <c r="N26" s="319" t="s">
        <v>788</v>
      </c>
      <c r="O26" s="320" t="s">
        <v>862</v>
      </c>
      <c r="P26" s="319" t="s">
        <v>789</v>
      </c>
      <c r="Q26" s="319" t="s">
        <v>788</v>
      </c>
      <c r="R26" s="320" t="s">
        <v>844</v>
      </c>
      <c r="S26" s="224" t="s">
        <v>789</v>
      </c>
    </row>
    <row r="27">
      <c r="A27" s="318" t="s">
        <v>863</v>
      </c>
      <c r="B27" s="318" t="s">
        <v>788</v>
      </c>
      <c r="C27" s="320" t="s">
        <v>174</v>
      </c>
      <c r="D27" s="319" t="s">
        <v>789</v>
      </c>
      <c r="E27" s="319" t="s">
        <v>788</v>
      </c>
      <c r="F27" s="320" t="s">
        <v>186</v>
      </c>
      <c r="G27" s="319" t="s">
        <v>789</v>
      </c>
      <c r="H27" s="319" t="s">
        <v>788</v>
      </c>
      <c r="I27" s="318" t="s">
        <v>864</v>
      </c>
      <c r="J27" s="319" t="s">
        <v>789</v>
      </c>
      <c r="K27" s="319" t="s">
        <v>788</v>
      </c>
      <c r="L27" s="320" t="s">
        <v>865</v>
      </c>
      <c r="M27" s="319" t="s">
        <v>789</v>
      </c>
      <c r="N27" s="319" t="s">
        <v>788</v>
      </c>
      <c r="O27" s="320" t="s">
        <v>866</v>
      </c>
      <c r="P27" s="319" t="s">
        <v>789</v>
      </c>
      <c r="Q27" s="319" t="s">
        <v>788</v>
      </c>
      <c r="R27" s="320" t="s">
        <v>828</v>
      </c>
      <c r="S27" s="224" t="s">
        <v>789</v>
      </c>
    </row>
    <row r="28">
      <c r="A28" s="321" t="s">
        <v>167</v>
      </c>
      <c r="B28" s="318" t="s">
        <v>788</v>
      </c>
      <c r="C28" s="320" t="s">
        <v>175</v>
      </c>
      <c r="D28" s="319" t="s">
        <v>789</v>
      </c>
      <c r="E28" s="319" t="s">
        <v>788</v>
      </c>
      <c r="F28" s="320" t="s">
        <v>187</v>
      </c>
      <c r="G28" s="319" t="s">
        <v>789</v>
      </c>
      <c r="H28" s="319" t="s">
        <v>788</v>
      </c>
      <c r="I28" s="320" t="s">
        <v>867</v>
      </c>
      <c r="J28" s="319" t="s">
        <v>789</v>
      </c>
      <c r="K28" s="319" t="s">
        <v>788</v>
      </c>
      <c r="L28" s="320" t="s">
        <v>825</v>
      </c>
      <c r="M28" s="319" t="s">
        <v>789</v>
      </c>
      <c r="N28" s="319" t="s">
        <v>788</v>
      </c>
      <c r="O28" s="319" t="s">
        <v>868</v>
      </c>
      <c r="P28" s="319" t="s">
        <v>789</v>
      </c>
      <c r="Q28" s="319" t="s">
        <v>788</v>
      </c>
      <c r="R28" s="319" t="s">
        <v>869</v>
      </c>
      <c r="S28" s="224" t="s">
        <v>789</v>
      </c>
    </row>
    <row r="29">
      <c r="A29" s="321" t="s">
        <v>168</v>
      </c>
      <c r="B29" s="318" t="s">
        <v>788</v>
      </c>
      <c r="C29" s="319" t="s">
        <v>870</v>
      </c>
      <c r="D29" s="319" t="s">
        <v>789</v>
      </c>
      <c r="E29" s="319" t="s">
        <v>788</v>
      </c>
      <c r="F29" s="322" t="s">
        <v>190</v>
      </c>
      <c r="G29" s="319" t="s">
        <v>789</v>
      </c>
      <c r="H29" s="319" t="s">
        <v>788</v>
      </c>
      <c r="I29" s="320" t="s">
        <v>209</v>
      </c>
      <c r="J29" s="319" t="s">
        <v>789</v>
      </c>
      <c r="K29" s="319" t="s">
        <v>788</v>
      </c>
      <c r="L29" s="320" t="s">
        <v>259</v>
      </c>
      <c r="M29" s="319" t="s">
        <v>789</v>
      </c>
      <c r="N29" s="319" t="s">
        <v>788</v>
      </c>
      <c r="O29" s="320" t="s">
        <v>871</v>
      </c>
      <c r="P29" s="319" t="s">
        <v>789</v>
      </c>
      <c r="Q29" s="319" t="s">
        <v>788</v>
      </c>
      <c r="R29" s="320" t="s">
        <v>872</v>
      </c>
      <c r="S29" s="224" t="s">
        <v>789</v>
      </c>
    </row>
    <row r="30">
      <c r="A30" s="321" t="s">
        <v>169</v>
      </c>
      <c r="B30" s="318" t="s">
        <v>788</v>
      </c>
      <c r="C30" s="320" t="s">
        <v>873</v>
      </c>
      <c r="D30" s="319" t="s">
        <v>789</v>
      </c>
      <c r="E30" s="319" t="s">
        <v>788</v>
      </c>
      <c r="F30" s="320" t="s">
        <v>191</v>
      </c>
      <c r="G30" s="319" t="s">
        <v>789</v>
      </c>
      <c r="H30" s="319" t="s">
        <v>788</v>
      </c>
      <c r="I30" s="320" t="s">
        <v>210</v>
      </c>
      <c r="J30" s="319" t="s">
        <v>789</v>
      </c>
      <c r="K30" s="319" t="s">
        <v>788</v>
      </c>
      <c r="L30" s="320" t="s">
        <v>260</v>
      </c>
      <c r="M30" s="319" t="s">
        <v>789</v>
      </c>
      <c r="N30" s="319" t="s">
        <v>788</v>
      </c>
      <c r="O30" s="320" t="s">
        <v>874</v>
      </c>
      <c r="P30" s="319" t="s">
        <v>789</v>
      </c>
      <c r="Q30" s="319" t="s">
        <v>788</v>
      </c>
      <c r="R30" s="320" t="s">
        <v>875</v>
      </c>
      <c r="S30" s="224" t="s">
        <v>789</v>
      </c>
    </row>
    <row r="31">
      <c r="A31" s="321" t="s">
        <v>170</v>
      </c>
      <c r="B31" s="318" t="s">
        <v>788</v>
      </c>
      <c r="C31" s="320" t="s">
        <v>176</v>
      </c>
      <c r="D31" s="319" t="s">
        <v>789</v>
      </c>
      <c r="E31" s="319" t="s">
        <v>788</v>
      </c>
      <c r="F31" s="320" t="s">
        <v>192</v>
      </c>
      <c r="G31" s="319" t="s">
        <v>789</v>
      </c>
      <c r="H31" s="319" t="s">
        <v>788</v>
      </c>
      <c r="I31" s="320" t="s">
        <v>224</v>
      </c>
      <c r="J31" s="319" t="s">
        <v>789</v>
      </c>
      <c r="K31" s="319" t="s">
        <v>788</v>
      </c>
      <c r="L31" s="320" t="s">
        <v>239</v>
      </c>
      <c r="M31" s="319" t="s">
        <v>789</v>
      </c>
      <c r="N31" s="319" t="s">
        <v>788</v>
      </c>
      <c r="O31" s="319" t="s">
        <v>876</v>
      </c>
      <c r="P31" s="319" t="s">
        <v>789</v>
      </c>
      <c r="Q31" s="319" t="s">
        <v>788</v>
      </c>
      <c r="R31" s="320" t="s">
        <v>877</v>
      </c>
      <c r="S31" s="224" t="s">
        <v>789</v>
      </c>
    </row>
    <row r="32">
      <c r="A32" s="321" t="s">
        <v>171</v>
      </c>
      <c r="B32" s="318" t="s">
        <v>788</v>
      </c>
      <c r="C32" s="320" t="s">
        <v>180</v>
      </c>
      <c r="D32" s="319" t="s">
        <v>789</v>
      </c>
      <c r="E32" s="319" t="s">
        <v>788</v>
      </c>
      <c r="F32" s="320" t="s">
        <v>193</v>
      </c>
      <c r="G32" s="319" t="s">
        <v>789</v>
      </c>
      <c r="H32" s="319" t="s">
        <v>788</v>
      </c>
      <c r="I32" s="320" t="s">
        <v>258</v>
      </c>
      <c r="J32" s="319" t="s">
        <v>789</v>
      </c>
      <c r="K32" s="319" t="s">
        <v>788</v>
      </c>
      <c r="L32" s="322" t="s">
        <v>241</v>
      </c>
      <c r="M32" s="319" t="s">
        <v>789</v>
      </c>
      <c r="N32" s="319" t="s">
        <v>788</v>
      </c>
      <c r="O32" s="320" t="s">
        <v>878</v>
      </c>
      <c r="P32" s="319" t="s">
        <v>789</v>
      </c>
      <c r="Q32" s="319" t="s">
        <v>788</v>
      </c>
      <c r="R32" s="319" t="s">
        <v>879</v>
      </c>
      <c r="S32" s="224" t="s">
        <v>789</v>
      </c>
    </row>
    <row r="33">
      <c r="A33" s="321" t="s">
        <v>172</v>
      </c>
      <c r="B33" s="318" t="s">
        <v>788</v>
      </c>
      <c r="C33" s="322" t="s">
        <v>849</v>
      </c>
      <c r="D33" s="319" t="s">
        <v>789</v>
      </c>
      <c r="E33" s="319" t="s">
        <v>788</v>
      </c>
      <c r="F33" s="323" t="s">
        <v>194</v>
      </c>
      <c r="G33" s="319" t="s">
        <v>789</v>
      </c>
      <c r="H33" s="319" t="s">
        <v>788</v>
      </c>
      <c r="I33" s="320" t="s">
        <v>259</v>
      </c>
      <c r="J33" s="319" t="s">
        <v>789</v>
      </c>
      <c r="K33" s="319" t="s">
        <v>788</v>
      </c>
      <c r="L33" s="322" t="s">
        <v>242</v>
      </c>
      <c r="M33" s="319" t="s">
        <v>789</v>
      </c>
      <c r="N33" s="319" t="s">
        <v>788</v>
      </c>
      <c r="O33" s="320" t="s">
        <v>880</v>
      </c>
      <c r="P33" s="319" t="s">
        <v>789</v>
      </c>
      <c r="Q33" s="319" t="s">
        <v>788</v>
      </c>
      <c r="R33" s="320" t="s">
        <v>881</v>
      </c>
      <c r="S33" s="224" t="s">
        <v>789</v>
      </c>
    </row>
    <row r="34">
      <c r="A34" s="318" t="s">
        <v>842</v>
      </c>
      <c r="B34" s="318" t="s">
        <v>788</v>
      </c>
      <c r="C34" s="319" t="s">
        <v>882</v>
      </c>
      <c r="D34" s="319" t="s">
        <v>789</v>
      </c>
      <c r="E34" s="319" t="s">
        <v>788</v>
      </c>
      <c r="F34" s="319" t="s">
        <v>883</v>
      </c>
      <c r="G34" s="319" t="s">
        <v>789</v>
      </c>
      <c r="H34" s="319" t="s">
        <v>788</v>
      </c>
      <c r="I34" s="320" t="s">
        <v>884</v>
      </c>
      <c r="J34" s="319" t="s">
        <v>789</v>
      </c>
      <c r="K34" s="319" t="s">
        <v>788</v>
      </c>
      <c r="L34" s="320" t="s">
        <v>258</v>
      </c>
      <c r="M34" s="319" t="s">
        <v>789</v>
      </c>
      <c r="N34" s="319" t="s">
        <v>788</v>
      </c>
      <c r="O34" s="320" t="s">
        <v>885</v>
      </c>
      <c r="P34" s="319" t="s">
        <v>789</v>
      </c>
      <c r="Q34" s="319" t="s">
        <v>788</v>
      </c>
      <c r="R34" s="320" t="s">
        <v>886</v>
      </c>
      <c r="S34" s="224" t="s">
        <v>789</v>
      </c>
    </row>
    <row r="35">
      <c r="A35" s="321" t="s">
        <v>174</v>
      </c>
      <c r="B35" s="318" t="s">
        <v>788</v>
      </c>
      <c r="C35" s="320" t="s">
        <v>183</v>
      </c>
      <c r="D35" s="319" t="s">
        <v>789</v>
      </c>
      <c r="E35" s="319" t="s">
        <v>788</v>
      </c>
      <c r="F35" s="320" t="s">
        <v>196</v>
      </c>
      <c r="G35" s="319" t="s">
        <v>789</v>
      </c>
      <c r="H35" s="319" t="s">
        <v>788</v>
      </c>
      <c r="I35" s="320" t="s">
        <v>239</v>
      </c>
      <c r="J35" s="319" t="s">
        <v>789</v>
      </c>
      <c r="K35" s="319" t="s">
        <v>788</v>
      </c>
      <c r="L35" s="322" t="s">
        <v>887</v>
      </c>
      <c r="M35" s="319" t="s">
        <v>789</v>
      </c>
      <c r="N35" s="319" t="s">
        <v>788</v>
      </c>
      <c r="O35" s="320" t="s">
        <v>888</v>
      </c>
      <c r="P35" s="319" t="s">
        <v>789</v>
      </c>
      <c r="Q35" s="319" t="s">
        <v>788</v>
      </c>
      <c r="R35" s="320" t="s">
        <v>889</v>
      </c>
      <c r="S35" s="224" t="s">
        <v>789</v>
      </c>
    </row>
    <row r="36">
      <c r="A36" s="321" t="s">
        <v>175</v>
      </c>
      <c r="B36" s="318" t="s">
        <v>788</v>
      </c>
      <c r="C36" s="320" t="s">
        <v>184</v>
      </c>
      <c r="D36" s="319" t="s">
        <v>789</v>
      </c>
      <c r="E36" s="319" t="s">
        <v>788</v>
      </c>
      <c r="F36" s="320" t="s">
        <v>197</v>
      </c>
      <c r="G36" s="319" t="s">
        <v>789</v>
      </c>
      <c r="H36" s="319" t="s">
        <v>788</v>
      </c>
      <c r="I36" s="322" t="s">
        <v>887</v>
      </c>
      <c r="J36" s="319" t="s">
        <v>789</v>
      </c>
      <c r="K36" s="319" t="s">
        <v>788</v>
      </c>
      <c r="L36" s="320" t="s">
        <v>890</v>
      </c>
      <c r="M36" s="319" t="s">
        <v>789</v>
      </c>
      <c r="N36" s="319" t="s">
        <v>788</v>
      </c>
      <c r="O36" s="320" t="s">
        <v>891</v>
      </c>
      <c r="P36" s="319" t="s">
        <v>789</v>
      </c>
      <c r="Q36" s="319" t="s">
        <v>788</v>
      </c>
      <c r="R36" s="319" t="s">
        <v>892</v>
      </c>
      <c r="S36" s="224" t="s">
        <v>789</v>
      </c>
    </row>
    <row r="37">
      <c r="A37" s="318" t="s">
        <v>870</v>
      </c>
      <c r="B37" s="318" t="s">
        <v>788</v>
      </c>
      <c r="C37" s="320" t="s">
        <v>185</v>
      </c>
      <c r="D37" s="319" t="s">
        <v>789</v>
      </c>
      <c r="E37" s="319" t="s">
        <v>788</v>
      </c>
      <c r="F37" s="320" t="s">
        <v>198</v>
      </c>
      <c r="G37" s="319" t="s">
        <v>789</v>
      </c>
      <c r="H37" s="319" t="s">
        <v>788</v>
      </c>
      <c r="I37" s="320" t="s">
        <v>241</v>
      </c>
      <c r="J37" s="319" t="s">
        <v>789</v>
      </c>
      <c r="K37" s="319" t="s">
        <v>788</v>
      </c>
      <c r="L37" s="323" t="s">
        <v>264</v>
      </c>
      <c r="M37" s="319" t="s">
        <v>789</v>
      </c>
      <c r="N37" s="319" t="s">
        <v>788</v>
      </c>
      <c r="O37" s="324" t="s">
        <v>893</v>
      </c>
      <c r="P37" s="319" t="s">
        <v>789</v>
      </c>
      <c r="Q37" s="319" t="s">
        <v>788</v>
      </c>
      <c r="R37" s="320" t="s">
        <v>894</v>
      </c>
      <c r="S37" s="224" t="s">
        <v>789</v>
      </c>
    </row>
    <row r="38">
      <c r="A38" s="321" t="s">
        <v>177</v>
      </c>
      <c r="B38" s="318" t="s">
        <v>788</v>
      </c>
      <c r="C38" s="325" t="s">
        <v>186</v>
      </c>
      <c r="D38" s="319" t="s">
        <v>789</v>
      </c>
      <c r="E38" s="319" t="s">
        <v>788</v>
      </c>
      <c r="F38" s="320" t="s">
        <v>199</v>
      </c>
      <c r="G38" s="319" t="s">
        <v>789</v>
      </c>
      <c r="H38" s="319" t="s">
        <v>788</v>
      </c>
      <c r="I38" s="322" t="s">
        <v>242</v>
      </c>
      <c r="J38" s="319" t="s">
        <v>789</v>
      </c>
      <c r="K38" s="319" t="s">
        <v>788</v>
      </c>
      <c r="L38" s="319" t="s">
        <v>895</v>
      </c>
      <c r="M38" s="319" t="s">
        <v>789</v>
      </c>
      <c r="N38" s="319" t="s">
        <v>788</v>
      </c>
      <c r="O38" s="326" t="s">
        <v>896</v>
      </c>
      <c r="P38" s="319" t="s">
        <v>789</v>
      </c>
      <c r="Q38" s="319" t="s">
        <v>788</v>
      </c>
      <c r="R38" s="320" t="s">
        <v>897</v>
      </c>
      <c r="S38" s="224" t="s">
        <v>789</v>
      </c>
    </row>
    <row r="39">
      <c r="A39" s="321" t="s">
        <v>227</v>
      </c>
      <c r="B39" s="318" t="s">
        <v>788</v>
      </c>
      <c r="C39" s="320" t="s">
        <v>187</v>
      </c>
      <c r="D39" s="319" t="s">
        <v>789</v>
      </c>
      <c r="E39" s="319" t="s">
        <v>788</v>
      </c>
      <c r="F39" s="320" t="s">
        <v>200</v>
      </c>
      <c r="G39" s="319" t="s">
        <v>789</v>
      </c>
      <c r="H39" s="319" t="s">
        <v>788</v>
      </c>
      <c r="I39" s="320" t="s">
        <v>890</v>
      </c>
      <c r="J39" s="319" t="s">
        <v>789</v>
      </c>
      <c r="K39" s="319" t="s">
        <v>788</v>
      </c>
      <c r="L39" s="319" t="s">
        <v>898</v>
      </c>
      <c r="M39" s="319" t="s">
        <v>789</v>
      </c>
      <c r="N39" s="319" t="s">
        <v>788</v>
      </c>
      <c r="O39" s="324" t="s">
        <v>899</v>
      </c>
      <c r="P39" s="319" t="s">
        <v>789</v>
      </c>
      <c r="Q39" s="319" t="s">
        <v>788</v>
      </c>
      <c r="R39" s="319" t="s">
        <v>896</v>
      </c>
      <c r="S39" s="224" t="s">
        <v>789</v>
      </c>
    </row>
    <row r="40">
      <c r="A40" s="321" t="s">
        <v>900</v>
      </c>
      <c r="B40" s="318" t="s">
        <v>788</v>
      </c>
      <c r="C40" s="322" t="s">
        <v>190</v>
      </c>
      <c r="D40" s="319" t="s">
        <v>789</v>
      </c>
      <c r="E40" s="319" t="s">
        <v>788</v>
      </c>
      <c r="F40" s="319" t="s">
        <v>901</v>
      </c>
      <c r="G40" s="319" t="s">
        <v>789</v>
      </c>
      <c r="H40" s="319" t="s">
        <v>788</v>
      </c>
      <c r="I40" s="323" t="s">
        <v>14</v>
      </c>
      <c r="J40" s="319" t="s">
        <v>789</v>
      </c>
      <c r="K40" s="319" t="s">
        <v>788</v>
      </c>
      <c r="L40" s="320" t="s">
        <v>290</v>
      </c>
      <c r="M40" s="319" t="s">
        <v>789</v>
      </c>
      <c r="N40" s="319" t="s">
        <v>788</v>
      </c>
      <c r="O40" s="324" t="s">
        <v>902</v>
      </c>
      <c r="P40" s="319" t="s">
        <v>789</v>
      </c>
      <c r="Q40" s="319" t="s">
        <v>788</v>
      </c>
      <c r="R40" s="320" t="s">
        <v>899</v>
      </c>
      <c r="S40" s="224" t="s">
        <v>789</v>
      </c>
    </row>
    <row r="41">
      <c r="A41" s="321" t="s">
        <v>180</v>
      </c>
      <c r="B41" s="318" t="s">
        <v>788</v>
      </c>
      <c r="C41" s="320" t="s">
        <v>191</v>
      </c>
      <c r="D41" s="319" t="s">
        <v>789</v>
      </c>
      <c r="E41" s="319" t="s">
        <v>788</v>
      </c>
      <c r="F41" s="321" t="s">
        <v>205</v>
      </c>
      <c r="G41" s="319" t="s">
        <v>789</v>
      </c>
      <c r="H41" s="319" t="s">
        <v>788</v>
      </c>
      <c r="I41" s="319" t="s">
        <v>903</v>
      </c>
      <c r="J41" s="319" t="s">
        <v>789</v>
      </c>
      <c r="K41" s="319" t="s">
        <v>788</v>
      </c>
      <c r="L41" s="320" t="s">
        <v>904</v>
      </c>
      <c r="M41" s="319" t="s">
        <v>789</v>
      </c>
      <c r="N41" s="319" t="s">
        <v>788</v>
      </c>
      <c r="O41" s="324" t="s">
        <v>905</v>
      </c>
      <c r="P41" s="319" t="s">
        <v>789</v>
      </c>
      <c r="Q41" s="319" t="s">
        <v>788</v>
      </c>
      <c r="R41" s="320" t="s">
        <v>902</v>
      </c>
      <c r="S41" s="224" t="s">
        <v>789</v>
      </c>
    </row>
    <row r="42">
      <c r="A42" s="327" t="s">
        <v>849</v>
      </c>
      <c r="B42" s="318" t="s">
        <v>788</v>
      </c>
      <c r="C42" s="320" t="s">
        <v>192</v>
      </c>
      <c r="D42" s="319" t="s">
        <v>789</v>
      </c>
      <c r="E42" s="319" t="s">
        <v>788</v>
      </c>
      <c r="F42" s="321" t="s">
        <v>206</v>
      </c>
      <c r="G42" s="319" t="s">
        <v>789</v>
      </c>
      <c r="H42" s="319" t="s">
        <v>788</v>
      </c>
      <c r="I42" s="319" t="s">
        <v>898</v>
      </c>
      <c r="J42" s="319" t="s">
        <v>789</v>
      </c>
      <c r="K42" s="319" t="s">
        <v>788</v>
      </c>
      <c r="L42" s="320" t="s">
        <v>906</v>
      </c>
      <c r="M42" s="319" t="s">
        <v>789</v>
      </c>
      <c r="N42" s="319" t="s">
        <v>788</v>
      </c>
      <c r="O42" s="319" t="s">
        <v>907</v>
      </c>
      <c r="P42" s="319" t="s">
        <v>789</v>
      </c>
      <c r="Q42" s="319" t="s">
        <v>788</v>
      </c>
      <c r="R42" s="320" t="s">
        <v>905</v>
      </c>
      <c r="S42" s="224" t="s">
        <v>789</v>
      </c>
    </row>
    <row r="43">
      <c r="A43" s="318" t="s">
        <v>882</v>
      </c>
      <c r="B43" s="318" t="s">
        <v>788</v>
      </c>
      <c r="C43" s="320" t="s">
        <v>193</v>
      </c>
      <c r="D43" s="319" t="s">
        <v>789</v>
      </c>
      <c r="E43" s="319" t="s">
        <v>788</v>
      </c>
      <c r="F43" s="321" t="s">
        <v>207</v>
      </c>
      <c r="G43" s="319" t="s">
        <v>789</v>
      </c>
      <c r="H43" s="319" t="s">
        <v>788</v>
      </c>
      <c r="I43" s="320" t="s">
        <v>908</v>
      </c>
      <c r="J43" s="319" t="s">
        <v>789</v>
      </c>
      <c r="K43" s="319" t="s">
        <v>788</v>
      </c>
      <c r="L43" s="320" t="s">
        <v>909</v>
      </c>
      <c r="M43" s="319" t="s">
        <v>789</v>
      </c>
      <c r="N43" s="319" t="s">
        <v>788</v>
      </c>
      <c r="O43" s="320" t="s">
        <v>910</v>
      </c>
      <c r="P43" s="319" t="s">
        <v>789</v>
      </c>
      <c r="Q43" s="319" t="s">
        <v>788</v>
      </c>
      <c r="R43" s="320" t="s">
        <v>799</v>
      </c>
      <c r="S43" s="224" t="s">
        <v>789</v>
      </c>
    </row>
    <row r="44">
      <c r="A44" s="321" t="s">
        <v>183</v>
      </c>
      <c r="B44" s="318" t="s">
        <v>788</v>
      </c>
      <c r="C44" s="323" t="s">
        <v>194</v>
      </c>
      <c r="D44" s="319" t="s">
        <v>789</v>
      </c>
      <c r="E44" s="319" t="s">
        <v>788</v>
      </c>
      <c r="F44" s="318" t="s">
        <v>864</v>
      </c>
      <c r="G44" s="319" t="s">
        <v>789</v>
      </c>
      <c r="H44" s="319" t="s">
        <v>788</v>
      </c>
      <c r="I44" s="320" t="s">
        <v>911</v>
      </c>
      <c r="J44" s="319" t="s">
        <v>789</v>
      </c>
      <c r="K44" s="319" t="s">
        <v>788</v>
      </c>
      <c r="L44" s="320" t="s">
        <v>278</v>
      </c>
      <c r="M44" s="319" t="s">
        <v>789</v>
      </c>
      <c r="N44" s="319" t="s">
        <v>788</v>
      </c>
      <c r="O44" s="320" t="s">
        <v>912</v>
      </c>
      <c r="P44" s="319" t="s">
        <v>789</v>
      </c>
      <c r="Q44" s="319" t="s">
        <v>788</v>
      </c>
      <c r="R44" s="319" t="s">
        <v>803</v>
      </c>
      <c r="S44" s="224" t="s">
        <v>789</v>
      </c>
    </row>
    <row r="45">
      <c r="A45" s="321" t="s">
        <v>184</v>
      </c>
      <c r="B45" s="318" t="s">
        <v>788</v>
      </c>
      <c r="C45" s="319" t="s">
        <v>883</v>
      </c>
      <c r="D45" s="319" t="s">
        <v>789</v>
      </c>
      <c r="E45" s="319" t="s">
        <v>788</v>
      </c>
      <c r="F45" s="320" t="s">
        <v>867</v>
      </c>
      <c r="G45" s="319" t="s">
        <v>789</v>
      </c>
      <c r="H45" s="319" t="s">
        <v>788</v>
      </c>
      <c r="I45" s="320" t="s">
        <v>913</v>
      </c>
      <c r="J45" s="319" t="s">
        <v>789</v>
      </c>
      <c r="K45" s="319" t="s">
        <v>788</v>
      </c>
      <c r="L45" s="320" t="s">
        <v>282</v>
      </c>
      <c r="M45" s="319" t="s">
        <v>789</v>
      </c>
      <c r="N45" s="319" t="s">
        <v>788</v>
      </c>
      <c r="O45" s="319" t="s">
        <v>914</v>
      </c>
      <c r="P45" s="319" t="s">
        <v>789</v>
      </c>
      <c r="Q45" s="319" t="s">
        <v>788</v>
      </c>
      <c r="R45" s="320" t="s">
        <v>806</v>
      </c>
      <c r="S45" s="224" t="s">
        <v>789</v>
      </c>
    </row>
    <row r="46">
      <c r="A46" s="321" t="s">
        <v>185</v>
      </c>
      <c r="B46" s="318" t="s">
        <v>788</v>
      </c>
      <c r="C46" s="320" t="s">
        <v>196</v>
      </c>
      <c r="D46" s="319" t="s">
        <v>789</v>
      </c>
      <c r="E46" s="319" t="s">
        <v>788</v>
      </c>
      <c r="F46" s="320" t="s">
        <v>210</v>
      </c>
      <c r="G46" s="319" t="s">
        <v>789</v>
      </c>
      <c r="H46" s="319" t="s">
        <v>788</v>
      </c>
      <c r="I46" s="319" t="s">
        <v>915</v>
      </c>
      <c r="J46" s="319" t="s">
        <v>789</v>
      </c>
      <c r="K46" s="319" t="s">
        <v>788</v>
      </c>
      <c r="L46" s="320" t="s">
        <v>916</v>
      </c>
      <c r="M46" s="319" t="s">
        <v>789</v>
      </c>
      <c r="N46" s="319" t="s">
        <v>788</v>
      </c>
      <c r="O46" s="320" t="s">
        <v>917</v>
      </c>
      <c r="P46" s="319" t="s">
        <v>789</v>
      </c>
      <c r="Q46" s="319" t="s">
        <v>788</v>
      </c>
      <c r="R46" s="320" t="s">
        <v>810</v>
      </c>
      <c r="S46" s="224" t="s">
        <v>789</v>
      </c>
    </row>
    <row r="47">
      <c r="A47" s="321" t="s">
        <v>186</v>
      </c>
      <c r="B47" s="318" t="s">
        <v>788</v>
      </c>
      <c r="C47" s="320" t="s">
        <v>197</v>
      </c>
      <c r="D47" s="319" t="s">
        <v>789</v>
      </c>
      <c r="E47" s="319" t="s">
        <v>788</v>
      </c>
      <c r="F47" s="320" t="s">
        <v>209</v>
      </c>
      <c r="G47" s="319" t="s">
        <v>789</v>
      </c>
      <c r="H47" s="319" t="s">
        <v>788</v>
      </c>
      <c r="I47" s="320" t="s">
        <v>287</v>
      </c>
      <c r="J47" s="319" t="s">
        <v>789</v>
      </c>
      <c r="K47" s="319" t="s">
        <v>788</v>
      </c>
      <c r="L47" s="320" t="s">
        <v>918</v>
      </c>
      <c r="M47" s="319" t="s">
        <v>789</v>
      </c>
      <c r="N47" s="319" t="s">
        <v>788</v>
      </c>
      <c r="O47" s="320" t="s">
        <v>919</v>
      </c>
      <c r="P47" s="319" t="s">
        <v>789</v>
      </c>
      <c r="Q47" s="319" t="s">
        <v>788</v>
      </c>
      <c r="R47" s="320" t="s">
        <v>920</v>
      </c>
      <c r="S47" s="224" t="s">
        <v>789</v>
      </c>
    </row>
    <row r="48">
      <c r="A48" s="321" t="s">
        <v>187</v>
      </c>
      <c r="B48" s="318" t="s">
        <v>788</v>
      </c>
      <c r="C48" s="320" t="s">
        <v>199</v>
      </c>
      <c r="D48" s="319" t="s">
        <v>789</v>
      </c>
      <c r="E48" s="319" t="s">
        <v>788</v>
      </c>
      <c r="F48" s="320" t="s">
        <v>212</v>
      </c>
      <c r="G48" s="319" t="s">
        <v>789</v>
      </c>
      <c r="H48" s="319" t="s">
        <v>788</v>
      </c>
      <c r="I48" s="320" t="s">
        <v>288</v>
      </c>
      <c r="J48" s="319" t="s">
        <v>789</v>
      </c>
      <c r="K48" s="319" t="s">
        <v>788</v>
      </c>
      <c r="L48" s="320" t="s">
        <v>921</v>
      </c>
      <c r="M48" s="319" t="s">
        <v>789</v>
      </c>
      <c r="N48" s="319" t="s">
        <v>788</v>
      </c>
      <c r="O48" s="319" t="s">
        <v>922</v>
      </c>
      <c r="P48" s="319" t="s">
        <v>789</v>
      </c>
      <c r="Q48" s="319" t="s">
        <v>788</v>
      </c>
      <c r="R48" s="319" t="s">
        <v>839</v>
      </c>
      <c r="S48" s="224" t="s">
        <v>789</v>
      </c>
    </row>
    <row r="49">
      <c r="A49" s="321" t="s">
        <v>188</v>
      </c>
      <c r="B49" s="318" t="s">
        <v>788</v>
      </c>
      <c r="C49" s="320" t="s">
        <v>200</v>
      </c>
      <c r="D49" s="319" t="s">
        <v>789</v>
      </c>
      <c r="E49" s="319" t="s">
        <v>788</v>
      </c>
      <c r="F49" s="319" t="s">
        <v>923</v>
      </c>
      <c r="G49" s="319" t="s">
        <v>789</v>
      </c>
      <c r="H49" s="319" t="s">
        <v>788</v>
      </c>
      <c r="I49" s="320" t="s">
        <v>924</v>
      </c>
      <c r="J49" s="319" t="s">
        <v>789</v>
      </c>
      <c r="K49" s="319" t="s">
        <v>788</v>
      </c>
      <c r="L49" s="322" t="s">
        <v>925</v>
      </c>
      <c r="M49" s="319" t="s">
        <v>789</v>
      </c>
      <c r="N49" s="319" t="s">
        <v>788</v>
      </c>
      <c r="O49" s="320" t="s">
        <v>926</v>
      </c>
      <c r="P49" s="319" t="s">
        <v>789</v>
      </c>
      <c r="Q49" s="319" t="s">
        <v>788</v>
      </c>
      <c r="R49" s="320" t="s">
        <v>845</v>
      </c>
      <c r="S49" s="224" t="s">
        <v>789</v>
      </c>
    </row>
    <row r="50">
      <c r="A50" s="321" t="s">
        <v>189</v>
      </c>
      <c r="B50" s="318" t="s">
        <v>788</v>
      </c>
      <c r="C50" s="319" t="s">
        <v>901</v>
      </c>
      <c r="D50" s="319" t="s">
        <v>789</v>
      </c>
      <c r="E50" s="319" t="s">
        <v>788</v>
      </c>
      <c r="F50" s="320" t="s">
        <v>217</v>
      </c>
      <c r="G50" s="319" t="s">
        <v>789</v>
      </c>
      <c r="H50" s="319" t="s">
        <v>788</v>
      </c>
      <c r="I50" s="320" t="s">
        <v>927</v>
      </c>
      <c r="J50" s="319" t="s">
        <v>789</v>
      </c>
      <c r="K50" s="319" t="s">
        <v>788</v>
      </c>
      <c r="L50" s="320" t="s">
        <v>307</v>
      </c>
      <c r="M50" s="319" t="s">
        <v>789</v>
      </c>
      <c r="N50" s="319" t="s">
        <v>788</v>
      </c>
      <c r="O50" s="320" t="s">
        <v>928</v>
      </c>
      <c r="P50" s="319" t="s">
        <v>789</v>
      </c>
      <c r="Q50" s="319" t="s">
        <v>788</v>
      </c>
      <c r="R50" s="320" t="s">
        <v>848</v>
      </c>
      <c r="S50" s="224" t="s">
        <v>789</v>
      </c>
    </row>
    <row r="51">
      <c r="A51" s="327" t="s">
        <v>190</v>
      </c>
      <c r="B51" s="318" t="s">
        <v>788</v>
      </c>
      <c r="C51" s="320" t="s">
        <v>205</v>
      </c>
      <c r="D51" s="319" t="s">
        <v>789</v>
      </c>
      <c r="E51" s="319" t="s">
        <v>788</v>
      </c>
      <c r="F51" s="320" t="s">
        <v>929</v>
      </c>
      <c r="G51" s="319" t="s">
        <v>789</v>
      </c>
      <c r="H51" s="319" t="s">
        <v>788</v>
      </c>
      <c r="I51" s="320" t="s">
        <v>278</v>
      </c>
      <c r="J51" s="319" t="s">
        <v>789</v>
      </c>
      <c r="K51" s="319" t="s">
        <v>788</v>
      </c>
      <c r="L51" s="320" t="s">
        <v>930</v>
      </c>
      <c r="M51" s="319" t="s">
        <v>789</v>
      </c>
      <c r="N51" s="319" t="s">
        <v>788</v>
      </c>
      <c r="O51" s="319" t="s">
        <v>931</v>
      </c>
      <c r="P51" s="319" t="s">
        <v>789</v>
      </c>
      <c r="Q51" s="319" t="s">
        <v>788</v>
      </c>
      <c r="R51" s="320" t="s">
        <v>932</v>
      </c>
      <c r="S51" s="224" t="s">
        <v>789</v>
      </c>
    </row>
    <row r="52">
      <c r="A52" s="321" t="s">
        <v>191</v>
      </c>
      <c r="B52" s="318" t="s">
        <v>788</v>
      </c>
      <c r="C52" s="320" t="s">
        <v>206</v>
      </c>
      <c r="D52" s="319" t="s">
        <v>789</v>
      </c>
      <c r="E52" s="319" t="s">
        <v>788</v>
      </c>
      <c r="F52" s="320" t="s">
        <v>933</v>
      </c>
      <c r="G52" s="319" t="s">
        <v>789</v>
      </c>
      <c r="H52" s="319" t="s">
        <v>788</v>
      </c>
      <c r="I52" s="320" t="s">
        <v>934</v>
      </c>
      <c r="J52" s="319" t="s">
        <v>789</v>
      </c>
      <c r="K52" s="319" t="s">
        <v>788</v>
      </c>
      <c r="L52" s="319" t="s">
        <v>935</v>
      </c>
      <c r="M52" s="319" t="s">
        <v>789</v>
      </c>
      <c r="N52" s="319" t="s">
        <v>788</v>
      </c>
      <c r="O52" s="320" t="s">
        <v>936</v>
      </c>
      <c r="P52" s="319" t="s">
        <v>789</v>
      </c>
      <c r="Q52" s="319" t="s">
        <v>788</v>
      </c>
      <c r="R52" s="319" t="s">
        <v>850</v>
      </c>
      <c r="S52" s="224" t="s">
        <v>789</v>
      </c>
    </row>
    <row r="53">
      <c r="A53" s="321" t="s">
        <v>192</v>
      </c>
      <c r="B53" s="318" t="s">
        <v>788</v>
      </c>
      <c r="C53" s="320" t="s">
        <v>207</v>
      </c>
      <c r="D53" s="319" t="s">
        <v>789</v>
      </c>
      <c r="E53" s="319" t="s">
        <v>788</v>
      </c>
      <c r="F53" s="320" t="s">
        <v>220</v>
      </c>
      <c r="G53" s="319" t="s">
        <v>789</v>
      </c>
      <c r="H53" s="319" t="s">
        <v>788</v>
      </c>
      <c r="I53" s="320" t="s">
        <v>916</v>
      </c>
      <c r="J53" s="319" t="s">
        <v>789</v>
      </c>
      <c r="K53" s="319" t="s">
        <v>788</v>
      </c>
      <c r="L53" s="320" t="s">
        <v>937</v>
      </c>
      <c r="M53" s="319" t="s">
        <v>789</v>
      </c>
      <c r="N53" s="319" t="s">
        <v>788</v>
      </c>
      <c r="O53" s="320" t="s">
        <v>938</v>
      </c>
      <c r="P53" s="319" t="s">
        <v>789</v>
      </c>
      <c r="Q53" s="319" t="s">
        <v>788</v>
      </c>
      <c r="R53" s="320" t="s">
        <v>854</v>
      </c>
      <c r="S53" s="224" t="s">
        <v>789</v>
      </c>
    </row>
    <row r="54">
      <c r="A54" s="321" t="s">
        <v>193</v>
      </c>
      <c r="B54" s="318" t="s">
        <v>788</v>
      </c>
      <c r="C54" s="319" t="s">
        <v>864</v>
      </c>
      <c r="D54" s="319" t="s">
        <v>789</v>
      </c>
      <c r="E54" s="319" t="s">
        <v>788</v>
      </c>
      <c r="F54" s="320" t="s">
        <v>221</v>
      </c>
      <c r="G54" s="319" t="s">
        <v>789</v>
      </c>
      <c r="H54" s="319" t="s">
        <v>788</v>
      </c>
      <c r="I54" s="322" t="s">
        <v>925</v>
      </c>
      <c r="J54" s="319" t="s">
        <v>789</v>
      </c>
      <c r="K54" s="319" t="s">
        <v>788</v>
      </c>
      <c r="L54" s="320" t="s">
        <v>939</v>
      </c>
      <c r="M54" s="319" t="s">
        <v>789</v>
      </c>
      <c r="N54" s="319" t="s">
        <v>788</v>
      </c>
      <c r="O54" s="320" t="s">
        <v>940</v>
      </c>
      <c r="P54" s="319" t="s">
        <v>789</v>
      </c>
      <c r="Q54" s="319" t="s">
        <v>788</v>
      </c>
      <c r="R54" s="320" t="s">
        <v>857</v>
      </c>
      <c r="S54" s="224" t="s">
        <v>789</v>
      </c>
    </row>
    <row r="55">
      <c r="A55" s="328" t="s">
        <v>941</v>
      </c>
      <c r="B55" s="318" t="s">
        <v>788</v>
      </c>
      <c r="C55" s="320" t="s">
        <v>867</v>
      </c>
      <c r="D55" s="319" t="s">
        <v>789</v>
      </c>
      <c r="E55" s="319" t="s">
        <v>788</v>
      </c>
      <c r="F55" s="320" t="s">
        <v>222</v>
      </c>
      <c r="G55" s="319" t="s">
        <v>789</v>
      </c>
      <c r="H55" s="319" t="s">
        <v>788</v>
      </c>
      <c r="I55" s="320" t="s">
        <v>282</v>
      </c>
      <c r="J55" s="319" t="s">
        <v>789</v>
      </c>
      <c r="K55" s="319" t="s">
        <v>788</v>
      </c>
      <c r="L55" s="320" t="s">
        <v>942</v>
      </c>
      <c r="M55" s="319" t="s">
        <v>789</v>
      </c>
      <c r="N55" s="319" t="s">
        <v>788</v>
      </c>
      <c r="O55" s="320" t="s">
        <v>199</v>
      </c>
      <c r="P55" s="319" t="s">
        <v>789</v>
      </c>
      <c r="Q55" s="319" t="s">
        <v>788</v>
      </c>
      <c r="R55" s="320" t="s">
        <v>943</v>
      </c>
      <c r="S55" s="224" t="s">
        <v>789</v>
      </c>
    </row>
    <row r="56">
      <c r="A56" s="318" t="s">
        <v>883</v>
      </c>
      <c r="B56" s="318" t="s">
        <v>788</v>
      </c>
      <c r="C56" s="320" t="s">
        <v>210</v>
      </c>
      <c r="D56" s="319" t="s">
        <v>789</v>
      </c>
      <c r="E56" s="319" t="s">
        <v>788</v>
      </c>
      <c r="F56" s="320" t="s">
        <v>223</v>
      </c>
      <c r="G56" s="319" t="s">
        <v>789</v>
      </c>
      <c r="H56" s="319" t="s">
        <v>788</v>
      </c>
      <c r="I56" s="320" t="s">
        <v>336</v>
      </c>
      <c r="J56" s="319" t="s">
        <v>789</v>
      </c>
      <c r="K56" s="319" t="s">
        <v>788</v>
      </c>
      <c r="L56" s="320" t="s">
        <v>944</v>
      </c>
      <c r="M56" s="319" t="s">
        <v>789</v>
      </c>
      <c r="N56" s="319" t="s">
        <v>788</v>
      </c>
      <c r="O56" s="320" t="s">
        <v>173</v>
      </c>
      <c r="P56" s="319" t="s">
        <v>789</v>
      </c>
      <c r="Q56" s="319" t="s">
        <v>788</v>
      </c>
      <c r="R56" s="319" t="s">
        <v>860</v>
      </c>
      <c r="S56" s="224" t="s">
        <v>789</v>
      </c>
    </row>
    <row r="57">
      <c r="A57" s="321" t="s">
        <v>196</v>
      </c>
      <c r="B57" s="318" t="s">
        <v>788</v>
      </c>
      <c r="C57" s="320" t="s">
        <v>209</v>
      </c>
      <c r="D57" s="319" t="s">
        <v>789</v>
      </c>
      <c r="E57" s="319" t="s">
        <v>788</v>
      </c>
      <c r="F57" s="320" t="s">
        <v>224</v>
      </c>
      <c r="G57" s="319" t="s">
        <v>789</v>
      </c>
      <c r="H57" s="319" t="s">
        <v>788</v>
      </c>
      <c r="I57" s="320" t="s">
        <v>945</v>
      </c>
      <c r="J57" s="319" t="s">
        <v>789</v>
      </c>
      <c r="K57" s="319" t="s">
        <v>788</v>
      </c>
      <c r="L57" s="320" t="s">
        <v>336</v>
      </c>
      <c r="M57" s="319" t="s">
        <v>789</v>
      </c>
      <c r="N57" s="319" t="s">
        <v>788</v>
      </c>
      <c r="O57" s="320" t="s">
        <v>192</v>
      </c>
      <c r="P57" s="319" t="s">
        <v>789</v>
      </c>
      <c r="Q57" s="319" t="s">
        <v>788</v>
      </c>
      <c r="R57" s="320" t="s">
        <v>862</v>
      </c>
      <c r="S57" s="224" t="s">
        <v>789</v>
      </c>
    </row>
    <row r="58">
      <c r="A58" s="321" t="s">
        <v>197</v>
      </c>
      <c r="B58" s="318" t="s">
        <v>788</v>
      </c>
      <c r="C58" s="319" t="s">
        <v>946</v>
      </c>
      <c r="D58" s="319" t="s">
        <v>789</v>
      </c>
      <c r="E58" s="319" t="s">
        <v>788</v>
      </c>
      <c r="F58" s="320" t="s">
        <v>239</v>
      </c>
      <c r="G58" s="319" t="s">
        <v>789</v>
      </c>
      <c r="H58" s="319" t="s">
        <v>788</v>
      </c>
      <c r="I58" s="320" t="s">
        <v>947</v>
      </c>
      <c r="J58" s="319" t="s">
        <v>789</v>
      </c>
      <c r="K58" s="319" t="s">
        <v>788</v>
      </c>
      <c r="L58" s="320" t="s">
        <v>948</v>
      </c>
      <c r="M58" s="319" t="s">
        <v>789</v>
      </c>
      <c r="N58" s="319" t="s">
        <v>788</v>
      </c>
      <c r="O58" s="320" t="s">
        <v>193</v>
      </c>
      <c r="P58" s="319" t="s">
        <v>789</v>
      </c>
      <c r="Q58" s="319" t="s">
        <v>788</v>
      </c>
      <c r="R58" s="320" t="s">
        <v>866</v>
      </c>
      <c r="S58" s="224" t="s">
        <v>789</v>
      </c>
    </row>
    <row r="59">
      <c r="A59" s="321" t="s">
        <v>198</v>
      </c>
      <c r="B59" s="318" t="s">
        <v>788</v>
      </c>
      <c r="C59" s="320" t="s">
        <v>213</v>
      </c>
      <c r="D59" s="319" t="s">
        <v>789</v>
      </c>
      <c r="E59" s="319" t="s">
        <v>788</v>
      </c>
      <c r="F59" s="320" t="s">
        <v>241</v>
      </c>
      <c r="G59" s="319" t="s">
        <v>789</v>
      </c>
      <c r="H59" s="319" t="s">
        <v>788</v>
      </c>
      <c r="I59" s="320" t="s">
        <v>949</v>
      </c>
      <c r="J59" s="319" t="s">
        <v>789</v>
      </c>
      <c r="K59" s="319" t="s">
        <v>788</v>
      </c>
      <c r="L59" s="322" t="s">
        <v>950</v>
      </c>
      <c r="M59" s="319" t="s">
        <v>789</v>
      </c>
      <c r="N59" s="319" t="s">
        <v>788</v>
      </c>
      <c r="O59" s="320" t="s">
        <v>847</v>
      </c>
      <c r="P59" s="319" t="s">
        <v>789</v>
      </c>
      <c r="Q59" s="319" t="s">
        <v>788</v>
      </c>
      <c r="R59" s="320" t="s">
        <v>951</v>
      </c>
      <c r="S59" s="224" t="s">
        <v>789</v>
      </c>
    </row>
    <row r="60">
      <c r="A60" s="321" t="s">
        <v>199</v>
      </c>
      <c r="B60" s="318" t="s">
        <v>788</v>
      </c>
      <c r="C60" s="320" t="s">
        <v>214</v>
      </c>
      <c r="D60" s="319" t="s">
        <v>789</v>
      </c>
      <c r="E60" s="319" t="s">
        <v>788</v>
      </c>
      <c r="F60" s="322" t="s">
        <v>242</v>
      </c>
      <c r="G60" s="319" t="s">
        <v>789</v>
      </c>
      <c r="H60" s="319" t="s">
        <v>788</v>
      </c>
      <c r="I60" s="322" t="s">
        <v>950</v>
      </c>
      <c r="J60" s="319" t="s">
        <v>789</v>
      </c>
      <c r="K60" s="319" t="s">
        <v>788</v>
      </c>
      <c r="L60" s="320" t="s">
        <v>952</v>
      </c>
      <c r="M60" s="319" t="s">
        <v>789</v>
      </c>
      <c r="N60" s="319" t="s">
        <v>788</v>
      </c>
      <c r="O60" s="324" t="s">
        <v>849</v>
      </c>
      <c r="P60" s="319" t="s">
        <v>789</v>
      </c>
      <c r="Q60" s="319" t="s">
        <v>788</v>
      </c>
      <c r="R60" s="319" t="s">
        <v>868</v>
      </c>
      <c r="S60" s="224" t="s">
        <v>789</v>
      </c>
    </row>
    <row r="61">
      <c r="A61" s="321" t="s">
        <v>200</v>
      </c>
      <c r="B61" s="318" t="s">
        <v>788</v>
      </c>
      <c r="C61" s="320" t="s">
        <v>185</v>
      </c>
      <c r="D61" s="319" t="s">
        <v>789</v>
      </c>
      <c r="E61" s="319" t="s">
        <v>788</v>
      </c>
      <c r="F61" s="320" t="s">
        <v>247</v>
      </c>
      <c r="G61" s="319" t="s">
        <v>789</v>
      </c>
      <c r="H61" s="319" t="s">
        <v>788</v>
      </c>
      <c r="I61" s="320" t="s">
        <v>952</v>
      </c>
      <c r="J61" s="319" t="s">
        <v>789</v>
      </c>
      <c r="K61" s="319" t="s">
        <v>788</v>
      </c>
      <c r="L61" s="323" t="s">
        <v>382</v>
      </c>
      <c r="M61" s="319" t="s">
        <v>789</v>
      </c>
      <c r="N61" s="319" t="s">
        <v>788</v>
      </c>
      <c r="O61" s="320" t="s">
        <v>846</v>
      </c>
      <c r="P61" s="319" t="s">
        <v>789</v>
      </c>
      <c r="Q61" s="319" t="s">
        <v>788</v>
      </c>
      <c r="R61" s="320" t="s">
        <v>871</v>
      </c>
      <c r="S61" s="224" t="s">
        <v>789</v>
      </c>
    </row>
    <row r="62">
      <c r="A62" s="318" t="s">
        <v>953</v>
      </c>
      <c r="B62" s="318" t="s">
        <v>788</v>
      </c>
      <c r="C62" s="319" t="s">
        <v>923</v>
      </c>
      <c r="D62" s="319" t="s">
        <v>789</v>
      </c>
      <c r="E62" s="319" t="s">
        <v>788</v>
      </c>
      <c r="F62" s="320" t="s">
        <v>251</v>
      </c>
      <c r="G62" s="319" t="s">
        <v>789</v>
      </c>
      <c r="H62" s="319" t="s">
        <v>788</v>
      </c>
      <c r="I62" s="323" t="s">
        <v>67</v>
      </c>
      <c r="J62" s="319" t="s">
        <v>789</v>
      </c>
      <c r="K62" s="319" t="s">
        <v>788</v>
      </c>
      <c r="L62" s="329" t="s">
        <v>954</v>
      </c>
      <c r="M62" s="319" t="s">
        <v>789</v>
      </c>
      <c r="N62" s="319" t="s">
        <v>788</v>
      </c>
      <c r="O62" s="320" t="s">
        <v>859</v>
      </c>
      <c r="P62" s="319" t="s">
        <v>789</v>
      </c>
      <c r="Q62" s="319" t="s">
        <v>788</v>
      </c>
      <c r="R62" s="320" t="s">
        <v>874</v>
      </c>
      <c r="S62" s="224" t="s">
        <v>789</v>
      </c>
    </row>
    <row r="63">
      <c r="A63" s="321" t="s">
        <v>202</v>
      </c>
      <c r="B63" s="318" t="s">
        <v>788</v>
      </c>
      <c r="C63" s="320" t="s">
        <v>217</v>
      </c>
      <c r="D63" s="319" t="s">
        <v>789</v>
      </c>
      <c r="E63" s="319" t="s">
        <v>788</v>
      </c>
      <c r="F63" s="320" t="s">
        <v>257</v>
      </c>
      <c r="G63" s="319" t="s">
        <v>789</v>
      </c>
      <c r="H63" s="319" t="s">
        <v>788</v>
      </c>
      <c r="I63" s="319" t="s">
        <v>955</v>
      </c>
      <c r="J63" s="319" t="s">
        <v>789</v>
      </c>
      <c r="K63" s="319" t="s">
        <v>788</v>
      </c>
      <c r="L63" s="330" t="s">
        <v>956</v>
      </c>
      <c r="M63" s="319" t="s">
        <v>789</v>
      </c>
      <c r="N63" s="319" t="s">
        <v>788</v>
      </c>
      <c r="O63" s="320" t="s">
        <v>957</v>
      </c>
      <c r="P63" s="319" t="s">
        <v>789</v>
      </c>
      <c r="Q63" s="319" t="s">
        <v>788</v>
      </c>
      <c r="R63" s="320" t="s">
        <v>958</v>
      </c>
      <c r="S63" s="224" t="s">
        <v>789</v>
      </c>
    </row>
    <row r="64">
      <c r="A64" s="321" t="s">
        <v>203</v>
      </c>
      <c r="B64" s="318" t="s">
        <v>788</v>
      </c>
      <c r="C64" s="320" t="s">
        <v>929</v>
      </c>
      <c r="D64" s="319" t="s">
        <v>789</v>
      </c>
      <c r="E64" s="319" t="s">
        <v>788</v>
      </c>
      <c r="F64" s="320" t="s">
        <v>258</v>
      </c>
      <c r="G64" s="319" t="s">
        <v>789</v>
      </c>
      <c r="H64" s="319" t="s">
        <v>788</v>
      </c>
      <c r="I64" s="319" t="s">
        <v>959</v>
      </c>
      <c r="J64" s="319" t="s">
        <v>789</v>
      </c>
      <c r="K64" s="319" t="s">
        <v>788</v>
      </c>
      <c r="L64" s="330" t="s">
        <v>960</v>
      </c>
      <c r="M64" s="319" t="s">
        <v>789</v>
      </c>
      <c r="N64" s="319" t="s">
        <v>788</v>
      </c>
      <c r="O64" s="320" t="s">
        <v>961</v>
      </c>
      <c r="P64" s="319" t="s">
        <v>789</v>
      </c>
      <c r="Q64" s="319" t="s">
        <v>788</v>
      </c>
      <c r="R64" s="319" t="s">
        <v>907</v>
      </c>
      <c r="S64" s="224" t="s">
        <v>789</v>
      </c>
    </row>
    <row r="65">
      <c r="A65" s="318" t="s">
        <v>901</v>
      </c>
      <c r="B65" s="318" t="s">
        <v>788</v>
      </c>
      <c r="C65" s="320" t="s">
        <v>933</v>
      </c>
      <c r="D65" s="319" t="s">
        <v>789</v>
      </c>
      <c r="E65" s="319" t="s">
        <v>788</v>
      </c>
      <c r="F65" s="320" t="s">
        <v>259</v>
      </c>
      <c r="G65" s="319" t="s">
        <v>789</v>
      </c>
      <c r="H65" s="319" t="s">
        <v>788</v>
      </c>
      <c r="I65" s="320" t="s">
        <v>384</v>
      </c>
      <c r="J65" s="319" t="s">
        <v>789</v>
      </c>
      <c r="K65" s="319" t="s">
        <v>788</v>
      </c>
      <c r="L65" s="331" t="s">
        <v>962</v>
      </c>
      <c r="M65" s="319" t="s">
        <v>789</v>
      </c>
      <c r="N65" s="319" t="s">
        <v>788</v>
      </c>
      <c r="O65" s="320" t="s">
        <v>963</v>
      </c>
      <c r="P65" s="319" t="s">
        <v>789</v>
      </c>
      <c r="Q65" s="319" t="s">
        <v>788</v>
      </c>
      <c r="R65" s="320" t="s">
        <v>910</v>
      </c>
      <c r="S65" s="224" t="s">
        <v>789</v>
      </c>
    </row>
    <row r="66">
      <c r="A66" s="321" t="s">
        <v>205</v>
      </c>
      <c r="B66" s="318" t="s">
        <v>788</v>
      </c>
      <c r="C66" s="320" t="s">
        <v>220</v>
      </c>
      <c r="D66" s="319" t="s">
        <v>789</v>
      </c>
      <c r="E66" s="319" t="s">
        <v>788</v>
      </c>
      <c r="F66" s="332" t="s">
        <v>260</v>
      </c>
      <c r="G66" s="319" t="s">
        <v>789</v>
      </c>
      <c r="H66" s="319" t="s">
        <v>788</v>
      </c>
      <c r="I66" s="320" t="s">
        <v>385</v>
      </c>
      <c r="J66" s="319" t="s">
        <v>789</v>
      </c>
      <c r="K66" s="319" t="s">
        <v>788</v>
      </c>
      <c r="L66" s="319" t="s">
        <v>955</v>
      </c>
      <c r="M66" s="319" t="s">
        <v>789</v>
      </c>
      <c r="N66" s="319" t="s">
        <v>788</v>
      </c>
      <c r="O66" s="320" t="s">
        <v>964</v>
      </c>
      <c r="P66" s="319" t="s">
        <v>789</v>
      </c>
      <c r="Q66" s="319" t="s">
        <v>788</v>
      </c>
      <c r="R66" s="320" t="s">
        <v>912</v>
      </c>
      <c r="S66" s="224" t="s">
        <v>789</v>
      </c>
    </row>
    <row r="67">
      <c r="A67" s="321" t="s">
        <v>206</v>
      </c>
      <c r="B67" s="318" t="s">
        <v>788</v>
      </c>
      <c r="C67" s="320" t="s">
        <v>221</v>
      </c>
      <c r="D67" s="319" t="s">
        <v>789</v>
      </c>
      <c r="E67" s="319" t="s">
        <v>788</v>
      </c>
      <c r="F67" s="333" t="s">
        <v>261</v>
      </c>
      <c r="G67" s="319" t="s">
        <v>789</v>
      </c>
      <c r="H67" s="319" t="s">
        <v>788</v>
      </c>
      <c r="I67" s="320" t="s">
        <v>386</v>
      </c>
      <c r="J67" s="319" t="s">
        <v>789</v>
      </c>
      <c r="K67" s="319" t="s">
        <v>788</v>
      </c>
      <c r="L67" s="319" t="s">
        <v>959</v>
      </c>
      <c r="M67" s="319" t="s">
        <v>789</v>
      </c>
      <c r="N67" s="319" t="s">
        <v>788</v>
      </c>
      <c r="O67" s="320" t="s">
        <v>207</v>
      </c>
      <c r="P67" s="319" t="s">
        <v>789</v>
      </c>
      <c r="Q67" s="319" t="s">
        <v>788</v>
      </c>
      <c r="R67" s="320" t="s">
        <v>965</v>
      </c>
      <c r="S67" s="224" t="s">
        <v>789</v>
      </c>
    </row>
    <row r="68">
      <c r="A68" s="321" t="s">
        <v>207</v>
      </c>
      <c r="B68" s="318" t="s">
        <v>788</v>
      </c>
      <c r="C68" s="320" t="s">
        <v>222</v>
      </c>
      <c r="D68" s="319" t="s">
        <v>789</v>
      </c>
      <c r="E68" s="319" t="s">
        <v>788</v>
      </c>
      <c r="F68" s="321" t="s">
        <v>262</v>
      </c>
      <c r="G68" s="319" t="s">
        <v>789</v>
      </c>
      <c r="H68" s="319" t="s">
        <v>788</v>
      </c>
      <c r="I68" s="320" t="s">
        <v>966</v>
      </c>
      <c r="J68" s="319" t="s">
        <v>789</v>
      </c>
      <c r="K68" s="319" t="s">
        <v>788</v>
      </c>
      <c r="L68" s="320" t="s">
        <v>384</v>
      </c>
      <c r="M68" s="319" t="s">
        <v>789</v>
      </c>
      <c r="N68" s="319" t="s">
        <v>788</v>
      </c>
      <c r="O68" s="319" t="s">
        <v>864</v>
      </c>
      <c r="P68" s="319" t="s">
        <v>789</v>
      </c>
      <c r="Q68" s="319" t="s">
        <v>788</v>
      </c>
      <c r="R68" s="319" t="s">
        <v>914</v>
      </c>
      <c r="S68" s="224" t="s">
        <v>789</v>
      </c>
    </row>
    <row r="69">
      <c r="A69" s="318" t="s">
        <v>967</v>
      </c>
      <c r="B69" s="318" t="s">
        <v>788</v>
      </c>
      <c r="C69" s="320" t="s">
        <v>223</v>
      </c>
      <c r="D69" s="319" t="s">
        <v>789</v>
      </c>
      <c r="E69" s="319" t="s">
        <v>788</v>
      </c>
      <c r="F69" s="323" t="s">
        <v>263</v>
      </c>
      <c r="G69" s="319" t="s">
        <v>789</v>
      </c>
      <c r="H69" s="319" t="s">
        <v>788</v>
      </c>
      <c r="I69" s="320" t="s">
        <v>388</v>
      </c>
      <c r="J69" s="319" t="s">
        <v>789</v>
      </c>
      <c r="K69" s="319" t="s">
        <v>788</v>
      </c>
      <c r="L69" s="320" t="s">
        <v>385</v>
      </c>
      <c r="M69" s="319" t="s">
        <v>789</v>
      </c>
      <c r="N69" s="319" t="s">
        <v>788</v>
      </c>
      <c r="O69" s="320" t="s">
        <v>867</v>
      </c>
      <c r="P69" s="319" t="s">
        <v>789</v>
      </c>
      <c r="Q69" s="319" t="s">
        <v>788</v>
      </c>
      <c r="R69" s="320" t="s">
        <v>917</v>
      </c>
      <c r="S69" s="224" t="s">
        <v>789</v>
      </c>
    </row>
    <row r="70">
      <c r="A70" s="321" t="s">
        <v>209</v>
      </c>
      <c r="B70" s="318" t="s">
        <v>788</v>
      </c>
      <c r="C70" s="320" t="s">
        <v>224</v>
      </c>
      <c r="D70" s="319" t="s">
        <v>789</v>
      </c>
      <c r="E70" s="319" t="s">
        <v>788</v>
      </c>
      <c r="F70" s="323" t="s">
        <v>264</v>
      </c>
      <c r="G70" s="319" t="s">
        <v>789</v>
      </c>
      <c r="H70" s="319" t="s">
        <v>788</v>
      </c>
      <c r="I70" s="322" t="s">
        <v>389</v>
      </c>
      <c r="J70" s="319" t="s">
        <v>789</v>
      </c>
      <c r="K70" s="319" t="s">
        <v>788</v>
      </c>
      <c r="L70" s="320" t="s">
        <v>386</v>
      </c>
      <c r="M70" s="319" t="s">
        <v>789</v>
      </c>
      <c r="N70" s="319" t="s">
        <v>788</v>
      </c>
      <c r="O70" s="320" t="s">
        <v>209</v>
      </c>
      <c r="P70" s="319" t="s">
        <v>789</v>
      </c>
      <c r="Q70" s="319" t="s">
        <v>788</v>
      </c>
      <c r="R70" s="320" t="s">
        <v>919</v>
      </c>
      <c r="S70" s="224" t="s">
        <v>789</v>
      </c>
    </row>
    <row r="71">
      <c r="A71" s="321" t="s">
        <v>210</v>
      </c>
      <c r="B71" s="318" t="s">
        <v>788</v>
      </c>
      <c r="C71" s="319" t="s">
        <v>968</v>
      </c>
      <c r="D71" s="319" t="s">
        <v>789</v>
      </c>
      <c r="E71" s="319" t="s">
        <v>788</v>
      </c>
      <c r="F71" s="319" t="s">
        <v>903</v>
      </c>
      <c r="G71" s="319" t="s">
        <v>789</v>
      </c>
      <c r="H71" s="319" t="s">
        <v>788</v>
      </c>
      <c r="I71" s="322" t="s">
        <v>390</v>
      </c>
      <c r="J71" s="319" t="s">
        <v>789</v>
      </c>
      <c r="K71" s="319" t="s">
        <v>788</v>
      </c>
      <c r="L71" s="320" t="s">
        <v>966</v>
      </c>
      <c r="M71" s="319" t="s">
        <v>789</v>
      </c>
      <c r="N71" s="319" t="s">
        <v>788</v>
      </c>
      <c r="O71" s="320" t="s">
        <v>210</v>
      </c>
      <c r="P71" s="319" t="s">
        <v>789</v>
      </c>
      <c r="Q71" s="319" t="s">
        <v>788</v>
      </c>
      <c r="R71" s="320" t="s">
        <v>969</v>
      </c>
      <c r="S71" s="224" t="s">
        <v>789</v>
      </c>
    </row>
    <row r="72">
      <c r="A72" s="318" t="s">
        <v>946</v>
      </c>
      <c r="B72" s="318" t="s">
        <v>788</v>
      </c>
      <c r="C72" s="320" t="s">
        <v>227</v>
      </c>
      <c r="D72" s="319" t="s">
        <v>789</v>
      </c>
      <c r="E72" s="319" t="s">
        <v>788</v>
      </c>
      <c r="F72" s="319" t="s">
        <v>898</v>
      </c>
      <c r="G72" s="319" t="s">
        <v>789</v>
      </c>
      <c r="H72" s="319" t="s">
        <v>788</v>
      </c>
      <c r="I72" s="322" t="s">
        <v>391</v>
      </c>
      <c r="J72" s="319" t="s">
        <v>789</v>
      </c>
      <c r="K72" s="319" t="s">
        <v>788</v>
      </c>
      <c r="L72" s="320" t="s">
        <v>388</v>
      </c>
      <c r="M72" s="319" t="s">
        <v>789</v>
      </c>
      <c r="N72" s="319" t="s">
        <v>788</v>
      </c>
      <c r="O72" s="320" t="s">
        <v>224</v>
      </c>
      <c r="P72" s="319" t="s">
        <v>789</v>
      </c>
      <c r="Q72" s="319" t="s">
        <v>788</v>
      </c>
      <c r="R72" s="319" t="s">
        <v>922</v>
      </c>
      <c r="S72" s="224" t="s">
        <v>789</v>
      </c>
    </row>
    <row r="73">
      <c r="A73" s="321" t="s">
        <v>213</v>
      </c>
      <c r="B73" s="318" t="s">
        <v>788</v>
      </c>
      <c r="C73" s="320" t="s">
        <v>225</v>
      </c>
      <c r="D73" s="319" t="s">
        <v>789</v>
      </c>
      <c r="E73" s="319" t="s">
        <v>788</v>
      </c>
      <c r="F73" s="318" t="s">
        <v>970</v>
      </c>
      <c r="G73" s="319" t="s">
        <v>789</v>
      </c>
      <c r="H73" s="319" t="s">
        <v>788</v>
      </c>
      <c r="I73" s="322" t="s">
        <v>971</v>
      </c>
      <c r="J73" s="319" t="s">
        <v>789</v>
      </c>
      <c r="K73" s="319" t="s">
        <v>788</v>
      </c>
      <c r="L73" s="322" t="s">
        <v>389</v>
      </c>
      <c r="M73" s="319" t="s">
        <v>789</v>
      </c>
      <c r="N73" s="319" t="s">
        <v>788</v>
      </c>
      <c r="O73" s="320" t="s">
        <v>238</v>
      </c>
      <c r="P73" s="319" t="s">
        <v>789</v>
      </c>
      <c r="Q73" s="319" t="s">
        <v>788</v>
      </c>
      <c r="R73" s="320" t="s">
        <v>926</v>
      </c>
      <c r="S73" s="224" t="s">
        <v>789</v>
      </c>
    </row>
    <row r="74">
      <c r="A74" s="321" t="s">
        <v>214</v>
      </c>
      <c r="B74" s="318" t="s">
        <v>788</v>
      </c>
      <c r="C74" s="320" t="s">
        <v>239</v>
      </c>
      <c r="D74" s="319" t="s">
        <v>789</v>
      </c>
      <c r="E74" s="319" t="s">
        <v>788</v>
      </c>
      <c r="F74" s="322" t="s">
        <v>972</v>
      </c>
      <c r="G74" s="319" t="s">
        <v>789</v>
      </c>
      <c r="H74" s="319" t="s">
        <v>788</v>
      </c>
      <c r="I74" s="322" t="s">
        <v>393</v>
      </c>
      <c r="J74" s="319" t="s">
        <v>789</v>
      </c>
      <c r="K74" s="319" t="s">
        <v>788</v>
      </c>
      <c r="L74" s="322" t="s">
        <v>390</v>
      </c>
      <c r="M74" s="319" t="s">
        <v>789</v>
      </c>
      <c r="N74" s="319" t="s">
        <v>788</v>
      </c>
      <c r="O74" s="320" t="s">
        <v>260</v>
      </c>
      <c r="P74" s="319" t="s">
        <v>789</v>
      </c>
      <c r="Q74" s="319" t="s">
        <v>788</v>
      </c>
      <c r="R74" s="320" t="s">
        <v>928</v>
      </c>
      <c r="S74" s="224" t="s">
        <v>789</v>
      </c>
    </row>
    <row r="75">
      <c r="A75" s="321" t="s">
        <v>215</v>
      </c>
      <c r="B75" s="318" t="s">
        <v>788</v>
      </c>
      <c r="C75" s="322" t="s">
        <v>241</v>
      </c>
      <c r="D75" s="319" t="s">
        <v>789</v>
      </c>
      <c r="E75" s="319" t="s">
        <v>788</v>
      </c>
      <c r="F75" s="318" t="s">
        <v>973</v>
      </c>
      <c r="G75" s="319" t="s">
        <v>789</v>
      </c>
      <c r="H75" s="319" t="s">
        <v>788</v>
      </c>
      <c r="I75" s="322" t="s">
        <v>394</v>
      </c>
      <c r="J75" s="319" t="s">
        <v>789</v>
      </c>
      <c r="K75" s="319" t="s">
        <v>788</v>
      </c>
      <c r="L75" s="322" t="s">
        <v>391</v>
      </c>
      <c r="M75" s="319" t="s">
        <v>789</v>
      </c>
      <c r="N75" s="319" t="s">
        <v>788</v>
      </c>
      <c r="O75" s="320" t="s">
        <v>259</v>
      </c>
      <c r="P75" s="319" t="s">
        <v>789</v>
      </c>
      <c r="Q75" s="319" t="s">
        <v>788</v>
      </c>
      <c r="R75" s="320" t="s">
        <v>974</v>
      </c>
      <c r="S75" s="224" t="s">
        <v>789</v>
      </c>
    </row>
    <row r="76">
      <c r="A76" s="318" t="s">
        <v>923</v>
      </c>
      <c r="B76" s="318" t="s">
        <v>788</v>
      </c>
      <c r="C76" s="322" t="s">
        <v>242</v>
      </c>
      <c r="D76" s="319" t="s">
        <v>789</v>
      </c>
      <c r="E76" s="319" t="s">
        <v>788</v>
      </c>
      <c r="F76" s="321" t="s">
        <v>270</v>
      </c>
      <c r="G76" s="319" t="s">
        <v>789</v>
      </c>
      <c r="H76" s="319" t="s">
        <v>788</v>
      </c>
      <c r="I76" s="322" t="s">
        <v>395</v>
      </c>
      <c r="J76" s="319" t="s">
        <v>789</v>
      </c>
      <c r="K76" s="319" t="s">
        <v>788</v>
      </c>
      <c r="L76" s="322" t="s">
        <v>971</v>
      </c>
      <c r="M76" s="319" t="s">
        <v>789</v>
      </c>
      <c r="N76" s="319" t="s">
        <v>788</v>
      </c>
      <c r="O76" s="320" t="s">
        <v>239</v>
      </c>
      <c r="P76" s="319" t="s">
        <v>789</v>
      </c>
      <c r="Q76" s="319" t="s">
        <v>788</v>
      </c>
      <c r="R76" s="319" t="s">
        <v>876</v>
      </c>
      <c r="S76" s="224" t="s">
        <v>789</v>
      </c>
    </row>
    <row r="77">
      <c r="A77" s="321" t="s">
        <v>217</v>
      </c>
      <c r="B77" s="318" t="s">
        <v>788</v>
      </c>
      <c r="C77" s="319" t="s">
        <v>975</v>
      </c>
      <c r="D77" s="319" t="s">
        <v>789</v>
      </c>
      <c r="E77" s="319" t="s">
        <v>788</v>
      </c>
      <c r="F77" s="320" t="s">
        <v>271</v>
      </c>
      <c r="G77" s="319" t="s">
        <v>789</v>
      </c>
      <c r="H77" s="319" t="s">
        <v>788</v>
      </c>
      <c r="I77" s="322" t="s">
        <v>396</v>
      </c>
      <c r="J77" s="319" t="s">
        <v>789</v>
      </c>
      <c r="K77" s="319" t="s">
        <v>788</v>
      </c>
      <c r="L77" s="322" t="s">
        <v>393</v>
      </c>
      <c r="M77" s="319" t="s">
        <v>789</v>
      </c>
      <c r="N77" s="319" t="s">
        <v>788</v>
      </c>
      <c r="O77" s="320" t="s">
        <v>243</v>
      </c>
      <c r="P77" s="319" t="s">
        <v>789</v>
      </c>
      <c r="Q77" s="319" t="s">
        <v>788</v>
      </c>
      <c r="R77" s="320" t="s">
        <v>878</v>
      </c>
      <c r="S77" s="224" t="s">
        <v>789</v>
      </c>
    </row>
    <row r="78">
      <c r="A78" s="321" t="s">
        <v>929</v>
      </c>
      <c r="B78" s="318" t="s">
        <v>788</v>
      </c>
      <c r="C78" s="334" t="s">
        <v>976</v>
      </c>
      <c r="D78" s="319" t="s">
        <v>789</v>
      </c>
      <c r="E78" s="319" t="s">
        <v>788</v>
      </c>
      <c r="F78" s="318" t="s">
        <v>977</v>
      </c>
      <c r="G78" s="319" t="s">
        <v>789</v>
      </c>
      <c r="H78" s="319" t="s">
        <v>788</v>
      </c>
      <c r="I78" s="322" t="s">
        <v>397</v>
      </c>
      <c r="J78" s="319" t="s">
        <v>789</v>
      </c>
      <c r="K78" s="319" t="s">
        <v>788</v>
      </c>
      <c r="L78" s="322" t="s">
        <v>394</v>
      </c>
      <c r="M78" s="319" t="s">
        <v>789</v>
      </c>
      <c r="N78" s="319" t="s">
        <v>788</v>
      </c>
      <c r="O78" s="322" t="s">
        <v>978</v>
      </c>
      <c r="P78" s="319" t="s">
        <v>789</v>
      </c>
      <c r="Q78" s="319" t="s">
        <v>788</v>
      </c>
      <c r="R78" s="320" t="s">
        <v>880</v>
      </c>
      <c r="S78" s="224" t="s">
        <v>789</v>
      </c>
    </row>
    <row r="79">
      <c r="A79" s="321" t="s">
        <v>933</v>
      </c>
      <c r="B79" s="318" t="s">
        <v>788</v>
      </c>
      <c r="C79" s="320" t="s">
        <v>256</v>
      </c>
      <c r="D79" s="319" t="s">
        <v>789</v>
      </c>
      <c r="E79" s="319" t="s">
        <v>788</v>
      </c>
      <c r="F79" s="320" t="s">
        <v>273</v>
      </c>
      <c r="G79" s="319" t="s">
        <v>789</v>
      </c>
      <c r="H79" s="319" t="s">
        <v>788</v>
      </c>
      <c r="I79" s="320" t="s">
        <v>399</v>
      </c>
      <c r="J79" s="319" t="s">
        <v>789</v>
      </c>
      <c r="K79" s="319" t="s">
        <v>788</v>
      </c>
      <c r="L79" s="322" t="s">
        <v>395</v>
      </c>
      <c r="M79" s="319" t="s">
        <v>789</v>
      </c>
      <c r="N79" s="319" t="s">
        <v>788</v>
      </c>
      <c r="O79" s="320" t="s">
        <v>241</v>
      </c>
      <c r="P79" s="319" t="s">
        <v>789</v>
      </c>
      <c r="Q79" s="319" t="s">
        <v>788</v>
      </c>
      <c r="R79" s="320" t="s">
        <v>885</v>
      </c>
      <c r="S79" s="224" t="s">
        <v>789</v>
      </c>
    </row>
    <row r="80">
      <c r="A80" s="321" t="s">
        <v>220</v>
      </c>
      <c r="B80" s="318" t="s">
        <v>788</v>
      </c>
      <c r="C80" s="320" t="s">
        <v>257</v>
      </c>
      <c r="D80" s="319" t="s">
        <v>789</v>
      </c>
      <c r="E80" s="319" t="s">
        <v>788</v>
      </c>
      <c r="F80" s="320" t="s">
        <v>274</v>
      </c>
      <c r="G80" s="319" t="s">
        <v>789</v>
      </c>
      <c r="H80" s="319" t="s">
        <v>788</v>
      </c>
      <c r="I80" s="319" t="s">
        <v>979</v>
      </c>
      <c r="J80" s="319" t="s">
        <v>789</v>
      </c>
      <c r="K80" s="319" t="s">
        <v>788</v>
      </c>
      <c r="L80" s="322" t="s">
        <v>396</v>
      </c>
      <c r="M80" s="319" t="s">
        <v>789</v>
      </c>
      <c r="N80" s="319" t="s">
        <v>788</v>
      </c>
      <c r="O80" s="322" t="s">
        <v>242</v>
      </c>
      <c r="P80" s="319" t="s">
        <v>789</v>
      </c>
      <c r="Q80" s="319" t="s">
        <v>788</v>
      </c>
      <c r="R80" s="320" t="s">
        <v>888</v>
      </c>
      <c r="S80" s="224" t="s">
        <v>789</v>
      </c>
    </row>
    <row r="81">
      <c r="A81" s="321" t="s">
        <v>221</v>
      </c>
      <c r="B81" s="318" t="s">
        <v>788</v>
      </c>
      <c r="C81" s="320" t="s">
        <v>258</v>
      </c>
      <c r="D81" s="319" t="s">
        <v>789</v>
      </c>
      <c r="E81" s="319" t="s">
        <v>788</v>
      </c>
      <c r="F81" s="319" t="s">
        <v>980</v>
      </c>
      <c r="G81" s="319" t="s">
        <v>789</v>
      </c>
      <c r="H81" s="319" t="s">
        <v>788</v>
      </c>
      <c r="I81" s="320" t="s">
        <v>401</v>
      </c>
      <c r="J81" s="319" t="s">
        <v>789</v>
      </c>
      <c r="K81" s="319" t="s">
        <v>788</v>
      </c>
      <c r="L81" s="322" t="s">
        <v>397</v>
      </c>
      <c r="M81" s="319" t="s">
        <v>789</v>
      </c>
      <c r="N81" s="319" t="s">
        <v>788</v>
      </c>
      <c r="O81" s="320" t="s">
        <v>981</v>
      </c>
      <c r="P81" s="319" t="s">
        <v>789</v>
      </c>
      <c r="Q81" s="319" t="s">
        <v>788</v>
      </c>
      <c r="R81" s="320" t="s">
        <v>891</v>
      </c>
      <c r="S81" s="224" t="s">
        <v>789</v>
      </c>
    </row>
    <row r="82">
      <c r="A82" s="321" t="s">
        <v>222</v>
      </c>
      <c r="B82" s="318" t="s">
        <v>788</v>
      </c>
      <c r="C82" s="320" t="s">
        <v>259</v>
      </c>
      <c r="D82" s="319" t="s">
        <v>789</v>
      </c>
      <c r="E82" s="319" t="s">
        <v>788</v>
      </c>
      <c r="F82" s="320" t="s">
        <v>276</v>
      </c>
      <c r="G82" s="319" t="s">
        <v>789</v>
      </c>
      <c r="H82" s="319" t="s">
        <v>788</v>
      </c>
      <c r="I82" s="320" t="s">
        <v>402</v>
      </c>
      <c r="J82" s="319" t="s">
        <v>789</v>
      </c>
      <c r="K82" s="319" t="s">
        <v>788</v>
      </c>
      <c r="L82" s="322" t="s">
        <v>399</v>
      </c>
      <c r="M82" s="319" t="s">
        <v>789</v>
      </c>
      <c r="N82" s="319" t="s">
        <v>788</v>
      </c>
      <c r="O82" s="320" t="s">
        <v>890</v>
      </c>
      <c r="P82" s="319" t="s">
        <v>789</v>
      </c>
      <c r="Q82" s="319" t="s">
        <v>788</v>
      </c>
      <c r="R82" s="320" t="s">
        <v>982</v>
      </c>
      <c r="S82" s="224" t="s">
        <v>789</v>
      </c>
    </row>
    <row r="83">
      <c r="A83" s="321" t="s">
        <v>223</v>
      </c>
      <c r="B83" s="318" t="s">
        <v>788</v>
      </c>
      <c r="C83" s="334" t="s">
        <v>260</v>
      </c>
      <c r="D83" s="319" t="s">
        <v>789</v>
      </c>
      <c r="E83" s="319" t="s">
        <v>788</v>
      </c>
      <c r="F83" s="320" t="s">
        <v>277</v>
      </c>
      <c r="G83" s="319" t="s">
        <v>789</v>
      </c>
      <c r="H83" s="319" t="s">
        <v>788</v>
      </c>
      <c r="I83" s="323" t="s">
        <v>383</v>
      </c>
      <c r="J83" s="319" t="s">
        <v>789</v>
      </c>
      <c r="K83" s="319" t="s">
        <v>788</v>
      </c>
      <c r="L83" s="319" t="s">
        <v>983</v>
      </c>
      <c r="M83" s="319" t="s">
        <v>789</v>
      </c>
      <c r="N83" s="319" t="s">
        <v>788</v>
      </c>
      <c r="O83" s="335" t="s">
        <v>14</v>
      </c>
      <c r="P83" s="319" t="s">
        <v>789</v>
      </c>
      <c r="Q83" s="319" t="s">
        <v>788</v>
      </c>
      <c r="R83" s="319" t="s">
        <v>931</v>
      </c>
      <c r="S83" s="224" t="s">
        <v>789</v>
      </c>
    </row>
    <row r="84">
      <c r="A84" s="321" t="s">
        <v>224</v>
      </c>
      <c r="B84" s="318" t="s">
        <v>788</v>
      </c>
      <c r="C84" s="322" t="s">
        <v>261</v>
      </c>
      <c r="D84" s="319" t="s">
        <v>789</v>
      </c>
      <c r="E84" s="319" t="s">
        <v>788</v>
      </c>
      <c r="F84" s="320" t="s">
        <v>278</v>
      </c>
      <c r="G84" s="319" t="s">
        <v>789</v>
      </c>
      <c r="H84" s="319" t="s">
        <v>788</v>
      </c>
      <c r="I84" s="322" t="s">
        <v>404</v>
      </c>
      <c r="J84" s="319" t="s">
        <v>789</v>
      </c>
      <c r="K84" s="319" t="s">
        <v>788</v>
      </c>
      <c r="L84" s="320" t="s">
        <v>401</v>
      </c>
      <c r="M84" s="319" t="s">
        <v>789</v>
      </c>
      <c r="N84" s="319" t="s">
        <v>788</v>
      </c>
      <c r="O84" s="319" t="s">
        <v>903</v>
      </c>
      <c r="P84" s="319" t="s">
        <v>789</v>
      </c>
      <c r="Q84" s="319" t="s">
        <v>788</v>
      </c>
      <c r="R84" s="320" t="s">
        <v>936</v>
      </c>
      <c r="S84" s="224" t="s">
        <v>789</v>
      </c>
    </row>
    <row r="85">
      <c r="A85" s="318" t="s">
        <v>984</v>
      </c>
      <c r="B85" s="318" t="s">
        <v>788</v>
      </c>
      <c r="C85" s="320" t="s">
        <v>985</v>
      </c>
      <c r="D85" s="319" t="s">
        <v>789</v>
      </c>
      <c r="E85" s="319" t="s">
        <v>788</v>
      </c>
      <c r="F85" s="320" t="s">
        <v>279</v>
      </c>
      <c r="G85" s="319" t="s">
        <v>789</v>
      </c>
      <c r="H85" s="319" t="s">
        <v>788</v>
      </c>
      <c r="I85" s="320" t="s">
        <v>405</v>
      </c>
      <c r="J85" s="319" t="s">
        <v>789</v>
      </c>
      <c r="K85" s="319" t="s">
        <v>788</v>
      </c>
      <c r="L85" s="320" t="s">
        <v>402</v>
      </c>
      <c r="M85" s="319" t="s">
        <v>789</v>
      </c>
      <c r="N85" s="319" t="s">
        <v>788</v>
      </c>
      <c r="O85" s="319" t="s">
        <v>898</v>
      </c>
      <c r="P85" s="319" t="s">
        <v>789</v>
      </c>
      <c r="Q85" s="319" t="s">
        <v>788</v>
      </c>
      <c r="R85" s="320" t="s">
        <v>938</v>
      </c>
      <c r="S85" s="224" t="s">
        <v>789</v>
      </c>
    </row>
    <row r="86">
      <c r="A86" s="321" t="s">
        <v>226</v>
      </c>
      <c r="B86" s="318" t="s">
        <v>788</v>
      </c>
      <c r="C86" s="323" t="s">
        <v>263</v>
      </c>
      <c r="D86" s="319" t="s">
        <v>789</v>
      </c>
      <c r="E86" s="319" t="s">
        <v>788</v>
      </c>
      <c r="F86" s="320" t="s">
        <v>280</v>
      </c>
      <c r="G86" s="319" t="s">
        <v>789</v>
      </c>
      <c r="H86" s="319" t="s">
        <v>788</v>
      </c>
      <c r="I86" s="323" t="s">
        <v>94</v>
      </c>
      <c r="J86" s="319" t="s">
        <v>789</v>
      </c>
      <c r="K86" s="319" t="s">
        <v>788</v>
      </c>
      <c r="L86" s="323" t="s">
        <v>403</v>
      </c>
      <c r="M86" s="319" t="s">
        <v>789</v>
      </c>
      <c r="N86" s="319" t="s">
        <v>788</v>
      </c>
      <c r="O86" s="320" t="s">
        <v>986</v>
      </c>
      <c r="P86" s="319" t="s">
        <v>789</v>
      </c>
      <c r="Q86" s="319" t="s">
        <v>788</v>
      </c>
      <c r="R86" s="320" t="s">
        <v>940</v>
      </c>
      <c r="S86" s="224" t="s">
        <v>789</v>
      </c>
    </row>
    <row r="87">
      <c r="A87" s="321" t="s">
        <v>227</v>
      </c>
      <c r="B87" s="318" t="s">
        <v>788</v>
      </c>
      <c r="C87" s="323" t="s">
        <v>264</v>
      </c>
      <c r="D87" s="319" t="s">
        <v>789</v>
      </c>
      <c r="E87" s="319" t="s">
        <v>788</v>
      </c>
      <c r="F87" s="320" t="s">
        <v>281</v>
      </c>
      <c r="G87" s="319" t="s">
        <v>789</v>
      </c>
      <c r="H87" s="319" t="s">
        <v>788</v>
      </c>
      <c r="I87" s="323" t="s">
        <v>265</v>
      </c>
      <c r="J87" s="319"/>
      <c r="K87" s="319" t="s">
        <v>788</v>
      </c>
      <c r="L87" s="322" t="s">
        <v>404</v>
      </c>
      <c r="M87" s="319" t="s">
        <v>789</v>
      </c>
      <c r="N87" s="319" t="s">
        <v>788</v>
      </c>
      <c r="O87" s="320" t="s">
        <v>987</v>
      </c>
      <c r="P87" s="319" t="s">
        <v>789</v>
      </c>
      <c r="Q87" s="319" t="s">
        <v>788</v>
      </c>
      <c r="R87" s="320" t="s">
        <v>988</v>
      </c>
      <c r="S87" s="224" t="s">
        <v>789</v>
      </c>
    </row>
    <row r="88">
      <c r="A88" s="321" t="s">
        <v>228</v>
      </c>
      <c r="B88" s="318" t="s">
        <v>788</v>
      </c>
      <c r="C88" s="319" t="s">
        <v>903</v>
      </c>
      <c r="D88" s="319" t="s">
        <v>789</v>
      </c>
      <c r="E88" s="319" t="s">
        <v>788</v>
      </c>
      <c r="F88" s="320" t="s">
        <v>282</v>
      </c>
      <c r="G88" s="319" t="s">
        <v>789</v>
      </c>
      <c r="K88" s="319" t="s">
        <v>788</v>
      </c>
      <c r="L88" s="320" t="s">
        <v>405</v>
      </c>
      <c r="M88" s="319" t="s">
        <v>789</v>
      </c>
      <c r="N88" s="319" t="s">
        <v>788</v>
      </c>
      <c r="O88" s="320" t="s">
        <v>989</v>
      </c>
      <c r="P88" s="319" t="s">
        <v>789</v>
      </c>
      <c r="Q88" s="319" t="s">
        <v>788</v>
      </c>
      <c r="R88" s="319" t="s">
        <v>842</v>
      </c>
      <c r="S88" s="224" t="s">
        <v>789</v>
      </c>
    </row>
    <row r="89">
      <c r="A89" s="321" t="s">
        <v>229</v>
      </c>
      <c r="B89" s="318" t="s">
        <v>788</v>
      </c>
      <c r="C89" s="319" t="s">
        <v>898</v>
      </c>
      <c r="D89" s="319" t="s">
        <v>789</v>
      </c>
      <c r="E89" s="319" t="s">
        <v>788</v>
      </c>
      <c r="F89" s="320" t="s">
        <v>284</v>
      </c>
      <c r="G89" s="319" t="s">
        <v>789</v>
      </c>
      <c r="K89" s="319" t="s">
        <v>788</v>
      </c>
      <c r="L89" s="323" t="s">
        <v>406</v>
      </c>
      <c r="M89" s="319" t="s">
        <v>789</v>
      </c>
      <c r="N89" s="319" t="s">
        <v>788</v>
      </c>
      <c r="O89" s="320" t="s">
        <v>990</v>
      </c>
      <c r="P89" s="319" t="s">
        <v>789</v>
      </c>
      <c r="Q89" s="319" t="s">
        <v>788</v>
      </c>
      <c r="R89" s="320" t="s">
        <v>174</v>
      </c>
      <c r="S89" s="224" t="s">
        <v>789</v>
      </c>
    </row>
    <row r="90">
      <c r="A90" s="318" t="s">
        <v>991</v>
      </c>
      <c r="B90" s="318" t="s">
        <v>788</v>
      </c>
      <c r="C90" s="319" t="s">
        <v>970</v>
      </c>
      <c r="D90" s="319" t="s">
        <v>789</v>
      </c>
      <c r="E90" s="319" t="s">
        <v>788</v>
      </c>
      <c r="F90" s="320" t="s">
        <v>292</v>
      </c>
      <c r="G90" s="319" t="s">
        <v>789</v>
      </c>
      <c r="K90" s="319" t="s">
        <v>788</v>
      </c>
      <c r="L90" s="323" t="s">
        <v>992</v>
      </c>
      <c r="M90" s="319"/>
      <c r="N90" s="319" t="s">
        <v>788</v>
      </c>
      <c r="O90" s="320" t="s">
        <v>993</v>
      </c>
      <c r="P90" s="319" t="s">
        <v>789</v>
      </c>
      <c r="Q90" s="319" t="s">
        <v>788</v>
      </c>
      <c r="R90" s="320" t="s">
        <v>175</v>
      </c>
      <c r="S90" s="224" t="s">
        <v>789</v>
      </c>
    </row>
    <row r="91">
      <c r="A91" s="321" t="s">
        <v>231</v>
      </c>
      <c r="B91" s="318" t="s">
        <v>788</v>
      </c>
      <c r="C91" s="322" t="s">
        <v>972</v>
      </c>
      <c r="D91" s="319" t="s">
        <v>789</v>
      </c>
      <c r="E91" s="319" t="s">
        <v>788</v>
      </c>
      <c r="F91" s="320" t="s">
        <v>293</v>
      </c>
      <c r="G91" s="319" t="s">
        <v>789</v>
      </c>
      <c r="N91" s="319" t="s">
        <v>788</v>
      </c>
      <c r="O91" s="320" t="s">
        <v>994</v>
      </c>
      <c r="P91" s="319" t="s">
        <v>789</v>
      </c>
      <c r="Q91" s="319" t="s">
        <v>788</v>
      </c>
      <c r="R91" s="320" t="s">
        <v>995</v>
      </c>
      <c r="S91" s="224" t="s">
        <v>789</v>
      </c>
    </row>
    <row r="92">
      <c r="A92" s="321" t="s">
        <v>232</v>
      </c>
      <c r="B92" s="318" t="s">
        <v>788</v>
      </c>
      <c r="C92" s="319" t="s">
        <v>973</v>
      </c>
      <c r="D92" s="319" t="s">
        <v>789</v>
      </c>
      <c r="E92" s="319" t="s">
        <v>788</v>
      </c>
      <c r="F92" s="320" t="s">
        <v>297</v>
      </c>
      <c r="G92" s="319" t="s">
        <v>789</v>
      </c>
      <c r="N92" s="319" t="s">
        <v>788</v>
      </c>
      <c r="O92" s="320" t="s">
        <v>996</v>
      </c>
      <c r="P92" s="319" t="s">
        <v>789</v>
      </c>
      <c r="Q92" s="319" t="s">
        <v>788</v>
      </c>
      <c r="R92" s="320" t="s">
        <v>963</v>
      </c>
      <c r="S92" s="224" t="s">
        <v>789</v>
      </c>
    </row>
    <row r="93">
      <c r="A93" s="318" t="s">
        <v>997</v>
      </c>
      <c r="B93" s="318" t="s">
        <v>788</v>
      </c>
      <c r="C93" s="320" t="s">
        <v>270</v>
      </c>
      <c r="D93" s="319" t="s">
        <v>789</v>
      </c>
      <c r="E93" s="319" t="s">
        <v>788</v>
      </c>
      <c r="F93" s="319" t="s">
        <v>998</v>
      </c>
      <c r="G93" s="319" t="s">
        <v>789</v>
      </c>
      <c r="N93" s="319" t="s">
        <v>788</v>
      </c>
      <c r="O93" s="320" t="s">
        <v>269</v>
      </c>
      <c r="P93" s="319" t="s">
        <v>789</v>
      </c>
      <c r="Q93" s="319" t="s">
        <v>788</v>
      </c>
      <c r="R93" s="320" t="s">
        <v>999</v>
      </c>
      <c r="S93" s="224" t="s">
        <v>789</v>
      </c>
    </row>
    <row r="94">
      <c r="A94" s="321" t="s">
        <v>234</v>
      </c>
      <c r="B94" s="318" t="s">
        <v>788</v>
      </c>
      <c r="C94" s="320" t="s">
        <v>271</v>
      </c>
      <c r="D94" s="319" t="s">
        <v>789</v>
      </c>
      <c r="E94" s="319" t="s">
        <v>788</v>
      </c>
      <c r="F94" s="320" t="s">
        <v>299</v>
      </c>
      <c r="G94" s="319" t="s">
        <v>789</v>
      </c>
      <c r="N94" s="319" t="s">
        <v>788</v>
      </c>
      <c r="O94" s="320" t="s">
        <v>1000</v>
      </c>
      <c r="P94" s="319" t="s">
        <v>789</v>
      </c>
      <c r="Q94" s="319" t="s">
        <v>788</v>
      </c>
      <c r="R94" s="320" t="s">
        <v>192</v>
      </c>
      <c r="S94" s="224" t="s">
        <v>789</v>
      </c>
    </row>
    <row r="95">
      <c r="A95" s="321" t="s">
        <v>235</v>
      </c>
      <c r="B95" s="318" t="s">
        <v>788</v>
      </c>
      <c r="C95" s="319" t="s">
        <v>977</v>
      </c>
      <c r="D95" s="319" t="s">
        <v>789</v>
      </c>
      <c r="E95" s="319" t="s">
        <v>788</v>
      </c>
      <c r="F95" s="320" t="s">
        <v>300</v>
      </c>
      <c r="G95" s="319" t="s">
        <v>789</v>
      </c>
      <c r="N95" s="319" t="s">
        <v>788</v>
      </c>
      <c r="O95" s="320" t="s">
        <v>1001</v>
      </c>
      <c r="P95" s="319" t="s">
        <v>789</v>
      </c>
      <c r="Q95" s="319" t="s">
        <v>788</v>
      </c>
      <c r="R95" s="320" t="s">
        <v>193</v>
      </c>
      <c r="S95" s="224" t="s">
        <v>789</v>
      </c>
    </row>
    <row r="96">
      <c r="A96" s="321" t="s">
        <v>237</v>
      </c>
      <c r="B96" s="318" t="s">
        <v>788</v>
      </c>
      <c r="C96" s="320" t="s">
        <v>273</v>
      </c>
      <c r="D96" s="319" t="s">
        <v>789</v>
      </c>
      <c r="E96" s="319" t="s">
        <v>788</v>
      </c>
      <c r="F96" s="320" t="s">
        <v>304</v>
      </c>
      <c r="G96" s="319" t="s">
        <v>789</v>
      </c>
      <c r="N96" s="319" t="s">
        <v>788</v>
      </c>
      <c r="O96" s="322" t="s">
        <v>278</v>
      </c>
      <c r="P96" s="319" t="s">
        <v>789</v>
      </c>
      <c r="Q96" s="319" t="s">
        <v>788</v>
      </c>
      <c r="R96" s="320" t="s">
        <v>853</v>
      </c>
      <c r="S96" s="224" t="s">
        <v>789</v>
      </c>
    </row>
    <row r="97">
      <c r="A97" s="321" t="s">
        <v>238</v>
      </c>
      <c r="B97" s="318" t="s">
        <v>788</v>
      </c>
      <c r="C97" s="320" t="s">
        <v>274</v>
      </c>
      <c r="D97" s="319" t="s">
        <v>789</v>
      </c>
      <c r="E97" s="319" t="s">
        <v>788</v>
      </c>
      <c r="F97" s="322" t="s">
        <v>1002</v>
      </c>
      <c r="G97" s="319" t="s">
        <v>789</v>
      </c>
      <c r="N97" s="319" t="s">
        <v>788</v>
      </c>
      <c r="O97" s="319" t="s">
        <v>1003</v>
      </c>
      <c r="P97" s="319" t="s">
        <v>789</v>
      </c>
      <c r="Q97" s="319" t="s">
        <v>788</v>
      </c>
      <c r="R97" s="320" t="s">
        <v>847</v>
      </c>
      <c r="S97" s="224" t="s">
        <v>789</v>
      </c>
    </row>
    <row r="98">
      <c r="A98" s="321" t="s">
        <v>239</v>
      </c>
      <c r="B98" s="318" t="s">
        <v>788</v>
      </c>
      <c r="C98" s="319" t="s">
        <v>980</v>
      </c>
      <c r="D98" s="319" t="s">
        <v>789</v>
      </c>
      <c r="E98" s="319" t="s">
        <v>788</v>
      </c>
      <c r="F98" s="319" t="s">
        <v>1004</v>
      </c>
      <c r="G98" s="319" t="s">
        <v>789</v>
      </c>
      <c r="N98" s="319" t="s">
        <v>788</v>
      </c>
      <c r="O98" s="320" t="s">
        <v>1005</v>
      </c>
      <c r="P98" s="319" t="s">
        <v>789</v>
      </c>
      <c r="Q98" s="319" t="s">
        <v>788</v>
      </c>
      <c r="R98" s="322" t="s">
        <v>849</v>
      </c>
      <c r="S98" s="224" t="s">
        <v>789</v>
      </c>
    </row>
    <row r="99">
      <c r="A99" s="321" t="s">
        <v>241</v>
      </c>
      <c r="B99" s="318" t="s">
        <v>788</v>
      </c>
      <c r="C99" s="320" t="s">
        <v>276</v>
      </c>
      <c r="D99" s="319" t="s">
        <v>789</v>
      </c>
      <c r="E99" s="319" t="s">
        <v>788</v>
      </c>
      <c r="F99" s="320" t="s">
        <v>309</v>
      </c>
      <c r="G99" s="319" t="s">
        <v>789</v>
      </c>
      <c r="N99" s="319" t="s">
        <v>788</v>
      </c>
      <c r="O99" s="320" t="s">
        <v>1006</v>
      </c>
      <c r="P99" s="319" t="s">
        <v>789</v>
      </c>
      <c r="Q99" s="319" t="s">
        <v>788</v>
      </c>
      <c r="R99" s="320" t="s">
        <v>846</v>
      </c>
      <c r="S99" s="224" t="s">
        <v>789</v>
      </c>
    </row>
    <row r="100">
      <c r="A100" s="327" t="s">
        <v>242</v>
      </c>
      <c r="B100" s="318" t="s">
        <v>788</v>
      </c>
      <c r="C100" s="320" t="s">
        <v>277</v>
      </c>
      <c r="D100" s="319" t="s">
        <v>789</v>
      </c>
      <c r="E100" s="319" t="s">
        <v>788</v>
      </c>
      <c r="F100" s="320" t="s">
        <v>311</v>
      </c>
      <c r="G100" s="319" t="s">
        <v>789</v>
      </c>
      <c r="N100" s="319" t="s">
        <v>788</v>
      </c>
      <c r="O100" s="320" t="s">
        <v>945</v>
      </c>
      <c r="P100" s="319" t="s">
        <v>789</v>
      </c>
      <c r="Q100" s="319" t="s">
        <v>788</v>
      </c>
      <c r="R100" s="320" t="s">
        <v>859</v>
      </c>
      <c r="S100" s="224" t="s">
        <v>789</v>
      </c>
    </row>
    <row r="101">
      <c r="A101" s="321" t="s">
        <v>243</v>
      </c>
      <c r="B101" s="318" t="s">
        <v>788</v>
      </c>
      <c r="C101" s="320" t="s">
        <v>278</v>
      </c>
      <c r="D101" s="319" t="s">
        <v>789</v>
      </c>
      <c r="E101" s="319" t="s">
        <v>788</v>
      </c>
      <c r="F101" s="320" t="s">
        <v>312</v>
      </c>
      <c r="G101" s="319" t="s">
        <v>789</v>
      </c>
      <c r="N101" s="319" t="s">
        <v>788</v>
      </c>
      <c r="O101" s="320" t="s">
        <v>1007</v>
      </c>
      <c r="P101" s="319" t="s">
        <v>789</v>
      </c>
      <c r="Q101" s="319" t="s">
        <v>788</v>
      </c>
      <c r="R101" s="320" t="s">
        <v>224</v>
      </c>
      <c r="S101" s="224" t="s">
        <v>789</v>
      </c>
    </row>
    <row r="102">
      <c r="A102" s="321" t="s">
        <v>244</v>
      </c>
      <c r="B102" s="318" t="s">
        <v>788</v>
      </c>
      <c r="C102" s="320" t="s">
        <v>279</v>
      </c>
      <c r="D102" s="319" t="s">
        <v>789</v>
      </c>
      <c r="E102" s="319" t="s">
        <v>788</v>
      </c>
      <c r="F102" s="320" t="s">
        <v>313</v>
      </c>
      <c r="G102" s="319" t="s">
        <v>789</v>
      </c>
      <c r="N102" s="319" t="s">
        <v>788</v>
      </c>
      <c r="O102" s="320" t="s">
        <v>367</v>
      </c>
      <c r="P102" s="319" t="s">
        <v>789</v>
      </c>
      <c r="Q102" s="319" t="s">
        <v>788</v>
      </c>
      <c r="R102" s="320" t="s">
        <v>207</v>
      </c>
      <c r="S102" s="224" t="s">
        <v>789</v>
      </c>
    </row>
    <row r="103">
      <c r="A103" s="321" t="s">
        <v>245</v>
      </c>
      <c r="B103" s="318" t="s">
        <v>788</v>
      </c>
      <c r="C103" s="320" t="s">
        <v>280</v>
      </c>
      <c r="D103" s="319" t="s">
        <v>789</v>
      </c>
      <c r="E103" s="319" t="s">
        <v>788</v>
      </c>
      <c r="F103" s="320" t="s">
        <v>1008</v>
      </c>
      <c r="G103" s="319" t="s">
        <v>789</v>
      </c>
      <c r="N103" s="319" t="s">
        <v>788</v>
      </c>
      <c r="O103" s="320" t="s">
        <v>948</v>
      </c>
      <c r="P103" s="319" t="s">
        <v>789</v>
      </c>
      <c r="Q103" s="319" t="s">
        <v>788</v>
      </c>
      <c r="R103" s="319" t="s">
        <v>1009</v>
      </c>
      <c r="S103" s="224" t="s">
        <v>789</v>
      </c>
    </row>
    <row r="104">
      <c r="A104" s="321" t="s">
        <v>246</v>
      </c>
      <c r="B104" s="318" t="s">
        <v>788</v>
      </c>
      <c r="C104" s="320" t="s">
        <v>281</v>
      </c>
      <c r="D104" s="319" t="s">
        <v>789</v>
      </c>
      <c r="E104" s="319" t="s">
        <v>788</v>
      </c>
      <c r="F104" s="320" t="s">
        <v>315</v>
      </c>
      <c r="G104" s="319" t="s">
        <v>789</v>
      </c>
      <c r="N104" s="319" t="s">
        <v>788</v>
      </c>
      <c r="O104" s="320" t="s">
        <v>1010</v>
      </c>
      <c r="P104" s="319" t="s">
        <v>789</v>
      </c>
      <c r="Q104" s="319" t="s">
        <v>788</v>
      </c>
      <c r="R104" s="320" t="s">
        <v>867</v>
      </c>
      <c r="S104" s="224" t="s">
        <v>789</v>
      </c>
    </row>
    <row r="105">
      <c r="A105" s="321" t="s">
        <v>247</v>
      </c>
      <c r="B105" s="318" t="s">
        <v>788</v>
      </c>
      <c r="C105" s="320" t="s">
        <v>282</v>
      </c>
      <c r="D105" s="319" t="s">
        <v>789</v>
      </c>
      <c r="E105" s="319" t="s">
        <v>788</v>
      </c>
      <c r="F105" s="320" t="s">
        <v>316</v>
      </c>
      <c r="G105" s="319" t="s">
        <v>789</v>
      </c>
      <c r="N105" s="319" t="s">
        <v>788</v>
      </c>
      <c r="O105" s="320" t="s">
        <v>1011</v>
      </c>
      <c r="P105" s="319" t="s">
        <v>789</v>
      </c>
      <c r="Q105" s="319" t="s">
        <v>788</v>
      </c>
      <c r="R105" s="320" t="s">
        <v>1012</v>
      </c>
      <c r="S105" s="224" t="s">
        <v>789</v>
      </c>
    </row>
    <row r="106">
      <c r="A106" s="321" t="s">
        <v>248</v>
      </c>
      <c r="B106" s="318" t="s">
        <v>788</v>
      </c>
      <c r="C106" s="320" t="s">
        <v>284</v>
      </c>
      <c r="D106" s="319" t="s">
        <v>789</v>
      </c>
      <c r="E106" s="319" t="s">
        <v>788</v>
      </c>
      <c r="F106" s="320" t="s">
        <v>317</v>
      </c>
      <c r="G106" s="319" t="s">
        <v>789</v>
      </c>
      <c r="N106" s="319" t="s">
        <v>788</v>
      </c>
      <c r="O106" s="319" t="s">
        <v>1013</v>
      </c>
      <c r="P106" s="319" t="s">
        <v>789</v>
      </c>
      <c r="Q106" s="319" t="s">
        <v>788</v>
      </c>
      <c r="R106" s="320" t="s">
        <v>210</v>
      </c>
      <c r="S106" s="224" t="s">
        <v>789</v>
      </c>
    </row>
    <row r="107">
      <c r="A107" s="321" t="s">
        <v>249</v>
      </c>
      <c r="B107" s="318" t="s">
        <v>788</v>
      </c>
      <c r="C107" s="320" t="s">
        <v>292</v>
      </c>
      <c r="D107" s="319" t="s">
        <v>789</v>
      </c>
      <c r="E107" s="319" t="s">
        <v>788</v>
      </c>
      <c r="F107" s="320" t="s">
        <v>319</v>
      </c>
      <c r="G107" s="319" t="s">
        <v>789</v>
      </c>
      <c r="N107" s="319" t="s">
        <v>788</v>
      </c>
      <c r="O107" s="320" t="s">
        <v>1014</v>
      </c>
      <c r="P107" s="319" t="s">
        <v>789</v>
      </c>
      <c r="Q107" s="319" t="s">
        <v>788</v>
      </c>
      <c r="R107" s="320" t="s">
        <v>238</v>
      </c>
      <c r="S107" s="224" t="s">
        <v>789</v>
      </c>
    </row>
    <row r="108">
      <c r="A108" s="321" t="s">
        <v>250</v>
      </c>
      <c r="B108" s="318" t="s">
        <v>788</v>
      </c>
      <c r="C108" s="320" t="s">
        <v>293</v>
      </c>
      <c r="D108" s="319" t="s">
        <v>789</v>
      </c>
      <c r="E108" s="319" t="s">
        <v>788</v>
      </c>
      <c r="F108" s="320" t="s">
        <v>320</v>
      </c>
      <c r="G108" s="319" t="s">
        <v>789</v>
      </c>
      <c r="N108" s="319" t="s">
        <v>788</v>
      </c>
      <c r="O108" s="320" t="s">
        <v>1015</v>
      </c>
      <c r="P108" s="319" t="s">
        <v>789</v>
      </c>
      <c r="Q108" s="319" t="s">
        <v>788</v>
      </c>
      <c r="R108" s="320" t="s">
        <v>258</v>
      </c>
      <c r="S108" s="224" t="s">
        <v>789</v>
      </c>
    </row>
    <row r="109">
      <c r="A109" s="318" t="s">
        <v>975</v>
      </c>
      <c r="B109" s="318" t="s">
        <v>788</v>
      </c>
      <c r="C109" s="319" t="s">
        <v>1016</v>
      </c>
      <c r="D109" s="319" t="s">
        <v>789</v>
      </c>
      <c r="E109" s="319" t="s">
        <v>788</v>
      </c>
      <c r="F109" s="320" t="s">
        <v>322</v>
      </c>
      <c r="G109" s="319" t="s">
        <v>789</v>
      </c>
      <c r="N109" s="319" t="s">
        <v>788</v>
      </c>
      <c r="O109" s="320" t="s">
        <v>1017</v>
      </c>
      <c r="P109" s="319" t="s">
        <v>789</v>
      </c>
      <c r="Q109" s="319" t="s">
        <v>788</v>
      </c>
      <c r="R109" s="320" t="s">
        <v>259</v>
      </c>
      <c r="S109" s="224" t="s">
        <v>789</v>
      </c>
    </row>
    <row r="110">
      <c r="A110" s="321" t="s">
        <v>976</v>
      </c>
      <c r="B110" s="318" t="s">
        <v>788</v>
      </c>
      <c r="C110" s="320" t="s">
        <v>295</v>
      </c>
      <c r="D110" s="319" t="s">
        <v>789</v>
      </c>
      <c r="E110" s="319" t="s">
        <v>788</v>
      </c>
      <c r="F110" s="320" t="s">
        <v>324</v>
      </c>
      <c r="G110" s="319" t="s">
        <v>789</v>
      </c>
      <c r="N110" s="319" t="s">
        <v>788</v>
      </c>
      <c r="O110" s="320" t="s">
        <v>1018</v>
      </c>
      <c r="P110" s="319" t="s">
        <v>789</v>
      </c>
      <c r="Q110" s="319" t="s">
        <v>788</v>
      </c>
      <c r="R110" s="320" t="s">
        <v>260</v>
      </c>
      <c r="S110" s="224" t="s">
        <v>789</v>
      </c>
    </row>
    <row r="111">
      <c r="A111" s="321" t="s">
        <v>253</v>
      </c>
      <c r="B111" s="318" t="s">
        <v>788</v>
      </c>
      <c r="C111" s="320" t="s">
        <v>296</v>
      </c>
      <c r="D111" s="319" t="s">
        <v>789</v>
      </c>
      <c r="E111" s="319" t="s">
        <v>788</v>
      </c>
      <c r="F111" s="320" t="s">
        <v>325</v>
      </c>
      <c r="G111" s="319" t="s">
        <v>789</v>
      </c>
      <c r="N111" s="319" t="s">
        <v>788</v>
      </c>
      <c r="O111" s="320" t="s">
        <v>918</v>
      </c>
      <c r="P111" s="319" t="s">
        <v>789</v>
      </c>
      <c r="Q111" s="319" t="s">
        <v>788</v>
      </c>
      <c r="R111" s="320" t="s">
        <v>239</v>
      </c>
      <c r="S111" s="224" t="s">
        <v>789</v>
      </c>
    </row>
    <row r="112">
      <c r="A112" s="321" t="s">
        <v>254</v>
      </c>
      <c r="B112" s="318" t="s">
        <v>788</v>
      </c>
      <c r="C112" s="320" t="s">
        <v>297</v>
      </c>
      <c r="D112" s="319" t="s">
        <v>789</v>
      </c>
      <c r="E112" s="319" t="s">
        <v>788</v>
      </c>
      <c r="F112" s="320" t="s">
        <v>327</v>
      </c>
      <c r="G112" s="319" t="s">
        <v>789</v>
      </c>
      <c r="N112" s="319" t="s">
        <v>788</v>
      </c>
      <c r="O112" s="320" t="s">
        <v>1019</v>
      </c>
      <c r="P112" s="319" t="s">
        <v>789</v>
      </c>
      <c r="Q112" s="319" t="s">
        <v>788</v>
      </c>
      <c r="R112" s="320" t="s">
        <v>243</v>
      </c>
      <c r="S112" s="224" t="s">
        <v>789</v>
      </c>
    </row>
    <row r="113">
      <c r="A113" s="321" t="s">
        <v>255</v>
      </c>
      <c r="B113" s="318" t="s">
        <v>788</v>
      </c>
      <c r="C113" s="319" t="s">
        <v>998</v>
      </c>
      <c r="D113" s="319" t="s">
        <v>789</v>
      </c>
      <c r="E113" s="319" t="s">
        <v>788</v>
      </c>
      <c r="F113" s="320" t="s">
        <v>328</v>
      </c>
      <c r="G113" s="319" t="s">
        <v>789</v>
      </c>
      <c r="N113" s="319" t="s">
        <v>788</v>
      </c>
      <c r="O113" s="320" t="s">
        <v>916</v>
      </c>
      <c r="P113" s="319" t="s">
        <v>789</v>
      </c>
      <c r="Q113" s="319" t="s">
        <v>788</v>
      </c>
      <c r="R113" s="320" t="s">
        <v>241</v>
      </c>
      <c r="S113" s="224" t="s">
        <v>789</v>
      </c>
    </row>
    <row r="114">
      <c r="A114" s="321" t="s">
        <v>256</v>
      </c>
      <c r="B114" s="318" t="s">
        <v>788</v>
      </c>
      <c r="C114" s="320" t="s">
        <v>301</v>
      </c>
      <c r="D114" s="319" t="s">
        <v>789</v>
      </c>
      <c r="E114" s="319" t="s">
        <v>788</v>
      </c>
      <c r="F114" s="320" t="s">
        <v>329</v>
      </c>
      <c r="G114" s="319" t="s">
        <v>789</v>
      </c>
      <c r="N114" s="319" t="s">
        <v>788</v>
      </c>
      <c r="O114" s="322" t="s">
        <v>925</v>
      </c>
      <c r="P114" s="319" t="s">
        <v>789</v>
      </c>
      <c r="Q114" s="319" t="s">
        <v>788</v>
      </c>
      <c r="R114" s="322" t="s">
        <v>242</v>
      </c>
      <c r="S114" s="224" t="s">
        <v>789</v>
      </c>
    </row>
    <row r="115">
      <c r="A115" s="321" t="s">
        <v>257</v>
      </c>
      <c r="B115" s="318" t="s">
        <v>788</v>
      </c>
      <c r="C115" s="320" t="s">
        <v>304</v>
      </c>
      <c r="D115" s="319" t="s">
        <v>789</v>
      </c>
      <c r="E115" s="319" t="s">
        <v>788</v>
      </c>
      <c r="F115" s="320" t="s">
        <v>330</v>
      </c>
      <c r="G115" s="319" t="s">
        <v>789</v>
      </c>
      <c r="N115" s="319" t="s">
        <v>788</v>
      </c>
      <c r="O115" s="320" t="s">
        <v>282</v>
      </c>
      <c r="P115" s="319" t="s">
        <v>789</v>
      </c>
      <c r="Q115" s="319" t="s">
        <v>788</v>
      </c>
      <c r="R115" s="320" t="s">
        <v>981</v>
      </c>
      <c r="S115" s="224" t="s">
        <v>789</v>
      </c>
    </row>
    <row r="116">
      <c r="A116" s="321" t="s">
        <v>258</v>
      </c>
      <c r="B116" s="318" t="s">
        <v>788</v>
      </c>
      <c r="C116" s="322" t="s">
        <v>1002</v>
      </c>
      <c r="D116" s="319" t="s">
        <v>789</v>
      </c>
      <c r="E116" s="319" t="s">
        <v>788</v>
      </c>
      <c r="F116" s="322" t="s">
        <v>331</v>
      </c>
      <c r="G116" s="319" t="s">
        <v>789</v>
      </c>
      <c r="N116" s="319" t="s">
        <v>788</v>
      </c>
      <c r="O116" s="320" t="s">
        <v>336</v>
      </c>
      <c r="P116" s="319" t="s">
        <v>789</v>
      </c>
      <c r="Q116" s="319" t="s">
        <v>788</v>
      </c>
      <c r="R116" s="327" t="s">
        <v>887</v>
      </c>
      <c r="S116" s="224" t="s">
        <v>789</v>
      </c>
    </row>
    <row r="117">
      <c r="A117" s="321" t="s">
        <v>259</v>
      </c>
      <c r="B117" s="318" t="s">
        <v>788</v>
      </c>
      <c r="C117" s="319" t="s">
        <v>1004</v>
      </c>
      <c r="D117" s="319" t="s">
        <v>789</v>
      </c>
      <c r="E117" s="319" t="s">
        <v>788</v>
      </c>
      <c r="F117" s="320" t="s">
        <v>332</v>
      </c>
      <c r="G117" s="319" t="s">
        <v>789</v>
      </c>
      <c r="N117" s="319" t="s">
        <v>788</v>
      </c>
      <c r="O117" s="322" t="s">
        <v>911</v>
      </c>
      <c r="P117" s="319" t="s">
        <v>789</v>
      </c>
      <c r="Q117" s="319" t="s">
        <v>788</v>
      </c>
      <c r="R117" s="320" t="s">
        <v>890</v>
      </c>
      <c r="S117" s="224" t="s">
        <v>789</v>
      </c>
    </row>
    <row r="118">
      <c r="A118" s="321" t="s">
        <v>260</v>
      </c>
      <c r="B118" s="318" t="s">
        <v>788</v>
      </c>
      <c r="C118" s="320" t="s">
        <v>309</v>
      </c>
      <c r="D118" s="319" t="s">
        <v>789</v>
      </c>
      <c r="E118" s="319" t="s">
        <v>788</v>
      </c>
      <c r="F118" s="320" t="s">
        <v>307</v>
      </c>
      <c r="G118" s="319" t="s">
        <v>789</v>
      </c>
      <c r="N118" s="319" t="s">
        <v>788</v>
      </c>
      <c r="O118" s="320" t="s">
        <v>952</v>
      </c>
      <c r="P118" s="319" t="s">
        <v>789</v>
      </c>
      <c r="Q118" s="319" t="s">
        <v>788</v>
      </c>
      <c r="R118" s="323" t="s">
        <v>1020</v>
      </c>
      <c r="S118" s="224" t="s">
        <v>789</v>
      </c>
    </row>
    <row r="119">
      <c r="A119" s="327" t="s">
        <v>261</v>
      </c>
      <c r="B119" s="318" t="s">
        <v>788</v>
      </c>
      <c r="C119" s="320" t="s">
        <v>311</v>
      </c>
      <c r="D119" s="319" t="s">
        <v>789</v>
      </c>
      <c r="E119" s="319" t="s">
        <v>788</v>
      </c>
      <c r="F119" s="328" t="s">
        <v>333</v>
      </c>
      <c r="G119" s="319" t="s">
        <v>789</v>
      </c>
      <c r="N119" s="319" t="s">
        <v>788</v>
      </c>
      <c r="O119" s="320" t="s">
        <v>1021</v>
      </c>
      <c r="P119" s="319" t="s">
        <v>789</v>
      </c>
      <c r="Q119" s="319" t="s">
        <v>788</v>
      </c>
      <c r="R119" s="319" t="s">
        <v>1022</v>
      </c>
      <c r="S119" s="224" t="s">
        <v>789</v>
      </c>
    </row>
    <row r="120">
      <c r="A120" s="321" t="s">
        <v>262</v>
      </c>
      <c r="B120" s="318" t="s">
        <v>788</v>
      </c>
      <c r="C120" s="320" t="s">
        <v>312</v>
      </c>
      <c r="D120" s="319" t="s">
        <v>789</v>
      </c>
      <c r="E120" s="319" t="s">
        <v>788</v>
      </c>
      <c r="F120" s="318" t="s">
        <v>1023</v>
      </c>
      <c r="G120" s="319" t="s">
        <v>789</v>
      </c>
      <c r="N120" s="319" t="s">
        <v>788</v>
      </c>
      <c r="O120" s="335" t="s">
        <v>67</v>
      </c>
      <c r="P120" s="319" t="s">
        <v>789</v>
      </c>
      <c r="Q120" s="319" t="s">
        <v>788</v>
      </c>
      <c r="R120" s="319" t="s">
        <v>898</v>
      </c>
      <c r="S120" s="224" t="s">
        <v>789</v>
      </c>
    </row>
    <row r="121">
      <c r="A121" s="328" t="s">
        <v>1024</v>
      </c>
      <c r="B121" s="318" t="s">
        <v>788</v>
      </c>
      <c r="C121" s="320" t="s">
        <v>313</v>
      </c>
      <c r="D121" s="319" t="s">
        <v>789</v>
      </c>
      <c r="E121" s="319" t="s">
        <v>788</v>
      </c>
      <c r="F121" s="320" t="s">
        <v>335</v>
      </c>
      <c r="G121" s="319" t="s">
        <v>789</v>
      </c>
      <c r="N121" s="319" t="s">
        <v>788</v>
      </c>
      <c r="O121" s="319" t="s">
        <v>955</v>
      </c>
      <c r="P121" s="319" t="s">
        <v>789</v>
      </c>
      <c r="Q121" s="319" t="s">
        <v>788</v>
      </c>
      <c r="R121" s="320" t="s">
        <v>986</v>
      </c>
      <c r="S121" s="224" t="s">
        <v>789</v>
      </c>
    </row>
    <row r="122">
      <c r="A122" s="328" t="s">
        <v>1025</v>
      </c>
      <c r="B122" s="318" t="s">
        <v>788</v>
      </c>
      <c r="C122" s="320" t="s">
        <v>315</v>
      </c>
      <c r="D122" s="319" t="s">
        <v>789</v>
      </c>
      <c r="E122" s="319" t="s">
        <v>788</v>
      </c>
      <c r="F122" s="320" t="s">
        <v>336</v>
      </c>
      <c r="G122" s="319" t="s">
        <v>789</v>
      </c>
      <c r="N122" s="319" t="s">
        <v>788</v>
      </c>
      <c r="O122" s="319" t="s">
        <v>959</v>
      </c>
      <c r="P122" s="319" t="s">
        <v>789</v>
      </c>
      <c r="Q122" s="319" t="s">
        <v>788</v>
      </c>
      <c r="R122" s="320" t="s">
        <v>1026</v>
      </c>
      <c r="S122" s="224" t="s">
        <v>789</v>
      </c>
    </row>
    <row r="123">
      <c r="A123" s="318" t="s">
        <v>903</v>
      </c>
      <c r="B123" s="318" t="s">
        <v>788</v>
      </c>
      <c r="C123" s="320" t="s">
        <v>317</v>
      </c>
      <c r="D123" s="319" t="s">
        <v>789</v>
      </c>
      <c r="E123" s="319" t="s">
        <v>788</v>
      </c>
      <c r="F123" s="320" t="s">
        <v>337</v>
      </c>
      <c r="G123" s="319" t="s">
        <v>789</v>
      </c>
      <c r="N123" s="319" t="s">
        <v>788</v>
      </c>
      <c r="O123" s="320" t="s">
        <v>384</v>
      </c>
      <c r="P123" s="319" t="s">
        <v>789</v>
      </c>
      <c r="Q123" s="319" t="s">
        <v>788</v>
      </c>
      <c r="R123" s="320" t="s">
        <v>1027</v>
      </c>
      <c r="S123" s="224" t="s">
        <v>789</v>
      </c>
    </row>
    <row r="124">
      <c r="A124" s="318" t="s">
        <v>898</v>
      </c>
      <c r="B124" s="318" t="s">
        <v>788</v>
      </c>
      <c r="C124" s="320" t="s">
        <v>319</v>
      </c>
      <c r="D124" s="319" t="s">
        <v>789</v>
      </c>
      <c r="E124" s="319" t="s">
        <v>788</v>
      </c>
      <c r="F124" s="320" t="s">
        <v>338</v>
      </c>
      <c r="G124" s="319" t="s">
        <v>789</v>
      </c>
      <c r="N124" s="319" t="s">
        <v>788</v>
      </c>
      <c r="O124" s="320" t="s">
        <v>385</v>
      </c>
      <c r="P124" s="319" t="s">
        <v>789</v>
      </c>
      <c r="Q124" s="319" t="s">
        <v>788</v>
      </c>
      <c r="R124" s="319" t="s">
        <v>1028</v>
      </c>
      <c r="S124" s="224" t="s">
        <v>789</v>
      </c>
    </row>
    <row r="125">
      <c r="A125" s="318" t="s">
        <v>970</v>
      </c>
      <c r="B125" s="318" t="s">
        <v>788</v>
      </c>
      <c r="C125" s="320" t="s">
        <v>321</v>
      </c>
      <c r="D125" s="319" t="s">
        <v>789</v>
      </c>
      <c r="E125" s="319" t="s">
        <v>788</v>
      </c>
      <c r="F125" s="322" t="s">
        <v>1029</v>
      </c>
      <c r="G125" s="319" t="s">
        <v>789</v>
      </c>
      <c r="N125" s="319" t="s">
        <v>788</v>
      </c>
      <c r="O125" s="320" t="s">
        <v>386</v>
      </c>
      <c r="P125" s="319" t="s">
        <v>789</v>
      </c>
      <c r="Q125" s="319" t="s">
        <v>788</v>
      </c>
      <c r="R125" s="319" t="s">
        <v>1030</v>
      </c>
      <c r="S125" s="224" t="s">
        <v>789</v>
      </c>
    </row>
    <row r="126">
      <c r="A126" s="321" t="s">
        <v>1031</v>
      </c>
      <c r="B126" s="318" t="s">
        <v>788</v>
      </c>
      <c r="C126" s="320" t="s">
        <v>322</v>
      </c>
      <c r="D126" s="319" t="s">
        <v>789</v>
      </c>
      <c r="E126" s="319" t="s">
        <v>788</v>
      </c>
      <c r="F126" s="319" t="s">
        <v>1032</v>
      </c>
      <c r="G126" s="319" t="s">
        <v>789</v>
      </c>
      <c r="N126" s="319" t="s">
        <v>788</v>
      </c>
      <c r="O126" s="320" t="s">
        <v>966</v>
      </c>
      <c r="P126" s="319" t="s">
        <v>789</v>
      </c>
      <c r="Q126" s="319" t="s">
        <v>788</v>
      </c>
      <c r="R126" s="320" t="s">
        <v>1033</v>
      </c>
      <c r="S126" s="224" t="s">
        <v>789</v>
      </c>
    </row>
    <row r="127">
      <c r="A127" s="321" t="s">
        <v>268</v>
      </c>
      <c r="B127" s="318" t="s">
        <v>788</v>
      </c>
      <c r="C127" s="320" t="s">
        <v>324</v>
      </c>
      <c r="D127" s="319" t="s">
        <v>789</v>
      </c>
      <c r="E127" s="319" t="s">
        <v>788</v>
      </c>
      <c r="F127" s="320" t="s">
        <v>341</v>
      </c>
      <c r="G127" s="319" t="s">
        <v>789</v>
      </c>
      <c r="N127" s="319" t="s">
        <v>788</v>
      </c>
      <c r="O127" s="320" t="s">
        <v>388</v>
      </c>
      <c r="P127" s="319" t="s">
        <v>789</v>
      </c>
      <c r="Q127" s="319" t="s">
        <v>788</v>
      </c>
      <c r="R127" s="320" t="s">
        <v>1034</v>
      </c>
      <c r="S127" s="224" t="s">
        <v>789</v>
      </c>
    </row>
    <row r="128">
      <c r="A128" s="318" t="s">
        <v>973</v>
      </c>
      <c r="B128" s="318" t="s">
        <v>788</v>
      </c>
      <c r="C128" s="320" t="s">
        <v>325</v>
      </c>
      <c r="D128" s="319" t="s">
        <v>789</v>
      </c>
      <c r="E128" s="319" t="s">
        <v>788</v>
      </c>
      <c r="F128" s="320" t="s">
        <v>344</v>
      </c>
      <c r="G128" s="319" t="s">
        <v>789</v>
      </c>
      <c r="N128" s="319" t="s">
        <v>788</v>
      </c>
      <c r="O128" s="322" t="s">
        <v>389</v>
      </c>
      <c r="P128" s="319" t="s">
        <v>789</v>
      </c>
      <c r="Q128" s="319" t="s">
        <v>788</v>
      </c>
      <c r="R128" s="319" t="s">
        <v>1035</v>
      </c>
      <c r="S128" s="224" t="s">
        <v>789</v>
      </c>
    </row>
    <row r="129">
      <c r="A129" s="321" t="s">
        <v>270</v>
      </c>
      <c r="B129" s="318" t="s">
        <v>788</v>
      </c>
      <c r="C129" s="320" t="s">
        <v>327</v>
      </c>
      <c r="D129" s="319" t="s">
        <v>789</v>
      </c>
      <c r="E129" s="319" t="s">
        <v>788</v>
      </c>
      <c r="F129" s="320" t="s">
        <v>345</v>
      </c>
      <c r="G129" s="319" t="s">
        <v>789</v>
      </c>
      <c r="N129" s="319" t="s">
        <v>788</v>
      </c>
      <c r="O129" s="322" t="s">
        <v>390</v>
      </c>
      <c r="P129" s="319" t="s">
        <v>789</v>
      </c>
      <c r="Q129" s="319" t="s">
        <v>788</v>
      </c>
      <c r="R129" s="320" t="s">
        <v>1036</v>
      </c>
      <c r="S129" s="224" t="s">
        <v>789</v>
      </c>
    </row>
    <row r="130">
      <c r="A130" s="321" t="s">
        <v>271</v>
      </c>
      <c r="B130" s="318" t="s">
        <v>788</v>
      </c>
      <c r="C130" s="320" t="s">
        <v>328</v>
      </c>
      <c r="D130" s="319" t="s">
        <v>789</v>
      </c>
      <c r="E130" s="319" t="s">
        <v>788</v>
      </c>
      <c r="F130" s="320" t="s">
        <v>343</v>
      </c>
      <c r="G130" s="319" t="s">
        <v>789</v>
      </c>
      <c r="N130" s="319" t="s">
        <v>788</v>
      </c>
      <c r="O130" s="322" t="s">
        <v>391</v>
      </c>
      <c r="P130" s="319" t="s">
        <v>789</v>
      </c>
      <c r="Q130" s="319" t="s">
        <v>788</v>
      </c>
      <c r="R130" s="320" t="s">
        <v>1037</v>
      </c>
      <c r="S130" s="224" t="s">
        <v>789</v>
      </c>
    </row>
    <row r="131">
      <c r="A131" s="318" t="s">
        <v>977</v>
      </c>
      <c r="B131" s="318" t="s">
        <v>788</v>
      </c>
      <c r="C131" s="320" t="s">
        <v>329</v>
      </c>
      <c r="D131" s="319" t="s">
        <v>789</v>
      </c>
      <c r="E131" s="319" t="s">
        <v>788</v>
      </c>
      <c r="F131" s="320" t="s">
        <v>1038</v>
      </c>
      <c r="G131" s="319" t="s">
        <v>789</v>
      </c>
      <c r="N131" s="319" t="s">
        <v>788</v>
      </c>
      <c r="O131" s="322" t="s">
        <v>971</v>
      </c>
      <c r="P131" s="319" t="s">
        <v>789</v>
      </c>
      <c r="Q131" s="319" t="s">
        <v>788</v>
      </c>
      <c r="R131" s="319" t="s">
        <v>1039</v>
      </c>
      <c r="S131" s="224" t="s">
        <v>789</v>
      </c>
    </row>
    <row r="132">
      <c r="A132" s="321" t="s">
        <v>273</v>
      </c>
      <c r="B132" s="318" t="s">
        <v>788</v>
      </c>
      <c r="C132" s="320" t="s">
        <v>330</v>
      </c>
      <c r="D132" s="319" t="s">
        <v>789</v>
      </c>
      <c r="E132" s="319" t="s">
        <v>788</v>
      </c>
      <c r="F132" s="320" t="s">
        <v>347</v>
      </c>
      <c r="G132" s="319" t="s">
        <v>789</v>
      </c>
      <c r="N132" s="319" t="s">
        <v>788</v>
      </c>
      <c r="O132" s="322" t="s">
        <v>393</v>
      </c>
      <c r="P132" s="319" t="s">
        <v>789</v>
      </c>
      <c r="Q132" s="319" t="s">
        <v>788</v>
      </c>
      <c r="R132" s="320" t="s">
        <v>1040</v>
      </c>
      <c r="S132" s="224" t="s">
        <v>789</v>
      </c>
    </row>
    <row r="133">
      <c r="A133" s="321" t="s">
        <v>274</v>
      </c>
      <c r="B133" s="318" t="s">
        <v>788</v>
      </c>
      <c r="C133" s="322" t="s">
        <v>331</v>
      </c>
      <c r="D133" s="319" t="s">
        <v>789</v>
      </c>
      <c r="E133" s="319" t="s">
        <v>788</v>
      </c>
      <c r="F133" s="320" t="s">
        <v>348</v>
      </c>
      <c r="G133" s="319" t="s">
        <v>789</v>
      </c>
      <c r="N133" s="319" t="s">
        <v>788</v>
      </c>
      <c r="O133" s="322" t="s">
        <v>394</v>
      </c>
      <c r="P133" s="319" t="s">
        <v>789</v>
      </c>
      <c r="Q133" s="319" t="s">
        <v>788</v>
      </c>
      <c r="R133" s="320" t="s">
        <v>1041</v>
      </c>
      <c r="S133" s="224" t="s">
        <v>789</v>
      </c>
    </row>
    <row r="134">
      <c r="A134" s="318" t="s">
        <v>980</v>
      </c>
      <c r="B134" s="318" t="s">
        <v>788</v>
      </c>
      <c r="C134" s="320" t="s">
        <v>332</v>
      </c>
      <c r="D134" s="319" t="s">
        <v>789</v>
      </c>
      <c r="E134" s="319" t="s">
        <v>788</v>
      </c>
      <c r="F134" s="320" t="s">
        <v>349</v>
      </c>
      <c r="G134" s="319" t="s">
        <v>789</v>
      </c>
      <c r="N134" s="319" t="s">
        <v>788</v>
      </c>
      <c r="O134" s="322" t="s">
        <v>395</v>
      </c>
      <c r="P134" s="319" t="s">
        <v>789</v>
      </c>
      <c r="Q134" s="319" t="s">
        <v>788</v>
      </c>
      <c r="R134" s="319" t="s">
        <v>1042</v>
      </c>
      <c r="S134" s="224" t="s">
        <v>789</v>
      </c>
    </row>
    <row r="135">
      <c r="A135" s="321" t="s">
        <v>276</v>
      </c>
      <c r="B135" s="318" t="s">
        <v>788</v>
      </c>
      <c r="C135" s="320" t="s">
        <v>307</v>
      </c>
      <c r="D135" s="319" t="s">
        <v>789</v>
      </c>
      <c r="E135" s="319" t="s">
        <v>788</v>
      </c>
      <c r="F135" s="320" t="s">
        <v>351</v>
      </c>
      <c r="G135" s="319" t="s">
        <v>789</v>
      </c>
      <c r="N135" s="319" t="s">
        <v>788</v>
      </c>
      <c r="O135" s="322" t="s">
        <v>396</v>
      </c>
      <c r="P135" s="319" t="s">
        <v>789</v>
      </c>
      <c r="Q135" s="319" t="s">
        <v>788</v>
      </c>
      <c r="R135" s="320" t="s">
        <v>1043</v>
      </c>
      <c r="S135" s="224" t="s">
        <v>789</v>
      </c>
    </row>
    <row r="136">
      <c r="A136" s="321" t="s">
        <v>277</v>
      </c>
      <c r="B136" s="318" t="s">
        <v>788</v>
      </c>
      <c r="C136" s="323" t="s">
        <v>333</v>
      </c>
      <c r="D136" s="319" t="s">
        <v>789</v>
      </c>
      <c r="E136" s="319" t="s">
        <v>788</v>
      </c>
      <c r="F136" s="320" t="s">
        <v>352</v>
      </c>
      <c r="G136" s="319" t="s">
        <v>789</v>
      </c>
      <c r="N136" s="319" t="s">
        <v>788</v>
      </c>
      <c r="O136" s="322" t="s">
        <v>397</v>
      </c>
      <c r="P136" s="319" t="s">
        <v>789</v>
      </c>
      <c r="Q136" s="319" t="s">
        <v>788</v>
      </c>
      <c r="R136" s="320" t="s">
        <v>1044</v>
      </c>
      <c r="S136" s="224" t="s">
        <v>789</v>
      </c>
    </row>
    <row r="137">
      <c r="A137" s="321" t="s">
        <v>278</v>
      </c>
      <c r="B137" s="318" t="s">
        <v>788</v>
      </c>
      <c r="C137" s="319" t="s">
        <v>1023</v>
      </c>
      <c r="D137" s="319" t="s">
        <v>789</v>
      </c>
      <c r="E137" s="319" t="s">
        <v>788</v>
      </c>
      <c r="F137" s="320" t="s">
        <v>354</v>
      </c>
      <c r="G137" s="319" t="s">
        <v>789</v>
      </c>
      <c r="N137" s="319" t="s">
        <v>788</v>
      </c>
      <c r="O137" s="320" t="s">
        <v>399</v>
      </c>
      <c r="P137" s="319" t="s">
        <v>789</v>
      </c>
      <c r="Q137" s="319" t="s">
        <v>788</v>
      </c>
      <c r="R137" s="319" t="s">
        <v>1045</v>
      </c>
      <c r="S137" s="224" t="s">
        <v>789</v>
      </c>
    </row>
    <row r="138">
      <c r="A138" s="321" t="s">
        <v>279</v>
      </c>
      <c r="B138" s="318" t="s">
        <v>788</v>
      </c>
      <c r="C138" s="320" t="s">
        <v>335</v>
      </c>
      <c r="D138" s="319" t="s">
        <v>789</v>
      </c>
      <c r="E138" s="319" t="s">
        <v>788</v>
      </c>
      <c r="F138" s="320" t="s">
        <v>356</v>
      </c>
      <c r="G138" s="319" t="s">
        <v>789</v>
      </c>
      <c r="N138" s="319" t="s">
        <v>788</v>
      </c>
      <c r="O138" s="319" t="s">
        <v>983</v>
      </c>
      <c r="P138" s="319" t="s">
        <v>789</v>
      </c>
      <c r="Q138" s="319" t="s">
        <v>788</v>
      </c>
      <c r="R138" s="320" t="s">
        <v>1046</v>
      </c>
      <c r="S138" s="224" t="s">
        <v>789</v>
      </c>
    </row>
    <row r="139">
      <c r="A139" s="321" t="s">
        <v>280</v>
      </c>
      <c r="B139" s="318" t="s">
        <v>788</v>
      </c>
      <c r="C139" s="320" t="s">
        <v>336</v>
      </c>
      <c r="D139" s="319" t="s">
        <v>789</v>
      </c>
      <c r="E139" s="319" t="s">
        <v>788</v>
      </c>
      <c r="F139" s="320" t="s">
        <v>357</v>
      </c>
      <c r="G139" s="319" t="s">
        <v>789</v>
      </c>
      <c r="N139" s="319" t="s">
        <v>788</v>
      </c>
      <c r="O139" s="326" t="s">
        <v>1047</v>
      </c>
      <c r="P139" s="319" t="s">
        <v>789</v>
      </c>
      <c r="Q139" s="319" t="s">
        <v>788</v>
      </c>
      <c r="R139" s="320" t="s">
        <v>1048</v>
      </c>
      <c r="S139" s="224" t="s">
        <v>789</v>
      </c>
    </row>
    <row r="140">
      <c r="A140" s="321" t="s">
        <v>281</v>
      </c>
      <c r="B140" s="318" t="s">
        <v>788</v>
      </c>
      <c r="C140" s="320" t="s">
        <v>337</v>
      </c>
      <c r="D140" s="319" t="s">
        <v>789</v>
      </c>
      <c r="E140" s="319" t="s">
        <v>788</v>
      </c>
      <c r="F140" s="320" t="s">
        <v>359</v>
      </c>
      <c r="G140" s="319" t="s">
        <v>789</v>
      </c>
      <c r="N140" s="319" t="s">
        <v>788</v>
      </c>
      <c r="O140" s="320" t="s">
        <v>1049</v>
      </c>
      <c r="P140" s="319" t="s">
        <v>789</v>
      </c>
      <c r="Q140" s="319" t="s">
        <v>788</v>
      </c>
      <c r="R140" s="319" t="s">
        <v>1050</v>
      </c>
      <c r="S140" s="224" t="s">
        <v>789</v>
      </c>
    </row>
    <row r="141">
      <c r="A141" s="321" t="s">
        <v>282</v>
      </c>
      <c r="B141" s="318" t="s">
        <v>788</v>
      </c>
      <c r="C141" s="320" t="s">
        <v>338</v>
      </c>
      <c r="D141" s="319" t="s">
        <v>789</v>
      </c>
      <c r="E141" s="319" t="s">
        <v>788</v>
      </c>
      <c r="F141" s="320" t="s">
        <v>360</v>
      </c>
      <c r="G141" s="319" t="s">
        <v>789</v>
      </c>
      <c r="N141" s="319" t="s">
        <v>788</v>
      </c>
      <c r="O141" s="320" t="s">
        <v>1051</v>
      </c>
      <c r="P141" s="319" t="s">
        <v>789</v>
      </c>
      <c r="Q141" s="319" t="s">
        <v>788</v>
      </c>
      <c r="R141" s="320" t="s">
        <v>1052</v>
      </c>
      <c r="S141" s="224" t="s">
        <v>789</v>
      </c>
    </row>
    <row r="142">
      <c r="A142" s="321" t="s">
        <v>283</v>
      </c>
      <c r="B142" s="318" t="s">
        <v>788</v>
      </c>
      <c r="C142" s="322" t="s">
        <v>1029</v>
      </c>
      <c r="D142" s="319" t="s">
        <v>789</v>
      </c>
      <c r="E142" s="319" t="s">
        <v>788</v>
      </c>
      <c r="F142" s="320" t="s">
        <v>361</v>
      </c>
      <c r="G142" s="319" t="s">
        <v>789</v>
      </c>
      <c r="N142" s="319" t="s">
        <v>788</v>
      </c>
      <c r="O142" s="320" t="s">
        <v>402</v>
      </c>
      <c r="P142" s="319" t="s">
        <v>789</v>
      </c>
      <c r="Q142" s="319" t="s">
        <v>788</v>
      </c>
      <c r="R142" s="320" t="s">
        <v>1053</v>
      </c>
      <c r="S142" s="224" t="s">
        <v>789</v>
      </c>
    </row>
    <row r="143">
      <c r="A143" s="321" t="s">
        <v>284</v>
      </c>
      <c r="B143" s="318" t="s">
        <v>788</v>
      </c>
      <c r="C143" s="319" t="s">
        <v>1032</v>
      </c>
      <c r="D143" s="319" t="s">
        <v>789</v>
      </c>
      <c r="E143" s="319" t="s">
        <v>788</v>
      </c>
      <c r="F143" s="320" t="s">
        <v>362</v>
      </c>
      <c r="G143" s="319" t="s">
        <v>789</v>
      </c>
      <c r="N143" s="319" t="s">
        <v>788</v>
      </c>
      <c r="O143" s="323" t="s">
        <v>383</v>
      </c>
      <c r="P143" s="319" t="s">
        <v>789</v>
      </c>
      <c r="Q143" s="319" t="s">
        <v>788</v>
      </c>
      <c r="R143" s="320" t="s">
        <v>1054</v>
      </c>
      <c r="S143" s="224" t="s">
        <v>789</v>
      </c>
    </row>
    <row r="144">
      <c r="A144" s="321" t="s">
        <v>285</v>
      </c>
      <c r="B144" s="318" t="s">
        <v>788</v>
      </c>
      <c r="C144" s="320" t="s">
        <v>341</v>
      </c>
      <c r="D144" s="319" t="s">
        <v>789</v>
      </c>
      <c r="E144" s="319" t="s">
        <v>788</v>
      </c>
      <c r="F144" s="320" t="s">
        <v>366</v>
      </c>
      <c r="G144" s="319" t="s">
        <v>789</v>
      </c>
      <c r="N144" s="319" t="s">
        <v>788</v>
      </c>
      <c r="O144" s="324" t="s">
        <v>404</v>
      </c>
      <c r="P144" s="319" t="s">
        <v>789</v>
      </c>
      <c r="Q144" s="319" t="s">
        <v>788</v>
      </c>
      <c r="R144" s="320" t="s">
        <v>987</v>
      </c>
      <c r="S144" s="224" t="s">
        <v>789</v>
      </c>
    </row>
    <row r="145">
      <c r="A145" s="318" t="s">
        <v>915</v>
      </c>
      <c r="B145" s="318" t="s">
        <v>788</v>
      </c>
      <c r="C145" s="320" t="s">
        <v>344</v>
      </c>
      <c r="D145" s="319" t="s">
        <v>789</v>
      </c>
      <c r="E145" s="319" t="s">
        <v>788</v>
      </c>
      <c r="F145" s="319" t="s">
        <v>1055</v>
      </c>
      <c r="G145" s="319" t="s">
        <v>789</v>
      </c>
      <c r="N145" s="319" t="s">
        <v>788</v>
      </c>
      <c r="O145" s="320" t="s">
        <v>405</v>
      </c>
      <c r="P145" s="319" t="s">
        <v>789</v>
      </c>
      <c r="Q145" s="319" t="s">
        <v>788</v>
      </c>
      <c r="R145" s="319" t="s">
        <v>1056</v>
      </c>
      <c r="S145" s="224" t="s">
        <v>789</v>
      </c>
    </row>
    <row r="146">
      <c r="A146" s="321" t="s">
        <v>287</v>
      </c>
      <c r="B146" s="318" t="s">
        <v>788</v>
      </c>
      <c r="C146" s="320" t="s">
        <v>345</v>
      </c>
      <c r="D146" s="319" t="s">
        <v>789</v>
      </c>
      <c r="E146" s="319" t="s">
        <v>788</v>
      </c>
      <c r="F146" s="320" t="s">
        <v>369</v>
      </c>
      <c r="G146" s="319" t="s">
        <v>789</v>
      </c>
      <c r="N146" s="319" t="s">
        <v>788</v>
      </c>
      <c r="O146" s="323" t="s">
        <v>94</v>
      </c>
      <c r="P146" s="319" t="s">
        <v>789</v>
      </c>
      <c r="Q146" s="319" t="s">
        <v>788</v>
      </c>
      <c r="R146" s="320" t="s">
        <v>1057</v>
      </c>
      <c r="S146" s="224" t="s">
        <v>789</v>
      </c>
    </row>
    <row r="147">
      <c r="A147" s="321" t="s">
        <v>288</v>
      </c>
      <c r="B147" s="318" t="s">
        <v>788</v>
      </c>
      <c r="C147" s="320" t="s">
        <v>343</v>
      </c>
      <c r="D147" s="319" t="s">
        <v>789</v>
      </c>
      <c r="E147" s="319" t="s">
        <v>788</v>
      </c>
      <c r="F147" s="320" t="s">
        <v>370</v>
      </c>
      <c r="G147" s="319" t="s">
        <v>789</v>
      </c>
      <c r="N147" s="319" t="s">
        <v>788</v>
      </c>
      <c r="O147" s="323" t="s">
        <v>265</v>
      </c>
      <c r="P147" s="323"/>
      <c r="Q147" s="319" t="s">
        <v>788</v>
      </c>
      <c r="R147" s="320" t="s">
        <v>1058</v>
      </c>
      <c r="S147" s="224" t="s">
        <v>789</v>
      </c>
    </row>
    <row r="148">
      <c r="A148" s="321" t="s">
        <v>290</v>
      </c>
      <c r="B148" s="318" t="s">
        <v>788</v>
      </c>
      <c r="C148" s="320" t="s">
        <v>347</v>
      </c>
      <c r="D148" s="319" t="s">
        <v>789</v>
      </c>
      <c r="E148" s="319" t="s">
        <v>788</v>
      </c>
      <c r="F148" s="320" t="s">
        <v>374</v>
      </c>
      <c r="G148" s="319" t="s">
        <v>789</v>
      </c>
      <c r="O148" s="336"/>
      <c r="P148" s="336"/>
      <c r="Q148" s="319" t="s">
        <v>788</v>
      </c>
      <c r="R148" s="320" t="s">
        <v>990</v>
      </c>
      <c r="S148" s="224" t="s">
        <v>789</v>
      </c>
    </row>
    <row r="149">
      <c r="A149" s="321" t="s">
        <v>291</v>
      </c>
      <c r="B149" s="318" t="s">
        <v>788</v>
      </c>
      <c r="C149" s="320" t="s">
        <v>349</v>
      </c>
      <c r="D149" s="319" t="s">
        <v>789</v>
      </c>
      <c r="E149" s="319" t="s">
        <v>788</v>
      </c>
      <c r="F149" s="320" t="s">
        <v>377</v>
      </c>
      <c r="G149" s="319" t="s">
        <v>789</v>
      </c>
      <c r="Q149" s="319" t="s">
        <v>788</v>
      </c>
      <c r="R149" s="320" t="s">
        <v>930</v>
      </c>
      <c r="S149" s="224" t="s">
        <v>789</v>
      </c>
    </row>
    <row r="150">
      <c r="A150" s="321" t="s">
        <v>292</v>
      </c>
      <c r="B150" s="318" t="s">
        <v>788</v>
      </c>
      <c r="C150" s="320" t="s">
        <v>351</v>
      </c>
      <c r="D150" s="319" t="s">
        <v>789</v>
      </c>
      <c r="E150" s="319" t="s">
        <v>788</v>
      </c>
      <c r="F150" s="322" t="s">
        <v>378</v>
      </c>
      <c r="G150" s="319" t="s">
        <v>789</v>
      </c>
      <c r="Q150" s="319" t="s">
        <v>788</v>
      </c>
      <c r="R150" s="320" t="s">
        <v>993</v>
      </c>
      <c r="S150" s="224" t="s">
        <v>789</v>
      </c>
    </row>
    <row r="151">
      <c r="A151" s="321" t="s">
        <v>293</v>
      </c>
      <c r="B151" s="318" t="s">
        <v>788</v>
      </c>
      <c r="C151" s="320" t="s">
        <v>353</v>
      </c>
      <c r="D151" s="319" t="s">
        <v>789</v>
      </c>
      <c r="E151" s="319" t="s">
        <v>788</v>
      </c>
      <c r="F151" s="320" t="s">
        <v>379</v>
      </c>
      <c r="G151" s="319" t="s">
        <v>789</v>
      </c>
      <c r="Q151" s="319" t="s">
        <v>788</v>
      </c>
      <c r="R151" s="320" t="s">
        <v>994</v>
      </c>
      <c r="S151" s="224" t="s">
        <v>789</v>
      </c>
    </row>
    <row r="152">
      <c r="A152" s="318" t="s">
        <v>1016</v>
      </c>
      <c r="B152" s="318" t="s">
        <v>788</v>
      </c>
      <c r="C152" s="320" t="s">
        <v>354</v>
      </c>
      <c r="D152" s="319" t="s">
        <v>789</v>
      </c>
      <c r="E152" s="319" t="s">
        <v>788</v>
      </c>
      <c r="F152" s="320" t="s">
        <v>380</v>
      </c>
      <c r="G152" s="319" t="s">
        <v>789</v>
      </c>
      <c r="Q152" s="319" t="s">
        <v>788</v>
      </c>
      <c r="R152" s="320" t="s">
        <v>269</v>
      </c>
      <c r="S152" s="224" t="s">
        <v>789</v>
      </c>
    </row>
    <row r="153">
      <c r="A153" s="321" t="s">
        <v>295</v>
      </c>
      <c r="B153" s="318" t="s">
        <v>788</v>
      </c>
      <c r="C153" s="320" t="s">
        <v>356</v>
      </c>
      <c r="D153" s="319" t="s">
        <v>789</v>
      </c>
      <c r="E153" s="319" t="s">
        <v>788</v>
      </c>
      <c r="F153" s="328" t="s">
        <v>381</v>
      </c>
      <c r="G153" s="319" t="s">
        <v>789</v>
      </c>
      <c r="Q153" s="319" t="s">
        <v>788</v>
      </c>
      <c r="R153" s="320" t="s">
        <v>1000</v>
      </c>
      <c r="S153" s="224" t="s">
        <v>789</v>
      </c>
    </row>
    <row r="154">
      <c r="A154" s="321" t="s">
        <v>296</v>
      </c>
      <c r="B154" s="318" t="s">
        <v>788</v>
      </c>
      <c r="C154" s="320" t="s">
        <v>357</v>
      </c>
      <c r="D154" s="319" t="s">
        <v>789</v>
      </c>
      <c r="E154" s="319" t="s">
        <v>788</v>
      </c>
      <c r="F154" s="323" t="s">
        <v>382</v>
      </c>
      <c r="G154" s="319" t="s">
        <v>789</v>
      </c>
      <c r="Q154" s="319" t="s">
        <v>788</v>
      </c>
      <c r="R154" s="320" t="s">
        <v>278</v>
      </c>
      <c r="S154" s="224" t="s">
        <v>789</v>
      </c>
    </row>
    <row r="155">
      <c r="A155" s="321" t="s">
        <v>297</v>
      </c>
      <c r="B155" s="318" t="s">
        <v>788</v>
      </c>
      <c r="C155" s="320" t="s">
        <v>359</v>
      </c>
      <c r="D155" s="319" t="s">
        <v>789</v>
      </c>
      <c r="E155" s="319" t="s">
        <v>788</v>
      </c>
      <c r="F155" s="319" t="s">
        <v>955</v>
      </c>
      <c r="G155" s="319" t="s">
        <v>789</v>
      </c>
      <c r="Q155" s="319" t="s">
        <v>788</v>
      </c>
      <c r="R155" s="320" t="s">
        <v>1001</v>
      </c>
      <c r="S155" s="224" t="s">
        <v>789</v>
      </c>
    </row>
    <row r="156">
      <c r="A156" s="318" t="s">
        <v>998</v>
      </c>
      <c r="B156" s="318" t="s">
        <v>788</v>
      </c>
      <c r="C156" s="320" t="s">
        <v>361</v>
      </c>
      <c r="D156" s="319" t="s">
        <v>789</v>
      </c>
      <c r="E156" s="319" t="s">
        <v>788</v>
      </c>
      <c r="F156" s="319" t="s">
        <v>959</v>
      </c>
      <c r="G156" s="319" t="s">
        <v>789</v>
      </c>
      <c r="Q156" s="319" t="s">
        <v>788</v>
      </c>
      <c r="R156" s="319" t="s">
        <v>1003</v>
      </c>
      <c r="S156" s="224" t="s">
        <v>789</v>
      </c>
    </row>
    <row r="157">
      <c r="A157" s="321" t="s">
        <v>299</v>
      </c>
      <c r="B157" s="318" t="s">
        <v>788</v>
      </c>
      <c r="C157" s="320" t="s">
        <v>362</v>
      </c>
      <c r="D157" s="319" t="s">
        <v>789</v>
      </c>
      <c r="E157" s="319" t="s">
        <v>788</v>
      </c>
      <c r="F157" s="320" t="s">
        <v>384</v>
      </c>
      <c r="G157" s="319" t="s">
        <v>789</v>
      </c>
      <c r="Q157" s="319" t="s">
        <v>788</v>
      </c>
      <c r="R157" s="320" t="s">
        <v>1005</v>
      </c>
      <c r="S157" s="224" t="s">
        <v>789</v>
      </c>
    </row>
    <row r="158">
      <c r="A158" s="321" t="s">
        <v>300</v>
      </c>
      <c r="B158" s="318" t="s">
        <v>788</v>
      </c>
      <c r="C158" s="319" t="s">
        <v>1059</v>
      </c>
      <c r="D158" s="319" t="s">
        <v>789</v>
      </c>
      <c r="E158" s="319" t="s">
        <v>788</v>
      </c>
      <c r="F158" s="320" t="s">
        <v>385</v>
      </c>
      <c r="G158" s="319" t="s">
        <v>789</v>
      </c>
      <c r="Q158" s="319" t="s">
        <v>788</v>
      </c>
      <c r="R158" s="320" t="s">
        <v>1006</v>
      </c>
      <c r="S158" s="224" t="s">
        <v>789</v>
      </c>
    </row>
    <row r="159">
      <c r="A159" s="321" t="s">
        <v>301</v>
      </c>
      <c r="B159" s="318" t="s">
        <v>788</v>
      </c>
      <c r="C159" s="320" t="s">
        <v>364</v>
      </c>
      <c r="D159" s="319" t="s">
        <v>789</v>
      </c>
      <c r="E159" s="319" t="s">
        <v>788</v>
      </c>
      <c r="F159" s="320" t="s">
        <v>386</v>
      </c>
      <c r="G159" s="319" t="s">
        <v>789</v>
      </c>
      <c r="Q159" s="319" t="s">
        <v>788</v>
      </c>
      <c r="R159" s="320" t="s">
        <v>1060</v>
      </c>
      <c r="S159" s="224" t="s">
        <v>789</v>
      </c>
    </row>
    <row r="160">
      <c r="A160" s="321" t="s">
        <v>302</v>
      </c>
      <c r="B160" s="318" t="s">
        <v>788</v>
      </c>
      <c r="C160" s="320" t="s">
        <v>365</v>
      </c>
      <c r="D160" s="319" t="s">
        <v>789</v>
      </c>
      <c r="E160" s="319" t="s">
        <v>788</v>
      </c>
      <c r="F160" s="320" t="s">
        <v>966</v>
      </c>
      <c r="G160" s="319" t="s">
        <v>789</v>
      </c>
      <c r="Q160" s="319" t="s">
        <v>788</v>
      </c>
      <c r="R160" s="319" t="s">
        <v>1013</v>
      </c>
      <c r="S160" s="224" t="s">
        <v>789</v>
      </c>
    </row>
    <row r="161">
      <c r="A161" s="321" t="s">
        <v>303</v>
      </c>
      <c r="B161" s="318" t="s">
        <v>788</v>
      </c>
      <c r="C161" s="320" t="s">
        <v>366</v>
      </c>
      <c r="D161" s="319" t="s">
        <v>789</v>
      </c>
      <c r="E161" s="319" t="s">
        <v>788</v>
      </c>
      <c r="F161" s="320" t="s">
        <v>388</v>
      </c>
      <c r="G161" s="319" t="s">
        <v>789</v>
      </c>
      <c r="Q161" s="319" t="s">
        <v>788</v>
      </c>
      <c r="R161" s="320" t="s">
        <v>1014</v>
      </c>
      <c r="S161" s="224" t="s">
        <v>789</v>
      </c>
    </row>
    <row r="162">
      <c r="A162" s="321" t="s">
        <v>304</v>
      </c>
      <c r="B162" s="318" t="s">
        <v>788</v>
      </c>
      <c r="C162" s="319" t="s">
        <v>1055</v>
      </c>
      <c r="D162" s="319" t="s">
        <v>789</v>
      </c>
      <c r="E162" s="319" t="s">
        <v>788</v>
      </c>
      <c r="F162" s="322" t="s">
        <v>389</v>
      </c>
      <c r="G162" s="319" t="s">
        <v>789</v>
      </c>
      <c r="Q162" s="319" t="s">
        <v>788</v>
      </c>
      <c r="R162" s="320" t="s">
        <v>1015</v>
      </c>
      <c r="S162" s="224" t="s">
        <v>789</v>
      </c>
    </row>
    <row r="163">
      <c r="A163" s="321" t="s">
        <v>305</v>
      </c>
      <c r="B163" s="318" t="s">
        <v>788</v>
      </c>
      <c r="C163" s="320" t="s">
        <v>371</v>
      </c>
      <c r="D163" s="319" t="s">
        <v>789</v>
      </c>
      <c r="E163" s="319" t="s">
        <v>788</v>
      </c>
      <c r="F163" s="322" t="s">
        <v>390</v>
      </c>
      <c r="G163" s="319" t="s">
        <v>789</v>
      </c>
      <c r="Q163" s="319" t="s">
        <v>788</v>
      </c>
      <c r="R163" s="320" t="s">
        <v>1017</v>
      </c>
      <c r="S163" s="224" t="s">
        <v>789</v>
      </c>
    </row>
    <row r="164">
      <c r="A164" s="322" t="s">
        <v>1002</v>
      </c>
      <c r="B164" s="318" t="s">
        <v>788</v>
      </c>
      <c r="C164" s="320" t="s">
        <v>374</v>
      </c>
      <c r="D164" s="319" t="s">
        <v>789</v>
      </c>
      <c r="E164" s="319" t="s">
        <v>788</v>
      </c>
      <c r="F164" s="322" t="s">
        <v>391</v>
      </c>
      <c r="G164" s="319" t="s">
        <v>789</v>
      </c>
      <c r="Q164" s="319" t="s">
        <v>788</v>
      </c>
      <c r="R164" s="320" t="s">
        <v>1018</v>
      </c>
      <c r="S164" s="224" t="s">
        <v>789</v>
      </c>
    </row>
    <row r="165">
      <c r="A165" s="318" t="s">
        <v>1004</v>
      </c>
      <c r="B165" s="318" t="s">
        <v>788</v>
      </c>
      <c r="C165" s="320" t="s">
        <v>377</v>
      </c>
      <c r="D165" s="319" t="s">
        <v>789</v>
      </c>
      <c r="E165" s="319" t="s">
        <v>788</v>
      </c>
      <c r="F165" s="322" t="s">
        <v>971</v>
      </c>
      <c r="G165" s="319" t="s">
        <v>789</v>
      </c>
      <c r="Q165" s="319" t="s">
        <v>788</v>
      </c>
      <c r="R165" s="320" t="s">
        <v>367</v>
      </c>
      <c r="S165" s="224" t="s">
        <v>789</v>
      </c>
    </row>
    <row r="166">
      <c r="A166" s="321" t="s">
        <v>309</v>
      </c>
      <c r="B166" s="318" t="s">
        <v>788</v>
      </c>
      <c r="C166" s="322" t="s">
        <v>378</v>
      </c>
      <c r="D166" s="319" t="s">
        <v>789</v>
      </c>
      <c r="E166" s="319" t="s">
        <v>788</v>
      </c>
      <c r="F166" s="322" t="s">
        <v>393</v>
      </c>
      <c r="G166" s="319" t="s">
        <v>789</v>
      </c>
      <c r="Q166" s="319" t="s">
        <v>788</v>
      </c>
      <c r="R166" s="320" t="s">
        <v>927</v>
      </c>
      <c r="S166" s="224" t="s">
        <v>789</v>
      </c>
    </row>
    <row r="167">
      <c r="A167" s="321" t="s">
        <v>311</v>
      </c>
      <c r="B167" s="318" t="s">
        <v>788</v>
      </c>
      <c r="C167" s="320" t="s">
        <v>379</v>
      </c>
      <c r="D167" s="319" t="s">
        <v>789</v>
      </c>
      <c r="E167" s="319" t="s">
        <v>788</v>
      </c>
      <c r="F167" s="322" t="s">
        <v>394</v>
      </c>
      <c r="G167" s="319" t="s">
        <v>789</v>
      </c>
      <c r="Q167" s="319" t="s">
        <v>788</v>
      </c>
      <c r="R167" s="320" t="s">
        <v>1010</v>
      </c>
      <c r="S167" s="224" t="s">
        <v>789</v>
      </c>
    </row>
    <row r="168">
      <c r="A168" s="321" t="s">
        <v>312</v>
      </c>
      <c r="B168" s="318" t="s">
        <v>788</v>
      </c>
      <c r="C168" s="320" t="s">
        <v>1061</v>
      </c>
      <c r="D168" s="319" t="s">
        <v>789</v>
      </c>
      <c r="E168" s="319" t="s">
        <v>788</v>
      </c>
      <c r="F168" s="322" t="s">
        <v>395</v>
      </c>
      <c r="G168" s="319" t="s">
        <v>789</v>
      </c>
      <c r="Q168" s="319" t="s">
        <v>788</v>
      </c>
      <c r="R168" s="322" t="s">
        <v>925</v>
      </c>
      <c r="S168" s="224" t="s">
        <v>789</v>
      </c>
    </row>
    <row r="169">
      <c r="A169" s="321" t="s">
        <v>313</v>
      </c>
      <c r="B169" s="318" t="s">
        <v>788</v>
      </c>
      <c r="C169" s="323" t="s">
        <v>381</v>
      </c>
      <c r="D169" s="319" t="s">
        <v>789</v>
      </c>
      <c r="E169" s="319" t="s">
        <v>788</v>
      </c>
      <c r="F169" s="322" t="s">
        <v>396</v>
      </c>
      <c r="G169" s="319" t="s">
        <v>789</v>
      </c>
      <c r="Q169" s="319" t="s">
        <v>788</v>
      </c>
      <c r="R169" s="320" t="s">
        <v>1011</v>
      </c>
      <c r="S169" s="224" t="s">
        <v>789</v>
      </c>
    </row>
    <row r="170">
      <c r="A170" s="321" t="s">
        <v>1008</v>
      </c>
      <c r="B170" s="318" t="s">
        <v>788</v>
      </c>
      <c r="C170" s="323" t="s">
        <v>382</v>
      </c>
      <c r="D170" s="319" t="s">
        <v>789</v>
      </c>
      <c r="E170" s="319" t="s">
        <v>788</v>
      </c>
      <c r="F170" s="322" t="s">
        <v>397</v>
      </c>
      <c r="G170" s="319" t="s">
        <v>789</v>
      </c>
      <c r="Q170" s="319" t="s">
        <v>788</v>
      </c>
      <c r="R170" s="320" t="s">
        <v>1062</v>
      </c>
      <c r="S170" s="224" t="s">
        <v>789</v>
      </c>
    </row>
    <row r="171">
      <c r="A171" s="321" t="s">
        <v>315</v>
      </c>
      <c r="B171" s="318" t="s">
        <v>788</v>
      </c>
      <c r="C171" s="319" t="s">
        <v>955</v>
      </c>
      <c r="D171" s="319" t="s">
        <v>789</v>
      </c>
      <c r="E171" s="319" t="s">
        <v>788</v>
      </c>
      <c r="F171" s="320" t="s">
        <v>399</v>
      </c>
      <c r="G171" s="319" t="s">
        <v>789</v>
      </c>
      <c r="Q171" s="319" t="s">
        <v>788</v>
      </c>
      <c r="R171" s="320" t="s">
        <v>1063</v>
      </c>
      <c r="S171" s="224" t="s">
        <v>789</v>
      </c>
    </row>
    <row r="172">
      <c r="A172" s="321" t="s">
        <v>316</v>
      </c>
      <c r="B172" s="318" t="s">
        <v>788</v>
      </c>
      <c r="C172" s="319" t="s">
        <v>959</v>
      </c>
      <c r="D172" s="319" t="s">
        <v>789</v>
      </c>
      <c r="E172" s="319" t="s">
        <v>788</v>
      </c>
      <c r="F172" s="319" t="s">
        <v>983</v>
      </c>
      <c r="G172" s="319" t="s">
        <v>789</v>
      </c>
      <c r="Q172" s="319" t="s">
        <v>788</v>
      </c>
      <c r="R172" s="320" t="s">
        <v>916</v>
      </c>
      <c r="S172" s="224" t="s">
        <v>789</v>
      </c>
    </row>
    <row r="173">
      <c r="A173" s="321" t="s">
        <v>317</v>
      </c>
      <c r="B173" s="318" t="s">
        <v>788</v>
      </c>
      <c r="C173" s="320" t="s">
        <v>384</v>
      </c>
      <c r="D173" s="319" t="s">
        <v>789</v>
      </c>
      <c r="E173" s="319" t="s">
        <v>788</v>
      </c>
      <c r="F173" s="320" t="s">
        <v>401</v>
      </c>
      <c r="G173" s="319" t="s">
        <v>789</v>
      </c>
      <c r="Q173" s="319" t="s">
        <v>788</v>
      </c>
      <c r="R173" s="320" t="s">
        <v>282</v>
      </c>
      <c r="S173" s="224" t="s">
        <v>789</v>
      </c>
    </row>
    <row r="174">
      <c r="A174" s="321" t="s">
        <v>318</v>
      </c>
      <c r="B174" s="318" t="s">
        <v>788</v>
      </c>
      <c r="C174" s="320" t="s">
        <v>385</v>
      </c>
      <c r="D174" s="319" t="s">
        <v>789</v>
      </c>
      <c r="E174" s="319" t="s">
        <v>788</v>
      </c>
      <c r="F174" s="320" t="s">
        <v>402</v>
      </c>
      <c r="G174" s="319" t="s">
        <v>789</v>
      </c>
      <c r="Q174" s="319" t="s">
        <v>788</v>
      </c>
      <c r="R174" s="320" t="s">
        <v>336</v>
      </c>
      <c r="S174" s="224" t="s">
        <v>789</v>
      </c>
    </row>
    <row r="175">
      <c r="A175" s="321" t="s">
        <v>319</v>
      </c>
      <c r="B175" s="318" t="s">
        <v>788</v>
      </c>
      <c r="C175" s="320" t="s">
        <v>386</v>
      </c>
      <c r="D175" s="319" t="s">
        <v>789</v>
      </c>
      <c r="E175" s="319" t="s">
        <v>788</v>
      </c>
      <c r="F175" s="323" t="s">
        <v>403</v>
      </c>
      <c r="G175" s="319" t="s">
        <v>789</v>
      </c>
      <c r="Q175" s="319" t="s">
        <v>788</v>
      </c>
      <c r="R175" s="327" t="s">
        <v>950</v>
      </c>
      <c r="S175" s="224" t="s">
        <v>789</v>
      </c>
    </row>
    <row r="176">
      <c r="A176" s="321" t="s">
        <v>320</v>
      </c>
      <c r="B176" s="318" t="s">
        <v>788</v>
      </c>
      <c r="C176" s="320" t="s">
        <v>966</v>
      </c>
      <c r="D176" s="319" t="s">
        <v>789</v>
      </c>
      <c r="E176" s="319" t="s">
        <v>788</v>
      </c>
      <c r="F176" s="322" t="s">
        <v>404</v>
      </c>
      <c r="G176" s="319" t="s">
        <v>789</v>
      </c>
      <c r="Q176" s="319" t="s">
        <v>788</v>
      </c>
      <c r="R176" s="320" t="s">
        <v>952</v>
      </c>
      <c r="S176" s="224" t="s">
        <v>789</v>
      </c>
    </row>
    <row r="177">
      <c r="A177" s="321" t="s">
        <v>321</v>
      </c>
      <c r="B177" s="318" t="s">
        <v>788</v>
      </c>
      <c r="C177" s="320" t="s">
        <v>388</v>
      </c>
      <c r="D177" s="319" t="s">
        <v>789</v>
      </c>
      <c r="E177" s="319" t="s">
        <v>788</v>
      </c>
      <c r="F177" s="320" t="s">
        <v>405</v>
      </c>
      <c r="G177" s="319" t="s">
        <v>789</v>
      </c>
      <c r="Q177" s="319" t="s">
        <v>788</v>
      </c>
      <c r="R177" s="320" t="s">
        <v>948</v>
      </c>
      <c r="S177" s="224" t="s">
        <v>789</v>
      </c>
    </row>
    <row r="178">
      <c r="A178" s="321" t="s">
        <v>322</v>
      </c>
      <c r="B178" s="318" t="s">
        <v>788</v>
      </c>
      <c r="C178" s="322" t="s">
        <v>389</v>
      </c>
      <c r="D178" s="319" t="s">
        <v>789</v>
      </c>
      <c r="E178" s="319" t="s">
        <v>788</v>
      </c>
      <c r="F178" s="323" t="s">
        <v>406</v>
      </c>
      <c r="G178" s="319" t="s">
        <v>789</v>
      </c>
      <c r="Q178" s="319" t="s">
        <v>788</v>
      </c>
      <c r="R178" s="319" t="s">
        <v>1064</v>
      </c>
      <c r="S178" s="224" t="s">
        <v>789</v>
      </c>
    </row>
    <row r="179">
      <c r="A179" s="321" t="s">
        <v>324</v>
      </c>
      <c r="B179" s="318" t="s">
        <v>788</v>
      </c>
      <c r="C179" s="322" t="s">
        <v>390</v>
      </c>
      <c r="D179" s="319" t="s">
        <v>789</v>
      </c>
      <c r="E179" s="319" t="s">
        <v>788</v>
      </c>
      <c r="F179" s="323" t="s">
        <v>407</v>
      </c>
      <c r="G179" s="319"/>
      <c r="Q179" s="319" t="s">
        <v>788</v>
      </c>
      <c r="R179" s="320" t="s">
        <v>1065</v>
      </c>
      <c r="S179" s="224" t="s">
        <v>789</v>
      </c>
    </row>
    <row r="180">
      <c r="A180" s="321" t="s">
        <v>325</v>
      </c>
      <c r="B180" s="318" t="s">
        <v>788</v>
      </c>
      <c r="C180" s="322" t="s">
        <v>391</v>
      </c>
      <c r="D180" s="319" t="s">
        <v>789</v>
      </c>
      <c r="E180" s="319"/>
      <c r="Q180" s="319" t="s">
        <v>788</v>
      </c>
      <c r="R180" s="320" t="s">
        <v>1066</v>
      </c>
      <c r="S180" s="224" t="s">
        <v>789</v>
      </c>
    </row>
    <row r="181">
      <c r="A181" s="321" t="s">
        <v>327</v>
      </c>
      <c r="B181" s="318" t="s">
        <v>788</v>
      </c>
      <c r="C181" s="322" t="s">
        <v>971</v>
      </c>
      <c r="D181" s="319" t="s">
        <v>789</v>
      </c>
      <c r="E181" s="319"/>
      <c r="Q181" s="319" t="s">
        <v>788</v>
      </c>
      <c r="R181" s="323" t="s">
        <v>382</v>
      </c>
      <c r="S181" s="224" t="s">
        <v>789</v>
      </c>
    </row>
    <row r="182">
      <c r="A182" s="321" t="s">
        <v>328</v>
      </c>
      <c r="B182" s="318" t="s">
        <v>788</v>
      </c>
      <c r="C182" s="322" t="s">
        <v>393</v>
      </c>
      <c r="D182" s="319" t="s">
        <v>789</v>
      </c>
      <c r="E182" s="319"/>
      <c r="Q182" s="319" t="s">
        <v>788</v>
      </c>
      <c r="R182" s="319" t="s">
        <v>954</v>
      </c>
      <c r="S182" s="224" t="s">
        <v>789</v>
      </c>
    </row>
    <row r="183">
      <c r="A183" s="321" t="s">
        <v>329</v>
      </c>
      <c r="B183" s="318" t="s">
        <v>788</v>
      </c>
      <c r="C183" s="322" t="s">
        <v>394</v>
      </c>
      <c r="D183" s="319" t="s">
        <v>789</v>
      </c>
      <c r="E183" s="319"/>
      <c r="Q183" s="319" t="s">
        <v>788</v>
      </c>
      <c r="R183" s="319" t="s">
        <v>1067</v>
      </c>
      <c r="S183" s="224" t="s">
        <v>789</v>
      </c>
    </row>
    <row r="184">
      <c r="A184" s="321" t="s">
        <v>330</v>
      </c>
      <c r="B184" s="318" t="s">
        <v>788</v>
      </c>
      <c r="C184" s="322" t="s">
        <v>395</v>
      </c>
      <c r="D184" s="319" t="s">
        <v>789</v>
      </c>
      <c r="E184" s="319"/>
      <c r="Q184" s="319" t="s">
        <v>788</v>
      </c>
      <c r="R184" s="319" t="s">
        <v>1068</v>
      </c>
      <c r="S184" s="224" t="s">
        <v>789</v>
      </c>
    </row>
    <row r="185">
      <c r="A185" s="327" t="s">
        <v>331</v>
      </c>
      <c r="B185" s="318" t="s">
        <v>788</v>
      </c>
      <c r="C185" s="322" t="s">
        <v>396</v>
      </c>
      <c r="D185" s="319" t="s">
        <v>789</v>
      </c>
      <c r="E185" s="319"/>
      <c r="Q185" s="319" t="s">
        <v>788</v>
      </c>
      <c r="R185" s="320" t="s">
        <v>1069</v>
      </c>
      <c r="S185" s="224" t="s">
        <v>789</v>
      </c>
    </row>
    <row r="186">
      <c r="A186" s="321" t="s">
        <v>332</v>
      </c>
      <c r="B186" s="318" t="s">
        <v>788</v>
      </c>
      <c r="C186" s="322" t="s">
        <v>397</v>
      </c>
      <c r="D186" s="319" t="s">
        <v>789</v>
      </c>
      <c r="E186" s="319"/>
      <c r="Q186" s="319" t="s">
        <v>788</v>
      </c>
      <c r="R186" s="320" t="s">
        <v>1070</v>
      </c>
      <c r="S186" s="224" t="s">
        <v>789</v>
      </c>
    </row>
    <row r="187">
      <c r="A187" s="321" t="s">
        <v>307</v>
      </c>
      <c r="B187" s="318" t="s">
        <v>788</v>
      </c>
      <c r="C187" s="320" t="s">
        <v>399</v>
      </c>
      <c r="D187" s="319" t="s">
        <v>789</v>
      </c>
      <c r="E187" s="319"/>
      <c r="Q187" s="319" t="s">
        <v>788</v>
      </c>
      <c r="R187" s="319" t="s">
        <v>1071</v>
      </c>
      <c r="S187" s="224" t="s">
        <v>789</v>
      </c>
    </row>
    <row r="188">
      <c r="A188" s="328" t="s">
        <v>1072</v>
      </c>
      <c r="B188" s="318" t="s">
        <v>788</v>
      </c>
      <c r="C188" s="319" t="s">
        <v>983</v>
      </c>
      <c r="D188" s="319" t="s">
        <v>789</v>
      </c>
      <c r="E188" s="319"/>
      <c r="Q188" s="319" t="s">
        <v>788</v>
      </c>
      <c r="R188" s="320" t="s">
        <v>1073</v>
      </c>
      <c r="S188" s="224" t="s">
        <v>789</v>
      </c>
    </row>
    <row r="189">
      <c r="A189" s="318" t="s">
        <v>1023</v>
      </c>
      <c r="B189" s="318" t="s">
        <v>788</v>
      </c>
      <c r="C189" s="320" t="s">
        <v>401</v>
      </c>
      <c r="D189" s="319" t="s">
        <v>789</v>
      </c>
      <c r="E189" s="319"/>
      <c r="Q189" s="319" t="s">
        <v>788</v>
      </c>
      <c r="R189" s="320" t="s">
        <v>1074</v>
      </c>
      <c r="S189" s="224" t="s">
        <v>789</v>
      </c>
    </row>
    <row r="190">
      <c r="A190" s="321" t="s">
        <v>335</v>
      </c>
      <c r="B190" s="318" t="s">
        <v>788</v>
      </c>
      <c r="C190" s="320" t="s">
        <v>402</v>
      </c>
      <c r="D190" s="319" t="s">
        <v>789</v>
      </c>
      <c r="E190" s="319"/>
      <c r="Q190" s="319" t="s">
        <v>788</v>
      </c>
      <c r="R190" s="319" t="s">
        <v>1075</v>
      </c>
      <c r="S190" s="224" t="s">
        <v>789</v>
      </c>
    </row>
    <row r="191">
      <c r="A191" s="321" t="s">
        <v>336</v>
      </c>
      <c r="B191" s="318" t="s">
        <v>788</v>
      </c>
      <c r="C191" s="323" t="s">
        <v>403</v>
      </c>
      <c r="D191" s="319" t="s">
        <v>789</v>
      </c>
      <c r="E191" s="319"/>
      <c r="Q191" s="319" t="s">
        <v>788</v>
      </c>
      <c r="R191" s="320" t="s">
        <v>1076</v>
      </c>
      <c r="S191" s="224" t="s">
        <v>789</v>
      </c>
    </row>
    <row r="192">
      <c r="A192" s="321" t="s">
        <v>337</v>
      </c>
      <c r="B192" s="318" t="s">
        <v>788</v>
      </c>
      <c r="C192" s="322" t="s">
        <v>404</v>
      </c>
      <c r="D192" s="319" t="s">
        <v>789</v>
      </c>
      <c r="E192" s="319"/>
      <c r="Q192" s="319" t="s">
        <v>788</v>
      </c>
      <c r="R192" s="320" t="s">
        <v>1077</v>
      </c>
      <c r="S192" s="224" t="s">
        <v>789</v>
      </c>
    </row>
    <row r="193">
      <c r="A193" s="321" t="s">
        <v>338</v>
      </c>
      <c r="B193" s="318" t="s">
        <v>788</v>
      </c>
      <c r="C193" s="320" t="s">
        <v>405</v>
      </c>
      <c r="D193" s="319" t="s">
        <v>789</v>
      </c>
      <c r="E193" s="319"/>
      <c r="Q193" s="319" t="s">
        <v>788</v>
      </c>
      <c r="R193" s="319" t="s">
        <v>1078</v>
      </c>
      <c r="S193" s="224" t="s">
        <v>789</v>
      </c>
    </row>
    <row r="194">
      <c r="A194" s="322" t="s">
        <v>1029</v>
      </c>
      <c r="B194" s="318" t="s">
        <v>788</v>
      </c>
      <c r="C194" s="323" t="s">
        <v>406</v>
      </c>
      <c r="D194" s="319" t="s">
        <v>789</v>
      </c>
      <c r="E194" s="319"/>
      <c r="Q194" s="319" t="s">
        <v>788</v>
      </c>
      <c r="R194" s="320" t="s">
        <v>1079</v>
      </c>
      <c r="S194" s="224" t="s">
        <v>789</v>
      </c>
    </row>
    <row r="195">
      <c r="A195" s="318" t="s">
        <v>1032</v>
      </c>
      <c r="B195" s="318" t="s">
        <v>788</v>
      </c>
      <c r="C195" s="323" t="s">
        <v>407</v>
      </c>
      <c r="D195" s="319"/>
      <c r="E195" s="319"/>
      <c r="Q195" s="319" t="s">
        <v>788</v>
      </c>
      <c r="R195" s="320" t="s">
        <v>1080</v>
      </c>
      <c r="S195" s="224" t="s">
        <v>789</v>
      </c>
    </row>
    <row r="196">
      <c r="A196" s="321" t="s">
        <v>341</v>
      </c>
      <c r="B196" s="321"/>
      <c r="Q196" s="319" t="s">
        <v>788</v>
      </c>
      <c r="R196" s="320" t="s">
        <v>1081</v>
      </c>
      <c r="S196" s="224" t="s">
        <v>789</v>
      </c>
    </row>
    <row r="197">
      <c r="A197" s="321" t="s">
        <v>343</v>
      </c>
      <c r="B197" s="321"/>
      <c r="Q197" s="319" t="s">
        <v>788</v>
      </c>
      <c r="R197" s="319" t="s">
        <v>1082</v>
      </c>
      <c r="S197" s="224" t="s">
        <v>789</v>
      </c>
    </row>
    <row r="198">
      <c r="A198" s="321" t="s">
        <v>344</v>
      </c>
      <c r="B198" s="321"/>
      <c r="Q198" s="319" t="s">
        <v>788</v>
      </c>
      <c r="R198" s="320" t="s">
        <v>1083</v>
      </c>
      <c r="S198" s="224" t="s">
        <v>789</v>
      </c>
    </row>
    <row r="199">
      <c r="A199" s="321" t="s">
        <v>345</v>
      </c>
      <c r="B199" s="321"/>
      <c r="Q199" s="319" t="s">
        <v>788</v>
      </c>
      <c r="R199" s="320" t="s">
        <v>1021</v>
      </c>
      <c r="S199" s="224" t="s">
        <v>789</v>
      </c>
    </row>
    <row r="200">
      <c r="A200" s="321" t="s">
        <v>1038</v>
      </c>
      <c r="B200" s="321"/>
      <c r="Q200" s="319" t="s">
        <v>788</v>
      </c>
      <c r="R200" s="320" t="s">
        <v>1084</v>
      </c>
      <c r="S200" s="224" t="s">
        <v>789</v>
      </c>
    </row>
    <row r="201">
      <c r="A201" s="321" t="s">
        <v>347</v>
      </c>
      <c r="B201" s="321"/>
      <c r="Q201" s="319" t="s">
        <v>788</v>
      </c>
      <c r="R201" s="323" t="s">
        <v>1085</v>
      </c>
      <c r="S201" s="224" t="s">
        <v>789</v>
      </c>
    </row>
    <row r="202">
      <c r="A202" s="321" t="s">
        <v>348</v>
      </c>
      <c r="B202" s="321"/>
      <c r="Q202" s="319" t="s">
        <v>788</v>
      </c>
      <c r="R202" s="323" t="s">
        <v>1086</v>
      </c>
      <c r="S202" s="224" t="s">
        <v>789</v>
      </c>
    </row>
    <row r="203">
      <c r="A203" s="321" t="s">
        <v>349</v>
      </c>
      <c r="B203" s="321"/>
      <c r="Q203" s="319" t="s">
        <v>788</v>
      </c>
      <c r="R203" s="319" t="s">
        <v>955</v>
      </c>
      <c r="S203" s="224" t="s">
        <v>789</v>
      </c>
    </row>
    <row r="204">
      <c r="A204" s="321" t="s">
        <v>350</v>
      </c>
      <c r="B204" s="321"/>
      <c r="Q204" s="319" t="s">
        <v>788</v>
      </c>
      <c r="R204" s="319" t="s">
        <v>959</v>
      </c>
      <c r="S204" s="224" t="s">
        <v>789</v>
      </c>
    </row>
    <row r="205">
      <c r="A205" s="321" t="s">
        <v>351</v>
      </c>
      <c r="B205" s="321"/>
      <c r="Q205" s="319" t="s">
        <v>788</v>
      </c>
      <c r="R205" s="320" t="s">
        <v>384</v>
      </c>
      <c r="S205" s="224" t="s">
        <v>789</v>
      </c>
    </row>
    <row r="206">
      <c r="A206" s="321" t="s">
        <v>352</v>
      </c>
      <c r="B206" s="321"/>
      <c r="Q206" s="319" t="s">
        <v>788</v>
      </c>
      <c r="R206" s="320" t="s">
        <v>385</v>
      </c>
      <c r="S206" s="224" t="s">
        <v>789</v>
      </c>
    </row>
    <row r="207">
      <c r="A207" s="321" t="s">
        <v>353</v>
      </c>
      <c r="B207" s="321"/>
      <c r="Q207" s="319" t="s">
        <v>788</v>
      </c>
      <c r="R207" s="320" t="s">
        <v>386</v>
      </c>
      <c r="S207" s="224" t="s">
        <v>789</v>
      </c>
    </row>
    <row r="208">
      <c r="A208" s="321" t="s">
        <v>354</v>
      </c>
      <c r="B208" s="321"/>
      <c r="Q208" s="319" t="s">
        <v>788</v>
      </c>
      <c r="R208" s="320" t="s">
        <v>966</v>
      </c>
      <c r="S208" s="224" t="s">
        <v>789</v>
      </c>
    </row>
    <row r="209">
      <c r="A209" s="321" t="s">
        <v>356</v>
      </c>
      <c r="B209" s="321"/>
      <c r="Q209" s="319" t="s">
        <v>788</v>
      </c>
      <c r="R209" s="320" t="s">
        <v>388</v>
      </c>
      <c r="S209" s="224" t="s">
        <v>789</v>
      </c>
    </row>
    <row r="210">
      <c r="A210" s="321" t="s">
        <v>357</v>
      </c>
      <c r="B210" s="321"/>
      <c r="Q210" s="319" t="s">
        <v>788</v>
      </c>
      <c r="R210" s="337" t="s">
        <v>389</v>
      </c>
      <c r="S210" s="224" t="s">
        <v>789</v>
      </c>
    </row>
    <row r="211">
      <c r="A211" s="321" t="s">
        <v>359</v>
      </c>
      <c r="B211" s="321"/>
      <c r="Q211" s="319" t="s">
        <v>788</v>
      </c>
      <c r="R211" s="337" t="s">
        <v>390</v>
      </c>
      <c r="S211" s="224" t="s">
        <v>789</v>
      </c>
    </row>
    <row r="212">
      <c r="A212" s="321" t="s">
        <v>360</v>
      </c>
      <c r="B212" s="321"/>
      <c r="Q212" s="319" t="s">
        <v>788</v>
      </c>
      <c r="R212" s="337" t="s">
        <v>391</v>
      </c>
      <c r="S212" s="224" t="s">
        <v>789</v>
      </c>
    </row>
    <row r="213">
      <c r="A213" s="321" t="s">
        <v>361</v>
      </c>
      <c r="B213" s="321"/>
      <c r="Q213" s="319" t="s">
        <v>788</v>
      </c>
      <c r="R213" s="337" t="s">
        <v>971</v>
      </c>
      <c r="S213" s="224" t="s">
        <v>789</v>
      </c>
    </row>
    <row r="214">
      <c r="A214" s="321" t="s">
        <v>362</v>
      </c>
      <c r="B214" s="321"/>
      <c r="Q214" s="319" t="s">
        <v>788</v>
      </c>
      <c r="R214" s="337" t="s">
        <v>393</v>
      </c>
      <c r="S214" s="224" t="s">
        <v>789</v>
      </c>
    </row>
    <row r="215">
      <c r="A215" s="318" t="s">
        <v>1059</v>
      </c>
      <c r="B215" s="318"/>
      <c r="Q215" s="319" t="s">
        <v>788</v>
      </c>
      <c r="R215" s="337" t="s">
        <v>394</v>
      </c>
      <c r="S215" s="224" t="s">
        <v>789</v>
      </c>
    </row>
    <row r="216">
      <c r="A216" s="321" t="s">
        <v>364</v>
      </c>
      <c r="B216" s="321"/>
      <c r="Q216" s="319" t="s">
        <v>788</v>
      </c>
      <c r="R216" s="337" t="s">
        <v>395</v>
      </c>
      <c r="S216" s="224" t="s">
        <v>789</v>
      </c>
    </row>
    <row r="217">
      <c r="A217" s="321" t="s">
        <v>365</v>
      </c>
      <c r="B217" s="321"/>
      <c r="Q217" s="319" t="s">
        <v>788</v>
      </c>
      <c r="R217" s="337" t="s">
        <v>396</v>
      </c>
      <c r="S217" s="224" t="s">
        <v>789</v>
      </c>
    </row>
    <row r="218">
      <c r="A218" s="321" t="s">
        <v>366</v>
      </c>
      <c r="B218" s="321"/>
      <c r="Q218" s="319" t="s">
        <v>788</v>
      </c>
      <c r="R218" s="320" t="s">
        <v>397</v>
      </c>
      <c r="S218" s="224" t="s">
        <v>789</v>
      </c>
    </row>
    <row r="219">
      <c r="A219" s="318" t="s">
        <v>1055</v>
      </c>
      <c r="B219" s="318"/>
      <c r="Q219" s="319" t="s">
        <v>788</v>
      </c>
      <c r="R219" s="320" t="s">
        <v>399</v>
      </c>
      <c r="S219" s="224" t="s">
        <v>789</v>
      </c>
    </row>
    <row r="220">
      <c r="A220" s="321" t="s">
        <v>369</v>
      </c>
      <c r="B220" s="321"/>
      <c r="Q220" s="319" t="s">
        <v>788</v>
      </c>
      <c r="R220" s="319" t="s">
        <v>983</v>
      </c>
      <c r="S220" s="224" t="s">
        <v>789</v>
      </c>
    </row>
    <row r="221">
      <c r="A221" s="321" t="s">
        <v>370</v>
      </c>
      <c r="B221" s="321"/>
      <c r="Q221" s="319" t="s">
        <v>788</v>
      </c>
      <c r="R221" s="319" t="s">
        <v>1047</v>
      </c>
      <c r="S221" s="224" t="s">
        <v>789</v>
      </c>
    </row>
    <row r="222">
      <c r="A222" s="321" t="s">
        <v>371</v>
      </c>
      <c r="B222" s="321"/>
      <c r="Q222" s="319" t="s">
        <v>788</v>
      </c>
      <c r="R222" s="320" t="s">
        <v>1049</v>
      </c>
      <c r="S222" s="224" t="s">
        <v>789</v>
      </c>
    </row>
    <row r="223">
      <c r="A223" s="321" t="s">
        <v>372</v>
      </c>
      <c r="B223" s="321"/>
      <c r="Q223" s="319" t="s">
        <v>788</v>
      </c>
      <c r="R223" s="320" t="s">
        <v>1051</v>
      </c>
      <c r="S223" s="224" t="s">
        <v>789</v>
      </c>
    </row>
    <row r="224">
      <c r="A224" s="321" t="s">
        <v>373</v>
      </c>
      <c r="B224" s="321"/>
      <c r="Q224" s="319" t="s">
        <v>788</v>
      </c>
      <c r="R224" s="320" t="s">
        <v>402</v>
      </c>
      <c r="S224" s="224" t="s">
        <v>789</v>
      </c>
    </row>
    <row r="225">
      <c r="A225" s="321" t="s">
        <v>374</v>
      </c>
      <c r="B225" s="321"/>
      <c r="Q225" s="319" t="s">
        <v>788</v>
      </c>
      <c r="R225" s="338" t="s">
        <v>403</v>
      </c>
      <c r="S225" s="224" t="s">
        <v>789</v>
      </c>
    </row>
    <row r="226">
      <c r="A226" s="321" t="s">
        <v>375</v>
      </c>
      <c r="B226" s="321"/>
      <c r="Q226" s="319" t="s">
        <v>788</v>
      </c>
      <c r="R226" s="337" t="s">
        <v>404</v>
      </c>
      <c r="S226" s="224" t="s">
        <v>789</v>
      </c>
    </row>
    <row r="227">
      <c r="A227" s="321" t="s">
        <v>376</v>
      </c>
      <c r="B227" s="321"/>
      <c r="Q227" s="319" t="s">
        <v>788</v>
      </c>
      <c r="R227" s="320" t="s">
        <v>405</v>
      </c>
      <c r="S227" s="224" t="s">
        <v>789</v>
      </c>
    </row>
    <row r="228">
      <c r="A228" s="321" t="s">
        <v>377</v>
      </c>
      <c r="B228" s="321"/>
      <c r="Q228" s="319" t="s">
        <v>788</v>
      </c>
      <c r="R228" s="323" t="s">
        <v>406</v>
      </c>
      <c r="S228" s="224" t="s">
        <v>789</v>
      </c>
    </row>
    <row r="229">
      <c r="A229" s="327" t="s">
        <v>378</v>
      </c>
      <c r="B229" s="327"/>
      <c r="Q229" s="319" t="s">
        <v>788</v>
      </c>
      <c r="R229" s="323" t="s">
        <v>1087</v>
      </c>
    </row>
    <row r="230">
      <c r="A230" s="321" t="s">
        <v>379</v>
      </c>
      <c r="B230" s="321"/>
    </row>
    <row r="231">
      <c r="A231" s="321" t="s">
        <v>380</v>
      </c>
      <c r="B231" s="321"/>
    </row>
    <row r="232">
      <c r="A232" s="328" t="s">
        <v>1088</v>
      </c>
      <c r="B232" s="328"/>
    </row>
    <row r="233">
      <c r="A233" s="328" t="s">
        <v>1089</v>
      </c>
      <c r="B233" s="328"/>
    </row>
    <row r="234">
      <c r="A234" s="318" t="s">
        <v>955</v>
      </c>
      <c r="B234" s="318"/>
    </row>
    <row r="235">
      <c r="A235" s="318" t="s">
        <v>959</v>
      </c>
      <c r="B235" s="318"/>
    </row>
    <row r="236">
      <c r="A236" s="321" t="s">
        <v>384</v>
      </c>
      <c r="B236" s="321"/>
    </row>
    <row r="237">
      <c r="A237" s="321" t="s">
        <v>385</v>
      </c>
      <c r="B237" s="321"/>
    </row>
    <row r="238">
      <c r="A238" s="321" t="s">
        <v>386</v>
      </c>
      <c r="B238" s="321"/>
    </row>
    <row r="239">
      <c r="A239" s="321" t="s">
        <v>966</v>
      </c>
      <c r="B239" s="321"/>
    </row>
    <row r="240">
      <c r="A240" s="321" t="s">
        <v>388</v>
      </c>
      <c r="B240" s="321"/>
    </row>
    <row r="241">
      <c r="A241" s="327" t="s">
        <v>389</v>
      </c>
      <c r="B241" s="327"/>
    </row>
    <row r="242">
      <c r="A242" s="327" t="s">
        <v>390</v>
      </c>
      <c r="B242" s="327"/>
    </row>
    <row r="243">
      <c r="A243" s="327" t="s">
        <v>391</v>
      </c>
      <c r="B243" s="327"/>
    </row>
    <row r="244">
      <c r="A244" s="327" t="s">
        <v>971</v>
      </c>
      <c r="B244" s="327"/>
    </row>
    <row r="245">
      <c r="A245" s="327" t="s">
        <v>393</v>
      </c>
      <c r="B245" s="327"/>
    </row>
    <row r="246">
      <c r="A246" s="327" t="s">
        <v>394</v>
      </c>
      <c r="B246" s="327"/>
    </row>
    <row r="247">
      <c r="A247" s="327" t="s">
        <v>395</v>
      </c>
      <c r="B247" s="327"/>
    </row>
    <row r="248">
      <c r="A248" s="327" t="s">
        <v>396</v>
      </c>
      <c r="B248" s="327"/>
    </row>
    <row r="249">
      <c r="A249" s="327" t="s">
        <v>397</v>
      </c>
      <c r="B249" s="327"/>
    </row>
    <row r="250">
      <c r="A250" s="321" t="s">
        <v>399</v>
      </c>
      <c r="B250" s="321"/>
    </row>
    <row r="251">
      <c r="A251" s="318" t="s">
        <v>1090</v>
      </c>
      <c r="B251" s="318"/>
    </row>
    <row r="252">
      <c r="A252" s="321" t="s">
        <v>401</v>
      </c>
      <c r="B252" s="321"/>
    </row>
    <row r="253">
      <c r="A253" s="321" t="s">
        <v>402</v>
      </c>
      <c r="B253" s="321"/>
    </row>
    <row r="254">
      <c r="A254" s="328" t="s">
        <v>383</v>
      </c>
      <c r="B254" s="328"/>
    </row>
    <row r="255">
      <c r="A255" s="327" t="s">
        <v>404</v>
      </c>
      <c r="B255" s="327"/>
    </row>
    <row r="256">
      <c r="A256" s="321" t="s">
        <v>405</v>
      </c>
      <c r="B256" s="321"/>
    </row>
    <row r="257">
      <c r="A257" s="328" t="s">
        <v>1091</v>
      </c>
      <c r="B257" s="328"/>
    </row>
    <row r="258">
      <c r="A258" s="328" t="s">
        <v>1092</v>
      </c>
      <c r="B258" s="328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73.63"/>
    <col customWidth="1" min="4" max="4" width="131.5"/>
    <col customWidth="1" min="5" max="5" width="58.38"/>
    <col customWidth="1" min="6" max="6" width="58.75"/>
    <col customWidth="1" min="7" max="7" width="131.5"/>
    <col customWidth="1" min="8" max="9" width="74.63"/>
  </cols>
  <sheetData>
    <row r="1">
      <c r="A1" s="224" t="s">
        <v>779</v>
      </c>
      <c r="B1" s="224"/>
    </row>
    <row r="2">
      <c r="A2" s="224" t="s">
        <v>780</v>
      </c>
      <c r="B2" s="224"/>
      <c r="C2" s="224" t="s">
        <v>781</v>
      </c>
      <c r="D2" s="224" t="s">
        <v>782</v>
      </c>
      <c r="E2" s="224" t="s">
        <v>783</v>
      </c>
      <c r="F2" s="224" t="s">
        <v>784</v>
      </c>
      <c r="G2" s="224" t="s">
        <v>785</v>
      </c>
      <c r="H2" s="224" t="s">
        <v>786</v>
      </c>
      <c r="I2" s="224" t="s">
        <v>1093</v>
      </c>
    </row>
    <row r="3">
      <c r="A3" s="318" t="s">
        <v>787</v>
      </c>
      <c r="B3" s="318"/>
      <c r="C3" s="319" t="s">
        <v>787</v>
      </c>
      <c r="D3" s="319" t="s">
        <v>787</v>
      </c>
      <c r="E3" s="319" t="s">
        <v>787</v>
      </c>
      <c r="F3" s="319" t="s">
        <v>787</v>
      </c>
      <c r="G3" s="319" t="s">
        <v>787</v>
      </c>
      <c r="H3" s="319" t="s">
        <v>787</v>
      </c>
      <c r="I3" s="319" t="s">
        <v>787</v>
      </c>
    </row>
    <row r="4">
      <c r="A4" s="318" t="s">
        <v>790</v>
      </c>
      <c r="B4" s="318"/>
      <c r="C4" s="319" t="s">
        <v>790</v>
      </c>
      <c r="D4" s="319" t="s">
        <v>790</v>
      </c>
      <c r="E4" s="319" t="s">
        <v>790</v>
      </c>
      <c r="F4" s="319" t="s">
        <v>790</v>
      </c>
      <c r="G4" s="319" t="s">
        <v>790</v>
      </c>
      <c r="H4" s="319" t="s">
        <v>790</v>
      </c>
      <c r="I4" s="319" t="s">
        <v>790</v>
      </c>
    </row>
    <row r="5">
      <c r="A5" s="318" t="s">
        <v>791</v>
      </c>
      <c r="B5" s="318"/>
      <c r="C5" s="319" t="s">
        <v>791</v>
      </c>
      <c r="D5" s="319" t="s">
        <v>791</v>
      </c>
      <c r="E5" s="319" t="s">
        <v>803</v>
      </c>
      <c r="G5" s="319" t="s">
        <v>798</v>
      </c>
      <c r="H5" s="319" t="s">
        <v>798</v>
      </c>
      <c r="I5" s="319" t="s">
        <v>1094</v>
      </c>
    </row>
    <row r="6">
      <c r="A6" s="318" t="s">
        <v>802</v>
      </c>
      <c r="B6" s="318"/>
      <c r="C6" s="319" t="s">
        <v>802</v>
      </c>
      <c r="D6" s="319" t="s">
        <v>802</v>
      </c>
      <c r="G6" s="319" t="s">
        <v>808</v>
      </c>
      <c r="H6" s="319" t="s">
        <v>808</v>
      </c>
      <c r="I6" s="323" t="s">
        <v>14</v>
      </c>
    </row>
    <row r="7">
      <c r="A7" s="318" t="s">
        <v>822</v>
      </c>
      <c r="B7" s="318"/>
      <c r="C7" s="319" t="s">
        <v>822</v>
      </c>
      <c r="D7" s="319" t="s">
        <v>822</v>
      </c>
      <c r="H7" s="319" t="s">
        <v>829</v>
      </c>
      <c r="I7" s="319" t="s">
        <v>1095</v>
      </c>
    </row>
    <row r="8">
      <c r="A8" s="318" t="s">
        <v>841</v>
      </c>
      <c r="B8" s="318"/>
      <c r="C8" s="319" t="s">
        <v>841</v>
      </c>
      <c r="H8" s="319" t="s">
        <v>851</v>
      </c>
      <c r="I8" s="319" t="s">
        <v>898</v>
      </c>
    </row>
    <row r="9">
      <c r="A9" s="318" t="s">
        <v>852</v>
      </c>
      <c r="B9" s="318"/>
      <c r="C9" s="319" t="s">
        <v>852</v>
      </c>
      <c r="H9" s="319" t="s">
        <v>869</v>
      </c>
      <c r="I9" s="339" t="s">
        <v>1096</v>
      </c>
    </row>
    <row r="10">
      <c r="A10" s="318" t="s">
        <v>863</v>
      </c>
      <c r="B10" s="318"/>
      <c r="D10" s="320"/>
      <c r="H10" s="319" t="s">
        <v>879</v>
      </c>
      <c r="I10" s="340" t="s">
        <v>1097</v>
      </c>
    </row>
    <row r="11">
      <c r="A11" s="318" t="s">
        <v>842</v>
      </c>
      <c r="B11" s="318"/>
      <c r="C11" s="319" t="s">
        <v>842</v>
      </c>
      <c r="D11" s="319" t="s">
        <v>842</v>
      </c>
      <c r="H11" s="319" t="s">
        <v>892</v>
      </c>
      <c r="I11" s="339" t="s">
        <v>1098</v>
      </c>
    </row>
    <row r="12">
      <c r="A12" s="318" t="s">
        <v>870</v>
      </c>
      <c r="B12" s="318"/>
      <c r="C12" s="319" t="s">
        <v>870</v>
      </c>
      <c r="D12" s="320"/>
      <c r="G12" s="326" t="s">
        <v>896</v>
      </c>
      <c r="H12" s="319" t="s">
        <v>896</v>
      </c>
      <c r="I12" s="323" t="s">
        <v>67</v>
      </c>
      <c r="J12" s="224" t="s">
        <v>1099</v>
      </c>
    </row>
    <row r="13">
      <c r="A13" s="318" t="s">
        <v>882</v>
      </c>
      <c r="B13" s="318"/>
      <c r="C13" s="319" t="s">
        <v>882</v>
      </c>
      <c r="D13" s="321"/>
      <c r="H13" s="319" t="s">
        <v>803</v>
      </c>
      <c r="I13" s="319" t="s">
        <v>1096</v>
      </c>
    </row>
    <row r="14">
      <c r="A14" s="328" t="s">
        <v>941</v>
      </c>
      <c r="B14" s="328"/>
      <c r="C14" s="323" t="s">
        <v>194</v>
      </c>
      <c r="D14" s="323" t="s">
        <v>194</v>
      </c>
      <c r="G14" s="319" t="s">
        <v>839</v>
      </c>
      <c r="H14" s="319" t="s">
        <v>839</v>
      </c>
      <c r="I14" s="323" t="s">
        <v>1097</v>
      </c>
    </row>
    <row r="15">
      <c r="A15" s="318" t="s">
        <v>883</v>
      </c>
      <c r="B15" s="318"/>
      <c r="C15" s="319" t="s">
        <v>883</v>
      </c>
      <c r="D15" s="319" t="s">
        <v>883</v>
      </c>
      <c r="G15" s="319" t="s">
        <v>850</v>
      </c>
      <c r="H15" s="319" t="s">
        <v>850</v>
      </c>
      <c r="I15" s="319" t="s">
        <v>1098</v>
      </c>
    </row>
    <row r="16">
      <c r="A16" s="318" t="s">
        <v>953</v>
      </c>
      <c r="B16" s="318"/>
      <c r="D16" s="320"/>
      <c r="G16" s="319" t="s">
        <v>860</v>
      </c>
      <c r="H16" s="319" t="s">
        <v>860</v>
      </c>
    </row>
    <row r="17">
      <c r="A17" s="318" t="s">
        <v>901</v>
      </c>
      <c r="B17" s="318"/>
      <c r="C17" s="319" t="s">
        <v>901</v>
      </c>
      <c r="D17" s="319" t="s">
        <v>901</v>
      </c>
      <c r="G17" s="319" t="s">
        <v>868</v>
      </c>
      <c r="H17" s="319" t="s">
        <v>868</v>
      </c>
    </row>
    <row r="18">
      <c r="A18" s="318" t="s">
        <v>967</v>
      </c>
      <c r="B18" s="318"/>
      <c r="C18" s="319" t="s">
        <v>864</v>
      </c>
      <c r="D18" s="318" t="s">
        <v>864</v>
      </c>
      <c r="E18" s="320"/>
      <c r="G18" s="319" t="s">
        <v>907</v>
      </c>
      <c r="H18" s="319" t="s">
        <v>907</v>
      </c>
    </row>
    <row r="19">
      <c r="A19" s="318" t="s">
        <v>946</v>
      </c>
      <c r="B19" s="318"/>
      <c r="C19" s="319" t="s">
        <v>946</v>
      </c>
      <c r="E19" s="320"/>
      <c r="F19" s="320"/>
      <c r="G19" s="319" t="s">
        <v>914</v>
      </c>
      <c r="H19" s="319" t="s">
        <v>914</v>
      </c>
    </row>
    <row r="20">
      <c r="A20" s="318" t="s">
        <v>923</v>
      </c>
      <c r="B20" s="318"/>
      <c r="C20" s="319" t="s">
        <v>923</v>
      </c>
      <c r="D20" s="319" t="s">
        <v>923</v>
      </c>
      <c r="E20" s="320"/>
      <c r="F20" s="320"/>
      <c r="G20" s="319" t="s">
        <v>922</v>
      </c>
      <c r="H20" s="319" t="s">
        <v>922</v>
      </c>
    </row>
    <row r="21">
      <c r="A21" s="318" t="s">
        <v>984</v>
      </c>
      <c r="B21" s="318"/>
      <c r="C21" s="341" t="s">
        <v>968</v>
      </c>
      <c r="E21" s="320"/>
      <c r="G21" s="319" t="s">
        <v>876</v>
      </c>
      <c r="H21" s="319" t="s">
        <v>876</v>
      </c>
    </row>
    <row r="22">
      <c r="A22" s="318" t="s">
        <v>991</v>
      </c>
      <c r="B22" s="318"/>
      <c r="D22" s="321"/>
      <c r="E22" s="320"/>
      <c r="F22" s="322"/>
      <c r="G22" s="319" t="s">
        <v>931</v>
      </c>
      <c r="H22" s="319" t="s">
        <v>931</v>
      </c>
    </row>
    <row r="23">
      <c r="A23" s="318" t="s">
        <v>997</v>
      </c>
      <c r="B23" s="318"/>
      <c r="C23" s="342"/>
      <c r="D23" s="321"/>
      <c r="E23" s="322"/>
      <c r="F23" s="320"/>
      <c r="H23" s="319" t="s">
        <v>842</v>
      </c>
    </row>
    <row r="24">
      <c r="A24" s="318" t="s">
        <v>975</v>
      </c>
      <c r="B24" s="318"/>
      <c r="C24" s="339" t="s">
        <v>975</v>
      </c>
      <c r="D24" s="321"/>
      <c r="E24" s="318" t="s">
        <v>864</v>
      </c>
      <c r="F24" s="319" t="s">
        <v>817</v>
      </c>
      <c r="G24" s="319" t="s">
        <v>864</v>
      </c>
      <c r="H24" s="319" t="s">
        <v>1009</v>
      </c>
    </row>
    <row r="25">
      <c r="A25" s="328" t="s">
        <v>1024</v>
      </c>
      <c r="B25" s="328"/>
      <c r="C25" s="343" t="s">
        <v>263</v>
      </c>
      <c r="D25" s="323" t="s">
        <v>263</v>
      </c>
      <c r="E25" s="323" t="s">
        <v>14</v>
      </c>
      <c r="F25" s="323" t="s">
        <v>264</v>
      </c>
      <c r="G25" s="335" t="s">
        <v>14</v>
      </c>
      <c r="H25" s="323" t="s">
        <v>1020</v>
      </c>
    </row>
    <row r="26">
      <c r="A26" s="328" t="s">
        <v>1025</v>
      </c>
      <c r="B26" s="328"/>
      <c r="C26" s="343" t="s">
        <v>264</v>
      </c>
      <c r="D26" s="323" t="s">
        <v>264</v>
      </c>
      <c r="F26" s="322"/>
      <c r="H26" s="319" t="s">
        <v>1022</v>
      </c>
    </row>
    <row r="27">
      <c r="A27" s="318" t="s">
        <v>903</v>
      </c>
      <c r="B27" s="318"/>
      <c r="C27" s="319" t="s">
        <v>903</v>
      </c>
      <c r="D27" s="319" t="s">
        <v>903</v>
      </c>
      <c r="F27" s="322"/>
      <c r="H27" s="319" t="s">
        <v>898</v>
      </c>
    </row>
    <row r="28">
      <c r="A28" s="318" t="s">
        <v>898</v>
      </c>
      <c r="B28" s="318"/>
      <c r="C28" s="319" t="s">
        <v>898</v>
      </c>
      <c r="D28" s="319" t="s">
        <v>898</v>
      </c>
      <c r="F28" s="322"/>
      <c r="H28" s="319" t="s">
        <v>1028</v>
      </c>
    </row>
    <row r="29">
      <c r="A29" s="318" t="s">
        <v>970</v>
      </c>
      <c r="B29" s="318"/>
      <c r="C29" s="319" t="s">
        <v>970</v>
      </c>
      <c r="D29" s="318" t="s">
        <v>970</v>
      </c>
      <c r="F29" s="322"/>
      <c r="H29" s="319" t="s">
        <v>1030</v>
      </c>
    </row>
    <row r="30">
      <c r="A30" s="318" t="s">
        <v>973</v>
      </c>
      <c r="B30" s="318"/>
      <c r="C30" s="319" t="s">
        <v>973</v>
      </c>
      <c r="D30" s="318" t="s">
        <v>973</v>
      </c>
      <c r="F30" s="322"/>
      <c r="H30" s="319" t="s">
        <v>1035</v>
      </c>
    </row>
    <row r="31">
      <c r="A31" s="318" t="s">
        <v>977</v>
      </c>
      <c r="B31" s="318"/>
      <c r="C31" s="319" t="s">
        <v>977</v>
      </c>
      <c r="D31" s="318" t="s">
        <v>977</v>
      </c>
      <c r="F31" s="322"/>
      <c r="H31" s="319" t="s">
        <v>1039</v>
      </c>
    </row>
    <row r="32">
      <c r="A32" s="318" t="s">
        <v>980</v>
      </c>
      <c r="B32" s="318"/>
      <c r="C32" s="319" t="s">
        <v>980</v>
      </c>
      <c r="D32" s="319" t="s">
        <v>980</v>
      </c>
      <c r="E32" s="320"/>
      <c r="F32" s="322"/>
      <c r="H32" s="319" t="s">
        <v>1042</v>
      </c>
    </row>
    <row r="33">
      <c r="A33" s="318" t="s">
        <v>915</v>
      </c>
      <c r="B33" s="318"/>
      <c r="D33" s="320"/>
      <c r="E33" s="320"/>
      <c r="G33" s="322"/>
      <c r="H33" s="319" t="s">
        <v>1045</v>
      </c>
    </row>
    <row r="34">
      <c r="A34" s="318" t="s">
        <v>1016</v>
      </c>
      <c r="B34" s="318"/>
      <c r="C34" s="319" t="s">
        <v>1016</v>
      </c>
      <c r="E34" s="320"/>
      <c r="G34" s="322"/>
      <c r="H34" s="319" t="s">
        <v>1045</v>
      </c>
    </row>
    <row r="35">
      <c r="A35" s="339" t="s">
        <v>998</v>
      </c>
      <c r="B35" s="339"/>
      <c r="C35" s="319" t="s">
        <v>998</v>
      </c>
      <c r="D35" s="319" t="s">
        <v>998</v>
      </c>
      <c r="E35" s="320"/>
      <c r="H35" s="319" t="s">
        <v>1050</v>
      </c>
    </row>
    <row r="36">
      <c r="A36" s="339" t="s">
        <v>1004</v>
      </c>
      <c r="B36" s="339"/>
      <c r="C36" s="319" t="s">
        <v>1004</v>
      </c>
      <c r="D36" s="319" t="s">
        <v>1004</v>
      </c>
      <c r="E36" s="320"/>
      <c r="G36" s="319" t="s">
        <v>903</v>
      </c>
      <c r="H36" s="319" t="s">
        <v>1056</v>
      </c>
    </row>
    <row r="37">
      <c r="A37" s="328" t="s">
        <v>1072</v>
      </c>
      <c r="B37" s="328"/>
      <c r="C37" s="323" t="s">
        <v>333</v>
      </c>
      <c r="D37" s="328" t="s">
        <v>333</v>
      </c>
      <c r="E37" s="319" t="s">
        <v>903</v>
      </c>
      <c r="F37" s="319" t="s">
        <v>895</v>
      </c>
      <c r="G37" s="319" t="s">
        <v>898</v>
      </c>
      <c r="H37" s="319" t="s">
        <v>1003</v>
      </c>
    </row>
    <row r="38">
      <c r="A38" s="318" t="s">
        <v>1023</v>
      </c>
      <c r="B38" s="318"/>
      <c r="C38" s="319" t="s">
        <v>1023</v>
      </c>
      <c r="D38" s="318" t="s">
        <v>1023</v>
      </c>
      <c r="E38" s="319" t="s">
        <v>898</v>
      </c>
      <c r="F38" s="319" t="s">
        <v>898</v>
      </c>
      <c r="G38" s="319" t="s">
        <v>1003</v>
      </c>
      <c r="H38" s="319" t="s">
        <v>1013</v>
      </c>
    </row>
    <row r="39">
      <c r="A39" s="318" t="s">
        <v>1032</v>
      </c>
      <c r="B39" s="318"/>
      <c r="C39" s="319" t="s">
        <v>1032</v>
      </c>
      <c r="D39" s="319" t="s">
        <v>1032</v>
      </c>
      <c r="E39" s="319" t="s">
        <v>915</v>
      </c>
      <c r="F39" s="319" t="s">
        <v>935</v>
      </c>
      <c r="G39" s="319" t="s">
        <v>1013</v>
      </c>
      <c r="H39" s="319" t="s">
        <v>1064</v>
      </c>
    </row>
    <row r="40">
      <c r="A40" s="318" t="s">
        <v>1059</v>
      </c>
      <c r="B40" s="318"/>
      <c r="C40" s="319" t="s">
        <v>1059</v>
      </c>
      <c r="E40" s="323" t="s">
        <v>67</v>
      </c>
      <c r="F40" s="323" t="s">
        <v>382</v>
      </c>
      <c r="G40" s="335" t="s">
        <v>67</v>
      </c>
      <c r="H40" s="323" t="s">
        <v>382</v>
      </c>
    </row>
    <row r="41">
      <c r="A41" s="318" t="s">
        <v>1055</v>
      </c>
      <c r="B41" s="318"/>
      <c r="C41" s="319" t="s">
        <v>1055</v>
      </c>
      <c r="D41" s="339" t="s">
        <v>1055</v>
      </c>
      <c r="E41" s="322"/>
      <c r="F41" s="329" t="s">
        <v>954</v>
      </c>
      <c r="H41" s="319" t="s">
        <v>954</v>
      </c>
    </row>
    <row r="42">
      <c r="A42" s="328" t="s">
        <v>1088</v>
      </c>
      <c r="B42" s="328"/>
      <c r="C42" s="323" t="s">
        <v>381</v>
      </c>
      <c r="D42" s="343" t="s">
        <v>381</v>
      </c>
      <c r="E42" s="322"/>
      <c r="H42" s="319" t="s">
        <v>1067</v>
      </c>
    </row>
    <row r="43">
      <c r="A43" s="328" t="s">
        <v>1089</v>
      </c>
      <c r="B43" s="328"/>
      <c r="C43" s="323" t="s">
        <v>382</v>
      </c>
      <c r="D43" s="343" t="s">
        <v>382</v>
      </c>
      <c r="E43" s="322"/>
      <c r="H43" s="319" t="s">
        <v>1068</v>
      </c>
    </row>
    <row r="44">
      <c r="A44" s="318" t="s">
        <v>955</v>
      </c>
      <c r="B44" s="318"/>
      <c r="C44" s="319" t="s">
        <v>955</v>
      </c>
      <c r="D44" s="319" t="s">
        <v>955</v>
      </c>
      <c r="E44" s="322"/>
      <c r="H44" s="319" t="s">
        <v>1071</v>
      </c>
    </row>
    <row r="45">
      <c r="A45" s="318" t="s">
        <v>959</v>
      </c>
      <c r="B45" s="318"/>
      <c r="C45" s="319" t="s">
        <v>959</v>
      </c>
      <c r="D45" s="319" t="s">
        <v>959</v>
      </c>
      <c r="E45" s="322"/>
      <c r="H45" s="319" t="s">
        <v>1075</v>
      </c>
    </row>
    <row r="46">
      <c r="A46" s="319"/>
      <c r="B46" s="319"/>
      <c r="C46" s="319" t="s">
        <v>983</v>
      </c>
      <c r="D46" s="319" t="s">
        <v>983</v>
      </c>
      <c r="E46" s="320"/>
      <c r="H46" s="319" t="s">
        <v>1078</v>
      </c>
    </row>
    <row r="47">
      <c r="A47" s="343" t="s">
        <v>383</v>
      </c>
      <c r="B47" s="343"/>
      <c r="C47" s="323" t="s">
        <v>403</v>
      </c>
      <c r="D47" s="323" t="s">
        <v>403</v>
      </c>
      <c r="H47" s="319" t="s">
        <v>1082</v>
      </c>
    </row>
    <row r="48">
      <c r="A48" s="343" t="s">
        <v>1091</v>
      </c>
      <c r="B48" s="343"/>
      <c r="C48" s="323" t="s">
        <v>406</v>
      </c>
      <c r="D48" s="323" t="s">
        <v>406</v>
      </c>
      <c r="F48" s="331" t="s">
        <v>962</v>
      </c>
      <c r="H48" s="323" t="s">
        <v>1085</v>
      </c>
    </row>
    <row r="49">
      <c r="A49" s="343" t="s">
        <v>1092</v>
      </c>
      <c r="B49" s="343"/>
      <c r="C49" s="323" t="s">
        <v>407</v>
      </c>
      <c r="D49" s="323" t="s">
        <v>407</v>
      </c>
      <c r="H49" s="323" t="s">
        <v>1086</v>
      </c>
    </row>
    <row r="50">
      <c r="A50" s="321"/>
      <c r="B50" s="321"/>
      <c r="C50" s="322"/>
      <c r="D50" s="322"/>
      <c r="E50" s="319" t="s">
        <v>955</v>
      </c>
      <c r="F50" s="319" t="s">
        <v>955</v>
      </c>
      <c r="G50" s="319" t="s">
        <v>955</v>
      </c>
      <c r="H50" s="319" t="s">
        <v>955</v>
      </c>
    </row>
    <row r="51">
      <c r="A51" s="321"/>
      <c r="B51" s="321"/>
      <c r="C51" s="320"/>
      <c r="D51" s="322"/>
      <c r="E51" s="319" t="s">
        <v>959</v>
      </c>
      <c r="F51" s="319" t="s">
        <v>959</v>
      </c>
      <c r="G51" s="319" t="s">
        <v>959</v>
      </c>
      <c r="H51" s="319" t="s">
        <v>959</v>
      </c>
    </row>
    <row r="52">
      <c r="A52" s="321"/>
      <c r="B52" s="321"/>
      <c r="D52" s="320"/>
      <c r="E52" s="319" t="s">
        <v>979</v>
      </c>
      <c r="F52" s="319" t="s">
        <v>983</v>
      </c>
      <c r="G52" s="319" t="s">
        <v>983</v>
      </c>
      <c r="H52" s="319" t="s">
        <v>983</v>
      </c>
    </row>
    <row r="53">
      <c r="A53" s="321"/>
      <c r="B53" s="321"/>
      <c r="G53" s="326" t="s">
        <v>1047</v>
      </c>
      <c r="H53" s="319" t="s">
        <v>1047</v>
      </c>
    </row>
    <row r="54">
      <c r="A54" s="321"/>
      <c r="B54" s="321"/>
      <c r="C54" s="320"/>
      <c r="E54" s="323" t="s">
        <v>383</v>
      </c>
      <c r="F54" s="323" t="s">
        <v>403</v>
      </c>
      <c r="G54" s="323" t="s">
        <v>383</v>
      </c>
      <c r="H54" s="338" t="s">
        <v>403</v>
      </c>
    </row>
    <row r="55">
      <c r="A55" s="321"/>
      <c r="B55" s="321"/>
      <c r="C55" s="320"/>
      <c r="E55" s="323" t="s">
        <v>94</v>
      </c>
      <c r="F55" s="323" t="s">
        <v>406</v>
      </c>
      <c r="G55" s="323" t="s">
        <v>94</v>
      </c>
      <c r="H55" s="323" t="s">
        <v>406</v>
      </c>
    </row>
    <row r="56">
      <c r="A56" s="321"/>
      <c r="B56" s="321"/>
      <c r="C56" s="320"/>
      <c r="E56" s="323" t="s">
        <v>265</v>
      </c>
      <c r="F56" s="323" t="s">
        <v>992</v>
      </c>
      <c r="G56" s="323" t="s">
        <v>265</v>
      </c>
      <c r="H56" s="323" t="s">
        <v>1087</v>
      </c>
    </row>
    <row r="57">
      <c r="A57" s="321"/>
      <c r="B57" s="321"/>
      <c r="C57" s="320"/>
      <c r="H57" s="337"/>
    </row>
    <row r="58">
      <c r="A58" s="321"/>
      <c r="B58" s="321"/>
      <c r="C58" s="320"/>
      <c r="H58" s="337"/>
    </row>
    <row r="59">
      <c r="A59" s="321"/>
      <c r="B59" s="321"/>
      <c r="H59" s="337"/>
    </row>
    <row r="60">
      <c r="A60" s="321"/>
      <c r="B60" s="321"/>
      <c r="C60" s="320"/>
      <c r="H60" s="320"/>
    </row>
    <row r="61">
      <c r="A61" s="321"/>
      <c r="B61" s="321"/>
      <c r="C61" s="320"/>
      <c r="H61" s="320"/>
    </row>
    <row r="62">
      <c r="A62" s="321"/>
      <c r="B62" s="321"/>
      <c r="C62" s="320"/>
    </row>
    <row r="63">
      <c r="A63" s="321"/>
      <c r="B63" s="321"/>
    </row>
    <row r="64">
      <c r="C64" s="320"/>
    </row>
    <row r="65">
      <c r="A65" s="321"/>
      <c r="B65" s="321"/>
      <c r="C65" s="320"/>
    </row>
    <row r="66">
      <c r="A66" s="321"/>
      <c r="B66" s="321"/>
      <c r="C66" s="320"/>
    </row>
    <row r="67">
      <c r="A67" s="321"/>
      <c r="B67" s="321"/>
      <c r="C67" s="322"/>
    </row>
    <row r="68">
      <c r="C68" s="320"/>
    </row>
    <row r="69">
      <c r="A69" s="321" t="s">
        <v>710</v>
      </c>
      <c r="B69" s="321"/>
      <c r="C69" s="320"/>
    </row>
    <row r="70">
      <c r="A70" s="321"/>
      <c r="B70" s="321"/>
    </row>
    <row r="71">
      <c r="A71" s="321"/>
      <c r="B71" s="321"/>
    </row>
    <row r="72">
      <c r="A72" s="321"/>
      <c r="B72" s="321"/>
    </row>
    <row r="73">
      <c r="A73" s="321"/>
      <c r="B73" s="321"/>
    </row>
    <row r="74">
      <c r="A74" s="321"/>
      <c r="B74" s="321"/>
      <c r="C74" s="320"/>
    </row>
    <row r="75">
      <c r="A75" s="321"/>
      <c r="B75" s="321"/>
      <c r="C75" s="320"/>
    </row>
    <row r="76">
      <c r="A76" s="321"/>
      <c r="B76" s="321"/>
      <c r="C76" s="320"/>
    </row>
    <row r="77">
      <c r="A77" s="321"/>
      <c r="B77" s="321"/>
      <c r="C77" s="320"/>
    </row>
    <row r="78">
      <c r="A78" s="327"/>
      <c r="B78" s="327"/>
      <c r="C78" s="320"/>
    </row>
    <row r="79">
      <c r="A79" s="321"/>
      <c r="B79" s="321"/>
      <c r="C79" s="322"/>
    </row>
    <row r="80">
      <c r="A80" s="321"/>
      <c r="B80" s="321"/>
      <c r="C80" s="322"/>
    </row>
    <row r="81">
      <c r="C81" s="322"/>
    </row>
    <row r="82">
      <c r="C82" s="322"/>
    </row>
    <row r="83">
      <c r="C83" s="322"/>
    </row>
    <row r="84">
      <c r="C84" s="322"/>
    </row>
    <row r="85">
      <c r="A85" s="321"/>
      <c r="B85" s="321"/>
      <c r="C85" s="322"/>
    </row>
    <row r="86">
      <c r="A86" s="321"/>
      <c r="B86" s="321"/>
      <c r="C86" s="322"/>
    </row>
    <row r="87">
      <c r="A87" s="321"/>
      <c r="B87" s="321"/>
      <c r="C87" s="322"/>
    </row>
    <row r="88">
      <c r="A88" s="321"/>
      <c r="B88" s="321"/>
      <c r="C88" s="320"/>
    </row>
    <row r="89">
      <c r="A89" s="321"/>
      <c r="B89" s="321"/>
    </row>
    <row r="90">
      <c r="A90" s="327"/>
      <c r="B90" s="327"/>
    </row>
    <row r="91">
      <c r="A91" s="327"/>
      <c r="B91" s="327"/>
    </row>
    <row r="92">
      <c r="A92" s="327"/>
      <c r="B92" s="327"/>
    </row>
    <row r="93">
      <c r="A93" s="327"/>
      <c r="B93" s="327"/>
    </row>
    <row r="94">
      <c r="A94" s="327"/>
      <c r="B94" s="327"/>
    </row>
    <row r="95">
      <c r="A95" s="327"/>
      <c r="B95" s="327"/>
    </row>
    <row r="96">
      <c r="A96" s="327"/>
      <c r="B96" s="327"/>
    </row>
    <row r="97">
      <c r="A97" s="327"/>
      <c r="B97" s="327"/>
    </row>
    <row r="98">
      <c r="A98" s="327"/>
      <c r="B98" s="327"/>
    </row>
    <row r="99">
      <c r="A99" s="321"/>
      <c r="B99" s="321"/>
    </row>
    <row r="148">
      <c r="G148" s="336"/>
    </row>
    <row r="167">
      <c r="A167" s="344"/>
      <c r="B167" s="344"/>
    </row>
    <row r="168">
      <c r="A168" s="321"/>
      <c r="B168" s="321"/>
    </row>
    <row r="169">
      <c r="A169" s="321"/>
      <c r="B169" s="321"/>
    </row>
    <row r="170">
      <c r="A170" s="321"/>
      <c r="B170" s="321"/>
    </row>
    <row r="171">
      <c r="A171" s="327"/>
      <c r="B171" s="327"/>
    </row>
    <row r="172">
      <c r="A172" s="321"/>
      <c r="B172" s="321"/>
    </row>
    <row r="173">
      <c r="A173" s="321"/>
      <c r="B173" s="321"/>
    </row>
    <row r="174">
      <c r="A174" s="321"/>
      <c r="B174" s="3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8.75"/>
    <col customWidth="1" min="2" max="2" width="13.5"/>
    <col customWidth="1" hidden="1" min="3" max="3" width="12.0"/>
    <col customWidth="1" min="4" max="4" width="13.5"/>
    <col customWidth="1" hidden="1" min="5" max="5" width="12.0"/>
    <col hidden="1" min="6" max="6" width="12.63"/>
    <col customWidth="1" hidden="1" min="7" max="7" width="12.0"/>
    <col hidden="1" min="9" max="9" width="12.63"/>
    <col hidden="1" min="11" max="13" width="12.63"/>
  </cols>
  <sheetData>
    <row r="1">
      <c r="A1" s="77" t="s">
        <v>0</v>
      </c>
      <c r="B1" s="78" t="s">
        <v>132</v>
      </c>
      <c r="H1" s="78" t="s">
        <v>133</v>
      </c>
      <c r="N1" s="78" t="s">
        <v>134</v>
      </c>
      <c r="P1" s="78" t="s">
        <v>135</v>
      </c>
      <c r="R1" s="78" t="s">
        <v>136</v>
      </c>
      <c r="T1" s="78" t="s">
        <v>137</v>
      </c>
      <c r="V1" s="78" t="s">
        <v>138</v>
      </c>
      <c r="X1" s="78" t="s">
        <v>139</v>
      </c>
      <c r="Z1" s="79" t="s">
        <v>140</v>
      </c>
      <c r="AA1" s="80"/>
      <c r="AB1" s="78" t="s">
        <v>141</v>
      </c>
      <c r="AD1" s="78"/>
    </row>
    <row r="2">
      <c r="A2" s="81"/>
      <c r="B2" s="2" t="s">
        <v>1</v>
      </c>
      <c r="C2" s="3"/>
      <c r="D2" s="4" t="s">
        <v>2</v>
      </c>
      <c r="E2" s="5"/>
      <c r="F2" s="6" t="s">
        <v>3</v>
      </c>
      <c r="G2" s="5"/>
      <c r="H2" s="2" t="s">
        <v>1</v>
      </c>
      <c r="I2" s="3"/>
      <c r="J2" s="4" t="s">
        <v>2</v>
      </c>
      <c r="K2" s="5"/>
      <c r="L2" s="6" t="s">
        <v>3</v>
      </c>
      <c r="M2" s="5"/>
      <c r="N2" s="2" t="s">
        <v>1</v>
      </c>
      <c r="O2" s="4" t="s">
        <v>2</v>
      </c>
      <c r="P2" s="2" t="s">
        <v>1</v>
      </c>
      <c r="Q2" s="4" t="s">
        <v>2</v>
      </c>
      <c r="R2" s="2" t="s">
        <v>1</v>
      </c>
      <c r="S2" s="4" t="s">
        <v>2</v>
      </c>
      <c r="T2" s="2" t="s">
        <v>1</v>
      </c>
      <c r="U2" s="4" t="s">
        <v>2</v>
      </c>
      <c r="V2" s="2" t="s">
        <v>1</v>
      </c>
      <c r="W2" s="4" t="s">
        <v>2</v>
      </c>
      <c r="X2" s="2" t="s">
        <v>1</v>
      </c>
      <c r="Y2" s="4" t="s">
        <v>2</v>
      </c>
      <c r="Z2" s="82" t="s">
        <v>1</v>
      </c>
      <c r="AA2" s="83" t="s">
        <v>2</v>
      </c>
      <c r="AB2" s="2" t="s">
        <v>1</v>
      </c>
      <c r="AC2" s="4" t="s">
        <v>2</v>
      </c>
      <c r="AD2" s="78"/>
    </row>
    <row r="3">
      <c r="A3" s="11"/>
      <c r="B3" s="12" t="s">
        <v>142</v>
      </c>
      <c r="C3" s="13" t="s">
        <v>11</v>
      </c>
      <c r="D3" s="12" t="s">
        <v>142</v>
      </c>
      <c r="E3" s="14" t="s">
        <v>11</v>
      </c>
      <c r="F3" s="15" t="s">
        <v>10</v>
      </c>
      <c r="G3" s="14" t="s">
        <v>11</v>
      </c>
      <c r="H3" s="12" t="s">
        <v>142</v>
      </c>
      <c r="I3" s="13" t="s">
        <v>11</v>
      </c>
      <c r="J3" s="12" t="s">
        <v>142</v>
      </c>
      <c r="K3" s="14" t="s">
        <v>11</v>
      </c>
      <c r="L3" s="15" t="s">
        <v>10</v>
      </c>
      <c r="M3" s="14" t="s">
        <v>11</v>
      </c>
      <c r="N3" s="12" t="s">
        <v>142</v>
      </c>
      <c r="O3" s="12" t="s">
        <v>142</v>
      </c>
      <c r="P3" s="12" t="s">
        <v>142</v>
      </c>
      <c r="Q3" s="12" t="s">
        <v>142</v>
      </c>
      <c r="R3" s="12" t="s">
        <v>142</v>
      </c>
      <c r="S3" s="12" t="s">
        <v>142</v>
      </c>
      <c r="T3" s="12" t="s">
        <v>142</v>
      </c>
      <c r="U3" s="12" t="s">
        <v>142</v>
      </c>
      <c r="V3" s="12" t="s">
        <v>142</v>
      </c>
      <c r="W3" s="12" t="s">
        <v>142</v>
      </c>
      <c r="X3" s="12" t="s">
        <v>142</v>
      </c>
      <c r="Y3" s="12" t="s">
        <v>142</v>
      </c>
      <c r="Z3" s="84" t="s">
        <v>142</v>
      </c>
      <c r="AA3" s="85" t="s">
        <v>142</v>
      </c>
      <c r="AB3" s="12" t="s">
        <v>142</v>
      </c>
      <c r="AC3" s="12" t="s">
        <v>142</v>
      </c>
      <c r="AD3" s="86"/>
    </row>
    <row r="4">
      <c r="A4" s="87" t="s">
        <v>143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90"/>
      <c r="AA4" s="91"/>
      <c r="AB4" s="14"/>
      <c r="AC4" s="14"/>
      <c r="AD4" s="92"/>
    </row>
    <row r="5">
      <c r="A5" s="93" t="s">
        <v>144</v>
      </c>
      <c r="B5" s="94"/>
      <c r="D5" s="95"/>
      <c r="H5" s="94"/>
      <c r="J5" s="95"/>
      <c r="N5" s="94"/>
      <c r="O5" s="95"/>
      <c r="P5" s="94"/>
      <c r="Q5" s="95"/>
      <c r="R5" s="94"/>
      <c r="S5" s="95"/>
      <c r="T5" s="94"/>
      <c r="U5" s="95"/>
      <c r="V5" s="94"/>
      <c r="W5" s="95"/>
      <c r="X5" s="94"/>
      <c r="Y5" s="95"/>
      <c r="Z5" s="94"/>
      <c r="AA5" s="95"/>
      <c r="AB5" s="94"/>
      <c r="AC5" s="95"/>
      <c r="AD5" s="96"/>
    </row>
    <row r="6">
      <c r="A6" s="93" t="s">
        <v>14</v>
      </c>
      <c r="B6" s="94"/>
      <c r="D6" s="95"/>
      <c r="H6" s="94"/>
      <c r="J6" s="95"/>
      <c r="N6" s="94"/>
      <c r="O6" s="95"/>
      <c r="P6" s="94"/>
      <c r="Q6" s="95"/>
      <c r="R6" s="94"/>
      <c r="S6" s="95"/>
      <c r="T6" s="94"/>
      <c r="U6" s="95"/>
      <c r="V6" s="94"/>
      <c r="W6" s="95"/>
      <c r="X6" s="94"/>
      <c r="Y6" s="95"/>
      <c r="Z6" s="94"/>
      <c r="AA6" s="95"/>
      <c r="AB6" s="94"/>
      <c r="AC6" s="95"/>
      <c r="AD6" s="96"/>
    </row>
    <row r="7">
      <c r="A7" s="93" t="s">
        <v>145</v>
      </c>
      <c r="B7" s="94"/>
      <c r="D7" s="95"/>
      <c r="H7" s="94"/>
      <c r="J7" s="95"/>
      <c r="N7" s="94"/>
      <c r="O7" s="95"/>
      <c r="P7" s="94"/>
      <c r="Q7" s="95"/>
      <c r="R7" s="94"/>
      <c r="S7" s="95"/>
      <c r="T7" s="94"/>
      <c r="U7" s="95"/>
      <c r="V7" s="94"/>
      <c r="W7" s="95"/>
      <c r="X7" s="94"/>
      <c r="Y7" s="95"/>
      <c r="Z7" s="94"/>
      <c r="AA7" s="95"/>
      <c r="AB7" s="94"/>
      <c r="AC7" s="95"/>
      <c r="AD7" s="96"/>
    </row>
    <row r="8">
      <c r="A8" s="93" t="s">
        <v>20</v>
      </c>
      <c r="B8" s="97">
        <v>4.1136E13</v>
      </c>
      <c r="D8" s="98">
        <v>6.1295E13</v>
      </c>
      <c r="H8" s="97">
        <v>4074530.0</v>
      </c>
      <c r="J8" s="98">
        <v>3818601.0</v>
      </c>
      <c r="N8" s="97">
        <v>1.8596609E13</v>
      </c>
      <c r="O8" s="98">
        <v>3.8281513E13</v>
      </c>
      <c r="P8" s="97">
        <v>1.020598E12</v>
      </c>
      <c r="Q8" s="98">
        <v>5.02882E11</v>
      </c>
      <c r="R8" s="97">
        <v>3674839.0</v>
      </c>
      <c r="S8" s="98">
        <v>3850844.0</v>
      </c>
      <c r="T8" s="97">
        <v>1400029.0</v>
      </c>
      <c r="U8" s="98">
        <v>1265434.0</v>
      </c>
      <c r="V8" s="97">
        <v>3185373.0</v>
      </c>
      <c r="W8" s="98">
        <v>4525505.0</v>
      </c>
      <c r="X8" s="97">
        <v>2.31237449014E12</v>
      </c>
      <c r="Y8" s="98">
        <v>2.13339908162E12</v>
      </c>
      <c r="Z8" s="97">
        <v>830128.0</v>
      </c>
      <c r="AA8" s="98">
        <v>923047.0</v>
      </c>
      <c r="AB8" s="97">
        <v>1.57160214E8</v>
      </c>
      <c r="AC8" s="98">
        <v>3.70538755E8</v>
      </c>
      <c r="AD8" s="99"/>
    </row>
    <row r="9">
      <c r="A9" s="93" t="s">
        <v>146</v>
      </c>
      <c r="B9" s="100"/>
      <c r="D9" s="101"/>
      <c r="H9" s="100"/>
      <c r="J9" s="101"/>
      <c r="N9" s="100"/>
      <c r="O9" s="101"/>
      <c r="P9" s="100"/>
      <c r="Q9" s="101"/>
      <c r="R9" s="100"/>
      <c r="S9" s="101"/>
      <c r="T9" s="100"/>
      <c r="U9" s="101"/>
      <c r="V9" s="100"/>
      <c r="W9" s="101"/>
      <c r="X9" s="100"/>
      <c r="Y9" s="101"/>
      <c r="Z9" s="100"/>
      <c r="AA9" s="101"/>
      <c r="AB9" s="100"/>
      <c r="AC9" s="101"/>
      <c r="AD9" s="102"/>
    </row>
    <row r="10">
      <c r="A10" s="93" t="s">
        <v>147</v>
      </c>
      <c r="B10" s="100"/>
      <c r="D10" s="101"/>
      <c r="H10" s="100"/>
      <c r="J10" s="101"/>
      <c r="N10" s="100"/>
      <c r="O10" s="101"/>
      <c r="P10" s="100"/>
      <c r="Q10" s="101"/>
      <c r="R10" s="100"/>
      <c r="S10" s="101"/>
      <c r="T10" s="100"/>
      <c r="U10" s="101"/>
      <c r="V10" s="100"/>
      <c r="W10" s="101"/>
      <c r="X10" s="100"/>
      <c r="Y10" s="101"/>
      <c r="Z10" s="100"/>
      <c r="AA10" s="101"/>
      <c r="AB10" s="100"/>
      <c r="AC10" s="101"/>
      <c r="AD10" s="102"/>
    </row>
    <row r="11">
      <c r="A11" s="93" t="s">
        <v>148</v>
      </c>
      <c r="B11" s="100"/>
      <c r="D11" s="101"/>
      <c r="H11" s="100"/>
      <c r="J11" s="101"/>
      <c r="N11" s="100"/>
      <c r="O11" s="101"/>
      <c r="P11" s="100"/>
      <c r="Q11" s="101"/>
      <c r="R11" s="100"/>
      <c r="S11" s="101"/>
      <c r="T11" s="100"/>
      <c r="U11" s="101"/>
      <c r="V11" s="100"/>
      <c r="W11" s="101"/>
      <c r="X11" s="100"/>
      <c r="Y11" s="101"/>
      <c r="Z11" s="100"/>
      <c r="AA11" s="101"/>
      <c r="AB11" s="100"/>
      <c r="AC11" s="101"/>
      <c r="AD11" s="102"/>
    </row>
    <row r="12">
      <c r="A12" s="93" t="s">
        <v>149</v>
      </c>
      <c r="B12" s="94"/>
      <c r="D12" s="95"/>
      <c r="H12" s="94"/>
      <c r="J12" s="95"/>
      <c r="N12" s="94"/>
      <c r="O12" s="95"/>
      <c r="P12" s="94"/>
      <c r="Q12" s="95"/>
      <c r="R12" s="94"/>
      <c r="S12" s="95"/>
      <c r="T12" s="94"/>
      <c r="U12" s="95"/>
      <c r="V12" s="94"/>
      <c r="W12" s="95"/>
      <c r="X12" s="94"/>
      <c r="Y12" s="95"/>
      <c r="Z12" s="94"/>
      <c r="AA12" s="95"/>
      <c r="AB12" s="94"/>
      <c r="AC12" s="95"/>
      <c r="AD12" s="96"/>
    </row>
    <row r="13">
      <c r="A13" s="93" t="s">
        <v>150</v>
      </c>
      <c r="B13" s="100"/>
      <c r="D13" s="98">
        <v>1.1E10</v>
      </c>
      <c r="H13" s="100"/>
      <c r="J13" s="101"/>
      <c r="N13" s="100"/>
      <c r="O13" s="101"/>
      <c r="P13" s="100"/>
      <c r="Q13" s="101"/>
      <c r="R13" s="100"/>
      <c r="S13" s="101"/>
      <c r="T13" s="100"/>
      <c r="U13" s="101"/>
      <c r="V13" s="100"/>
      <c r="W13" s="101"/>
      <c r="X13" s="100"/>
      <c r="Y13" s="101"/>
      <c r="Z13" s="100"/>
      <c r="AA13" s="101"/>
      <c r="AB13" s="100"/>
      <c r="AC13" s="101"/>
      <c r="AD13" s="102"/>
    </row>
    <row r="14">
      <c r="A14" s="93" t="s">
        <v>151</v>
      </c>
      <c r="B14" s="97">
        <v>8.48E11</v>
      </c>
      <c r="D14" s="98">
        <v>2.75E11</v>
      </c>
      <c r="H14" s="100"/>
      <c r="J14" s="101"/>
      <c r="N14" s="100"/>
      <c r="O14" s="101"/>
      <c r="P14" s="100"/>
      <c r="Q14" s="101"/>
      <c r="R14" s="100"/>
      <c r="S14" s="101"/>
      <c r="T14" s="100"/>
      <c r="U14" s="101"/>
      <c r="V14" s="100"/>
      <c r="W14" s="101"/>
      <c r="X14" s="100"/>
      <c r="Y14" s="101"/>
      <c r="Z14" s="100"/>
      <c r="AA14" s="101"/>
      <c r="AB14" s="100"/>
      <c r="AC14" s="101"/>
      <c r="AD14" s="102"/>
    </row>
    <row r="15">
      <c r="A15" s="93" t="s">
        <v>152</v>
      </c>
      <c r="B15" s="100"/>
      <c r="D15" s="101"/>
      <c r="H15" s="100"/>
      <c r="J15" s="101"/>
      <c r="N15" s="100"/>
      <c r="O15" s="101"/>
      <c r="P15" s="100"/>
      <c r="Q15" s="101"/>
      <c r="R15" s="100"/>
      <c r="S15" s="101"/>
      <c r="T15" s="100"/>
      <c r="U15" s="101"/>
      <c r="V15" s="100"/>
      <c r="W15" s="101"/>
      <c r="X15" s="100"/>
      <c r="Y15" s="101"/>
      <c r="Z15" s="100"/>
      <c r="AA15" s="101"/>
      <c r="AB15" s="100"/>
      <c r="AC15" s="101"/>
      <c r="AD15" s="102"/>
    </row>
    <row r="16">
      <c r="A16" s="93" t="s">
        <v>153</v>
      </c>
      <c r="B16" s="103"/>
      <c r="D16" s="101"/>
      <c r="H16" s="100"/>
      <c r="J16" s="101"/>
      <c r="N16" s="100"/>
      <c r="O16" s="101"/>
      <c r="P16" s="100"/>
      <c r="Q16" s="101"/>
      <c r="R16" s="97">
        <v>443264.0</v>
      </c>
      <c r="S16" s="98">
        <v>315328.0</v>
      </c>
      <c r="T16" s="100"/>
      <c r="U16" s="101"/>
      <c r="V16" s="97">
        <v>95857.0</v>
      </c>
      <c r="W16" s="98">
        <v>61928.0</v>
      </c>
      <c r="X16" s="97">
        <v>8.615248936E9</v>
      </c>
      <c r="Y16" s="98">
        <v>9.167146664E9</v>
      </c>
      <c r="Z16" s="100"/>
      <c r="AA16" s="101"/>
      <c r="AB16" s="100"/>
      <c r="AC16" s="101"/>
      <c r="AD16" s="102"/>
    </row>
    <row r="17">
      <c r="A17" s="93" t="s">
        <v>154</v>
      </c>
      <c r="B17" s="97">
        <v>3.47E11</v>
      </c>
      <c r="D17" s="98">
        <v>6.35E11</v>
      </c>
      <c r="H17" s="100"/>
      <c r="J17" s="101"/>
      <c r="N17" s="100"/>
      <c r="O17" s="101"/>
      <c r="P17" s="100"/>
      <c r="Q17" s="101"/>
      <c r="R17" s="97">
        <v>1853.0</v>
      </c>
      <c r="S17" s="98">
        <v>128.0</v>
      </c>
      <c r="T17" s="100"/>
      <c r="U17" s="101"/>
      <c r="V17" s="100"/>
      <c r="W17" s="101"/>
      <c r="X17" s="100"/>
      <c r="Y17" s="101"/>
      <c r="Z17" s="100"/>
      <c r="AA17" s="101"/>
      <c r="AB17" s="100"/>
      <c r="AC17" s="101"/>
      <c r="AD17" s="102"/>
    </row>
    <row r="18">
      <c r="A18" s="93" t="s">
        <v>155</v>
      </c>
      <c r="B18" s="94"/>
      <c r="D18" s="95"/>
      <c r="H18" s="94"/>
      <c r="J18" s="95"/>
      <c r="N18" s="94"/>
      <c r="O18" s="95"/>
      <c r="P18" s="94"/>
      <c r="Q18" s="95"/>
      <c r="R18" s="94"/>
      <c r="S18" s="95"/>
      <c r="T18" s="94"/>
      <c r="U18" s="95"/>
      <c r="V18" s="94"/>
      <c r="W18" s="95"/>
      <c r="X18" s="94"/>
      <c r="Y18" s="95"/>
      <c r="Z18" s="94"/>
      <c r="AA18" s="95"/>
      <c r="AB18" s="94"/>
      <c r="AC18" s="95"/>
      <c r="AD18" s="96"/>
    </row>
    <row r="19">
      <c r="A19" s="93" t="s">
        <v>156</v>
      </c>
      <c r="B19" s="97">
        <v>2.4637E13</v>
      </c>
      <c r="D19" s="98">
        <v>2.6958E13</v>
      </c>
      <c r="H19" s="97">
        <v>2569601.0</v>
      </c>
      <c r="J19" s="98">
        <v>2161461.0</v>
      </c>
      <c r="N19" s="97">
        <v>1.8107603E13</v>
      </c>
      <c r="O19" s="98">
        <v>1.6672459E13</v>
      </c>
      <c r="P19" s="97">
        <v>2.104729E12</v>
      </c>
      <c r="Q19" s="98">
        <v>3.507072E12</v>
      </c>
      <c r="R19" s="97">
        <v>747683.0</v>
      </c>
      <c r="S19" s="98">
        <v>688326.0</v>
      </c>
      <c r="T19" s="97">
        <v>415986.0</v>
      </c>
      <c r="U19" s="98">
        <v>60894.0</v>
      </c>
      <c r="V19" s="97">
        <v>2712320.0</v>
      </c>
      <c r="W19" s="98">
        <v>2645121.0</v>
      </c>
      <c r="X19" s="97">
        <v>4.4869643266E10</v>
      </c>
      <c r="Y19" s="98">
        <v>3.8207113267E10</v>
      </c>
      <c r="Z19" s="97">
        <v>338154.0</v>
      </c>
      <c r="AA19" s="98">
        <v>339221.0</v>
      </c>
      <c r="AB19" s="97">
        <v>1.0742938E8</v>
      </c>
      <c r="AC19" s="98">
        <v>6.4855891E7</v>
      </c>
      <c r="AD19" s="99"/>
    </row>
    <row r="20">
      <c r="A20" s="93" t="s">
        <v>157</v>
      </c>
      <c r="B20" s="97">
        <v>3.301E12</v>
      </c>
      <c r="D20" s="98">
        <v>2.467E12</v>
      </c>
      <c r="H20" s="97">
        <v>1676.0</v>
      </c>
      <c r="J20" s="98">
        <v>1151.0</v>
      </c>
      <c r="N20" s="97">
        <v>1.197931E12</v>
      </c>
      <c r="O20" s="98">
        <v>3.60961E11</v>
      </c>
      <c r="P20" s="97">
        <v>2.38283E11</v>
      </c>
      <c r="Q20" s="98">
        <v>4.17427E11</v>
      </c>
      <c r="R20" s="97">
        <v>16984.0</v>
      </c>
      <c r="S20" s="98">
        <v>1023.0</v>
      </c>
      <c r="T20" s="97">
        <v>1279357.0</v>
      </c>
      <c r="U20" s="98">
        <v>1210987.0</v>
      </c>
      <c r="V20" s="97">
        <v>29655.0</v>
      </c>
      <c r="W20" s="98">
        <v>6551.0</v>
      </c>
      <c r="X20" s="97">
        <v>1.53740107824E11</v>
      </c>
      <c r="Y20" s="98">
        <v>4.7647813591E10</v>
      </c>
      <c r="Z20" s="97">
        <v>450568.0</v>
      </c>
      <c r="AA20" s="98">
        <v>347441.0</v>
      </c>
      <c r="AB20" s="97">
        <v>3782180.0</v>
      </c>
      <c r="AC20" s="98">
        <v>4425584.0</v>
      </c>
      <c r="AD20" s="99"/>
    </row>
    <row r="21">
      <c r="A21" s="93" t="s">
        <v>158</v>
      </c>
      <c r="B21" s="97">
        <v>3.8568E13</v>
      </c>
      <c r="D21" s="98">
        <v>3.6838E13</v>
      </c>
      <c r="H21" s="100"/>
      <c r="J21" s="101"/>
      <c r="N21" s="100"/>
      <c r="O21" s="101"/>
      <c r="P21" s="100"/>
      <c r="Q21" s="101"/>
      <c r="R21" s="100"/>
      <c r="S21" s="101"/>
      <c r="T21" s="100"/>
      <c r="U21" s="101"/>
      <c r="V21" s="100"/>
      <c r="W21" s="101"/>
      <c r="X21" s="100"/>
      <c r="Y21" s="101"/>
      <c r="Z21" s="100"/>
      <c r="AA21" s="101"/>
      <c r="AB21" s="100"/>
      <c r="AC21" s="101"/>
      <c r="AD21" s="102"/>
    </row>
    <row r="22">
      <c r="A22" s="93" t="s">
        <v>159</v>
      </c>
      <c r="B22" s="94"/>
      <c r="D22" s="95"/>
      <c r="H22" s="94"/>
      <c r="J22" s="95"/>
      <c r="N22" s="94"/>
      <c r="O22" s="95"/>
      <c r="P22" s="94"/>
      <c r="Q22" s="95"/>
      <c r="R22" s="94"/>
      <c r="S22" s="95"/>
      <c r="T22" s="94"/>
      <c r="U22" s="95"/>
      <c r="V22" s="94"/>
      <c r="W22" s="95"/>
      <c r="X22" s="94"/>
      <c r="Y22" s="95"/>
      <c r="Z22" s="94"/>
      <c r="AA22" s="95"/>
      <c r="AB22" s="94"/>
      <c r="AC22" s="95"/>
      <c r="AD22" s="96"/>
    </row>
    <row r="23">
      <c r="A23" s="93" t="s">
        <v>160</v>
      </c>
      <c r="B23" s="100"/>
      <c r="D23" s="101"/>
      <c r="H23" s="100"/>
      <c r="J23" s="101"/>
      <c r="N23" s="100"/>
      <c r="O23" s="101"/>
      <c r="P23" s="100"/>
      <c r="Q23" s="101"/>
      <c r="R23" s="100"/>
      <c r="S23" s="101"/>
      <c r="T23" s="100"/>
      <c r="U23" s="101"/>
      <c r="V23" s="100"/>
      <c r="W23" s="101"/>
      <c r="X23" s="100"/>
      <c r="Y23" s="101"/>
      <c r="Z23" s="100"/>
      <c r="AA23" s="101"/>
      <c r="AB23" s="100"/>
      <c r="AC23" s="101"/>
      <c r="AD23" s="102"/>
    </row>
    <row r="24">
      <c r="A24" s="93" t="s">
        <v>161</v>
      </c>
      <c r="B24" s="100"/>
      <c r="D24" s="101"/>
      <c r="H24" s="100"/>
      <c r="J24" s="101"/>
      <c r="N24" s="100"/>
      <c r="O24" s="101"/>
      <c r="P24" s="100"/>
      <c r="Q24" s="101"/>
      <c r="R24" s="100"/>
      <c r="S24" s="101"/>
      <c r="T24" s="100"/>
      <c r="U24" s="101"/>
      <c r="V24" s="100"/>
      <c r="W24" s="101"/>
      <c r="X24" s="100"/>
      <c r="Y24" s="101"/>
      <c r="Z24" s="100"/>
      <c r="AA24" s="101"/>
      <c r="AB24" s="100"/>
      <c r="AC24" s="101"/>
      <c r="AD24" s="102"/>
    </row>
    <row r="25">
      <c r="A25" s="93" t="s">
        <v>162</v>
      </c>
      <c r="B25" s="94"/>
      <c r="D25" s="95"/>
      <c r="H25" s="94"/>
      <c r="J25" s="95"/>
      <c r="N25" s="94"/>
      <c r="O25" s="95"/>
      <c r="P25" s="94"/>
      <c r="Q25" s="95"/>
      <c r="R25" s="94"/>
      <c r="S25" s="95"/>
      <c r="T25" s="94"/>
      <c r="U25" s="95"/>
      <c r="V25" s="94"/>
      <c r="W25" s="95"/>
      <c r="X25" s="94"/>
      <c r="Y25" s="95"/>
      <c r="Z25" s="94"/>
      <c r="AA25" s="95"/>
      <c r="AB25" s="94"/>
      <c r="AC25" s="95"/>
      <c r="AD25" s="96"/>
    </row>
    <row r="26">
      <c r="A26" s="93" t="s">
        <v>163</v>
      </c>
      <c r="B26" s="100"/>
      <c r="D26" s="101"/>
      <c r="H26" s="100"/>
      <c r="J26" s="101"/>
      <c r="N26" s="97">
        <v>8.45486E11</v>
      </c>
      <c r="O26" s="98">
        <v>4.4587E11</v>
      </c>
      <c r="P26" s="100"/>
      <c r="Q26" s="101"/>
      <c r="R26" s="100"/>
      <c r="S26" s="101"/>
      <c r="T26" s="100"/>
      <c r="U26" s="101"/>
      <c r="V26" s="100"/>
      <c r="W26" s="101"/>
      <c r="X26" s="100"/>
      <c r="Y26" s="101"/>
      <c r="Z26" s="100"/>
      <c r="AA26" s="101"/>
      <c r="AB26" s="100"/>
      <c r="AC26" s="101"/>
      <c r="AD26" s="102"/>
    </row>
    <row r="27">
      <c r="A27" s="93" t="s">
        <v>164</v>
      </c>
      <c r="B27" s="100"/>
      <c r="D27" s="101"/>
      <c r="H27" s="100"/>
      <c r="J27" s="101"/>
      <c r="N27" s="97">
        <v>1.23562E11</v>
      </c>
      <c r="O27" s="98">
        <v>1.54097E11</v>
      </c>
      <c r="P27" s="100"/>
      <c r="Q27" s="101"/>
      <c r="R27" s="100"/>
      <c r="S27" s="101"/>
      <c r="T27" s="100"/>
      <c r="U27" s="101"/>
      <c r="V27" s="100"/>
      <c r="W27" s="101"/>
      <c r="X27" s="100"/>
      <c r="Y27" s="101"/>
      <c r="Z27" s="100"/>
      <c r="AA27" s="101"/>
      <c r="AB27" s="100"/>
      <c r="AC27" s="101"/>
      <c r="AD27" s="102"/>
    </row>
    <row r="28">
      <c r="A28" s="93" t="s">
        <v>165</v>
      </c>
      <c r="B28" s="100"/>
      <c r="D28" s="101"/>
      <c r="H28" s="100"/>
      <c r="J28" s="101"/>
      <c r="N28" s="100"/>
      <c r="O28" s="101"/>
      <c r="P28" s="100"/>
      <c r="Q28" s="101"/>
      <c r="R28" s="100"/>
      <c r="S28" s="101"/>
      <c r="T28" s="100"/>
      <c r="U28" s="101"/>
      <c r="V28" s="100"/>
      <c r="W28" s="101"/>
      <c r="X28" s="100"/>
      <c r="Y28" s="101"/>
      <c r="Z28" s="100"/>
      <c r="AA28" s="101"/>
      <c r="AB28" s="100"/>
      <c r="AC28" s="101"/>
      <c r="AD28" s="102"/>
    </row>
    <row r="29">
      <c r="A29" s="93" t="s">
        <v>166</v>
      </c>
      <c r="B29" s="94"/>
      <c r="D29" s="95"/>
      <c r="H29" s="94"/>
      <c r="J29" s="95"/>
      <c r="N29" s="94"/>
      <c r="O29" s="95"/>
      <c r="P29" s="94"/>
      <c r="Q29" s="95"/>
      <c r="R29" s="94"/>
      <c r="S29" s="95"/>
      <c r="T29" s="94"/>
      <c r="U29" s="95"/>
      <c r="V29" s="94"/>
      <c r="W29" s="95"/>
      <c r="X29" s="94"/>
      <c r="Y29" s="95"/>
      <c r="Z29" s="94"/>
      <c r="AA29" s="95"/>
      <c r="AB29" s="94"/>
      <c r="AC29" s="95"/>
      <c r="AD29" s="96"/>
    </row>
    <row r="30">
      <c r="A30" s="93" t="s">
        <v>167</v>
      </c>
      <c r="B30" s="100"/>
      <c r="D30" s="101"/>
      <c r="H30" s="100"/>
      <c r="J30" s="101"/>
      <c r="N30" s="100"/>
      <c r="O30" s="101"/>
      <c r="P30" s="100"/>
      <c r="Q30" s="101"/>
      <c r="R30" s="100"/>
      <c r="S30" s="101"/>
      <c r="T30" s="100"/>
      <c r="U30" s="101"/>
      <c r="V30" s="100"/>
      <c r="W30" s="101"/>
      <c r="X30" s="100"/>
      <c r="Y30" s="101"/>
      <c r="Z30" s="100"/>
      <c r="AA30" s="101"/>
      <c r="AB30" s="100"/>
      <c r="AC30" s="101"/>
      <c r="AD30" s="102"/>
    </row>
    <row r="31">
      <c r="A31" s="93" t="s">
        <v>168</v>
      </c>
      <c r="B31" s="100"/>
      <c r="D31" s="101"/>
      <c r="H31" s="100"/>
      <c r="J31" s="101"/>
      <c r="N31" s="100"/>
      <c r="O31" s="101"/>
      <c r="P31" s="100"/>
      <c r="Q31" s="101"/>
      <c r="R31" s="100"/>
      <c r="S31" s="101"/>
      <c r="T31" s="100"/>
      <c r="U31" s="101"/>
      <c r="V31" s="100"/>
      <c r="W31" s="101"/>
      <c r="X31" s="100"/>
      <c r="Y31" s="101"/>
      <c r="Z31" s="100"/>
      <c r="AA31" s="101"/>
      <c r="AB31" s="100"/>
      <c r="AC31" s="101"/>
      <c r="AD31" s="102"/>
    </row>
    <row r="32">
      <c r="A32" s="93" t="s">
        <v>169</v>
      </c>
      <c r="B32" s="100"/>
      <c r="D32" s="101"/>
      <c r="H32" s="100"/>
      <c r="J32" s="101"/>
      <c r="N32" s="100"/>
      <c r="O32" s="101"/>
      <c r="P32" s="100"/>
      <c r="Q32" s="101"/>
      <c r="R32" s="100"/>
      <c r="S32" s="101"/>
      <c r="T32" s="100"/>
      <c r="U32" s="101"/>
      <c r="V32" s="100"/>
      <c r="W32" s="101"/>
      <c r="X32" s="100"/>
      <c r="Y32" s="101"/>
      <c r="Z32" s="100"/>
      <c r="AA32" s="101"/>
      <c r="AB32" s="100"/>
      <c r="AC32" s="101"/>
      <c r="AD32" s="102"/>
    </row>
    <row r="33">
      <c r="A33" s="93" t="s">
        <v>170</v>
      </c>
      <c r="B33" s="100"/>
      <c r="D33" s="101"/>
      <c r="H33" s="100"/>
      <c r="J33" s="101"/>
      <c r="N33" s="100"/>
      <c r="O33" s="101"/>
      <c r="P33" s="100"/>
      <c r="Q33" s="101"/>
      <c r="R33" s="100"/>
      <c r="S33" s="101"/>
      <c r="T33" s="100"/>
      <c r="U33" s="101"/>
      <c r="V33" s="100"/>
      <c r="W33" s="101"/>
      <c r="X33" s="100"/>
      <c r="Y33" s="101"/>
      <c r="Z33" s="100"/>
      <c r="AA33" s="101"/>
      <c r="AB33" s="100"/>
      <c r="AC33" s="101"/>
      <c r="AD33" s="102"/>
    </row>
    <row r="34">
      <c r="A34" s="93" t="s">
        <v>171</v>
      </c>
      <c r="B34" s="100"/>
      <c r="D34" s="101"/>
      <c r="H34" s="100"/>
      <c r="J34" s="101"/>
      <c r="N34" s="100"/>
      <c r="O34" s="101"/>
      <c r="P34" s="100"/>
      <c r="Q34" s="101"/>
      <c r="R34" s="100"/>
      <c r="S34" s="101"/>
      <c r="T34" s="100"/>
      <c r="U34" s="101"/>
      <c r="V34" s="100"/>
      <c r="W34" s="101"/>
      <c r="X34" s="100"/>
      <c r="Y34" s="101"/>
      <c r="Z34" s="100"/>
      <c r="AA34" s="101"/>
      <c r="AB34" s="100"/>
      <c r="AC34" s="101"/>
      <c r="AD34" s="102"/>
    </row>
    <row r="35">
      <c r="A35" s="93" t="s">
        <v>172</v>
      </c>
      <c r="B35" s="100"/>
      <c r="D35" s="101"/>
      <c r="H35" s="100"/>
      <c r="J35" s="101"/>
      <c r="N35" s="100"/>
      <c r="O35" s="101"/>
      <c r="P35" s="100"/>
      <c r="Q35" s="101"/>
      <c r="R35" s="100"/>
      <c r="S35" s="101"/>
      <c r="T35" s="100"/>
      <c r="U35" s="101"/>
      <c r="V35" s="100"/>
      <c r="W35" s="101"/>
      <c r="X35" s="100"/>
      <c r="Y35" s="101"/>
      <c r="Z35" s="100"/>
      <c r="AA35" s="101"/>
      <c r="AB35" s="100"/>
      <c r="AC35" s="101"/>
      <c r="AD35" s="102"/>
    </row>
    <row r="36">
      <c r="A36" s="93" t="s">
        <v>173</v>
      </c>
      <c r="B36" s="94"/>
      <c r="D36" s="95"/>
      <c r="H36" s="94"/>
      <c r="J36" s="95"/>
      <c r="N36" s="94"/>
      <c r="O36" s="95"/>
      <c r="P36" s="94"/>
      <c r="Q36" s="95"/>
      <c r="R36" s="94"/>
      <c r="S36" s="95"/>
      <c r="T36" s="94"/>
      <c r="U36" s="95"/>
      <c r="V36" s="94"/>
      <c r="W36" s="95"/>
      <c r="X36" s="94"/>
      <c r="Y36" s="95"/>
      <c r="Z36" s="94"/>
      <c r="AA36" s="95"/>
      <c r="AB36" s="94"/>
      <c r="AC36" s="95"/>
      <c r="AD36" s="96"/>
    </row>
    <row r="37">
      <c r="A37" s="93" t="s">
        <v>174</v>
      </c>
      <c r="B37" s="97">
        <v>4.641E12</v>
      </c>
      <c r="D37" s="98">
        <v>4.342E12</v>
      </c>
      <c r="H37" s="97">
        <v>240194.0</v>
      </c>
      <c r="J37" s="98">
        <v>327214.0</v>
      </c>
      <c r="N37" s="97">
        <v>8.33144E11</v>
      </c>
      <c r="O37" s="98">
        <v>1.04203E12</v>
      </c>
      <c r="P37" s="97">
        <v>2.31564E11</v>
      </c>
      <c r="Q37" s="98">
        <v>2.12065E11</v>
      </c>
      <c r="R37" s="97">
        <v>294989.0</v>
      </c>
      <c r="S37" s="98">
        <v>152208.0</v>
      </c>
      <c r="T37" s="97">
        <v>9141.0</v>
      </c>
      <c r="U37" s="98">
        <v>5803.0</v>
      </c>
      <c r="V37" s="100"/>
      <c r="W37" s="101"/>
      <c r="X37" s="100"/>
      <c r="Y37" s="101"/>
      <c r="Z37" s="97">
        <v>1806.0</v>
      </c>
      <c r="AA37" s="98">
        <v>2042.0</v>
      </c>
      <c r="AB37" s="97">
        <v>1.4733064E7</v>
      </c>
      <c r="AC37" s="98">
        <v>792418.0</v>
      </c>
      <c r="AD37" s="99"/>
    </row>
    <row r="38">
      <c r="A38" s="93" t="s">
        <v>175</v>
      </c>
      <c r="B38" s="97">
        <v>7.33E11</v>
      </c>
      <c r="D38" s="98">
        <v>5.99E11</v>
      </c>
      <c r="H38" s="97">
        <v>225.0</v>
      </c>
      <c r="J38" s="98">
        <v>0.0</v>
      </c>
      <c r="N38" s="97">
        <v>1.207575E12</v>
      </c>
      <c r="O38" s="98">
        <v>9.73304E11</v>
      </c>
      <c r="P38" s="97">
        <v>2.3074E10</v>
      </c>
      <c r="Q38" s="98">
        <v>7.4246E10</v>
      </c>
      <c r="R38" s="97">
        <v>25764.0</v>
      </c>
      <c r="S38" s="98">
        <v>0.0</v>
      </c>
      <c r="T38" s="100"/>
      <c r="U38" s="101"/>
      <c r="V38" s="97">
        <v>43818.0</v>
      </c>
      <c r="W38" s="98">
        <v>34023.0</v>
      </c>
      <c r="X38" s="100"/>
      <c r="Y38" s="101"/>
      <c r="Z38" s="100"/>
      <c r="AA38" s="101"/>
      <c r="AB38" s="97">
        <v>4126262.0</v>
      </c>
      <c r="AC38" s="98">
        <v>2.1759531E7</v>
      </c>
      <c r="AD38" s="99"/>
    </row>
    <row r="39">
      <c r="A39" s="93" t="s">
        <v>176</v>
      </c>
      <c r="B39" s="94"/>
      <c r="D39" s="95"/>
      <c r="H39" s="94"/>
      <c r="J39" s="95"/>
      <c r="N39" s="94"/>
      <c r="O39" s="95"/>
      <c r="P39" s="94"/>
      <c r="Q39" s="95"/>
      <c r="R39" s="94"/>
      <c r="S39" s="95"/>
      <c r="T39" s="94"/>
      <c r="U39" s="95"/>
      <c r="V39" s="94"/>
      <c r="W39" s="95"/>
      <c r="X39" s="94"/>
      <c r="Y39" s="95"/>
      <c r="Z39" s="94"/>
      <c r="AA39" s="95"/>
      <c r="AB39" s="94"/>
      <c r="AC39" s="95"/>
      <c r="AD39" s="96"/>
    </row>
    <row r="40">
      <c r="A40" s="93" t="s">
        <v>177</v>
      </c>
      <c r="B40" s="100"/>
      <c r="D40" s="101"/>
      <c r="H40" s="100"/>
      <c r="J40" s="101"/>
      <c r="N40" s="100"/>
      <c r="O40" s="101"/>
      <c r="P40" s="100"/>
      <c r="Q40" s="101"/>
      <c r="R40" s="100"/>
      <c r="S40" s="101"/>
      <c r="T40" s="100"/>
      <c r="U40" s="101"/>
      <c r="V40" s="100"/>
      <c r="W40" s="101"/>
      <c r="X40" s="100"/>
      <c r="Y40" s="101"/>
      <c r="Z40" s="100"/>
      <c r="AA40" s="101"/>
      <c r="AB40" s="100"/>
      <c r="AC40" s="101"/>
      <c r="AD40" s="102"/>
    </row>
    <row r="41">
      <c r="A41" s="93" t="s">
        <v>178</v>
      </c>
      <c r="B41" s="100"/>
      <c r="D41" s="101"/>
      <c r="H41" s="100"/>
      <c r="J41" s="101"/>
      <c r="N41" s="100"/>
      <c r="O41" s="101"/>
      <c r="P41" s="100"/>
      <c r="Q41" s="101"/>
      <c r="R41" s="100"/>
      <c r="S41" s="101"/>
      <c r="T41" s="100"/>
      <c r="U41" s="101"/>
      <c r="V41" s="100"/>
      <c r="W41" s="101"/>
      <c r="X41" s="100"/>
      <c r="Y41" s="101"/>
      <c r="Z41" s="100"/>
      <c r="AA41" s="101"/>
      <c r="AB41" s="100"/>
      <c r="AC41" s="101"/>
      <c r="AD41" s="102"/>
    </row>
    <row r="42">
      <c r="A42" s="93" t="s">
        <v>176</v>
      </c>
      <c r="B42" s="103"/>
      <c r="D42" s="101"/>
      <c r="H42" s="97">
        <v>1.0094023E7</v>
      </c>
      <c r="J42" s="98">
        <v>9128428.0</v>
      </c>
      <c r="N42" s="100"/>
      <c r="O42" s="101"/>
      <c r="P42" s="100"/>
      <c r="Q42" s="101"/>
      <c r="R42" s="97">
        <v>8087950.0</v>
      </c>
      <c r="S42" s="98">
        <v>4698748.0</v>
      </c>
      <c r="T42" s="97">
        <v>369626.0</v>
      </c>
      <c r="U42" s="98">
        <v>486538.0</v>
      </c>
      <c r="V42" s="97">
        <v>2904699.0</v>
      </c>
      <c r="W42" s="98">
        <v>2830700.0</v>
      </c>
      <c r="X42" s="97">
        <v>2.664947948466E12</v>
      </c>
      <c r="Y42" s="98">
        <v>2.810769398502E12</v>
      </c>
      <c r="Z42" s="97">
        <v>408454.0</v>
      </c>
      <c r="AA42" s="98">
        <v>542624.0</v>
      </c>
      <c r="AB42" s="97">
        <v>7.7803258E7</v>
      </c>
      <c r="AC42" s="98">
        <v>4.3199206E7</v>
      </c>
      <c r="AD42" s="99"/>
    </row>
    <row r="43">
      <c r="A43" s="93" t="s">
        <v>179</v>
      </c>
      <c r="B43" s="100"/>
      <c r="D43" s="101"/>
      <c r="H43" s="100"/>
      <c r="J43" s="101"/>
      <c r="N43" s="100"/>
      <c r="O43" s="101"/>
      <c r="P43" s="100"/>
      <c r="Q43" s="101"/>
      <c r="R43" s="100"/>
      <c r="S43" s="101"/>
      <c r="T43" s="100"/>
      <c r="U43" s="101"/>
      <c r="V43" s="100"/>
      <c r="W43" s="101"/>
      <c r="X43" s="100"/>
      <c r="Y43" s="101"/>
      <c r="Z43" s="100"/>
      <c r="AA43" s="101"/>
      <c r="AB43" s="100"/>
      <c r="AC43" s="101"/>
      <c r="AD43" s="102"/>
    </row>
    <row r="44">
      <c r="A44" s="93" t="s">
        <v>180</v>
      </c>
      <c r="B44" s="97">
        <v>6.41E11</v>
      </c>
      <c r="D44" s="98">
        <v>4.54E11</v>
      </c>
      <c r="H44" s="100"/>
      <c r="J44" s="101"/>
      <c r="N44" s="97">
        <v>1.86853E11</v>
      </c>
      <c r="O44" s="98">
        <v>2.24036E11</v>
      </c>
      <c r="P44" s="97">
        <v>2.9882E10</v>
      </c>
      <c r="Q44" s="98">
        <v>2.375E10</v>
      </c>
      <c r="R44" s="97">
        <v>195724.0</v>
      </c>
      <c r="S44" s="98">
        <v>150015.0</v>
      </c>
      <c r="T44" s="97">
        <v>106862.0</v>
      </c>
      <c r="U44" s="98">
        <v>69505.0</v>
      </c>
      <c r="V44" s="97">
        <v>46878.0</v>
      </c>
      <c r="W44" s="98">
        <v>35052.0</v>
      </c>
      <c r="X44" s="97">
        <v>2.2916957189E10</v>
      </c>
      <c r="Y44" s="98">
        <v>1.8231978796E10</v>
      </c>
      <c r="Z44" s="100"/>
      <c r="AA44" s="101"/>
      <c r="AB44" s="97">
        <v>9369825.0</v>
      </c>
      <c r="AC44" s="98">
        <v>4634581.0</v>
      </c>
      <c r="AD44" s="99"/>
    </row>
    <row r="45">
      <c r="A45" s="93" t="s">
        <v>181</v>
      </c>
      <c r="B45" s="100"/>
      <c r="D45" s="101"/>
      <c r="H45" s="100"/>
      <c r="J45" s="101"/>
      <c r="N45" s="100"/>
      <c r="O45" s="101"/>
      <c r="P45" s="100"/>
      <c r="Q45" s="101"/>
      <c r="R45" s="100"/>
      <c r="S45" s="101"/>
      <c r="T45" s="100"/>
      <c r="U45" s="101"/>
      <c r="V45" s="100"/>
      <c r="W45" s="101"/>
      <c r="X45" s="100"/>
      <c r="Y45" s="101"/>
      <c r="Z45" s="100"/>
      <c r="AA45" s="101"/>
      <c r="AB45" s="100"/>
      <c r="AC45" s="101"/>
      <c r="AD45" s="102"/>
    </row>
    <row r="46">
      <c r="A46" s="93" t="s">
        <v>182</v>
      </c>
      <c r="B46" s="94"/>
      <c r="D46" s="95"/>
      <c r="H46" s="94"/>
      <c r="J46" s="95"/>
      <c r="N46" s="94"/>
      <c r="O46" s="95"/>
      <c r="P46" s="94"/>
      <c r="Q46" s="95"/>
      <c r="R46" s="94"/>
      <c r="S46" s="95"/>
      <c r="T46" s="94"/>
      <c r="U46" s="95"/>
      <c r="V46" s="94"/>
      <c r="W46" s="95"/>
      <c r="X46" s="94"/>
      <c r="Y46" s="95"/>
      <c r="Z46" s="94"/>
      <c r="AA46" s="95"/>
      <c r="AB46" s="94"/>
      <c r="AC46" s="95"/>
      <c r="AD46" s="96"/>
    </row>
    <row r="47">
      <c r="A47" s="93" t="s">
        <v>183</v>
      </c>
      <c r="B47" s="100"/>
      <c r="D47" s="101"/>
      <c r="H47" s="100"/>
      <c r="J47" s="101"/>
      <c r="N47" s="100"/>
      <c r="O47" s="101"/>
      <c r="P47" s="100"/>
      <c r="Q47" s="101"/>
      <c r="R47" s="100"/>
      <c r="S47" s="101"/>
      <c r="T47" s="100"/>
      <c r="U47" s="101"/>
      <c r="V47" s="100"/>
      <c r="W47" s="101"/>
      <c r="X47" s="100"/>
      <c r="Y47" s="101"/>
      <c r="Z47" s="100"/>
      <c r="AA47" s="101"/>
      <c r="AB47" s="100"/>
      <c r="AC47" s="101"/>
      <c r="AD47" s="102"/>
    </row>
    <row r="48">
      <c r="A48" s="93" t="s">
        <v>184</v>
      </c>
      <c r="B48" s="100"/>
      <c r="D48" s="101"/>
      <c r="H48" s="100"/>
      <c r="J48" s="101"/>
      <c r="N48" s="100"/>
      <c r="O48" s="101"/>
      <c r="P48" s="100"/>
      <c r="Q48" s="101"/>
      <c r="R48" s="100"/>
      <c r="S48" s="101"/>
      <c r="T48" s="100"/>
      <c r="U48" s="101"/>
      <c r="V48" s="100"/>
      <c r="W48" s="101"/>
      <c r="X48" s="100"/>
      <c r="Y48" s="101"/>
      <c r="Z48" s="100"/>
      <c r="AA48" s="101"/>
      <c r="AB48" s="100"/>
      <c r="AC48" s="101"/>
      <c r="AD48" s="102"/>
    </row>
    <row r="49">
      <c r="A49" s="93" t="s">
        <v>185</v>
      </c>
      <c r="B49" s="97">
        <v>1.775E12</v>
      </c>
      <c r="D49" s="98">
        <v>1.711E12</v>
      </c>
      <c r="H49" s="100"/>
      <c r="J49" s="101"/>
      <c r="N49" s="97">
        <v>9.16256E11</v>
      </c>
      <c r="O49" s="98">
        <v>1.031496E12</v>
      </c>
      <c r="P49" s="100"/>
      <c r="Q49" s="101"/>
      <c r="R49" s="97">
        <v>343974.0</v>
      </c>
      <c r="S49" s="98">
        <v>317365.0</v>
      </c>
      <c r="T49" s="97">
        <v>719395.0</v>
      </c>
      <c r="U49" s="98">
        <v>741322.0</v>
      </c>
      <c r="V49" s="97">
        <v>202756.0</v>
      </c>
      <c r="W49" s="98">
        <v>156182.0</v>
      </c>
      <c r="X49" s="97">
        <v>3.55970966138E11</v>
      </c>
      <c r="Y49" s="98">
        <v>2.11679682918E11</v>
      </c>
      <c r="Z49" s="97">
        <v>2648.0</v>
      </c>
      <c r="AA49" s="98">
        <v>2476.0</v>
      </c>
      <c r="AB49" s="100"/>
      <c r="AC49" s="98">
        <v>0.0</v>
      </c>
      <c r="AD49" s="99"/>
    </row>
    <row r="50">
      <c r="A50" s="93" t="s">
        <v>186</v>
      </c>
      <c r="B50" s="97">
        <v>2.764E12</v>
      </c>
      <c r="D50" s="98">
        <v>4.606E12</v>
      </c>
      <c r="H50" s="97">
        <v>104771.0</v>
      </c>
      <c r="J50" s="98">
        <v>39366.0</v>
      </c>
      <c r="N50" s="97">
        <v>3.10716E12</v>
      </c>
      <c r="O50" s="98">
        <v>4.218005E12</v>
      </c>
      <c r="P50" s="97">
        <v>7.0259E10</v>
      </c>
      <c r="Q50" s="98">
        <v>2.0521E11</v>
      </c>
      <c r="R50" s="97">
        <v>1155748.0</v>
      </c>
      <c r="S50" s="98">
        <v>561799.0</v>
      </c>
      <c r="T50" s="97">
        <v>31806.0</v>
      </c>
      <c r="U50" s="98">
        <v>21628.0</v>
      </c>
      <c r="V50" s="97">
        <v>6677.0</v>
      </c>
      <c r="W50" s="98">
        <v>17028.0</v>
      </c>
      <c r="X50" s="97">
        <v>9.8945069665E10</v>
      </c>
      <c r="Y50" s="98">
        <v>9.38279298E10</v>
      </c>
      <c r="Z50" s="97">
        <v>1152.0</v>
      </c>
      <c r="AA50" s="98">
        <v>1653.0</v>
      </c>
      <c r="AB50" s="97">
        <v>4.9704754E7</v>
      </c>
      <c r="AC50" s="98">
        <v>4030299.0</v>
      </c>
      <c r="AD50" s="99"/>
    </row>
    <row r="51">
      <c r="A51" s="93" t="s">
        <v>187</v>
      </c>
      <c r="B51" s="97">
        <v>2.684E12</v>
      </c>
      <c r="D51" s="98">
        <v>2.18E12</v>
      </c>
      <c r="H51" s="100"/>
      <c r="J51" s="101"/>
      <c r="N51" s="100"/>
      <c r="O51" s="101"/>
      <c r="P51" s="100"/>
      <c r="Q51" s="101"/>
      <c r="R51" s="100"/>
      <c r="S51" s="101"/>
      <c r="T51" s="100"/>
      <c r="U51" s="101"/>
      <c r="V51" s="100"/>
      <c r="W51" s="101"/>
      <c r="X51" s="100"/>
      <c r="Y51" s="101"/>
      <c r="Z51" s="100"/>
      <c r="AA51" s="101"/>
      <c r="AB51" s="100"/>
      <c r="AC51" s="101"/>
      <c r="AD51" s="102"/>
    </row>
    <row r="52">
      <c r="A52" s="93" t="s">
        <v>188</v>
      </c>
      <c r="B52" s="100"/>
      <c r="D52" s="101"/>
      <c r="H52" s="100"/>
      <c r="J52" s="101"/>
      <c r="N52" s="100"/>
      <c r="O52" s="101"/>
      <c r="P52" s="100"/>
      <c r="Q52" s="101"/>
      <c r="R52" s="100"/>
      <c r="S52" s="101"/>
      <c r="T52" s="100"/>
      <c r="U52" s="101"/>
      <c r="V52" s="100"/>
      <c r="W52" s="101"/>
      <c r="X52" s="100"/>
      <c r="Y52" s="101"/>
      <c r="Z52" s="100"/>
      <c r="AA52" s="101"/>
      <c r="AB52" s="100"/>
      <c r="AC52" s="101"/>
      <c r="AD52" s="102"/>
    </row>
    <row r="53">
      <c r="A53" s="93" t="s">
        <v>189</v>
      </c>
      <c r="B53" s="100"/>
      <c r="D53" s="101"/>
      <c r="H53" s="100"/>
      <c r="J53" s="101"/>
      <c r="N53" s="100"/>
      <c r="O53" s="101"/>
      <c r="P53" s="100"/>
      <c r="Q53" s="101"/>
      <c r="R53" s="100"/>
      <c r="S53" s="101"/>
      <c r="T53" s="100"/>
      <c r="U53" s="101"/>
      <c r="V53" s="100"/>
      <c r="W53" s="101"/>
      <c r="X53" s="100"/>
      <c r="Y53" s="101"/>
      <c r="Z53" s="100"/>
      <c r="AA53" s="101"/>
      <c r="AB53" s="100"/>
      <c r="AC53" s="101"/>
      <c r="AD53" s="102"/>
    </row>
    <row r="54">
      <c r="A54" s="93" t="s">
        <v>190</v>
      </c>
      <c r="B54" s="100"/>
      <c r="D54" s="101"/>
      <c r="H54" s="100"/>
      <c r="J54" s="101"/>
      <c r="N54" s="100"/>
      <c r="O54" s="101"/>
      <c r="P54" s="100"/>
      <c r="Q54" s="101"/>
      <c r="R54" s="100"/>
      <c r="S54" s="101"/>
      <c r="T54" s="100"/>
      <c r="U54" s="101"/>
      <c r="V54" s="100"/>
      <c r="W54" s="101"/>
      <c r="X54" s="100"/>
      <c r="Y54" s="101"/>
      <c r="Z54" s="100"/>
      <c r="AA54" s="101"/>
      <c r="AB54" s="100"/>
      <c r="AC54" s="101"/>
      <c r="AD54" s="102"/>
    </row>
    <row r="55">
      <c r="A55" s="93" t="s">
        <v>191</v>
      </c>
      <c r="B55" s="97">
        <v>4.973E12</v>
      </c>
      <c r="D55" s="98">
        <v>5.124E12</v>
      </c>
      <c r="H55" s="97">
        <v>240854.0</v>
      </c>
      <c r="J55" s="98">
        <v>187979.0</v>
      </c>
      <c r="N55" s="97">
        <v>3.60718E11</v>
      </c>
      <c r="O55" s="98">
        <v>1.36E11</v>
      </c>
      <c r="P55" s="100"/>
      <c r="Q55" s="101"/>
      <c r="R55" s="97">
        <v>2958.0</v>
      </c>
      <c r="S55" s="98">
        <v>1227.0</v>
      </c>
      <c r="T55" s="97">
        <v>1291631.0</v>
      </c>
      <c r="U55" s="98">
        <v>1066400.0</v>
      </c>
      <c r="V55" s="100"/>
      <c r="W55" s="101"/>
      <c r="X55" s="100"/>
      <c r="Y55" s="101"/>
      <c r="Z55" s="97">
        <v>3386.0</v>
      </c>
      <c r="AA55" s="98">
        <v>35738.0</v>
      </c>
      <c r="AB55" s="97">
        <v>8189426.0</v>
      </c>
      <c r="AC55" s="98">
        <v>5053846.0</v>
      </c>
      <c r="AD55" s="99"/>
    </row>
    <row r="56">
      <c r="A56" s="93" t="s">
        <v>192</v>
      </c>
      <c r="B56" s="100"/>
      <c r="D56" s="101"/>
      <c r="H56" s="100"/>
      <c r="J56" s="101"/>
      <c r="N56" s="100"/>
      <c r="O56" s="101"/>
      <c r="P56" s="97">
        <v>5.1406E10</v>
      </c>
      <c r="Q56" s="98">
        <v>0.0</v>
      </c>
      <c r="R56" s="100"/>
      <c r="S56" s="101"/>
      <c r="T56" s="100"/>
      <c r="U56" s="101"/>
      <c r="V56" s="100"/>
      <c r="W56" s="101"/>
      <c r="X56" s="100"/>
      <c r="Y56" s="101"/>
      <c r="Z56" s="100"/>
      <c r="AA56" s="101"/>
      <c r="AB56" s="100"/>
      <c r="AC56" s="98">
        <v>0.0</v>
      </c>
      <c r="AD56" s="99"/>
    </row>
    <row r="57">
      <c r="A57" s="93" t="s">
        <v>193</v>
      </c>
      <c r="B57" s="100"/>
      <c r="D57" s="101"/>
      <c r="H57" s="100"/>
      <c r="J57" s="101"/>
      <c r="N57" s="100"/>
      <c r="O57" s="101"/>
      <c r="P57" s="100"/>
      <c r="Q57" s="101"/>
      <c r="R57" s="100"/>
      <c r="S57" s="101"/>
      <c r="T57" s="100"/>
      <c r="U57" s="101"/>
      <c r="V57" s="100"/>
      <c r="W57" s="101"/>
      <c r="X57" s="100"/>
      <c r="Y57" s="101"/>
      <c r="Z57" s="100"/>
      <c r="AA57" s="101"/>
      <c r="AB57" s="100"/>
      <c r="AC57" s="101"/>
      <c r="AD57" s="102"/>
    </row>
    <row r="58">
      <c r="A58" s="93" t="s">
        <v>194</v>
      </c>
      <c r="B58" s="97">
        <v>1.66186E14</v>
      </c>
      <c r="D58" s="98">
        <v>1.79818E14</v>
      </c>
      <c r="H58" s="97">
        <v>1.7325874E7</v>
      </c>
      <c r="J58" s="98">
        <v>1.56642E7</v>
      </c>
      <c r="N58" s="97">
        <v>6.2667105E13</v>
      </c>
      <c r="O58" s="98">
        <v>7.8930048E13</v>
      </c>
      <c r="P58" s="97">
        <v>6.191839E12</v>
      </c>
      <c r="Q58" s="98">
        <v>7.567768E12</v>
      </c>
      <c r="R58" s="97">
        <v>1.499173E7</v>
      </c>
      <c r="S58" s="98">
        <v>1.0737011E7</v>
      </c>
      <c r="T58" s="97">
        <v>5623833.0</v>
      </c>
      <c r="U58" s="98">
        <v>5476557.0</v>
      </c>
      <c r="V58" s="97">
        <v>9228033.0</v>
      </c>
      <c r="W58" s="98">
        <v>1.031209E7</v>
      </c>
      <c r="X58" s="97">
        <v>5.662380431624E12</v>
      </c>
      <c r="Y58" s="98">
        <v>5.362930145158E12</v>
      </c>
      <c r="Z58" s="97">
        <v>2066770.0</v>
      </c>
      <c r="AA58" s="98">
        <v>2194242.0</v>
      </c>
      <c r="AB58" s="97">
        <v>4.32298363E8</v>
      </c>
      <c r="AC58" s="98">
        <v>5.19290111E8</v>
      </c>
      <c r="AD58" s="99"/>
    </row>
    <row r="59">
      <c r="A59" s="93" t="s">
        <v>195</v>
      </c>
      <c r="B59" s="94"/>
      <c r="D59" s="95"/>
      <c r="H59" s="94"/>
      <c r="J59" s="95"/>
      <c r="N59" s="94"/>
      <c r="O59" s="95"/>
      <c r="P59" s="94"/>
      <c r="Q59" s="95"/>
      <c r="R59" s="94"/>
      <c r="S59" s="95"/>
      <c r="T59" s="94"/>
      <c r="U59" s="95"/>
      <c r="V59" s="94"/>
      <c r="W59" s="95"/>
      <c r="X59" s="94"/>
      <c r="Y59" s="95"/>
      <c r="Z59" s="94"/>
      <c r="AA59" s="95"/>
      <c r="AB59" s="94"/>
      <c r="AC59" s="95"/>
      <c r="AD59" s="96"/>
    </row>
    <row r="60">
      <c r="A60" s="93" t="s">
        <v>196</v>
      </c>
      <c r="B60" s="97">
        <v>3.993E13</v>
      </c>
      <c r="D60" s="98">
        <v>3.5239E13</v>
      </c>
      <c r="H60" s="100"/>
      <c r="J60" s="101"/>
      <c r="N60" s="100"/>
      <c r="O60" s="101"/>
      <c r="P60" s="100"/>
      <c r="Q60" s="101"/>
      <c r="R60" s="100"/>
      <c r="S60" s="101"/>
      <c r="T60" s="100"/>
      <c r="U60" s="101"/>
      <c r="V60" s="100"/>
      <c r="W60" s="101"/>
      <c r="X60" s="100"/>
      <c r="Y60" s="101"/>
      <c r="Z60" s="100"/>
      <c r="AA60" s="101"/>
      <c r="AB60" s="100"/>
      <c r="AC60" s="101"/>
      <c r="AD60" s="102"/>
    </row>
    <row r="61">
      <c r="A61" s="93" t="s">
        <v>197</v>
      </c>
      <c r="B61" s="97">
        <v>7.39E11</v>
      </c>
      <c r="D61" s="98">
        <v>6.83E11</v>
      </c>
      <c r="H61" s="100"/>
      <c r="J61" s="101"/>
      <c r="N61" s="97">
        <v>5.61219E11</v>
      </c>
      <c r="O61" s="98">
        <v>5.19151E11</v>
      </c>
      <c r="P61" s="100"/>
      <c r="Q61" s="101"/>
      <c r="R61" s="100"/>
      <c r="S61" s="101"/>
      <c r="T61" s="100"/>
      <c r="U61" s="101"/>
      <c r="V61" s="100"/>
      <c r="W61" s="101"/>
      <c r="X61" s="100"/>
      <c r="Y61" s="101"/>
      <c r="Z61" s="100"/>
      <c r="AA61" s="101"/>
      <c r="AB61" s="100"/>
      <c r="AC61" s="101"/>
      <c r="AD61" s="102"/>
    </row>
    <row r="62">
      <c r="A62" s="93" t="s">
        <v>198</v>
      </c>
      <c r="B62" s="100"/>
      <c r="D62" s="101"/>
      <c r="H62" s="100"/>
      <c r="J62" s="101"/>
      <c r="N62" s="100"/>
      <c r="O62" s="101"/>
      <c r="P62" s="100"/>
      <c r="Q62" s="101"/>
      <c r="R62" s="100"/>
      <c r="S62" s="101"/>
      <c r="T62" s="100"/>
      <c r="U62" s="101"/>
      <c r="V62" s="100"/>
      <c r="W62" s="101"/>
      <c r="X62" s="100"/>
      <c r="Y62" s="101"/>
      <c r="Z62" s="100"/>
      <c r="AA62" s="101"/>
      <c r="AB62" s="100"/>
      <c r="AC62" s="101"/>
      <c r="AD62" s="102"/>
    </row>
    <row r="63">
      <c r="A63" s="93" t="s">
        <v>199</v>
      </c>
      <c r="B63" s="103"/>
      <c r="D63" s="101"/>
      <c r="H63" s="100"/>
      <c r="J63" s="101"/>
      <c r="N63" s="100"/>
      <c r="O63" s="101"/>
      <c r="P63" s="100"/>
      <c r="Q63" s="101"/>
      <c r="R63" s="100"/>
      <c r="S63" s="101"/>
      <c r="T63" s="97">
        <v>58665.0</v>
      </c>
      <c r="U63" s="98">
        <v>64818.0</v>
      </c>
      <c r="V63" s="100"/>
      <c r="W63" s="101"/>
      <c r="X63" s="97">
        <v>6.106605555E9</v>
      </c>
      <c r="Y63" s="98">
        <v>2.675019109E9</v>
      </c>
      <c r="Z63" s="100"/>
      <c r="AA63" s="101"/>
      <c r="AB63" s="100"/>
      <c r="AC63" s="101"/>
      <c r="AD63" s="102"/>
    </row>
    <row r="64">
      <c r="A64" s="93" t="s">
        <v>200</v>
      </c>
      <c r="B64" s="100"/>
      <c r="D64" s="101"/>
      <c r="H64" s="100"/>
      <c r="J64" s="101"/>
      <c r="N64" s="100"/>
      <c r="O64" s="101"/>
      <c r="P64" s="100"/>
      <c r="Q64" s="101"/>
      <c r="R64" s="100"/>
      <c r="S64" s="101"/>
      <c r="T64" s="100"/>
      <c r="U64" s="101"/>
      <c r="V64" s="100"/>
      <c r="W64" s="101"/>
      <c r="X64" s="100"/>
      <c r="Y64" s="101"/>
      <c r="Z64" s="100"/>
      <c r="AA64" s="101"/>
      <c r="AB64" s="100"/>
      <c r="AC64" s="101"/>
      <c r="AD64" s="102"/>
    </row>
    <row r="65">
      <c r="A65" s="93" t="s">
        <v>201</v>
      </c>
      <c r="B65" s="94"/>
      <c r="D65" s="95"/>
      <c r="H65" s="94"/>
      <c r="J65" s="95"/>
      <c r="N65" s="94"/>
      <c r="O65" s="95"/>
      <c r="P65" s="94"/>
      <c r="Q65" s="95"/>
      <c r="R65" s="94"/>
      <c r="S65" s="95"/>
      <c r="T65" s="94"/>
      <c r="U65" s="95"/>
      <c r="V65" s="94"/>
      <c r="W65" s="95"/>
      <c r="X65" s="94"/>
      <c r="Y65" s="95"/>
      <c r="Z65" s="94"/>
      <c r="AA65" s="95"/>
      <c r="AB65" s="94"/>
      <c r="AC65" s="95"/>
      <c r="AD65" s="96"/>
    </row>
    <row r="66">
      <c r="A66" s="93" t="s">
        <v>202</v>
      </c>
      <c r="B66" s="100"/>
      <c r="D66" s="101"/>
      <c r="H66" s="100"/>
      <c r="J66" s="101"/>
      <c r="N66" s="97">
        <v>1.07565E11</v>
      </c>
      <c r="O66" s="98">
        <v>1.55E8</v>
      </c>
      <c r="P66" s="100"/>
      <c r="Q66" s="101"/>
      <c r="R66" s="100"/>
      <c r="S66" s="101"/>
      <c r="T66" s="100"/>
      <c r="U66" s="101"/>
      <c r="V66" s="100"/>
      <c r="W66" s="101"/>
      <c r="X66" s="100"/>
      <c r="Y66" s="101"/>
      <c r="Z66" s="100"/>
      <c r="AA66" s="101"/>
      <c r="AB66" s="100"/>
      <c r="AC66" s="101"/>
      <c r="AD66" s="102"/>
    </row>
    <row r="67">
      <c r="A67" s="93" t="s">
        <v>203</v>
      </c>
      <c r="B67" s="100"/>
      <c r="D67" s="101"/>
      <c r="H67" s="100"/>
      <c r="J67" s="101"/>
      <c r="N67" s="97">
        <v>1.6514E10</v>
      </c>
      <c r="O67" s="98">
        <v>0.0</v>
      </c>
      <c r="P67" s="100"/>
      <c r="Q67" s="101"/>
      <c r="R67" s="100"/>
      <c r="S67" s="101"/>
      <c r="T67" s="100"/>
      <c r="U67" s="101"/>
      <c r="V67" s="100"/>
      <c r="W67" s="101"/>
      <c r="X67" s="100"/>
      <c r="Y67" s="101"/>
      <c r="Z67" s="100"/>
      <c r="AA67" s="101"/>
      <c r="AB67" s="100"/>
      <c r="AC67" s="101"/>
      <c r="AD67" s="102"/>
    </row>
    <row r="68">
      <c r="A68" s="93" t="s">
        <v>204</v>
      </c>
      <c r="B68" s="94"/>
      <c r="D68" s="95"/>
      <c r="H68" s="94"/>
      <c r="J68" s="95"/>
      <c r="N68" s="94"/>
      <c r="O68" s="95"/>
      <c r="P68" s="94"/>
      <c r="Q68" s="95"/>
      <c r="R68" s="94"/>
      <c r="S68" s="95"/>
      <c r="T68" s="94"/>
      <c r="U68" s="95"/>
      <c r="V68" s="94"/>
      <c r="W68" s="95"/>
      <c r="X68" s="94"/>
      <c r="Y68" s="95"/>
      <c r="Z68" s="94"/>
      <c r="AA68" s="95"/>
      <c r="AB68" s="94"/>
      <c r="AC68" s="95"/>
      <c r="AD68" s="96"/>
    </row>
    <row r="69">
      <c r="A69" s="93" t="s">
        <v>205</v>
      </c>
      <c r="B69" s="97">
        <v>6.97E11</v>
      </c>
      <c r="D69" s="98">
        <v>8.4E11</v>
      </c>
      <c r="H69" s="100"/>
      <c r="J69" s="101"/>
      <c r="N69" s="97">
        <v>3.11702E11</v>
      </c>
      <c r="O69" s="98">
        <v>4.57815E11</v>
      </c>
      <c r="P69" s="100"/>
      <c r="Q69" s="101"/>
      <c r="R69" s="100"/>
      <c r="S69" s="101"/>
      <c r="T69" s="100"/>
      <c r="U69" s="101"/>
      <c r="V69" s="100"/>
      <c r="W69" s="101"/>
      <c r="X69" s="100"/>
      <c r="Y69" s="101"/>
      <c r="Z69" s="100"/>
      <c r="AA69" s="101"/>
      <c r="AB69" s="97">
        <v>4.0E8</v>
      </c>
      <c r="AC69" s="101"/>
      <c r="AD69" s="102"/>
    </row>
    <row r="70">
      <c r="A70" s="93" t="s">
        <v>206</v>
      </c>
      <c r="B70" s="97">
        <v>2.077E12</v>
      </c>
      <c r="D70" s="98">
        <v>2.339E12</v>
      </c>
      <c r="H70" s="100"/>
      <c r="J70" s="101"/>
      <c r="N70" s="97">
        <v>2.867712E12</v>
      </c>
      <c r="O70" s="98">
        <v>2.810653E12</v>
      </c>
      <c r="P70" s="100"/>
      <c r="Q70" s="101"/>
      <c r="R70" s="97">
        <v>59529.0</v>
      </c>
      <c r="S70" s="98">
        <v>57916.0</v>
      </c>
      <c r="T70" s="100"/>
      <c r="U70" s="101"/>
      <c r="V70" s="100"/>
      <c r="W70" s="101"/>
      <c r="X70" s="100"/>
      <c r="Y70" s="101"/>
      <c r="Z70" s="100"/>
      <c r="AA70" s="101"/>
      <c r="AB70" s="97">
        <v>9.345E7</v>
      </c>
      <c r="AC70" s="101"/>
      <c r="AD70" s="102"/>
    </row>
    <row r="71">
      <c r="A71" s="93" t="s">
        <v>207</v>
      </c>
      <c r="B71" s="100"/>
      <c r="D71" s="101"/>
      <c r="H71" s="100"/>
      <c r="J71" s="101"/>
      <c r="N71" s="100"/>
      <c r="O71" s="101"/>
      <c r="P71" s="100"/>
      <c r="Q71" s="101"/>
      <c r="R71" s="100"/>
      <c r="S71" s="101"/>
      <c r="T71" s="100"/>
      <c r="U71" s="101"/>
      <c r="V71" s="100"/>
      <c r="W71" s="101"/>
      <c r="X71" s="100"/>
      <c r="Y71" s="101"/>
      <c r="Z71" s="100"/>
      <c r="AA71" s="101"/>
      <c r="AB71" s="97">
        <v>1.7610714E7</v>
      </c>
      <c r="AC71" s="101"/>
      <c r="AD71" s="102"/>
    </row>
    <row r="72">
      <c r="A72" s="93" t="s">
        <v>208</v>
      </c>
      <c r="B72" s="94"/>
      <c r="D72" s="95"/>
      <c r="H72" s="94"/>
      <c r="J72" s="95"/>
      <c r="N72" s="94"/>
      <c r="O72" s="95"/>
      <c r="P72" s="94"/>
      <c r="Q72" s="95"/>
      <c r="R72" s="94"/>
      <c r="S72" s="95"/>
      <c r="T72" s="94"/>
      <c r="U72" s="95"/>
      <c r="V72" s="94"/>
      <c r="W72" s="95"/>
      <c r="X72" s="94"/>
      <c r="Y72" s="95"/>
      <c r="Z72" s="94"/>
      <c r="AA72" s="95"/>
      <c r="AB72" s="94"/>
      <c r="AC72" s="95"/>
      <c r="AD72" s="96"/>
    </row>
    <row r="73">
      <c r="A73" s="93" t="s">
        <v>209</v>
      </c>
      <c r="B73" s="97">
        <v>3.5708E13</v>
      </c>
      <c r="D73" s="98">
        <v>3.3653E13</v>
      </c>
      <c r="H73" s="100"/>
      <c r="J73" s="101"/>
      <c r="N73" s="97">
        <v>2.04135E11</v>
      </c>
      <c r="O73" s="98">
        <v>1.50721E11</v>
      </c>
      <c r="P73" s="100"/>
      <c r="Q73" s="101"/>
      <c r="R73" s="97">
        <v>128447.0</v>
      </c>
      <c r="S73" s="98">
        <v>126829.0</v>
      </c>
      <c r="T73" s="100"/>
      <c r="U73" s="101"/>
      <c r="V73" s="100"/>
      <c r="W73" s="101"/>
      <c r="X73" s="100"/>
      <c r="Y73" s="101"/>
      <c r="Z73" s="100"/>
      <c r="AA73" s="101"/>
      <c r="AB73" s="100"/>
      <c r="AC73" s="101"/>
      <c r="AD73" s="102"/>
    </row>
    <row r="74">
      <c r="A74" s="93" t="s">
        <v>210</v>
      </c>
      <c r="B74" s="97">
        <v>2.564E13</v>
      </c>
      <c r="D74" s="98">
        <v>1.3072E13</v>
      </c>
      <c r="H74" s="97">
        <v>766594.0</v>
      </c>
      <c r="J74" s="98">
        <v>784283.0</v>
      </c>
      <c r="N74" s="97">
        <v>1.4649109E13</v>
      </c>
      <c r="O74" s="98">
        <v>4.99513E12</v>
      </c>
      <c r="P74" s="100"/>
      <c r="Q74" s="101"/>
      <c r="R74" s="97">
        <v>227151.0</v>
      </c>
      <c r="S74" s="98">
        <v>169959.0</v>
      </c>
      <c r="T74" s="97">
        <v>13121.0</v>
      </c>
      <c r="U74" s="98">
        <v>12263.0</v>
      </c>
      <c r="V74" s="97">
        <v>194608.0</v>
      </c>
      <c r="W74" s="98">
        <v>17701.0</v>
      </c>
      <c r="X74" s="97">
        <v>0.0</v>
      </c>
      <c r="Y74" s="98">
        <v>0.0</v>
      </c>
      <c r="Z74" s="100"/>
      <c r="AA74" s="101"/>
      <c r="AB74" s="97">
        <v>2.26120722E8</v>
      </c>
      <c r="AC74" s="98">
        <v>3.89356078E8</v>
      </c>
      <c r="AD74" s="99"/>
    </row>
    <row r="75">
      <c r="A75" s="93" t="s">
        <v>211</v>
      </c>
      <c r="B75" s="100"/>
      <c r="D75" s="101"/>
      <c r="H75" s="100"/>
      <c r="J75" s="101"/>
      <c r="N75" s="100"/>
      <c r="O75" s="101"/>
      <c r="P75" s="100"/>
      <c r="Q75" s="101"/>
      <c r="R75" s="100"/>
      <c r="S75" s="101"/>
      <c r="T75" s="100"/>
      <c r="U75" s="101"/>
      <c r="V75" s="100"/>
      <c r="W75" s="101"/>
      <c r="X75" s="100"/>
      <c r="Y75" s="101"/>
      <c r="Z75" s="100"/>
      <c r="AA75" s="101"/>
      <c r="AB75" s="100"/>
      <c r="AC75" s="101"/>
      <c r="AD75" s="102"/>
    </row>
    <row r="76">
      <c r="A76" s="93" t="s">
        <v>212</v>
      </c>
      <c r="B76" s="94"/>
      <c r="D76" s="95"/>
      <c r="H76" s="94"/>
      <c r="J76" s="95"/>
      <c r="N76" s="94"/>
      <c r="O76" s="95"/>
      <c r="P76" s="94"/>
      <c r="Q76" s="95"/>
      <c r="R76" s="94"/>
      <c r="S76" s="95"/>
      <c r="T76" s="94"/>
      <c r="U76" s="95"/>
      <c r="V76" s="94"/>
      <c r="W76" s="95"/>
      <c r="X76" s="94"/>
      <c r="Y76" s="95"/>
      <c r="Z76" s="94"/>
      <c r="AA76" s="95"/>
      <c r="AB76" s="94"/>
      <c r="AC76" s="95"/>
      <c r="AD76" s="96"/>
    </row>
    <row r="77">
      <c r="A77" s="93" t="s">
        <v>213</v>
      </c>
      <c r="B77" s="100"/>
      <c r="D77" s="101"/>
      <c r="H77" s="100"/>
      <c r="J77" s="101"/>
      <c r="N77" s="100"/>
      <c r="O77" s="101"/>
      <c r="P77" s="100"/>
      <c r="Q77" s="101"/>
      <c r="R77" s="100"/>
      <c r="S77" s="101"/>
      <c r="T77" s="100"/>
      <c r="U77" s="101"/>
      <c r="V77" s="100"/>
      <c r="W77" s="101"/>
      <c r="X77" s="100"/>
      <c r="Y77" s="101"/>
      <c r="Z77" s="100"/>
      <c r="AA77" s="101"/>
      <c r="AB77" s="100"/>
      <c r="AC77" s="101"/>
      <c r="AD77" s="102"/>
    </row>
    <row r="78">
      <c r="A78" s="93" t="s">
        <v>214</v>
      </c>
      <c r="B78" s="97">
        <v>7.79E11</v>
      </c>
      <c r="D78" s="98">
        <v>7.73E11</v>
      </c>
      <c r="H78" s="97">
        <v>276956.0</v>
      </c>
      <c r="J78" s="98">
        <v>161433.0</v>
      </c>
      <c r="N78" s="100"/>
      <c r="O78" s="101"/>
      <c r="P78" s="100"/>
      <c r="Q78" s="101"/>
      <c r="R78" s="97">
        <v>113343.0</v>
      </c>
      <c r="S78" s="98">
        <v>49851.0</v>
      </c>
      <c r="T78" s="97">
        <v>809607.0</v>
      </c>
      <c r="U78" s="98">
        <v>499458.0</v>
      </c>
      <c r="V78" s="100"/>
      <c r="W78" s="101"/>
      <c r="X78" s="100"/>
      <c r="Y78" s="101"/>
      <c r="Z78" s="97">
        <v>7254.0</v>
      </c>
      <c r="AA78" s="98">
        <v>72305.0</v>
      </c>
      <c r="AB78" s="100"/>
      <c r="AC78" s="101"/>
      <c r="AD78" s="102"/>
    </row>
    <row r="79">
      <c r="A79" s="93" t="s">
        <v>215</v>
      </c>
      <c r="B79" s="97">
        <v>8.24E11</v>
      </c>
      <c r="D79" s="98">
        <v>8.3E10</v>
      </c>
      <c r="H79" s="100"/>
      <c r="J79" s="101"/>
      <c r="N79" s="97">
        <v>1.27622E12</v>
      </c>
      <c r="O79" s="98">
        <v>5.23226E11</v>
      </c>
      <c r="P79" s="100"/>
      <c r="Q79" s="101"/>
      <c r="R79" s="100"/>
      <c r="S79" s="101"/>
      <c r="T79" s="97">
        <v>281016.0</v>
      </c>
      <c r="U79" s="98">
        <v>282039.0</v>
      </c>
      <c r="V79" s="100"/>
      <c r="W79" s="101"/>
      <c r="X79" s="100"/>
      <c r="Y79" s="101"/>
      <c r="Z79" s="100"/>
      <c r="AA79" s="101"/>
      <c r="AB79" s="100"/>
      <c r="AC79" s="101"/>
      <c r="AD79" s="102"/>
    </row>
    <row r="80">
      <c r="A80" s="93" t="s">
        <v>216</v>
      </c>
      <c r="B80" s="94"/>
      <c r="D80" s="95"/>
      <c r="H80" s="94"/>
      <c r="J80" s="95"/>
      <c r="N80" s="94"/>
      <c r="O80" s="95"/>
      <c r="P80" s="94"/>
      <c r="Q80" s="95"/>
      <c r="R80" s="94"/>
      <c r="S80" s="95"/>
      <c r="T80" s="94"/>
      <c r="U80" s="95"/>
      <c r="V80" s="94"/>
      <c r="W80" s="95"/>
      <c r="X80" s="94"/>
      <c r="Y80" s="95"/>
      <c r="Z80" s="94"/>
      <c r="AA80" s="95"/>
      <c r="AB80" s="94"/>
      <c r="AC80" s="95"/>
      <c r="AD80" s="96"/>
    </row>
    <row r="81">
      <c r="A81" s="93" t="s">
        <v>217</v>
      </c>
      <c r="B81" s="97">
        <v>6.32E12</v>
      </c>
      <c r="D81" s="98">
        <v>7.416E12</v>
      </c>
      <c r="H81" s="100"/>
      <c r="J81" s="101"/>
      <c r="N81" s="97">
        <v>1.243018E12</v>
      </c>
      <c r="O81" s="98">
        <v>1.114257E12</v>
      </c>
      <c r="P81" s="100"/>
      <c r="Q81" s="101"/>
      <c r="R81" s="100"/>
      <c r="S81" s="101"/>
      <c r="T81" s="100"/>
      <c r="U81" s="101"/>
      <c r="V81" s="100"/>
      <c r="W81" s="101"/>
      <c r="X81" s="100"/>
      <c r="Y81" s="101"/>
      <c r="Z81" s="100"/>
      <c r="AA81" s="101"/>
      <c r="AB81" s="100"/>
      <c r="AC81" s="98">
        <v>0.0</v>
      </c>
      <c r="AD81" s="99"/>
    </row>
    <row r="82">
      <c r="A82" s="93" t="s">
        <v>218</v>
      </c>
      <c r="B82" s="97">
        <v>1.3276E13</v>
      </c>
      <c r="D82" s="98">
        <v>1.1724E13</v>
      </c>
      <c r="H82" s="100"/>
      <c r="J82" s="101"/>
      <c r="N82" s="100"/>
      <c r="O82" s="101"/>
      <c r="P82" s="100"/>
      <c r="Q82" s="101"/>
      <c r="R82" s="100"/>
      <c r="S82" s="101"/>
      <c r="T82" s="100"/>
      <c r="U82" s="101"/>
      <c r="V82" s="100"/>
      <c r="W82" s="101"/>
      <c r="X82" s="100"/>
      <c r="Y82" s="101"/>
      <c r="Z82" s="100"/>
      <c r="AA82" s="101"/>
      <c r="AB82" s="100"/>
      <c r="AC82" s="101"/>
      <c r="AD82" s="102"/>
    </row>
    <row r="83">
      <c r="A83" s="93" t="s">
        <v>219</v>
      </c>
      <c r="B83" s="100"/>
      <c r="D83" s="101"/>
      <c r="H83" s="100"/>
      <c r="J83" s="101"/>
      <c r="N83" s="100"/>
      <c r="O83" s="101"/>
      <c r="P83" s="100"/>
      <c r="Q83" s="101"/>
      <c r="R83" s="100"/>
      <c r="S83" s="101"/>
      <c r="T83" s="100"/>
      <c r="U83" s="101"/>
      <c r="V83" s="100"/>
      <c r="W83" s="101"/>
      <c r="X83" s="100"/>
      <c r="Y83" s="101"/>
      <c r="Z83" s="100"/>
      <c r="AA83" s="101"/>
      <c r="AB83" s="100"/>
      <c r="AC83" s="101"/>
      <c r="AD83" s="102"/>
    </row>
    <row r="84">
      <c r="A84" s="93" t="s">
        <v>220</v>
      </c>
      <c r="B84" s="103"/>
      <c r="D84" s="101"/>
      <c r="H84" s="100"/>
      <c r="J84" s="101"/>
      <c r="N84" s="100"/>
      <c r="O84" s="101"/>
      <c r="P84" s="100"/>
      <c r="Q84" s="101"/>
      <c r="R84" s="97">
        <v>49205.0</v>
      </c>
      <c r="S84" s="98">
        <v>11131.0</v>
      </c>
      <c r="T84" s="100"/>
      <c r="U84" s="101"/>
      <c r="V84" s="97">
        <v>132358.0</v>
      </c>
      <c r="W84" s="98">
        <v>106208.0</v>
      </c>
      <c r="X84" s="97">
        <v>7.054187638E10</v>
      </c>
      <c r="Y84" s="98">
        <v>6.9487859001E10</v>
      </c>
      <c r="Z84" s="100"/>
      <c r="AA84" s="101"/>
      <c r="AB84" s="100"/>
      <c r="AC84" s="101"/>
      <c r="AD84" s="102"/>
    </row>
    <row r="85">
      <c r="A85" s="93" t="s">
        <v>221</v>
      </c>
      <c r="B85" s="97">
        <v>4.12E11</v>
      </c>
      <c r="D85" s="98">
        <v>1.254E12</v>
      </c>
      <c r="H85" s="100"/>
      <c r="J85" s="101"/>
      <c r="N85" s="100"/>
      <c r="O85" s="101"/>
      <c r="P85" s="100"/>
      <c r="Q85" s="101"/>
      <c r="R85" s="100"/>
      <c r="S85" s="101"/>
      <c r="T85" s="100"/>
      <c r="U85" s="101"/>
      <c r="V85" s="100"/>
      <c r="W85" s="101"/>
      <c r="X85" s="100"/>
      <c r="Y85" s="101"/>
      <c r="Z85" s="100"/>
      <c r="AA85" s="101"/>
      <c r="AB85" s="100"/>
      <c r="AC85" s="101"/>
      <c r="AD85" s="102"/>
    </row>
    <row r="86">
      <c r="A86" s="93" t="s">
        <v>222</v>
      </c>
      <c r="B86" s="100"/>
      <c r="D86" s="101"/>
      <c r="H86" s="100"/>
      <c r="J86" s="101"/>
      <c r="N86" s="97">
        <v>2.2452E10</v>
      </c>
      <c r="O86" s="98">
        <v>4.5355E10</v>
      </c>
      <c r="P86" s="100"/>
      <c r="Q86" s="101"/>
      <c r="R86" s="100"/>
      <c r="S86" s="101"/>
      <c r="T86" s="100"/>
      <c r="U86" s="101"/>
      <c r="V86" s="100"/>
      <c r="W86" s="101"/>
      <c r="X86" s="100"/>
      <c r="Y86" s="101"/>
      <c r="Z86" s="100"/>
      <c r="AA86" s="101"/>
      <c r="AB86" s="100"/>
      <c r="AC86" s="101"/>
      <c r="AD86" s="102"/>
    </row>
    <row r="87">
      <c r="A87" s="93" t="s">
        <v>223</v>
      </c>
      <c r="B87" s="97">
        <v>1.493E12</v>
      </c>
      <c r="D87" s="98">
        <v>2.2E10</v>
      </c>
      <c r="H87" s="100"/>
      <c r="J87" s="101"/>
      <c r="N87" s="97">
        <v>1.731673E12</v>
      </c>
      <c r="O87" s="98">
        <v>2.66011E11</v>
      </c>
      <c r="P87" s="100"/>
      <c r="Q87" s="101"/>
      <c r="R87" s="100"/>
      <c r="S87" s="101"/>
      <c r="T87" s="100"/>
      <c r="U87" s="101"/>
      <c r="V87" s="100"/>
      <c r="W87" s="101"/>
      <c r="X87" s="100"/>
      <c r="Y87" s="101"/>
      <c r="Z87" s="100"/>
      <c r="AA87" s="101"/>
      <c r="AB87" s="100"/>
      <c r="AC87" s="101"/>
      <c r="AD87" s="102"/>
    </row>
    <row r="88">
      <c r="A88" s="93" t="s">
        <v>224</v>
      </c>
      <c r="B88" s="97">
        <v>6.367E12</v>
      </c>
      <c r="D88" s="98">
        <v>5.968E12</v>
      </c>
      <c r="H88" s="97">
        <v>126469.0</v>
      </c>
      <c r="J88" s="98">
        <v>164604.0</v>
      </c>
      <c r="N88" s="97">
        <v>3.537279E12</v>
      </c>
      <c r="O88" s="98">
        <v>2.980689E12</v>
      </c>
      <c r="P88" s="100"/>
      <c r="Q88" s="101"/>
      <c r="R88" s="97">
        <v>247114.0</v>
      </c>
      <c r="S88" s="98">
        <v>302078.0</v>
      </c>
      <c r="T88" s="100"/>
      <c r="U88" s="101"/>
      <c r="V88" s="97">
        <v>64829.0</v>
      </c>
      <c r="W88" s="98">
        <v>51412.0</v>
      </c>
      <c r="X88" s="97">
        <v>7.8837390701E10</v>
      </c>
      <c r="Y88" s="98">
        <v>8.3807263724E10</v>
      </c>
      <c r="Z88" s="97">
        <v>52777.0</v>
      </c>
      <c r="AA88" s="98">
        <v>47971.0</v>
      </c>
      <c r="AB88" s="97">
        <v>3866428.0</v>
      </c>
      <c r="AC88" s="98">
        <v>4780638.0</v>
      </c>
      <c r="AD88" s="99"/>
    </row>
    <row r="89">
      <c r="A89" s="93" t="s">
        <v>225</v>
      </c>
      <c r="B89" s="94"/>
      <c r="D89" s="95"/>
      <c r="H89" s="94"/>
      <c r="J89" s="95"/>
      <c r="N89" s="94"/>
      <c r="O89" s="95"/>
      <c r="P89" s="94"/>
      <c r="Q89" s="95"/>
      <c r="R89" s="94"/>
      <c r="S89" s="95"/>
      <c r="T89" s="94"/>
      <c r="U89" s="95"/>
      <c r="V89" s="94"/>
      <c r="W89" s="95"/>
      <c r="X89" s="94"/>
      <c r="Y89" s="95"/>
      <c r="Z89" s="94"/>
      <c r="AA89" s="95"/>
      <c r="AB89" s="94"/>
      <c r="AC89" s="95"/>
      <c r="AD89" s="96"/>
    </row>
    <row r="90">
      <c r="A90" s="93" t="s">
        <v>226</v>
      </c>
      <c r="B90" s="100"/>
      <c r="D90" s="101"/>
      <c r="H90" s="100"/>
      <c r="J90" s="101"/>
      <c r="N90" s="100"/>
      <c r="O90" s="101"/>
      <c r="P90" s="100"/>
      <c r="Q90" s="101"/>
      <c r="R90" s="100"/>
      <c r="S90" s="101"/>
      <c r="T90" s="100"/>
      <c r="U90" s="101"/>
      <c r="V90" s="100"/>
      <c r="W90" s="101"/>
      <c r="X90" s="100"/>
      <c r="Y90" s="101"/>
      <c r="Z90" s="100"/>
      <c r="AA90" s="101"/>
      <c r="AB90" s="100"/>
      <c r="AC90" s="101"/>
      <c r="AD90" s="102"/>
    </row>
    <row r="91">
      <c r="A91" s="93" t="s">
        <v>227</v>
      </c>
      <c r="B91" s="100"/>
      <c r="D91" s="101"/>
      <c r="H91" s="100"/>
      <c r="J91" s="101"/>
      <c r="N91" s="100"/>
      <c r="O91" s="101"/>
      <c r="P91" s="100"/>
      <c r="Q91" s="101"/>
      <c r="R91" s="100"/>
      <c r="S91" s="101"/>
      <c r="T91" s="100"/>
      <c r="U91" s="101"/>
      <c r="V91" s="100"/>
      <c r="W91" s="101"/>
      <c r="X91" s="100"/>
      <c r="Y91" s="101"/>
      <c r="Z91" s="100"/>
      <c r="AA91" s="101"/>
      <c r="AB91" s="100"/>
      <c r="AC91" s="101"/>
      <c r="AD91" s="102"/>
    </row>
    <row r="92">
      <c r="A92" s="93" t="s">
        <v>228</v>
      </c>
      <c r="B92" s="100"/>
      <c r="D92" s="101"/>
      <c r="H92" s="100"/>
      <c r="J92" s="101"/>
      <c r="N92" s="100"/>
      <c r="O92" s="101"/>
      <c r="P92" s="100"/>
      <c r="Q92" s="101"/>
      <c r="R92" s="100"/>
      <c r="S92" s="101"/>
      <c r="T92" s="100"/>
      <c r="U92" s="101"/>
      <c r="V92" s="100"/>
      <c r="W92" s="101"/>
      <c r="X92" s="100"/>
      <c r="Y92" s="101"/>
      <c r="Z92" s="100"/>
      <c r="AA92" s="101"/>
      <c r="AB92" s="100"/>
      <c r="AC92" s="101"/>
      <c r="AD92" s="102"/>
    </row>
    <row r="93">
      <c r="A93" s="93" t="s">
        <v>229</v>
      </c>
      <c r="B93" s="100"/>
      <c r="D93" s="101"/>
      <c r="H93" s="100"/>
      <c r="J93" s="101"/>
      <c r="N93" s="100"/>
      <c r="O93" s="101"/>
      <c r="P93" s="100"/>
      <c r="Q93" s="101"/>
      <c r="R93" s="100"/>
      <c r="S93" s="101"/>
      <c r="T93" s="100"/>
      <c r="U93" s="101"/>
      <c r="V93" s="100"/>
      <c r="W93" s="101"/>
      <c r="X93" s="100"/>
      <c r="Y93" s="101"/>
      <c r="Z93" s="100"/>
      <c r="AA93" s="101"/>
      <c r="AB93" s="100"/>
      <c r="AC93" s="101"/>
      <c r="AD93" s="102"/>
    </row>
    <row r="94">
      <c r="A94" s="93" t="s">
        <v>230</v>
      </c>
      <c r="B94" s="94"/>
      <c r="D94" s="95"/>
      <c r="H94" s="94"/>
      <c r="J94" s="95"/>
      <c r="N94" s="94"/>
      <c r="O94" s="95"/>
      <c r="P94" s="94"/>
      <c r="Q94" s="95"/>
      <c r="R94" s="94"/>
      <c r="S94" s="95"/>
      <c r="T94" s="94"/>
      <c r="U94" s="95"/>
      <c r="V94" s="94"/>
      <c r="W94" s="95"/>
      <c r="X94" s="94"/>
      <c r="Y94" s="95"/>
      <c r="Z94" s="94"/>
      <c r="AA94" s="95"/>
      <c r="AB94" s="94"/>
      <c r="AC94" s="95"/>
      <c r="AD94" s="96"/>
    </row>
    <row r="95">
      <c r="A95" s="93" t="s">
        <v>231</v>
      </c>
      <c r="B95" s="100"/>
      <c r="D95" s="101"/>
      <c r="H95" s="100"/>
      <c r="J95" s="101"/>
      <c r="N95" s="100"/>
      <c r="O95" s="101"/>
      <c r="P95" s="100"/>
      <c r="Q95" s="101"/>
      <c r="R95" s="100"/>
      <c r="S95" s="101"/>
      <c r="T95" s="100"/>
      <c r="U95" s="101"/>
      <c r="V95" s="100"/>
      <c r="W95" s="101"/>
      <c r="X95" s="100"/>
      <c r="Y95" s="101"/>
      <c r="Z95" s="100"/>
      <c r="AA95" s="101"/>
      <c r="AB95" s="100"/>
      <c r="AC95" s="101"/>
      <c r="AD95" s="102"/>
    </row>
    <row r="96">
      <c r="A96" s="93" t="s">
        <v>232</v>
      </c>
      <c r="B96" s="100"/>
      <c r="D96" s="101"/>
      <c r="H96" s="100"/>
      <c r="J96" s="101"/>
      <c r="N96" s="100"/>
      <c r="O96" s="101"/>
      <c r="P96" s="100"/>
      <c r="Q96" s="101"/>
      <c r="R96" s="100"/>
      <c r="S96" s="101"/>
      <c r="T96" s="100"/>
      <c r="U96" s="101"/>
      <c r="V96" s="100"/>
      <c r="W96" s="101"/>
      <c r="X96" s="100"/>
      <c r="Y96" s="101"/>
      <c r="Z96" s="100"/>
      <c r="AA96" s="101"/>
      <c r="AB96" s="100"/>
      <c r="AC96" s="101"/>
      <c r="AD96" s="102"/>
    </row>
    <row r="97">
      <c r="A97" s="93" t="s">
        <v>233</v>
      </c>
      <c r="B97" s="94"/>
      <c r="D97" s="95"/>
      <c r="H97" s="94"/>
      <c r="J97" s="95"/>
      <c r="N97" s="94"/>
      <c r="O97" s="95"/>
      <c r="P97" s="94"/>
      <c r="Q97" s="95"/>
      <c r="R97" s="94"/>
      <c r="S97" s="95"/>
      <c r="T97" s="94"/>
      <c r="U97" s="95"/>
      <c r="V97" s="94"/>
      <c r="W97" s="95"/>
      <c r="X97" s="94"/>
      <c r="Y97" s="95"/>
      <c r="Z97" s="94"/>
      <c r="AA97" s="95"/>
      <c r="AB97" s="94"/>
      <c r="AC97" s="95"/>
      <c r="AD97" s="96"/>
    </row>
    <row r="98">
      <c r="A98" s="93" t="s">
        <v>234</v>
      </c>
      <c r="B98" s="97">
        <v>5.91E12</v>
      </c>
      <c r="D98" s="98">
        <v>5.675E12</v>
      </c>
      <c r="H98" s="100"/>
      <c r="J98" s="101"/>
      <c r="N98" s="100"/>
      <c r="O98" s="101"/>
      <c r="P98" s="100"/>
      <c r="Q98" s="101"/>
      <c r="R98" s="100"/>
      <c r="S98" s="101"/>
      <c r="T98" s="100"/>
      <c r="U98" s="101"/>
      <c r="V98" s="100"/>
      <c r="W98" s="101"/>
      <c r="X98" s="100"/>
      <c r="Y98" s="101"/>
      <c r="Z98" s="100"/>
      <c r="AA98" s="101"/>
      <c r="AB98" s="100"/>
      <c r="AC98" s="101"/>
      <c r="AD98" s="102"/>
    </row>
    <row r="99">
      <c r="A99" s="93" t="s">
        <v>235</v>
      </c>
      <c r="B99" s="97">
        <v>1.5E12</v>
      </c>
      <c r="D99" s="98">
        <v>1.635E12</v>
      </c>
      <c r="H99" s="100"/>
      <c r="J99" s="101"/>
      <c r="N99" s="100"/>
      <c r="O99" s="101"/>
      <c r="P99" s="100"/>
      <c r="Q99" s="101"/>
      <c r="R99" s="100"/>
      <c r="S99" s="101"/>
      <c r="T99" s="100"/>
      <c r="U99" s="101"/>
      <c r="V99" s="100"/>
      <c r="W99" s="101"/>
      <c r="X99" s="100"/>
      <c r="Y99" s="101"/>
      <c r="Z99" s="100"/>
      <c r="AA99" s="101"/>
      <c r="AB99" s="100"/>
      <c r="AC99" s="101"/>
      <c r="AD99" s="102"/>
    </row>
    <row r="100">
      <c r="A100" s="93" t="s">
        <v>236</v>
      </c>
      <c r="B100" s="100"/>
      <c r="D100" s="101"/>
      <c r="H100" s="100"/>
      <c r="J100" s="101"/>
      <c r="N100" s="100"/>
      <c r="O100" s="101"/>
      <c r="P100" s="100"/>
      <c r="Q100" s="101"/>
      <c r="R100" s="100"/>
      <c r="S100" s="101"/>
      <c r="T100" s="100"/>
      <c r="U100" s="101"/>
      <c r="V100" s="100"/>
      <c r="W100" s="101"/>
      <c r="X100" s="100"/>
      <c r="Y100" s="101"/>
      <c r="Z100" s="100"/>
      <c r="AA100" s="101"/>
      <c r="AB100" s="100"/>
      <c r="AC100" s="101"/>
      <c r="AD100" s="102"/>
    </row>
    <row r="101">
      <c r="A101" s="93" t="s">
        <v>237</v>
      </c>
      <c r="B101" s="97">
        <v>1.714E12</v>
      </c>
      <c r="D101" s="98">
        <v>1.581E12</v>
      </c>
      <c r="H101" s="100"/>
      <c r="J101" s="101"/>
      <c r="N101" s="100"/>
      <c r="O101" s="101"/>
      <c r="P101" s="100"/>
      <c r="Q101" s="101"/>
      <c r="R101" s="100"/>
      <c r="S101" s="101"/>
      <c r="T101" s="100"/>
      <c r="U101" s="101"/>
      <c r="V101" s="100"/>
      <c r="W101" s="101"/>
      <c r="X101" s="100"/>
      <c r="Y101" s="101"/>
      <c r="Z101" s="100"/>
      <c r="AA101" s="101"/>
      <c r="AB101" s="100"/>
      <c r="AC101" s="101"/>
      <c r="AD101" s="102"/>
    </row>
    <row r="102">
      <c r="A102" s="93" t="s">
        <v>238</v>
      </c>
      <c r="B102" s="100"/>
      <c r="D102" s="101"/>
      <c r="H102" s="100"/>
      <c r="J102" s="101"/>
      <c r="N102" s="100"/>
      <c r="O102" s="101"/>
      <c r="P102" s="100"/>
      <c r="Q102" s="101"/>
      <c r="R102" s="100"/>
      <c r="S102" s="101"/>
      <c r="T102" s="100"/>
      <c r="U102" s="101"/>
      <c r="V102" s="100"/>
      <c r="W102" s="101"/>
      <c r="X102" s="100"/>
      <c r="Y102" s="101"/>
      <c r="Z102" s="100"/>
      <c r="AA102" s="101"/>
      <c r="AB102" s="100"/>
      <c r="AC102" s="101"/>
      <c r="AD102" s="102"/>
    </row>
    <row r="103">
      <c r="A103" s="93" t="s">
        <v>239</v>
      </c>
      <c r="B103" s="97">
        <v>7.137E12</v>
      </c>
      <c r="D103" s="98">
        <v>7.172E12</v>
      </c>
      <c r="H103" s="100"/>
      <c r="J103" s="101"/>
      <c r="N103" s="97">
        <v>2.28097E11</v>
      </c>
      <c r="O103" s="98">
        <v>2.2176E11</v>
      </c>
      <c r="P103" s="100"/>
      <c r="Q103" s="101"/>
      <c r="R103" s="97">
        <v>549319.0</v>
      </c>
      <c r="S103" s="98">
        <v>551002.0</v>
      </c>
      <c r="T103" s="100"/>
      <c r="U103" s="101"/>
      <c r="V103" s="97">
        <v>13423.0</v>
      </c>
      <c r="W103" s="98">
        <v>1392.0</v>
      </c>
      <c r="X103" s="97">
        <v>3.17725718332E11</v>
      </c>
      <c r="Y103" s="98">
        <v>3.3307526696E11</v>
      </c>
      <c r="Z103" s="100"/>
      <c r="AA103" s="101"/>
      <c r="AB103" s="100"/>
      <c r="AC103" s="101"/>
      <c r="AD103" s="102"/>
    </row>
    <row r="104">
      <c r="A104" s="93" t="s">
        <v>240</v>
      </c>
      <c r="B104" s="100"/>
      <c r="D104" s="101"/>
      <c r="H104" s="100"/>
      <c r="J104" s="101"/>
      <c r="N104" s="100"/>
      <c r="O104" s="101"/>
      <c r="P104" s="100"/>
      <c r="Q104" s="101"/>
      <c r="R104" s="100"/>
      <c r="S104" s="101"/>
      <c r="T104" s="100"/>
      <c r="U104" s="101"/>
      <c r="V104" s="100"/>
      <c r="W104" s="101"/>
      <c r="X104" s="100"/>
      <c r="Y104" s="101"/>
      <c r="Z104" s="100"/>
      <c r="AA104" s="101"/>
      <c r="AB104" s="100"/>
      <c r="AC104" s="101"/>
      <c r="AD104" s="102"/>
    </row>
    <row r="105">
      <c r="A105" s="93" t="s">
        <v>241</v>
      </c>
      <c r="B105" s="103"/>
      <c r="D105" s="101"/>
      <c r="H105" s="97">
        <v>8052524.0</v>
      </c>
      <c r="J105" s="98">
        <v>7204035.0</v>
      </c>
      <c r="N105" s="100"/>
      <c r="O105" s="101"/>
      <c r="P105" s="100"/>
      <c r="Q105" s="101"/>
      <c r="R105" s="97">
        <v>4741469.0</v>
      </c>
      <c r="S105" s="98">
        <v>3290108.0</v>
      </c>
      <c r="T105" s="97">
        <v>3329989.0</v>
      </c>
      <c r="U105" s="98">
        <v>3293157.0</v>
      </c>
      <c r="V105" s="97">
        <v>1.9155749E7</v>
      </c>
      <c r="W105" s="98">
        <v>1.4894921E7</v>
      </c>
      <c r="X105" s="97">
        <v>4.24271193208E11</v>
      </c>
      <c r="Y105" s="98">
        <v>4.25774133745E11</v>
      </c>
      <c r="Z105" s="97">
        <v>1554538.0</v>
      </c>
      <c r="AA105" s="98">
        <v>1610837.0</v>
      </c>
      <c r="AB105" s="97">
        <v>1.69237052E8</v>
      </c>
      <c r="AC105" s="98">
        <v>5.1857249E7</v>
      </c>
      <c r="AD105" s="99"/>
    </row>
    <row r="106">
      <c r="A106" s="93" t="s">
        <v>242</v>
      </c>
      <c r="B106" s="103"/>
      <c r="D106" s="101"/>
      <c r="H106" s="97">
        <v>7237734.0</v>
      </c>
      <c r="J106" s="98">
        <v>6303256.0</v>
      </c>
      <c r="N106" s="100"/>
      <c r="O106" s="101"/>
      <c r="P106" s="100"/>
      <c r="Q106" s="101"/>
      <c r="R106" s="97">
        <v>5322123.0</v>
      </c>
      <c r="S106" s="98">
        <v>4736070.0</v>
      </c>
      <c r="T106" s="100"/>
      <c r="U106" s="101"/>
      <c r="V106" s="100"/>
      <c r="W106" s="101"/>
      <c r="X106" s="97">
        <v>1.088179470579E12</v>
      </c>
      <c r="Y106" s="98">
        <v>8.35110929345E11</v>
      </c>
      <c r="Z106" s="100"/>
      <c r="AA106" s="101"/>
      <c r="AB106" s="100"/>
      <c r="AC106" s="101"/>
      <c r="AD106" s="102"/>
    </row>
    <row r="107">
      <c r="A107" s="93" t="s">
        <v>243</v>
      </c>
      <c r="B107" s="100"/>
      <c r="D107" s="101"/>
      <c r="H107" s="100"/>
      <c r="J107" s="101"/>
      <c r="N107" s="100"/>
      <c r="O107" s="101"/>
      <c r="P107" s="100"/>
      <c r="Q107" s="101"/>
      <c r="R107" s="100"/>
      <c r="S107" s="101"/>
      <c r="T107" s="100"/>
      <c r="U107" s="101"/>
      <c r="V107" s="100"/>
      <c r="W107" s="101"/>
      <c r="X107" s="100"/>
      <c r="Y107" s="101"/>
      <c r="Z107" s="100"/>
      <c r="AA107" s="101"/>
      <c r="AB107" s="100"/>
      <c r="AC107" s="101"/>
      <c r="AD107" s="102"/>
    </row>
    <row r="108">
      <c r="A108" s="93" t="s">
        <v>244</v>
      </c>
      <c r="B108" s="100"/>
      <c r="D108" s="101"/>
      <c r="H108" s="100"/>
      <c r="J108" s="101"/>
      <c r="N108" s="100"/>
      <c r="O108" s="101"/>
      <c r="P108" s="100"/>
      <c r="Q108" s="101"/>
      <c r="R108" s="100"/>
      <c r="S108" s="101"/>
      <c r="T108" s="100"/>
      <c r="U108" s="101"/>
      <c r="V108" s="100"/>
      <c r="W108" s="101"/>
      <c r="X108" s="100"/>
      <c r="Y108" s="101"/>
      <c r="Z108" s="100"/>
      <c r="AA108" s="101"/>
      <c r="AB108" s="100"/>
      <c r="AC108" s="101"/>
      <c r="AD108" s="102"/>
    </row>
    <row r="109">
      <c r="A109" s="93" t="s">
        <v>245</v>
      </c>
      <c r="B109" s="100"/>
      <c r="D109" s="101"/>
      <c r="H109" s="100"/>
      <c r="J109" s="101"/>
      <c r="N109" s="100"/>
      <c r="O109" s="101"/>
      <c r="P109" s="100"/>
      <c r="Q109" s="101"/>
      <c r="R109" s="100"/>
      <c r="S109" s="101"/>
      <c r="T109" s="100"/>
      <c r="U109" s="101"/>
      <c r="V109" s="100"/>
      <c r="W109" s="101"/>
      <c r="X109" s="100"/>
      <c r="Y109" s="101"/>
      <c r="Z109" s="100"/>
      <c r="AA109" s="101"/>
      <c r="AB109" s="100"/>
      <c r="AC109" s="101"/>
      <c r="AD109" s="102"/>
    </row>
    <row r="110">
      <c r="A110" s="93" t="s">
        <v>246</v>
      </c>
      <c r="B110" s="97">
        <v>4.489E12</v>
      </c>
      <c r="D110" s="98">
        <v>4.836E12</v>
      </c>
      <c r="H110" s="100"/>
      <c r="J110" s="101"/>
      <c r="N110" s="97">
        <v>4.488727E12</v>
      </c>
      <c r="O110" s="98">
        <v>4.836058E12</v>
      </c>
      <c r="P110" s="100"/>
      <c r="Q110" s="101"/>
      <c r="R110" s="100"/>
      <c r="S110" s="101"/>
      <c r="T110" s="100"/>
      <c r="U110" s="101"/>
      <c r="V110" s="100"/>
      <c r="W110" s="101"/>
      <c r="X110" s="100"/>
      <c r="Y110" s="101"/>
      <c r="Z110" s="100"/>
      <c r="AA110" s="101"/>
      <c r="AB110" s="100"/>
      <c r="AC110" s="101"/>
      <c r="AD110" s="102"/>
    </row>
    <row r="111">
      <c r="A111" s="93" t="s">
        <v>247</v>
      </c>
      <c r="B111" s="97">
        <v>9.07E12</v>
      </c>
      <c r="D111" s="98">
        <v>8.774E12</v>
      </c>
      <c r="H111" s="100"/>
      <c r="J111" s="101"/>
      <c r="N111" s="100"/>
      <c r="O111" s="101"/>
      <c r="P111" s="100"/>
      <c r="Q111" s="101"/>
      <c r="R111" s="100"/>
      <c r="S111" s="101"/>
      <c r="T111" s="100"/>
      <c r="U111" s="101"/>
      <c r="V111" s="100"/>
      <c r="W111" s="101"/>
      <c r="X111" s="100"/>
      <c r="Y111" s="101"/>
      <c r="Z111" s="100"/>
      <c r="AA111" s="101"/>
      <c r="AB111" s="100"/>
      <c r="AC111" s="101"/>
      <c r="AD111" s="102"/>
    </row>
    <row r="112">
      <c r="A112" s="93" t="s">
        <v>248</v>
      </c>
      <c r="B112" s="97">
        <v>1.7846E13</v>
      </c>
      <c r="D112" s="98">
        <v>1.1905E13</v>
      </c>
      <c r="H112" s="100"/>
      <c r="J112" s="101"/>
      <c r="N112" s="97">
        <v>1.7845848E13</v>
      </c>
      <c r="O112" s="98">
        <v>1.1904934E13</v>
      </c>
      <c r="P112" s="100"/>
      <c r="Q112" s="101"/>
      <c r="R112" s="100"/>
      <c r="S112" s="101"/>
      <c r="T112" s="100"/>
      <c r="U112" s="101"/>
      <c r="V112" s="100"/>
      <c r="W112" s="101"/>
      <c r="X112" s="100"/>
      <c r="Y112" s="101"/>
      <c r="Z112" s="100"/>
      <c r="AA112" s="101"/>
      <c r="AB112" s="97">
        <v>2.52600527E8</v>
      </c>
      <c r="AC112" s="98">
        <v>2.7333085E8</v>
      </c>
      <c r="AD112" s="99"/>
    </row>
    <row r="113">
      <c r="A113" s="93" t="s">
        <v>249</v>
      </c>
      <c r="B113" s="100"/>
      <c r="D113" s="101"/>
      <c r="H113" s="100"/>
      <c r="J113" s="101"/>
      <c r="N113" s="100"/>
      <c r="O113" s="101"/>
      <c r="P113" s="100"/>
      <c r="Q113" s="101"/>
      <c r="R113" s="100"/>
      <c r="S113" s="101"/>
      <c r="T113" s="100"/>
      <c r="U113" s="101"/>
      <c r="V113" s="100"/>
      <c r="W113" s="101"/>
      <c r="X113" s="100"/>
      <c r="Y113" s="101"/>
      <c r="Z113" s="100"/>
      <c r="AA113" s="101"/>
      <c r="AB113" s="100"/>
      <c r="AC113" s="101"/>
      <c r="AD113" s="102"/>
    </row>
    <row r="114">
      <c r="A114" s="93" t="s">
        <v>250</v>
      </c>
      <c r="B114" s="100"/>
      <c r="D114" s="101"/>
      <c r="H114" s="100"/>
      <c r="J114" s="101"/>
      <c r="N114" s="100"/>
      <c r="O114" s="101"/>
      <c r="P114" s="100"/>
      <c r="Q114" s="101"/>
      <c r="R114" s="100"/>
      <c r="S114" s="101"/>
      <c r="T114" s="100"/>
      <c r="U114" s="101"/>
      <c r="V114" s="100"/>
      <c r="W114" s="101"/>
      <c r="X114" s="100"/>
      <c r="Y114" s="101"/>
      <c r="Z114" s="100"/>
      <c r="AA114" s="101"/>
      <c r="AB114" s="100"/>
      <c r="AC114" s="101"/>
      <c r="AD114" s="102"/>
    </row>
    <row r="115">
      <c r="A115" s="93" t="s">
        <v>251</v>
      </c>
      <c r="B115" s="94"/>
      <c r="D115" s="95"/>
      <c r="H115" s="94"/>
      <c r="J115" s="95"/>
      <c r="N115" s="94"/>
      <c r="O115" s="95"/>
      <c r="P115" s="94"/>
      <c r="Q115" s="95"/>
      <c r="R115" s="94"/>
      <c r="S115" s="95"/>
      <c r="T115" s="94"/>
      <c r="U115" s="95"/>
      <c r="V115" s="94"/>
      <c r="W115" s="95"/>
      <c r="X115" s="94"/>
      <c r="Y115" s="95"/>
      <c r="Z115" s="94"/>
      <c r="AA115" s="95"/>
      <c r="AB115" s="94"/>
      <c r="AC115" s="95"/>
      <c r="AD115" s="96"/>
    </row>
    <row r="116">
      <c r="A116" s="93" t="s">
        <v>252</v>
      </c>
      <c r="B116" s="100"/>
      <c r="D116" s="101"/>
      <c r="H116" s="100"/>
      <c r="J116" s="101"/>
      <c r="N116" s="100"/>
      <c r="O116" s="101"/>
      <c r="P116" s="100"/>
      <c r="Q116" s="101"/>
      <c r="R116" s="100"/>
      <c r="S116" s="101"/>
      <c r="T116" s="100"/>
      <c r="U116" s="101"/>
      <c r="V116" s="100"/>
      <c r="W116" s="101"/>
      <c r="X116" s="100"/>
      <c r="Y116" s="101"/>
      <c r="Z116" s="100"/>
      <c r="AA116" s="101"/>
      <c r="AB116" s="100"/>
      <c r="AC116" s="101"/>
      <c r="AD116" s="102"/>
    </row>
    <row r="117">
      <c r="A117" s="93" t="s">
        <v>253</v>
      </c>
      <c r="B117" s="97">
        <v>2.374E12</v>
      </c>
      <c r="D117" s="98">
        <v>2.389E12</v>
      </c>
      <c r="H117" s="100"/>
      <c r="J117" s="101"/>
      <c r="N117" s="97">
        <v>2.374321E12</v>
      </c>
      <c r="O117" s="98">
        <v>2.389396E12</v>
      </c>
      <c r="P117" s="100"/>
      <c r="Q117" s="101"/>
      <c r="R117" s="100"/>
      <c r="S117" s="101"/>
      <c r="T117" s="100"/>
      <c r="U117" s="101"/>
      <c r="V117" s="100"/>
      <c r="W117" s="101"/>
      <c r="X117" s="100"/>
      <c r="Y117" s="101"/>
      <c r="Z117" s="100"/>
      <c r="AA117" s="101"/>
      <c r="AB117" s="100"/>
      <c r="AC117" s="101"/>
      <c r="AD117" s="102"/>
    </row>
    <row r="118">
      <c r="A118" s="93" t="s">
        <v>254</v>
      </c>
      <c r="B118" s="100"/>
      <c r="D118" s="101"/>
      <c r="H118" s="100"/>
      <c r="J118" s="101"/>
      <c r="N118" s="100"/>
      <c r="O118" s="101"/>
      <c r="P118" s="100"/>
      <c r="Q118" s="101"/>
      <c r="R118" s="100"/>
      <c r="S118" s="101"/>
      <c r="T118" s="100"/>
      <c r="U118" s="101"/>
      <c r="V118" s="100"/>
      <c r="W118" s="101"/>
      <c r="X118" s="100"/>
      <c r="Y118" s="101"/>
      <c r="Z118" s="100"/>
      <c r="AA118" s="101"/>
      <c r="AB118" s="100"/>
      <c r="AC118" s="101"/>
      <c r="AD118" s="102"/>
    </row>
    <row r="119">
      <c r="A119" s="93" t="s">
        <v>255</v>
      </c>
      <c r="B119" s="100"/>
      <c r="D119" s="101"/>
      <c r="H119" s="100"/>
      <c r="J119" s="101"/>
      <c r="N119" s="100"/>
      <c r="O119" s="101"/>
      <c r="P119" s="100"/>
      <c r="Q119" s="101"/>
      <c r="R119" s="100"/>
      <c r="S119" s="101"/>
      <c r="T119" s="100"/>
      <c r="U119" s="101"/>
      <c r="V119" s="100"/>
      <c r="W119" s="101"/>
      <c r="X119" s="100"/>
      <c r="Y119" s="101"/>
      <c r="Z119" s="100"/>
      <c r="AA119" s="101"/>
      <c r="AB119" s="100"/>
      <c r="AC119" s="101"/>
      <c r="AD119" s="102"/>
    </row>
    <row r="120">
      <c r="A120" s="93" t="s">
        <v>256</v>
      </c>
      <c r="B120" s="97">
        <v>1.713E12</v>
      </c>
      <c r="D120" s="98">
        <v>1.75E12</v>
      </c>
      <c r="H120" s="100"/>
      <c r="J120" s="101"/>
      <c r="N120" s="97">
        <v>1.448506E12</v>
      </c>
      <c r="O120" s="98">
        <v>1.715271E12</v>
      </c>
      <c r="P120" s="100"/>
      <c r="Q120" s="101"/>
      <c r="R120" s="100"/>
      <c r="S120" s="101"/>
      <c r="T120" s="100"/>
      <c r="U120" s="101"/>
      <c r="V120" s="100"/>
      <c r="W120" s="101"/>
      <c r="X120" s="100"/>
      <c r="Y120" s="101"/>
      <c r="Z120" s="100"/>
      <c r="AA120" s="101"/>
      <c r="AB120" s="100"/>
      <c r="AC120" s="101"/>
      <c r="AD120" s="102"/>
    </row>
    <row r="121">
      <c r="A121" s="93" t="s">
        <v>257</v>
      </c>
      <c r="B121" s="97">
        <v>2.909E12</v>
      </c>
      <c r="D121" s="98">
        <v>2.836E12</v>
      </c>
      <c r="H121" s="97">
        <v>3651.0</v>
      </c>
      <c r="J121" s="101"/>
      <c r="N121" s="97">
        <v>7.5699E10</v>
      </c>
      <c r="O121" s="98">
        <v>8.908E9</v>
      </c>
      <c r="P121" s="100"/>
      <c r="Q121" s="101"/>
      <c r="R121" s="100"/>
      <c r="S121" s="101"/>
      <c r="T121" s="100"/>
      <c r="U121" s="101"/>
      <c r="V121" s="100"/>
      <c r="W121" s="101"/>
      <c r="X121" s="100"/>
      <c r="Y121" s="101"/>
      <c r="Z121" s="100"/>
      <c r="AA121" s="101"/>
      <c r="AB121" s="100"/>
      <c r="AC121" s="101"/>
      <c r="AD121" s="102"/>
    </row>
    <row r="122">
      <c r="A122" s="93" t="s">
        <v>258</v>
      </c>
      <c r="B122" s="100"/>
      <c r="D122" s="101"/>
      <c r="H122" s="100"/>
      <c r="J122" s="101"/>
      <c r="N122" s="100"/>
      <c r="O122" s="101"/>
      <c r="P122" s="100"/>
      <c r="Q122" s="101"/>
      <c r="R122" s="100"/>
      <c r="S122" s="101"/>
      <c r="T122" s="100"/>
      <c r="U122" s="101"/>
      <c r="V122" s="100"/>
      <c r="W122" s="101"/>
      <c r="X122" s="100"/>
      <c r="Y122" s="101"/>
      <c r="Z122" s="100"/>
      <c r="AA122" s="101"/>
      <c r="AB122" s="100"/>
      <c r="AC122" s="101"/>
      <c r="AD122" s="102"/>
    </row>
    <row r="123">
      <c r="A123" s="93" t="s">
        <v>259</v>
      </c>
      <c r="B123" s="97">
        <v>5.31E12</v>
      </c>
      <c r="D123" s="98">
        <v>5.016E12</v>
      </c>
      <c r="H123" s="100"/>
      <c r="J123" s="101"/>
      <c r="N123" s="97">
        <v>2.287291E12</v>
      </c>
      <c r="O123" s="98">
        <v>2.676223E12</v>
      </c>
      <c r="P123" s="97">
        <v>6.1925E10</v>
      </c>
      <c r="Q123" s="98">
        <v>6.1925E10</v>
      </c>
      <c r="R123" s="97">
        <v>110729.0</v>
      </c>
      <c r="S123" s="98">
        <v>79437.0</v>
      </c>
      <c r="T123" s="100"/>
      <c r="U123" s="101"/>
      <c r="V123" s="97">
        <v>133422.0</v>
      </c>
      <c r="W123" s="101"/>
      <c r="X123" s="100"/>
      <c r="Y123" s="101"/>
      <c r="Z123" s="97">
        <v>91366.0</v>
      </c>
      <c r="AA123" s="98">
        <v>91366.0</v>
      </c>
      <c r="AB123" s="100"/>
      <c r="AC123" s="98">
        <v>0.0</v>
      </c>
      <c r="AD123" s="99"/>
    </row>
    <row r="124">
      <c r="A124" s="93" t="s">
        <v>260</v>
      </c>
      <c r="B124" s="97">
        <v>2.667E12</v>
      </c>
      <c r="D124" s="98">
        <v>1.811E12</v>
      </c>
      <c r="H124" s="100"/>
      <c r="J124" s="101"/>
      <c r="N124" s="100"/>
      <c r="O124" s="101"/>
      <c r="P124" s="97">
        <v>3.99468E11</v>
      </c>
      <c r="Q124" s="98">
        <v>4.47059E11</v>
      </c>
      <c r="R124" s="100"/>
      <c r="S124" s="101"/>
      <c r="T124" s="100"/>
      <c r="U124" s="101"/>
      <c r="V124" s="97">
        <v>560716.0</v>
      </c>
      <c r="W124" s="98">
        <v>7311.0</v>
      </c>
      <c r="X124" s="100"/>
      <c r="Y124" s="101"/>
      <c r="Z124" s="100"/>
      <c r="AA124" s="101"/>
      <c r="AB124" s="100"/>
      <c r="AC124" s="101"/>
      <c r="AD124" s="102"/>
    </row>
    <row r="125">
      <c r="A125" s="93" t="s">
        <v>261</v>
      </c>
      <c r="B125" s="100"/>
      <c r="D125" s="101"/>
      <c r="H125" s="100"/>
      <c r="J125" s="101"/>
      <c r="N125" s="100"/>
      <c r="O125" s="101"/>
      <c r="P125" s="100"/>
      <c r="Q125" s="101"/>
      <c r="R125" s="100"/>
      <c r="S125" s="101"/>
      <c r="T125" s="100"/>
      <c r="U125" s="101"/>
      <c r="V125" s="100"/>
      <c r="W125" s="101"/>
      <c r="X125" s="100"/>
      <c r="Y125" s="101"/>
      <c r="Z125" s="100"/>
      <c r="AA125" s="101"/>
      <c r="AB125" s="100"/>
      <c r="AC125" s="101"/>
      <c r="AD125" s="102"/>
    </row>
    <row r="126">
      <c r="A126" s="93" t="s">
        <v>262</v>
      </c>
      <c r="B126" s="97">
        <v>3.282E12</v>
      </c>
      <c r="D126" s="98">
        <v>1.194E12</v>
      </c>
      <c r="H126" s="97">
        <v>456381.0</v>
      </c>
      <c r="J126" s="98">
        <v>464455.0</v>
      </c>
      <c r="N126" s="100"/>
      <c r="O126" s="101"/>
      <c r="P126" s="97">
        <v>8.4059E10</v>
      </c>
      <c r="Q126" s="98">
        <v>7.8287E10</v>
      </c>
      <c r="R126" s="97">
        <v>9767.0</v>
      </c>
      <c r="S126" s="98">
        <v>801045.0</v>
      </c>
      <c r="T126" s="97">
        <v>8907.0</v>
      </c>
      <c r="U126" s="98">
        <v>12429.0</v>
      </c>
      <c r="V126" s="97">
        <v>166507.0</v>
      </c>
      <c r="W126" s="98">
        <v>143297.0</v>
      </c>
      <c r="X126" s="97">
        <v>1.05226682372E11</v>
      </c>
      <c r="Y126" s="98">
        <v>1.36393995007E11</v>
      </c>
      <c r="Z126" s="97">
        <v>52715.0</v>
      </c>
      <c r="AA126" s="98">
        <v>64721.0</v>
      </c>
      <c r="AB126" s="97">
        <v>3.7923386E7</v>
      </c>
      <c r="AC126" s="98">
        <v>4.019093E7</v>
      </c>
      <c r="AD126" s="99"/>
    </row>
    <row r="127">
      <c r="A127" s="93" t="s">
        <v>263</v>
      </c>
      <c r="B127" s="97">
        <v>2.79493E14</v>
      </c>
      <c r="D127" s="98">
        <v>2.33479E14</v>
      </c>
      <c r="H127" s="97">
        <v>1.6920309E7</v>
      </c>
      <c r="J127" s="98">
        <v>1.5082066E7</v>
      </c>
      <c r="N127" s="97">
        <v>9.1361143E13</v>
      </c>
      <c r="O127" s="98">
        <v>6.1548172E13</v>
      </c>
      <c r="P127" s="97">
        <v>1.0472247E13</v>
      </c>
      <c r="Q127" s="98">
        <v>1.0750346E13</v>
      </c>
      <c r="R127" s="97">
        <v>1.2525129E7</v>
      </c>
      <c r="S127" s="98">
        <v>1.0275605E7</v>
      </c>
      <c r="T127" s="97">
        <v>4501305.0</v>
      </c>
      <c r="U127" s="98">
        <v>4164164.0</v>
      </c>
      <c r="V127" s="97">
        <v>2.0421612E7</v>
      </c>
      <c r="W127" s="98">
        <v>1.5394079E7</v>
      </c>
      <c r="X127" s="97">
        <v>2.090888937127E12</v>
      </c>
      <c r="Y127" s="98">
        <v>1.886324466891E12</v>
      </c>
      <c r="Z127" s="97">
        <v>1823936.0</v>
      </c>
      <c r="AA127" s="98">
        <v>1887200.0</v>
      </c>
      <c r="AB127" s="97">
        <v>1.200808829E9</v>
      </c>
      <c r="AC127" s="98">
        <v>7.59515745E8</v>
      </c>
      <c r="AD127" s="99"/>
    </row>
    <row r="128">
      <c r="A128" s="93" t="s">
        <v>264</v>
      </c>
      <c r="B128" s="97">
        <v>4.45679E14</v>
      </c>
      <c r="D128" s="98">
        <v>4.13297E14</v>
      </c>
      <c r="H128" s="97">
        <v>3.4246183E7</v>
      </c>
      <c r="J128" s="98">
        <v>3.0746266E7</v>
      </c>
      <c r="N128" s="97">
        <v>1.54028248E14</v>
      </c>
      <c r="O128" s="98">
        <v>1.4047822E14</v>
      </c>
      <c r="P128" s="97">
        <v>1.6664086E13</v>
      </c>
      <c r="Q128" s="98">
        <v>1.8318114E13</v>
      </c>
      <c r="R128" s="97">
        <v>2.7516859E7</v>
      </c>
      <c r="S128" s="98">
        <v>2.1012616E7</v>
      </c>
      <c r="T128" s="97">
        <v>1.0125138E7</v>
      </c>
      <c r="U128" s="98">
        <v>9640721.0</v>
      </c>
      <c r="V128" s="97">
        <v>2.9649645E7</v>
      </c>
      <c r="W128" s="98">
        <v>2.5706169E7</v>
      </c>
      <c r="X128" s="97">
        <v>7.753269368751E12</v>
      </c>
      <c r="Y128" s="98">
        <v>7.249254612049E12</v>
      </c>
      <c r="Z128" s="97">
        <v>3890706.0</v>
      </c>
      <c r="AA128" s="98">
        <v>4081442.0</v>
      </c>
      <c r="AB128" s="97">
        <v>1.633107192E9</v>
      </c>
      <c r="AC128" s="98">
        <v>1.278805856E9</v>
      </c>
      <c r="AD128" s="99"/>
    </row>
    <row r="129">
      <c r="A129" s="93" t="s">
        <v>265</v>
      </c>
      <c r="B129" s="94"/>
      <c r="D129" s="95"/>
      <c r="H129" s="94"/>
      <c r="J129" s="95"/>
      <c r="N129" s="94"/>
      <c r="O129" s="95"/>
      <c r="P129" s="94"/>
      <c r="Q129" s="95"/>
      <c r="R129" s="94"/>
      <c r="S129" s="95"/>
      <c r="T129" s="94"/>
      <c r="U129" s="95"/>
      <c r="V129" s="94"/>
      <c r="W129" s="95"/>
      <c r="X129" s="94"/>
      <c r="Y129" s="95"/>
      <c r="Z129" s="94"/>
      <c r="AA129" s="95"/>
      <c r="AB129" s="94"/>
      <c r="AC129" s="95"/>
      <c r="AD129" s="96"/>
    </row>
    <row r="130">
      <c r="A130" s="93" t="s">
        <v>67</v>
      </c>
      <c r="B130" s="94"/>
      <c r="D130" s="95"/>
      <c r="H130" s="94"/>
      <c r="J130" s="95"/>
      <c r="N130" s="94"/>
      <c r="O130" s="95"/>
      <c r="P130" s="94"/>
      <c r="Q130" s="95"/>
      <c r="R130" s="94"/>
      <c r="S130" s="95"/>
      <c r="T130" s="94"/>
      <c r="U130" s="95"/>
      <c r="V130" s="94"/>
      <c r="W130" s="95"/>
      <c r="X130" s="94"/>
      <c r="Y130" s="95"/>
      <c r="Z130" s="94"/>
      <c r="AA130" s="95"/>
      <c r="AB130" s="94"/>
      <c r="AC130" s="95"/>
      <c r="AD130" s="96"/>
    </row>
    <row r="131">
      <c r="A131" s="93" t="s">
        <v>266</v>
      </c>
      <c r="B131" s="94"/>
      <c r="D131" s="95"/>
      <c r="H131" s="94"/>
      <c r="J131" s="95"/>
      <c r="N131" s="94"/>
      <c r="O131" s="95"/>
      <c r="P131" s="94"/>
      <c r="Q131" s="95"/>
      <c r="R131" s="94"/>
      <c r="S131" s="95"/>
      <c r="T131" s="94"/>
      <c r="U131" s="95"/>
      <c r="V131" s="94"/>
      <c r="W131" s="95"/>
      <c r="X131" s="94"/>
      <c r="Y131" s="95"/>
      <c r="Z131" s="94"/>
      <c r="AA131" s="95"/>
      <c r="AB131" s="94"/>
      <c r="AC131" s="95"/>
      <c r="AD131" s="96"/>
    </row>
    <row r="132">
      <c r="A132" s="93" t="s">
        <v>267</v>
      </c>
      <c r="B132" s="100"/>
      <c r="D132" s="101"/>
      <c r="H132" s="97">
        <v>62792.0</v>
      </c>
      <c r="J132" s="98">
        <v>446.0</v>
      </c>
      <c r="N132" s="100"/>
      <c r="O132" s="101"/>
      <c r="P132" s="100"/>
      <c r="Q132" s="101"/>
      <c r="R132" s="97">
        <v>2855805.0</v>
      </c>
      <c r="S132" s="98">
        <v>600679.0</v>
      </c>
      <c r="T132" s="97">
        <v>1078994.0</v>
      </c>
      <c r="U132" s="98">
        <v>1055502.0</v>
      </c>
      <c r="V132" s="97">
        <v>2000000.0</v>
      </c>
      <c r="W132" s="101"/>
      <c r="X132" s="100"/>
      <c r="Y132" s="101"/>
      <c r="Z132" s="100"/>
      <c r="AA132" s="101"/>
      <c r="AB132" s="100"/>
      <c r="AC132" s="101"/>
      <c r="AD132" s="102"/>
    </row>
    <row r="133">
      <c r="A133" s="93" t="s">
        <v>268</v>
      </c>
      <c r="B133" s="100"/>
      <c r="D133" s="101"/>
      <c r="H133" s="100"/>
      <c r="J133" s="101"/>
      <c r="N133" s="100"/>
      <c r="O133" s="101"/>
      <c r="P133" s="100"/>
      <c r="Q133" s="101"/>
      <c r="R133" s="100"/>
      <c r="S133" s="101"/>
      <c r="T133" s="100"/>
      <c r="U133" s="101"/>
      <c r="V133" s="100"/>
      <c r="W133" s="101"/>
      <c r="X133" s="100"/>
      <c r="Y133" s="101"/>
      <c r="Z133" s="100"/>
      <c r="AA133" s="101"/>
      <c r="AB133" s="100"/>
      <c r="AC133" s="101"/>
      <c r="AD133" s="102"/>
    </row>
    <row r="134">
      <c r="A134" s="93" t="s">
        <v>269</v>
      </c>
      <c r="B134" s="94"/>
      <c r="D134" s="95"/>
      <c r="H134" s="94"/>
      <c r="J134" s="95"/>
      <c r="N134" s="94"/>
      <c r="O134" s="95"/>
      <c r="P134" s="94"/>
      <c r="Q134" s="95"/>
      <c r="R134" s="94"/>
      <c r="S134" s="95"/>
      <c r="T134" s="94"/>
      <c r="U134" s="95"/>
      <c r="V134" s="94"/>
      <c r="W134" s="95"/>
      <c r="X134" s="94"/>
      <c r="Y134" s="95"/>
      <c r="Z134" s="94"/>
      <c r="AA134" s="95"/>
      <c r="AB134" s="94"/>
      <c r="AC134" s="95"/>
      <c r="AD134" s="96"/>
    </row>
    <row r="135">
      <c r="A135" s="93" t="s">
        <v>270</v>
      </c>
      <c r="B135" s="97">
        <v>3.4775E13</v>
      </c>
      <c r="D135" s="98">
        <v>3.1306E13</v>
      </c>
      <c r="H135" s="97">
        <v>1.0865742E7</v>
      </c>
      <c r="J135" s="98">
        <v>1.0340545E7</v>
      </c>
      <c r="N135" s="97">
        <v>2.888299E13</v>
      </c>
      <c r="O135" s="98">
        <v>2.459071E13</v>
      </c>
      <c r="P135" s="97">
        <v>3.983231E12</v>
      </c>
      <c r="Q135" s="98">
        <v>4.508015E12</v>
      </c>
      <c r="R135" s="97">
        <v>2590492.0</v>
      </c>
      <c r="S135" s="98">
        <v>2245438.0</v>
      </c>
      <c r="T135" s="97">
        <v>227985.0</v>
      </c>
      <c r="U135" s="98">
        <v>185702.0</v>
      </c>
      <c r="V135" s="97">
        <v>1712761.0</v>
      </c>
      <c r="W135" s="98">
        <v>1814723.0</v>
      </c>
      <c r="X135" s="97">
        <v>9.3817482017E10</v>
      </c>
      <c r="Y135" s="98">
        <v>9.9989406971E10</v>
      </c>
      <c r="Z135" s="97">
        <v>163742.0</v>
      </c>
      <c r="AA135" s="98">
        <v>184185.0</v>
      </c>
      <c r="AB135" s="97">
        <v>7.8527957E7</v>
      </c>
      <c r="AC135" s="98">
        <v>2.0248094E7</v>
      </c>
      <c r="AD135" s="99"/>
    </row>
    <row r="136">
      <c r="A136" s="93" t="s">
        <v>271</v>
      </c>
      <c r="B136" s="97">
        <v>5.754E12</v>
      </c>
      <c r="D136" s="98">
        <v>6.338E12</v>
      </c>
      <c r="H136" s="97">
        <v>116971.0</v>
      </c>
      <c r="J136" s="98">
        <v>14806.0</v>
      </c>
      <c r="N136" s="97">
        <v>2.27583E11</v>
      </c>
      <c r="O136" s="98">
        <v>2.58041E11</v>
      </c>
      <c r="P136" s="97">
        <v>8.0406E10</v>
      </c>
      <c r="Q136" s="98">
        <v>1.91959E11</v>
      </c>
      <c r="R136" s="97">
        <v>12484.0</v>
      </c>
      <c r="S136" s="98">
        <v>140341.0</v>
      </c>
      <c r="T136" s="97">
        <v>23977.0</v>
      </c>
      <c r="U136" s="98">
        <v>25602.0</v>
      </c>
      <c r="V136" s="97">
        <v>34678.0</v>
      </c>
      <c r="W136" s="98">
        <v>20029.0</v>
      </c>
      <c r="X136" s="97">
        <v>3.1805628095E10</v>
      </c>
      <c r="Y136" s="98">
        <v>4.4360667511E10</v>
      </c>
      <c r="Z136" s="97">
        <v>23456.0</v>
      </c>
      <c r="AA136" s="98">
        <v>25138.0</v>
      </c>
      <c r="AB136" s="97">
        <v>1138705.0</v>
      </c>
      <c r="AC136" s="98">
        <v>61573.0</v>
      </c>
      <c r="AD136" s="99"/>
    </row>
    <row r="137">
      <c r="A137" s="93" t="s">
        <v>272</v>
      </c>
      <c r="B137" s="94"/>
      <c r="D137" s="95"/>
      <c r="H137" s="94"/>
      <c r="J137" s="95"/>
      <c r="N137" s="94"/>
      <c r="O137" s="95"/>
      <c r="P137" s="94"/>
      <c r="Q137" s="95"/>
      <c r="R137" s="94"/>
      <c r="S137" s="95"/>
      <c r="T137" s="94"/>
      <c r="U137" s="95"/>
      <c r="V137" s="94"/>
      <c r="W137" s="95"/>
      <c r="X137" s="94"/>
      <c r="Y137" s="95"/>
      <c r="Z137" s="94"/>
      <c r="AA137" s="95"/>
      <c r="AB137" s="94"/>
      <c r="AC137" s="95"/>
      <c r="AD137" s="96"/>
    </row>
    <row r="138">
      <c r="A138" s="93" t="s">
        <v>273</v>
      </c>
      <c r="B138" s="97">
        <v>1.2632E13</v>
      </c>
      <c r="D138" s="98">
        <v>1.191E13</v>
      </c>
      <c r="H138" s="97">
        <v>3163306.0</v>
      </c>
      <c r="J138" s="98">
        <v>3008863.0</v>
      </c>
      <c r="N138" s="97">
        <v>6.03536E11</v>
      </c>
      <c r="O138" s="98">
        <v>5.07604E11</v>
      </c>
      <c r="P138" s="97">
        <v>1.668829E12</v>
      </c>
      <c r="Q138" s="98">
        <v>1.454252E12</v>
      </c>
      <c r="R138" s="97">
        <v>1486772.0</v>
      </c>
      <c r="S138" s="98">
        <v>908126.0</v>
      </c>
      <c r="T138" s="97">
        <v>25808.0</v>
      </c>
      <c r="U138" s="98">
        <v>42288.0</v>
      </c>
      <c r="V138" s="97">
        <v>750301.0</v>
      </c>
      <c r="W138" s="98">
        <v>611431.0</v>
      </c>
      <c r="X138" s="100"/>
      <c r="Y138" s="101"/>
      <c r="Z138" s="97">
        <v>6788.0</v>
      </c>
      <c r="AA138" s="98">
        <v>1171.0</v>
      </c>
      <c r="AB138" s="97">
        <v>1.2130102E7</v>
      </c>
      <c r="AC138" s="98">
        <v>33669.0</v>
      </c>
      <c r="AD138" s="99"/>
    </row>
    <row r="139">
      <c r="A139" s="93" t="s">
        <v>274</v>
      </c>
      <c r="B139" s="97">
        <v>8.0E9</v>
      </c>
      <c r="D139" s="98">
        <v>4.8E10</v>
      </c>
      <c r="H139" s="97">
        <v>5318.0</v>
      </c>
      <c r="J139" s="98">
        <v>6473.0</v>
      </c>
      <c r="N139" s="97">
        <v>5.2238E10</v>
      </c>
      <c r="O139" s="98">
        <v>7.5823E10</v>
      </c>
      <c r="P139" s="97">
        <v>7.08471E11</v>
      </c>
      <c r="Q139" s="98">
        <v>8.50657E11</v>
      </c>
      <c r="R139" s="97">
        <v>5377.0</v>
      </c>
      <c r="S139" s="98">
        <v>15353.0</v>
      </c>
      <c r="T139" s="100"/>
      <c r="U139" s="101"/>
      <c r="V139" s="97">
        <v>214513.0</v>
      </c>
      <c r="W139" s="98">
        <v>136659.0</v>
      </c>
      <c r="X139" s="97">
        <v>1.4894039559E10</v>
      </c>
      <c r="Y139" s="98">
        <v>7.119968443E9</v>
      </c>
      <c r="Z139" s="97">
        <v>236.0</v>
      </c>
      <c r="AA139" s="98">
        <v>296.0</v>
      </c>
      <c r="AB139" s="100"/>
      <c r="AC139" s="98">
        <v>4488.0</v>
      </c>
      <c r="AD139" s="99"/>
    </row>
    <row r="140">
      <c r="A140" s="93" t="s">
        <v>275</v>
      </c>
      <c r="B140" s="94"/>
      <c r="D140" s="95"/>
      <c r="H140" s="94"/>
      <c r="J140" s="95"/>
      <c r="N140" s="94"/>
      <c r="O140" s="95"/>
      <c r="P140" s="94"/>
      <c r="Q140" s="95"/>
      <c r="R140" s="94"/>
      <c r="S140" s="95"/>
      <c r="T140" s="94"/>
      <c r="U140" s="95"/>
      <c r="V140" s="94"/>
      <c r="W140" s="95"/>
      <c r="X140" s="94"/>
      <c r="Y140" s="95"/>
      <c r="Z140" s="94"/>
      <c r="AA140" s="95"/>
      <c r="AB140" s="94"/>
      <c r="AC140" s="95"/>
      <c r="AD140" s="96"/>
    </row>
    <row r="141">
      <c r="A141" s="93" t="s">
        <v>276</v>
      </c>
      <c r="B141" s="97">
        <v>4.282E12</v>
      </c>
      <c r="D141" s="98">
        <v>4.214E12</v>
      </c>
      <c r="H141" s="100"/>
      <c r="J141" s="101"/>
      <c r="N141" s="97">
        <v>6.90586E11</v>
      </c>
      <c r="O141" s="98">
        <v>7.83525E11</v>
      </c>
      <c r="P141" s="100"/>
      <c r="Q141" s="101"/>
      <c r="R141" s="100"/>
      <c r="S141" s="101"/>
      <c r="T141" s="100"/>
      <c r="U141" s="101"/>
      <c r="V141" s="97">
        <v>68977.0</v>
      </c>
      <c r="W141" s="98">
        <v>122189.0</v>
      </c>
      <c r="X141" s="97">
        <v>5.3331754408E10</v>
      </c>
      <c r="Y141" s="98">
        <v>4.2635346024E10</v>
      </c>
      <c r="Z141" s="100"/>
      <c r="AA141" s="101"/>
      <c r="AB141" s="100"/>
      <c r="AC141" s="98">
        <v>0.0</v>
      </c>
      <c r="AD141" s="99"/>
    </row>
    <row r="142">
      <c r="A142" s="93" t="s">
        <v>277</v>
      </c>
      <c r="B142" s="97">
        <v>1.3E11</v>
      </c>
      <c r="D142" s="98">
        <v>1.07E11</v>
      </c>
      <c r="H142" s="100"/>
      <c r="J142" s="101"/>
      <c r="N142" s="97">
        <v>5.3252E10</v>
      </c>
      <c r="O142" s="98">
        <v>1.10677E11</v>
      </c>
      <c r="P142" s="100"/>
      <c r="Q142" s="101"/>
      <c r="R142" s="100"/>
      <c r="S142" s="101"/>
      <c r="T142" s="100"/>
      <c r="U142" s="101"/>
      <c r="V142" s="100"/>
      <c r="W142" s="101"/>
      <c r="X142" s="100"/>
      <c r="Y142" s="101"/>
      <c r="Z142" s="100"/>
      <c r="AA142" s="101"/>
      <c r="AB142" s="100"/>
      <c r="AC142" s="101"/>
      <c r="AD142" s="102"/>
    </row>
    <row r="143">
      <c r="A143" s="93" t="s">
        <v>278</v>
      </c>
      <c r="B143" s="97">
        <v>9.5E10</v>
      </c>
      <c r="D143" s="98">
        <v>7.6E10</v>
      </c>
      <c r="H143" s="100"/>
      <c r="J143" s="101"/>
      <c r="N143" s="100"/>
      <c r="O143" s="101"/>
      <c r="P143" s="100"/>
      <c r="Q143" s="101"/>
      <c r="R143" s="100"/>
      <c r="S143" s="101"/>
      <c r="T143" s="100"/>
      <c r="U143" s="101"/>
      <c r="V143" s="100"/>
      <c r="W143" s="101"/>
      <c r="X143" s="100"/>
      <c r="Y143" s="101"/>
      <c r="Z143" s="100"/>
      <c r="AA143" s="101"/>
      <c r="AB143" s="97">
        <v>3.9079764E7</v>
      </c>
      <c r="AC143" s="98">
        <v>6.3217709E7</v>
      </c>
      <c r="AD143" s="99"/>
    </row>
    <row r="144">
      <c r="A144" s="93" t="s">
        <v>279</v>
      </c>
      <c r="B144" s="103"/>
      <c r="D144" s="98">
        <v>2.9E10</v>
      </c>
      <c r="H144" s="100"/>
      <c r="J144" s="101"/>
      <c r="N144" s="100"/>
      <c r="O144" s="98">
        <v>2.9011E10</v>
      </c>
      <c r="P144" s="100"/>
      <c r="Q144" s="101"/>
      <c r="R144" s="100"/>
      <c r="S144" s="101"/>
      <c r="T144" s="100"/>
      <c r="U144" s="101"/>
      <c r="V144" s="97">
        <v>415206.0</v>
      </c>
      <c r="W144" s="98">
        <v>41555.0</v>
      </c>
      <c r="X144" s="97">
        <v>6.6738901796E10</v>
      </c>
      <c r="Y144" s="98">
        <v>4.1860561197E10</v>
      </c>
      <c r="Z144" s="100"/>
      <c r="AA144" s="101"/>
      <c r="AB144" s="100"/>
      <c r="AC144" s="101"/>
      <c r="AD144" s="102"/>
    </row>
    <row r="145">
      <c r="A145" s="93" t="s">
        <v>280</v>
      </c>
      <c r="B145" s="97">
        <v>1.5739E13</v>
      </c>
      <c r="D145" s="98">
        <v>1.8249E13</v>
      </c>
      <c r="H145" s="97">
        <v>753061.0</v>
      </c>
      <c r="J145" s="98">
        <v>750232.0</v>
      </c>
      <c r="N145" s="97">
        <v>6.568531E12</v>
      </c>
      <c r="O145" s="98">
        <v>8.855532E12</v>
      </c>
      <c r="P145" s="97">
        <v>3.892014E12</v>
      </c>
      <c r="Q145" s="98">
        <v>3.998399E12</v>
      </c>
      <c r="R145" s="97">
        <v>996372.0</v>
      </c>
      <c r="S145" s="98">
        <v>748824.0</v>
      </c>
      <c r="T145" s="97">
        <v>56325.0</v>
      </c>
      <c r="U145" s="98">
        <v>70539.0</v>
      </c>
      <c r="V145" s="97">
        <v>1307910.0</v>
      </c>
      <c r="W145" s="98">
        <v>1040593.0</v>
      </c>
      <c r="X145" s="97">
        <v>7.3446393109E10</v>
      </c>
      <c r="Y145" s="98">
        <v>5.2968628621E10</v>
      </c>
      <c r="Z145" s="97">
        <v>109979.0</v>
      </c>
      <c r="AA145" s="98">
        <v>132109.0</v>
      </c>
      <c r="AB145" s="97">
        <v>3.9328003E7</v>
      </c>
      <c r="AC145" s="98">
        <v>6.2244352E7</v>
      </c>
      <c r="AD145" s="99"/>
    </row>
    <row r="146">
      <c r="A146" s="93" t="s">
        <v>281</v>
      </c>
      <c r="B146" s="97">
        <v>7.35E11</v>
      </c>
      <c r="D146" s="98">
        <v>6.56E11</v>
      </c>
      <c r="H146" s="97">
        <v>39435.0</v>
      </c>
      <c r="J146" s="98">
        <v>470602.0</v>
      </c>
      <c r="N146" s="97">
        <v>7.90869E11</v>
      </c>
      <c r="O146" s="98">
        <v>6.58136E11</v>
      </c>
      <c r="P146" s="97">
        <v>1.52552E11</v>
      </c>
      <c r="Q146" s="98">
        <v>1.44369E11</v>
      </c>
      <c r="R146" s="100"/>
      <c r="S146" s="101"/>
      <c r="T146" s="100"/>
      <c r="U146" s="101"/>
      <c r="V146" s="100"/>
      <c r="W146" s="101"/>
      <c r="X146" s="97">
        <v>7.64866642E8</v>
      </c>
      <c r="Y146" s="98">
        <v>2.07009193E8</v>
      </c>
      <c r="Z146" s="100"/>
      <c r="AA146" s="101"/>
      <c r="AB146" s="100"/>
      <c r="AC146" s="101"/>
      <c r="AD146" s="102"/>
    </row>
    <row r="147">
      <c r="A147" s="93" t="s">
        <v>282</v>
      </c>
      <c r="B147" s="97">
        <v>5.211E12</v>
      </c>
      <c r="D147" s="98">
        <v>5.934E12</v>
      </c>
      <c r="H147" s="97">
        <v>413725.0</v>
      </c>
      <c r="J147" s="98">
        <v>503791.0</v>
      </c>
      <c r="N147" s="97">
        <v>3.169057E12</v>
      </c>
      <c r="O147" s="98">
        <v>3.581022E12</v>
      </c>
      <c r="P147" s="97">
        <v>5.28939E11</v>
      </c>
      <c r="Q147" s="98">
        <v>6.58951E11</v>
      </c>
      <c r="R147" s="97">
        <v>301344.0</v>
      </c>
      <c r="S147" s="98">
        <v>314917.0</v>
      </c>
      <c r="T147" s="97">
        <v>40431.0</v>
      </c>
      <c r="U147" s="98">
        <v>82765.0</v>
      </c>
      <c r="V147" s="97">
        <v>44768.0</v>
      </c>
      <c r="W147" s="98">
        <v>307172.0</v>
      </c>
      <c r="X147" s="97">
        <v>7.3710713653E10</v>
      </c>
      <c r="Y147" s="98">
        <v>5.6103084768E10</v>
      </c>
      <c r="Z147" s="97">
        <v>134151.0</v>
      </c>
      <c r="AA147" s="98">
        <v>164188.0</v>
      </c>
      <c r="AB147" s="97">
        <v>1.2782421E7</v>
      </c>
      <c r="AC147" s="98">
        <v>7.520563E7</v>
      </c>
      <c r="AD147" s="99"/>
    </row>
    <row r="148">
      <c r="A148" s="93" t="s">
        <v>283</v>
      </c>
      <c r="B148" s="100"/>
      <c r="D148" s="101"/>
      <c r="H148" s="100"/>
      <c r="J148" s="101"/>
      <c r="N148" s="100"/>
      <c r="O148" s="101"/>
      <c r="P148" s="100"/>
      <c r="Q148" s="101"/>
      <c r="R148" s="100"/>
      <c r="S148" s="101"/>
      <c r="T148" s="100"/>
      <c r="U148" s="101"/>
      <c r="V148" s="100"/>
      <c r="W148" s="101"/>
      <c r="X148" s="100"/>
      <c r="Y148" s="101"/>
      <c r="Z148" s="100"/>
      <c r="AA148" s="101"/>
      <c r="AB148" s="100"/>
      <c r="AC148" s="101"/>
      <c r="AD148" s="102"/>
    </row>
    <row r="149">
      <c r="A149" s="93" t="s">
        <v>284</v>
      </c>
      <c r="B149" s="100"/>
      <c r="D149" s="101"/>
      <c r="H149" s="100"/>
      <c r="J149" s="101"/>
      <c r="N149" s="100"/>
      <c r="O149" s="101"/>
      <c r="P149" s="100"/>
      <c r="Q149" s="101"/>
      <c r="R149" s="100"/>
      <c r="S149" s="101"/>
      <c r="T149" s="100"/>
      <c r="U149" s="101"/>
      <c r="V149" s="100"/>
      <c r="W149" s="101"/>
      <c r="X149" s="100"/>
      <c r="Y149" s="101"/>
      <c r="Z149" s="100"/>
      <c r="AA149" s="101"/>
      <c r="AB149" s="100"/>
      <c r="AC149" s="101"/>
      <c r="AD149" s="102"/>
    </row>
    <row r="150">
      <c r="A150" s="93" t="s">
        <v>285</v>
      </c>
      <c r="B150" s="100"/>
      <c r="D150" s="101"/>
      <c r="H150" s="100"/>
      <c r="J150" s="101"/>
      <c r="N150" s="100"/>
      <c r="O150" s="101"/>
      <c r="P150" s="100"/>
      <c r="Q150" s="101"/>
      <c r="R150" s="100"/>
      <c r="S150" s="101"/>
      <c r="T150" s="100"/>
      <c r="U150" s="101"/>
      <c r="V150" s="100"/>
      <c r="W150" s="101"/>
      <c r="X150" s="100"/>
      <c r="Y150" s="101"/>
      <c r="Z150" s="100"/>
      <c r="AA150" s="101"/>
      <c r="AB150" s="100"/>
      <c r="AC150" s="101"/>
      <c r="AD150" s="102"/>
    </row>
    <row r="151">
      <c r="A151" s="93" t="s">
        <v>286</v>
      </c>
      <c r="B151" s="94"/>
      <c r="D151" s="95"/>
      <c r="H151" s="94"/>
      <c r="J151" s="95"/>
      <c r="N151" s="94"/>
      <c r="O151" s="95"/>
      <c r="P151" s="94"/>
      <c r="Q151" s="95"/>
      <c r="R151" s="94"/>
      <c r="S151" s="95"/>
      <c r="T151" s="94"/>
      <c r="U151" s="95"/>
      <c r="V151" s="94"/>
      <c r="W151" s="95"/>
      <c r="X151" s="94"/>
      <c r="Y151" s="95"/>
      <c r="Z151" s="94"/>
      <c r="AA151" s="95"/>
      <c r="AB151" s="94"/>
      <c r="AC151" s="95"/>
      <c r="AD151" s="96"/>
    </row>
    <row r="152">
      <c r="A152" s="93" t="s">
        <v>287</v>
      </c>
      <c r="B152" s="100"/>
      <c r="D152" s="101"/>
      <c r="H152" s="100"/>
      <c r="J152" s="101"/>
      <c r="N152" s="100"/>
      <c r="O152" s="101"/>
      <c r="P152" s="100"/>
      <c r="Q152" s="101"/>
      <c r="R152" s="100"/>
      <c r="S152" s="101"/>
      <c r="T152" s="100"/>
      <c r="U152" s="101"/>
      <c r="V152" s="100"/>
      <c r="W152" s="101"/>
      <c r="X152" s="100"/>
      <c r="Y152" s="101"/>
      <c r="Z152" s="100"/>
      <c r="AA152" s="101"/>
      <c r="AB152" s="100"/>
      <c r="AC152" s="101"/>
      <c r="AD152" s="102"/>
    </row>
    <row r="153">
      <c r="A153" s="93" t="s">
        <v>288</v>
      </c>
      <c r="B153" s="100"/>
      <c r="D153" s="101"/>
      <c r="H153" s="100"/>
      <c r="J153" s="101"/>
      <c r="N153" s="100"/>
      <c r="O153" s="101"/>
      <c r="P153" s="100"/>
      <c r="Q153" s="101"/>
      <c r="R153" s="100"/>
      <c r="S153" s="101"/>
      <c r="T153" s="100"/>
      <c r="U153" s="101"/>
      <c r="V153" s="100"/>
      <c r="W153" s="101"/>
      <c r="X153" s="100"/>
      <c r="Y153" s="101"/>
      <c r="Z153" s="100"/>
      <c r="AA153" s="101"/>
      <c r="AB153" s="100"/>
      <c r="AC153" s="101"/>
      <c r="AD153" s="102"/>
    </row>
    <row r="154">
      <c r="A154" s="93" t="s">
        <v>289</v>
      </c>
      <c r="B154" s="100"/>
      <c r="D154" s="101"/>
      <c r="H154" s="100"/>
      <c r="J154" s="101"/>
      <c r="N154" s="100"/>
      <c r="O154" s="101"/>
      <c r="P154" s="100"/>
      <c r="Q154" s="101"/>
      <c r="R154" s="100"/>
      <c r="S154" s="101"/>
      <c r="T154" s="100"/>
      <c r="U154" s="101"/>
      <c r="V154" s="100"/>
      <c r="W154" s="101"/>
      <c r="X154" s="100"/>
      <c r="Y154" s="101"/>
      <c r="Z154" s="100"/>
      <c r="AA154" s="101"/>
      <c r="AB154" s="100"/>
      <c r="AC154" s="101"/>
      <c r="AD154" s="102"/>
    </row>
    <row r="155">
      <c r="A155" s="93" t="s">
        <v>290</v>
      </c>
      <c r="B155" s="100"/>
      <c r="D155" s="101"/>
      <c r="H155" s="100"/>
      <c r="J155" s="101"/>
      <c r="N155" s="100"/>
      <c r="O155" s="101"/>
      <c r="P155" s="100"/>
      <c r="Q155" s="101"/>
      <c r="R155" s="100"/>
      <c r="S155" s="101"/>
      <c r="T155" s="100"/>
      <c r="U155" s="101"/>
      <c r="V155" s="100"/>
      <c r="W155" s="101"/>
      <c r="X155" s="100"/>
      <c r="Y155" s="101"/>
      <c r="Z155" s="100"/>
      <c r="AA155" s="101"/>
      <c r="AB155" s="100"/>
      <c r="AC155" s="101"/>
      <c r="AD155" s="102"/>
    </row>
    <row r="156">
      <c r="A156" s="93" t="s">
        <v>291</v>
      </c>
      <c r="B156" s="100"/>
      <c r="D156" s="101"/>
      <c r="H156" s="100"/>
      <c r="J156" s="101"/>
      <c r="N156" s="100"/>
      <c r="O156" s="101"/>
      <c r="P156" s="100"/>
      <c r="Q156" s="101"/>
      <c r="R156" s="100"/>
      <c r="S156" s="101"/>
      <c r="T156" s="100"/>
      <c r="U156" s="101"/>
      <c r="V156" s="100"/>
      <c r="W156" s="101"/>
      <c r="X156" s="100"/>
      <c r="Y156" s="101"/>
      <c r="Z156" s="100"/>
      <c r="AA156" s="101"/>
      <c r="AB156" s="100"/>
      <c r="AC156" s="101"/>
      <c r="AD156" s="102"/>
    </row>
    <row r="157">
      <c r="A157" s="93" t="s">
        <v>292</v>
      </c>
      <c r="B157" s="97">
        <v>1.7E10</v>
      </c>
      <c r="D157" s="98">
        <v>1.2E10</v>
      </c>
      <c r="H157" s="100"/>
      <c r="J157" s="101"/>
      <c r="N157" s="100"/>
      <c r="O157" s="101"/>
      <c r="P157" s="100"/>
      <c r="Q157" s="101"/>
      <c r="R157" s="100"/>
      <c r="S157" s="101"/>
      <c r="T157" s="100"/>
      <c r="U157" s="101"/>
      <c r="V157" s="100"/>
      <c r="W157" s="101"/>
      <c r="X157" s="100"/>
      <c r="Y157" s="101"/>
      <c r="Z157" s="100"/>
      <c r="AA157" s="101"/>
      <c r="AB157" s="100"/>
      <c r="AC157" s="101"/>
      <c r="AD157" s="102"/>
    </row>
    <row r="158">
      <c r="A158" s="93" t="s">
        <v>293</v>
      </c>
      <c r="B158" s="100"/>
      <c r="D158" s="101"/>
      <c r="H158" s="97">
        <v>295052.0</v>
      </c>
      <c r="J158" s="98">
        <v>281127.0</v>
      </c>
      <c r="N158" s="97">
        <v>7.05214E11</v>
      </c>
      <c r="O158" s="98">
        <v>5.99989E11</v>
      </c>
      <c r="P158" s="100"/>
      <c r="Q158" s="101"/>
      <c r="R158" s="97">
        <v>530797.0</v>
      </c>
      <c r="S158" s="98">
        <v>50803.0</v>
      </c>
      <c r="T158" s="100"/>
      <c r="U158" s="101"/>
      <c r="V158" s="100"/>
      <c r="W158" s="101"/>
      <c r="X158" s="100"/>
      <c r="Y158" s="101"/>
      <c r="Z158" s="97">
        <v>17536.0</v>
      </c>
      <c r="AA158" s="98">
        <v>2815.0</v>
      </c>
      <c r="AB158" s="100"/>
      <c r="AC158" s="101"/>
      <c r="AD158" s="102"/>
    </row>
    <row r="159">
      <c r="A159" s="93" t="s">
        <v>294</v>
      </c>
      <c r="B159" s="94"/>
      <c r="D159" s="95"/>
      <c r="H159" s="94"/>
      <c r="J159" s="95"/>
      <c r="N159" s="94"/>
      <c r="O159" s="95"/>
      <c r="P159" s="94"/>
      <c r="Q159" s="95"/>
      <c r="R159" s="94"/>
      <c r="S159" s="95"/>
      <c r="T159" s="94"/>
      <c r="U159" s="95"/>
      <c r="V159" s="94"/>
      <c r="W159" s="95"/>
      <c r="X159" s="94"/>
      <c r="Y159" s="95"/>
      <c r="Z159" s="94"/>
      <c r="AA159" s="95"/>
      <c r="AB159" s="94"/>
      <c r="AC159" s="95"/>
      <c r="AD159" s="96"/>
    </row>
    <row r="160">
      <c r="A160" s="93" t="s">
        <v>295</v>
      </c>
      <c r="B160" s="100"/>
      <c r="D160" s="101"/>
      <c r="H160" s="100"/>
      <c r="J160" s="101"/>
      <c r="N160" s="100"/>
      <c r="O160" s="101"/>
      <c r="P160" s="100"/>
      <c r="Q160" s="101"/>
      <c r="R160" s="100"/>
      <c r="S160" s="101"/>
      <c r="T160" s="100"/>
      <c r="U160" s="101"/>
      <c r="V160" s="100"/>
      <c r="W160" s="101"/>
      <c r="X160" s="100"/>
      <c r="Y160" s="101"/>
      <c r="Z160" s="100"/>
      <c r="AA160" s="101"/>
      <c r="AB160" s="100"/>
      <c r="AC160" s="101"/>
      <c r="AD160" s="102"/>
    </row>
    <row r="161">
      <c r="A161" s="93" t="s">
        <v>296</v>
      </c>
      <c r="B161" s="100"/>
      <c r="D161" s="101"/>
      <c r="H161" s="100"/>
      <c r="J161" s="101"/>
      <c r="N161" s="100"/>
      <c r="O161" s="101"/>
      <c r="P161" s="100"/>
      <c r="Q161" s="101"/>
      <c r="R161" s="100"/>
      <c r="S161" s="101"/>
      <c r="T161" s="100"/>
      <c r="U161" s="101"/>
      <c r="V161" s="100"/>
      <c r="W161" s="101"/>
      <c r="X161" s="100"/>
      <c r="Y161" s="101"/>
      <c r="Z161" s="100"/>
      <c r="AA161" s="101"/>
      <c r="AB161" s="100"/>
      <c r="AC161" s="101"/>
      <c r="AD161" s="102"/>
    </row>
    <row r="162">
      <c r="A162" s="93" t="s">
        <v>297</v>
      </c>
      <c r="B162" s="97">
        <v>6.276E12</v>
      </c>
      <c r="D162" s="98">
        <v>5.415E12</v>
      </c>
      <c r="H162" s="100"/>
      <c r="J162" s="101"/>
      <c r="N162" s="100"/>
      <c r="O162" s="101"/>
      <c r="P162" s="100"/>
      <c r="Q162" s="101"/>
      <c r="R162" s="100"/>
      <c r="S162" s="101"/>
      <c r="T162" s="100"/>
      <c r="U162" s="101"/>
      <c r="V162" s="100"/>
      <c r="W162" s="101"/>
      <c r="X162" s="97">
        <v>8.1440551296E10</v>
      </c>
      <c r="Y162" s="98">
        <v>6.607062325E10</v>
      </c>
      <c r="Z162" s="100"/>
      <c r="AA162" s="101"/>
      <c r="AB162" s="100"/>
      <c r="AC162" s="101"/>
      <c r="AD162" s="102"/>
    </row>
    <row r="163">
      <c r="A163" s="93" t="s">
        <v>298</v>
      </c>
      <c r="B163" s="94"/>
      <c r="D163" s="95"/>
      <c r="H163" s="94"/>
      <c r="J163" s="95"/>
      <c r="N163" s="94"/>
      <c r="O163" s="95"/>
      <c r="P163" s="94"/>
      <c r="Q163" s="95"/>
      <c r="R163" s="94"/>
      <c r="S163" s="95"/>
      <c r="T163" s="94"/>
      <c r="U163" s="95"/>
      <c r="V163" s="94"/>
      <c r="W163" s="95"/>
      <c r="X163" s="94"/>
      <c r="Y163" s="95"/>
      <c r="Z163" s="94"/>
      <c r="AA163" s="95"/>
      <c r="AB163" s="94"/>
      <c r="AC163" s="95"/>
      <c r="AD163" s="96"/>
    </row>
    <row r="164">
      <c r="A164" s="93" t="s">
        <v>299</v>
      </c>
      <c r="B164" s="97">
        <v>1.56E11</v>
      </c>
      <c r="D164" s="98">
        <v>1.1E11</v>
      </c>
      <c r="H164" s="100"/>
      <c r="J164" s="101"/>
      <c r="N164" s="100"/>
      <c r="O164" s="101"/>
      <c r="P164" s="100"/>
      <c r="Q164" s="101"/>
      <c r="R164" s="100"/>
      <c r="S164" s="101"/>
      <c r="T164" s="100"/>
      <c r="U164" s="101"/>
      <c r="V164" s="100"/>
      <c r="W164" s="101"/>
      <c r="X164" s="100"/>
      <c r="Y164" s="101"/>
      <c r="Z164" s="100"/>
      <c r="AA164" s="101"/>
      <c r="AB164" s="100"/>
      <c r="AC164" s="101"/>
      <c r="AD164" s="102"/>
    </row>
    <row r="165">
      <c r="A165" s="93" t="s">
        <v>300</v>
      </c>
      <c r="B165" s="100"/>
      <c r="D165" s="101"/>
      <c r="H165" s="100"/>
      <c r="J165" s="101"/>
      <c r="N165" s="100"/>
      <c r="O165" s="101"/>
      <c r="P165" s="100"/>
      <c r="Q165" s="101"/>
      <c r="R165" s="100"/>
      <c r="S165" s="101"/>
      <c r="T165" s="100"/>
      <c r="U165" s="101"/>
      <c r="V165" s="100"/>
      <c r="W165" s="101"/>
      <c r="X165" s="100"/>
      <c r="Y165" s="101"/>
      <c r="Z165" s="100"/>
      <c r="AA165" s="101"/>
      <c r="AB165" s="100"/>
      <c r="AC165" s="101"/>
      <c r="AD165" s="102"/>
    </row>
    <row r="166">
      <c r="A166" s="93" t="s">
        <v>301</v>
      </c>
      <c r="B166" s="100"/>
      <c r="D166" s="101"/>
      <c r="H166" s="100"/>
      <c r="J166" s="101"/>
      <c r="N166" s="100"/>
      <c r="O166" s="101"/>
      <c r="P166" s="100"/>
      <c r="Q166" s="101"/>
      <c r="R166" s="100"/>
      <c r="S166" s="101"/>
      <c r="T166" s="100"/>
      <c r="U166" s="101"/>
      <c r="V166" s="100"/>
      <c r="W166" s="101"/>
      <c r="X166" s="100"/>
      <c r="Y166" s="101"/>
      <c r="Z166" s="100"/>
      <c r="AA166" s="101"/>
      <c r="AB166" s="100"/>
      <c r="AC166" s="101"/>
      <c r="AD166" s="102"/>
    </row>
    <row r="167">
      <c r="A167" s="93" t="s">
        <v>302</v>
      </c>
      <c r="B167" s="100"/>
      <c r="D167" s="101"/>
      <c r="H167" s="100"/>
      <c r="J167" s="101"/>
      <c r="N167" s="100"/>
      <c r="O167" s="101"/>
      <c r="P167" s="100"/>
      <c r="Q167" s="101"/>
      <c r="R167" s="100"/>
      <c r="S167" s="101"/>
      <c r="T167" s="100"/>
      <c r="U167" s="101"/>
      <c r="V167" s="100"/>
      <c r="W167" s="101"/>
      <c r="X167" s="100"/>
      <c r="Y167" s="101"/>
      <c r="Z167" s="100"/>
      <c r="AA167" s="101"/>
      <c r="AB167" s="100"/>
      <c r="AC167" s="101"/>
      <c r="AD167" s="102"/>
    </row>
    <row r="168">
      <c r="A168" s="93" t="s">
        <v>303</v>
      </c>
      <c r="B168" s="100"/>
      <c r="D168" s="101"/>
      <c r="H168" s="100"/>
      <c r="J168" s="101"/>
      <c r="N168" s="100"/>
      <c r="O168" s="101"/>
      <c r="P168" s="100"/>
      <c r="Q168" s="101"/>
      <c r="R168" s="100"/>
      <c r="S168" s="101"/>
      <c r="T168" s="100"/>
      <c r="U168" s="101"/>
      <c r="V168" s="100"/>
      <c r="W168" s="101"/>
      <c r="X168" s="100"/>
      <c r="Y168" s="101"/>
      <c r="Z168" s="100"/>
      <c r="AA168" s="101"/>
      <c r="AB168" s="97">
        <v>2269281.0</v>
      </c>
      <c r="AC168" s="98">
        <v>2725325.0</v>
      </c>
      <c r="AD168" s="99"/>
    </row>
    <row r="169">
      <c r="A169" s="93" t="s">
        <v>304</v>
      </c>
      <c r="B169" s="97">
        <v>1.35E11</v>
      </c>
      <c r="D169" s="98">
        <v>1.02E11</v>
      </c>
      <c r="H169" s="100"/>
      <c r="J169" s="101"/>
      <c r="N169" s="100"/>
      <c r="O169" s="101"/>
      <c r="P169" s="100"/>
      <c r="Q169" s="101"/>
      <c r="R169" s="100"/>
      <c r="S169" s="101"/>
      <c r="T169" s="100"/>
      <c r="U169" s="101"/>
      <c r="V169" s="100"/>
      <c r="W169" s="101"/>
      <c r="X169" s="100"/>
      <c r="Y169" s="101"/>
      <c r="Z169" s="100"/>
      <c r="AA169" s="101"/>
      <c r="AB169" s="100"/>
      <c r="AC169" s="101"/>
      <c r="AD169" s="102"/>
    </row>
    <row r="170">
      <c r="A170" s="93" t="s">
        <v>305</v>
      </c>
      <c r="B170" s="100"/>
      <c r="D170" s="101"/>
      <c r="H170" s="100"/>
      <c r="J170" s="101"/>
      <c r="N170" s="100"/>
      <c r="O170" s="101"/>
      <c r="P170" s="100"/>
      <c r="Q170" s="101"/>
      <c r="R170" s="100"/>
      <c r="S170" s="101"/>
      <c r="T170" s="100"/>
      <c r="U170" s="101"/>
      <c r="V170" s="100"/>
      <c r="W170" s="101"/>
      <c r="X170" s="100"/>
      <c r="Y170" s="101"/>
      <c r="Z170" s="100"/>
      <c r="AA170" s="101"/>
      <c r="AB170" s="100"/>
      <c r="AC170" s="101"/>
      <c r="AD170" s="102"/>
    </row>
    <row r="171">
      <c r="A171" s="93" t="s">
        <v>306</v>
      </c>
      <c r="B171" s="100"/>
      <c r="D171" s="101"/>
      <c r="H171" s="100"/>
      <c r="J171" s="101"/>
      <c r="N171" s="100"/>
      <c r="O171" s="101"/>
      <c r="P171" s="100"/>
      <c r="Q171" s="101"/>
      <c r="R171" s="100"/>
      <c r="S171" s="101"/>
      <c r="T171" s="100"/>
      <c r="U171" s="101"/>
      <c r="V171" s="100"/>
      <c r="W171" s="101"/>
      <c r="X171" s="100"/>
      <c r="Y171" s="101"/>
      <c r="Z171" s="100"/>
      <c r="AA171" s="101"/>
      <c r="AB171" s="100"/>
      <c r="AC171" s="101"/>
      <c r="AD171" s="102"/>
    </row>
    <row r="172">
      <c r="A172" s="93" t="s">
        <v>307</v>
      </c>
      <c r="B172" s="100"/>
      <c r="D172" s="101"/>
      <c r="H172" s="100"/>
      <c r="J172" s="101"/>
      <c r="N172" s="100"/>
      <c r="O172" s="101"/>
      <c r="P172" s="100"/>
      <c r="Q172" s="101"/>
      <c r="R172" s="100"/>
      <c r="S172" s="101"/>
      <c r="T172" s="100"/>
      <c r="U172" s="101"/>
      <c r="V172" s="100"/>
      <c r="W172" s="101"/>
      <c r="X172" s="100"/>
      <c r="Y172" s="101"/>
      <c r="Z172" s="100"/>
      <c r="AA172" s="101"/>
      <c r="AB172" s="100"/>
      <c r="AC172" s="98">
        <v>0.0</v>
      </c>
      <c r="AD172" s="99"/>
    </row>
    <row r="173">
      <c r="A173" s="93" t="s">
        <v>308</v>
      </c>
      <c r="B173" s="94"/>
      <c r="D173" s="95"/>
      <c r="H173" s="94"/>
      <c r="J173" s="95"/>
      <c r="N173" s="94"/>
      <c r="O173" s="95"/>
      <c r="P173" s="94"/>
      <c r="Q173" s="95"/>
      <c r="R173" s="94"/>
      <c r="S173" s="95"/>
      <c r="T173" s="94"/>
      <c r="U173" s="95"/>
      <c r="V173" s="94"/>
      <c r="W173" s="95"/>
      <c r="X173" s="94"/>
      <c r="Y173" s="95"/>
      <c r="Z173" s="94"/>
      <c r="AA173" s="95"/>
      <c r="AB173" s="94"/>
      <c r="AC173" s="95"/>
      <c r="AD173" s="96"/>
    </row>
    <row r="174">
      <c r="A174" s="93" t="s">
        <v>309</v>
      </c>
      <c r="B174" s="100"/>
      <c r="D174" s="101"/>
      <c r="H174" s="97">
        <v>0.0</v>
      </c>
      <c r="J174" s="98">
        <v>35371.0</v>
      </c>
      <c r="N174" s="100"/>
      <c r="O174" s="101"/>
      <c r="P174" s="100"/>
      <c r="Q174" s="101"/>
      <c r="R174" s="100"/>
      <c r="S174" s="101"/>
      <c r="T174" s="97">
        <v>217751.0</v>
      </c>
      <c r="U174" s="98">
        <v>218735.0</v>
      </c>
      <c r="V174" s="100"/>
      <c r="W174" s="101"/>
      <c r="X174" s="100"/>
      <c r="Y174" s="101"/>
      <c r="Z174" s="100"/>
      <c r="AA174" s="101"/>
      <c r="AB174" s="100"/>
      <c r="AC174" s="101"/>
      <c r="AD174" s="102"/>
    </row>
    <row r="175">
      <c r="A175" s="93" t="s">
        <v>310</v>
      </c>
      <c r="B175" s="100"/>
      <c r="D175" s="101"/>
      <c r="H175" s="100"/>
      <c r="J175" s="101"/>
      <c r="N175" s="100"/>
      <c r="O175" s="101"/>
      <c r="P175" s="100"/>
      <c r="Q175" s="101"/>
      <c r="R175" s="100"/>
      <c r="S175" s="101"/>
      <c r="T175" s="100"/>
      <c r="U175" s="101"/>
      <c r="V175" s="100"/>
      <c r="W175" s="101"/>
      <c r="X175" s="100"/>
      <c r="Y175" s="101"/>
      <c r="Z175" s="100"/>
      <c r="AA175" s="101"/>
      <c r="AB175" s="100"/>
      <c r="AC175" s="101"/>
      <c r="AD175" s="102"/>
    </row>
    <row r="176">
      <c r="A176" s="93" t="s">
        <v>311</v>
      </c>
      <c r="B176" s="100"/>
      <c r="D176" s="101"/>
      <c r="H176" s="100"/>
      <c r="J176" s="101"/>
      <c r="N176" s="100"/>
      <c r="O176" s="101"/>
      <c r="P176" s="100"/>
      <c r="Q176" s="101"/>
      <c r="R176" s="100"/>
      <c r="S176" s="101"/>
      <c r="T176" s="100"/>
      <c r="U176" s="101"/>
      <c r="V176" s="100"/>
      <c r="W176" s="101"/>
      <c r="X176" s="100"/>
      <c r="Y176" s="101"/>
      <c r="Z176" s="100"/>
      <c r="AA176" s="101"/>
      <c r="AB176" s="100"/>
      <c r="AC176" s="101"/>
      <c r="AD176" s="102"/>
    </row>
    <row r="177">
      <c r="A177" s="93" t="s">
        <v>312</v>
      </c>
      <c r="B177" s="100"/>
      <c r="D177" s="101"/>
      <c r="H177" s="100"/>
      <c r="J177" s="101"/>
      <c r="N177" s="100"/>
      <c r="O177" s="101"/>
      <c r="P177" s="100"/>
      <c r="Q177" s="101"/>
      <c r="R177" s="100"/>
      <c r="S177" s="101"/>
      <c r="T177" s="100"/>
      <c r="U177" s="101"/>
      <c r="V177" s="100"/>
      <c r="W177" s="101"/>
      <c r="X177" s="100"/>
      <c r="Y177" s="101"/>
      <c r="Z177" s="100"/>
      <c r="AA177" s="101"/>
      <c r="AB177" s="100"/>
      <c r="AC177" s="101"/>
      <c r="AD177" s="102"/>
    </row>
    <row r="178">
      <c r="A178" s="93" t="s">
        <v>313</v>
      </c>
      <c r="B178" s="100"/>
      <c r="D178" s="101"/>
      <c r="H178" s="100"/>
      <c r="J178" s="101"/>
      <c r="N178" s="100"/>
      <c r="O178" s="101"/>
      <c r="P178" s="100"/>
      <c r="Q178" s="101"/>
      <c r="R178" s="100"/>
      <c r="S178" s="101"/>
      <c r="T178" s="100"/>
      <c r="U178" s="101"/>
      <c r="V178" s="100"/>
      <c r="W178" s="101"/>
      <c r="X178" s="100"/>
      <c r="Y178" s="101"/>
      <c r="Z178" s="100"/>
      <c r="AA178" s="101"/>
      <c r="AB178" s="100"/>
      <c r="AC178" s="101"/>
      <c r="AD178" s="102"/>
    </row>
    <row r="179">
      <c r="A179" s="93" t="s">
        <v>314</v>
      </c>
      <c r="B179" s="100"/>
      <c r="D179" s="101"/>
      <c r="H179" s="100"/>
      <c r="J179" s="101"/>
      <c r="N179" s="100"/>
      <c r="O179" s="101"/>
      <c r="P179" s="100"/>
      <c r="Q179" s="101"/>
      <c r="R179" s="100"/>
      <c r="S179" s="101"/>
      <c r="T179" s="100"/>
      <c r="U179" s="101"/>
      <c r="V179" s="100"/>
      <c r="W179" s="101"/>
      <c r="X179" s="100"/>
      <c r="Y179" s="101"/>
      <c r="Z179" s="100"/>
      <c r="AA179" s="101"/>
      <c r="AB179" s="100"/>
      <c r="AC179" s="101"/>
      <c r="AD179" s="102"/>
    </row>
    <row r="180">
      <c r="A180" s="93" t="s">
        <v>315</v>
      </c>
      <c r="B180" s="100"/>
      <c r="D180" s="101"/>
      <c r="H180" s="100"/>
      <c r="J180" s="101"/>
      <c r="N180" s="100"/>
      <c r="O180" s="101"/>
      <c r="P180" s="100"/>
      <c r="Q180" s="101"/>
      <c r="R180" s="100"/>
      <c r="S180" s="101"/>
      <c r="T180" s="100"/>
      <c r="U180" s="101"/>
      <c r="V180" s="100"/>
      <c r="W180" s="101"/>
      <c r="X180" s="100"/>
      <c r="Y180" s="101"/>
      <c r="Z180" s="100"/>
      <c r="AA180" s="101"/>
      <c r="AB180" s="100"/>
      <c r="AC180" s="101"/>
      <c r="AD180" s="102"/>
    </row>
    <row r="181">
      <c r="A181" s="93" t="s">
        <v>316</v>
      </c>
      <c r="B181" s="100"/>
      <c r="D181" s="101"/>
      <c r="H181" s="100"/>
      <c r="J181" s="101"/>
      <c r="N181" s="100"/>
      <c r="O181" s="101"/>
      <c r="P181" s="100"/>
      <c r="Q181" s="101"/>
      <c r="R181" s="100"/>
      <c r="S181" s="101"/>
      <c r="T181" s="100"/>
      <c r="U181" s="101"/>
      <c r="V181" s="100"/>
      <c r="W181" s="101"/>
      <c r="X181" s="100"/>
      <c r="Y181" s="101"/>
      <c r="Z181" s="100"/>
      <c r="AA181" s="101"/>
      <c r="AB181" s="100"/>
      <c r="AC181" s="101"/>
      <c r="AD181" s="102"/>
    </row>
    <row r="182">
      <c r="A182" s="93" t="s">
        <v>317</v>
      </c>
      <c r="B182" s="100"/>
      <c r="D182" s="101"/>
      <c r="H182" s="100"/>
      <c r="J182" s="101"/>
      <c r="N182" s="100"/>
      <c r="O182" s="101"/>
      <c r="P182" s="100"/>
      <c r="Q182" s="101"/>
      <c r="R182" s="100"/>
      <c r="S182" s="101"/>
      <c r="T182" s="100"/>
      <c r="U182" s="101"/>
      <c r="V182" s="100"/>
      <c r="W182" s="101"/>
      <c r="X182" s="100"/>
      <c r="Y182" s="101"/>
      <c r="Z182" s="100"/>
      <c r="AA182" s="101"/>
      <c r="AB182" s="100"/>
      <c r="AC182" s="101"/>
      <c r="AD182" s="102"/>
    </row>
    <row r="183">
      <c r="A183" s="93" t="s">
        <v>318</v>
      </c>
      <c r="B183" s="100"/>
      <c r="D183" s="101"/>
      <c r="H183" s="97">
        <v>47.0</v>
      </c>
      <c r="J183" s="98">
        <v>60.0</v>
      </c>
      <c r="N183" s="100"/>
      <c r="O183" s="101"/>
      <c r="P183" s="100"/>
      <c r="Q183" s="101"/>
      <c r="R183" s="100"/>
      <c r="S183" s="101"/>
      <c r="T183" s="100"/>
      <c r="U183" s="101"/>
      <c r="V183" s="100"/>
      <c r="W183" s="101"/>
      <c r="X183" s="100"/>
      <c r="Y183" s="101"/>
      <c r="Z183" s="100"/>
      <c r="AA183" s="101"/>
      <c r="AB183" s="100"/>
      <c r="AC183" s="101"/>
      <c r="AD183" s="102"/>
    </row>
    <row r="184">
      <c r="A184" s="93" t="s">
        <v>319</v>
      </c>
      <c r="B184" s="97">
        <v>1.037E12</v>
      </c>
      <c r="D184" s="98">
        <v>1.002E12</v>
      </c>
      <c r="H184" s="97">
        <v>1192563.0</v>
      </c>
      <c r="J184" s="98">
        <v>1079769.0</v>
      </c>
      <c r="N184" s="97">
        <v>9.89237E11</v>
      </c>
      <c r="O184" s="98">
        <v>9.39653E11</v>
      </c>
      <c r="P184" s="97">
        <v>2.09526E11</v>
      </c>
      <c r="Q184" s="98">
        <v>3.5621E10</v>
      </c>
      <c r="R184" s="97">
        <v>1804989.0</v>
      </c>
      <c r="S184" s="98">
        <v>1623596.0</v>
      </c>
      <c r="T184" s="97">
        <v>10959.0</v>
      </c>
      <c r="U184" s="98">
        <v>10034.0</v>
      </c>
      <c r="V184" s="97">
        <v>416161.0</v>
      </c>
      <c r="W184" s="98">
        <v>353806.0</v>
      </c>
      <c r="X184" s="97">
        <v>2.73674847939E11</v>
      </c>
      <c r="Y184" s="98">
        <v>2.58453470946E11</v>
      </c>
      <c r="Z184" s="97">
        <v>6091.0</v>
      </c>
      <c r="AA184" s="98">
        <v>2385.0</v>
      </c>
      <c r="AB184" s="97">
        <v>1207959.0</v>
      </c>
      <c r="AC184" s="98">
        <v>1120185.0</v>
      </c>
      <c r="AD184" s="99"/>
    </row>
    <row r="185">
      <c r="A185" s="93" t="s">
        <v>320</v>
      </c>
      <c r="B185" s="100"/>
      <c r="D185" s="101"/>
      <c r="H185" s="100"/>
      <c r="J185" s="101"/>
      <c r="N185" s="100"/>
      <c r="O185" s="101"/>
      <c r="P185" s="100"/>
      <c r="Q185" s="101"/>
      <c r="R185" s="100"/>
      <c r="S185" s="101"/>
      <c r="T185" s="100"/>
      <c r="U185" s="101"/>
      <c r="V185" s="100"/>
      <c r="W185" s="101"/>
      <c r="X185" s="100"/>
      <c r="Y185" s="101"/>
      <c r="Z185" s="100"/>
      <c r="AA185" s="101"/>
      <c r="AB185" s="100"/>
      <c r="AC185" s="101"/>
      <c r="AD185" s="102"/>
    </row>
    <row r="186">
      <c r="A186" s="93" t="s">
        <v>321</v>
      </c>
      <c r="B186" s="100"/>
      <c r="D186" s="101"/>
      <c r="H186" s="100"/>
      <c r="J186" s="101"/>
      <c r="N186" s="100"/>
      <c r="O186" s="101"/>
      <c r="P186" s="100"/>
      <c r="Q186" s="101"/>
      <c r="R186" s="100"/>
      <c r="S186" s="101"/>
      <c r="T186" s="100"/>
      <c r="U186" s="101"/>
      <c r="V186" s="100"/>
      <c r="W186" s="101"/>
      <c r="X186" s="100"/>
      <c r="Y186" s="101"/>
      <c r="Z186" s="100"/>
      <c r="AA186" s="101"/>
      <c r="AB186" s="100"/>
      <c r="AC186" s="101"/>
      <c r="AD186" s="102"/>
    </row>
    <row r="187">
      <c r="A187" s="93" t="s">
        <v>322</v>
      </c>
      <c r="B187" s="100"/>
      <c r="D187" s="101"/>
      <c r="H187" s="100"/>
      <c r="J187" s="101"/>
      <c r="N187" s="100"/>
      <c r="O187" s="101"/>
      <c r="P187" s="100"/>
      <c r="Q187" s="101"/>
      <c r="R187" s="100"/>
      <c r="S187" s="101"/>
      <c r="T187" s="97">
        <v>53.0</v>
      </c>
      <c r="U187" s="98">
        <v>89.0</v>
      </c>
      <c r="V187" s="100"/>
      <c r="W187" s="101"/>
      <c r="X187" s="100"/>
      <c r="Y187" s="101"/>
      <c r="Z187" s="100"/>
      <c r="AA187" s="101"/>
      <c r="AB187" s="97">
        <v>7.0379999E7</v>
      </c>
      <c r="AC187" s="101"/>
      <c r="AD187" s="102"/>
    </row>
    <row r="188">
      <c r="A188" s="93" t="s">
        <v>323</v>
      </c>
      <c r="B188" s="100"/>
      <c r="D188" s="101"/>
      <c r="H188" s="100"/>
      <c r="J188" s="101"/>
      <c r="N188" s="100"/>
      <c r="O188" s="101"/>
      <c r="P188" s="100"/>
      <c r="Q188" s="101"/>
      <c r="R188" s="100"/>
      <c r="S188" s="101"/>
      <c r="T188" s="100"/>
      <c r="U188" s="101"/>
      <c r="V188" s="100"/>
      <c r="W188" s="101"/>
      <c r="X188" s="100"/>
      <c r="Y188" s="101"/>
      <c r="Z188" s="100"/>
      <c r="AA188" s="101"/>
      <c r="AB188" s="100"/>
      <c r="AC188" s="101"/>
      <c r="AD188" s="102"/>
    </row>
    <row r="189">
      <c r="A189" s="93" t="s">
        <v>324</v>
      </c>
      <c r="B189" s="100"/>
      <c r="D189" s="101"/>
      <c r="H189" s="100"/>
      <c r="J189" s="101"/>
      <c r="N189" s="100"/>
      <c r="O189" s="101"/>
      <c r="P189" s="100"/>
      <c r="Q189" s="101"/>
      <c r="R189" s="97">
        <v>43009.0</v>
      </c>
      <c r="S189" s="98">
        <v>43009.0</v>
      </c>
      <c r="T189" s="97">
        <v>349304.0</v>
      </c>
      <c r="U189" s="98">
        <v>386568.0</v>
      </c>
      <c r="V189" s="100"/>
      <c r="W189" s="101"/>
      <c r="X189" s="100"/>
      <c r="Y189" s="101"/>
      <c r="Z189" s="100"/>
      <c r="AA189" s="101"/>
      <c r="AB189" s="100"/>
      <c r="AC189" s="101"/>
      <c r="AD189" s="102"/>
    </row>
    <row r="190">
      <c r="A190" s="93" t="s">
        <v>325</v>
      </c>
      <c r="B190" s="100"/>
      <c r="D190" s="101"/>
      <c r="H190" s="100"/>
      <c r="J190" s="101"/>
      <c r="N190" s="100"/>
      <c r="O190" s="101"/>
      <c r="P190" s="100"/>
      <c r="Q190" s="101"/>
      <c r="R190" s="100"/>
      <c r="S190" s="101"/>
      <c r="T190" s="97">
        <v>74003.0</v>
      </c>
      <c r="U190" s="98">
        <v>110929.0</v>
      </c>
      <c r="V190" s="100"/>
      <c r="W190" s="101"/>
      <c r="X190" s="100"/>
      <c r="Y190" s="101"/>
      <c r="Z190" s="100"/>
      <c r="AA190" s="101"/>
      <c r="AB190" s="100"/>
      <c r="AC190" s="101"/>
      <c r="AD190" s="102"/>
    </row>
    <row r="191">
      <c r="A191" s="93" t="s">
        <v>326</v>
      </c>
      <c r="B191" s="100"/>
      <c r="D191" s="101"/>
      <c r="H191" s="100"/>
      <c r="J191" s="101"/>
      <c r="N191" s="100"/>
      <c r="O191" s="101"/>
      <c r="P191" s="100"/>
      <c r="Q191" s="101"/>
      <c r="R191" s="100"/>
      <c r="S191" s="101"/>
      <c r="T191" s="100"/>
      <c r="U191" s="101"/>
      <c r="V191" s="100"/>
      <c r="W191" s="101"/>
      <c r="X191" s="100"/>
      <c r="Y191" s="101"/>
      <c r="Z191" s="100"/>
      <c r="AA191" s="101"/>
      <c r="AB191" s="100"/>
      <c r="AC191" s="101"/>
      <c r="AD191" s="102"/>
    </row>
    <row r="192">
      <c r="A192" s="93" t="s">
        <v>327</v>
      </c>
      <c r="B192" s="97">
        <v>3.0E9</v>
      </c>
      <c r="D192" s="98">
        <v>2.1E10</v>
      </c>
      <c r="H192" s="100"/>
      <c r="J192" s="101"/>
      <c r="N192" s="97">
        <v>3.341E9</v>
      </c>
      <c r="O192" s="98">
        <v>1.8819E10</v>
      </c>
      <c r="P192" s="100"/>
      <c r="Q192" s="101"/>
      <c r="R192" s="97">
        <v>12769.0</v>
      </c>
      <c r="S192" s="98">
        <v>3818.0</v>
      </c>
      <c r="T192" s="97">
        <v>16963.0</v>
      </c>
      <c r="U192" s="98">
        <v>5109.0</v>
      </c>
      <c r="V192" s="100"/>
      <c r="W192" s="101"/>
      <c r="X192" s="100"/>
      <c r="Y192" s="101"/>
      <c r="Z192" s="100"/>
      <c r="AA192" s="101"/>
      <c r="AB192" s="100"/>
      <c r="AC192" s="101"/>
      <c r="AD192" s="102"/>
    </row>
    <row r="193">
      <c r="A193" s="93" t="s">
        <v>328</v>
      </c>
      <c r="B193" s="100"/>
      <c r="D193" s="101"/>
      <c r="H193" s="100"/>
      <c r="J193" s="101"/>
      <c r="N193" s="100"/>
      <c r="O193" s="101"/>
      <c r="P193" s="100"/>
      <c r="Q193" s="101"/>
      <c r="R193" s="100"/>
      <c r="S193" s="101"/>
      <c r="T193" s="100"/>
      <c r="U193" s="101"/>
      <c r="V193" s="100"/>
      <c r="W193" s="101"/>
      <c r="X193" s="100"/>
      <c r="Y193" s="101"/>
      <c r="Z193" s="100"/>
      <c r="AA193" s="101"/>
      <c r="AB193" s="100"/>
      <c r="AC193" s="101"/>
      <c r="AD193" s="102"/>
    </row>
    <row r="194">
      <c r="A194" s="93" t="s">
        <v>329</v>
      </c>
      <c r="B194" s="100"/>
      <c r="D194" s="101"/>
      <c r="H194" s="100"/>
      <c r="J194" s="101"/>
      <c r="N194" s="100"/>
      <c r="O194" s="101"/>
      <c r="P194" s="100"/>
      <c r="Q194" s="101"/>
      <c r="R194" s="100"/>
      <c r="S194" s="101"/>
      <c r="T194" s="100"/>
      <c r="U194" s="101"/>
      <c r="V194" s="100"/>
      <c r="W194" s="101"/>
      <c r="X194" s="100"/>
      <c r="Y194" s="101"/>
      <c r="Z194" s="100"/>
      <c r="AA194" s="101"/>
      <c r="AB194" s="100"/>
      <c r="AC194" s="98">
        <v>0.0</v>
      </c>
      <c r="AD194" s="99"/>
    </row>
    <row r="195">
      <c r="A195" s="93" t="s">
        <v>330</v>
      </c>
      <c r="B195" s="97">
        <v>1.6E10</v>
      </c>
      <c r="D195" s="98">
        <v>2.3E10</v>
      </c>
      <c r="H195" s="100"/>
      <c r="J195" s="101"/>
      <c r="N195" s="100"/>
      <c r="O195" s="101"/>
      <c r="P195" s="100"/>
      <c r="Q195" s="101"/>
      <c r="R195" s="97">
        <v>20098.0</v>
      </c>
      <c r="S195" s="98">
        <v>22975.0</v>
      </c>
      <c r="T195" s="100"/>
      <c r="U195" s="101"/>
      <c r="V195" s="100"/>
      <c r="W195" s="101"/>
      <c r="X195" s="100"/>
      <c r="Y195" s="101"/>
      <c r="Z195" s="100"/>
      <c r="AA195" s="101"/>
      <c r="AB195" s="100"/>
      <c r="AC195" s="101"/>
      <c r="AD195" s="102"/>
    </row>
    <row r="196">
      <c r="A196" s="93" t="s">
        <v>331</v>
      </c>
      <c r="B196" s="100"/>
      <c r="D196" s="101"/>
      <c r="H196" s="100"/>
      <c r="J196" s="101"/>
      <c r="N196" s="100"/>
      <c r="O196" s="101"/>
      <c r="P196" s="100"/>
      <c r="Q196" s="101"/>
      <c r="R196" s="100"/>
      <c r="S196" s="101"/>
      <c r="T196" s="100"/>
      <c r="U196" s="101"/>
      <c r="V196" s="100"/>
      <c r="W196" s="101"/>
      <c r="X196" s="100"/>
      <c r="Y196" s="101"/>
      <c r="Z196" s="100"/>
      <c r="AA196" s="101"/>
      <c r="AB196" s="100"/>
      <c r="AC196" s="101"/>
      <c r="AD196" s="102"/>
    </row>
    <row r="197">
      <c r="A197" s="93" t="s">
        <v>332</v>
      </c>
      <c r="B197" s="100"/>
      <c r="D197" s="101"/>
      <c r="H197" s="100"/>
      <c r="J197" s="101"/>
      <c r="N197" s="100"/>
      <c r="O197" s="101"/>
      <c r="P197" s="100"/>
      <c r="Q197" s="101"/>
      <c r="R197" s="97">
        <v>3819.0</v>
      </c>
      <c r="S197" s="98">
        <v>1694.0</v>
      </c>
      <c r="T197" s="100"/>
      <c r="U197" s="101"/>
      <c r="V197" s="100"/>
      <c r="W197" s="101"/>
      <c r="X197" s="100"/>
      <c r="Y197" s="101"/>
      <c r="Z197" s="97">
        <v>0.0</v>
      </c>
      <c r="AA197" s="98">
        <v>18222.0</v>
      </c>
      <c r="AB197" s="100"/>
      <c r="AC197" s="101"/>
      <c r="AD197" s="102"/>
    </row>
    <row r="198">
      <c r="A198" s="93" t="s">
        <v>333</v>
      </c>
      <c r="B198" s="97">
        <v>1.25022E14</v>
      </c>
      <c r="D198" s="98">
        <v>1.19198E14</v>
      </c>
      <c r="H198" s="97">
        <v>1.7262927E7</v>
      </c>
      <c r="J198" s="98">
        <v>1.7389232E7</v>
      </c>
      <c r="N198" s="97">
        <v>4.3038299E13</v>
      </c>
      <c r="O198" s="98">
        <v>4.2037402E13</v>
      </c>
      <c r="P198" s="97">
        <v>1.1223968E13</v>
      </c>
      <c r="Q198" s="98">
        <v>1.2442223E13</v>
      </c>
      <c r="R198" s="97">
        <v>1.1051208E7</v>
      </c>
      <c r="S198" s="98">
        <v>7563881.0</v>
      </c>
      <c r="T198" s="97">
        <v>2122553.0</v>
      </c>
      <c r="U198" s="98">
        <v>2239843.0</v>
      </c>
      <c r="V198" s="97">
        <v>7368187.0</v>
      </c>
      <c r="W198" s="98">
        <v>4822152.0</v>
      </c>
      <c r="X198" s="97">
        <v>7.63625178514E11</v>
      </c>
      <c r="Y198" s="98">
        <v>6.69768766924E11</v>
      </c>
      <c r="Z198" s="97">
        <v>461979.0</v>
      </c>
      <c r="AA198" s="98">
        <v>541048.0</v>
      </c>
      <c r="AB198" s="97">
        <v>2.56844191E8</v>
      </c>
      <c r="AC198" s="98">
        <v>2.25718203E8</v>
      </c>
      <c r="AD198" s="99"/>
    </row>
    <row r="199">
      <c r="A199" s="93" t="s">
        <v>334</v>
      </c>
      <c r="B199" s="94"/>
      <c r="D199" s="95"/>
      <c r="H199" s="94"/>
      <c r="J199" s="95"/>
      <c r="N199" s="94"/>
      <c r="O199" s="95"/>
      <c r="P199" s="94"/>
      <c r="Q199" s="95"/>
      <c r="R199" s="94"/>
      <c r="S199" s="95"/>
      <c r="T199" s="94"/>
      <c r="U199" s="95"/>
      <c r="V199" s="94"/>
      <c r="W199" s="95"/>
      <c r="X199" s="94"/>
      <c r="Y199" s="95"/>
      <c r="Z199" s="94"/>
      <c r="AA199" s="95"/>
      <c r="AB199" s="94"/>
      <c r="AC199" s="95"/>
      <c r="AD199" s="96"/>
    </row>
    <row r="200">
      <c r="A200" s="93" t="s">
        <v>335</v>
      </c>
      <c r="B200" s="97">
        <v>4.9E10</v>
      </c>
      <c r="D200" s="98">
        <v>1.6E10</v>
      </c>
      <c r="H200" s="100"/>
      <c r="J200" s="101"/>
      <c r="N200" s="100"/>
      <c r="O200" s="101"/>
      <c r="P200" s="100"/>
      <c r="Q200" s="101"/>
      <c r="R200" s="100"/>
      <c r="S200" s="101"/>
      <c r="T200" s="100"/>
      <c r="U200" s="101"/>
      <c r="V200" s="100"/>
      <c r="W200" s="101"/>
      <c r="X200" s="100"/>
      <c r="Y200" s="101"/>
      <c r="Z200" s="100"/>
      <c r="AA200" s="101"/>
      <c r="AB200" s="100"/>
      <c r="AC200" s="101"/>
      <c r="AD200" s="102"/>
    </row>
    <row r="201">
      <c r="A201" s="93" t="s">
        <v>336</v>
      </c>
      <c r="B201" s="97">
        <v>5.64E12</v>
      </c>
      <c r="D201" s="98">
        <v>4.265E12</v>
      </c>
      <c r="H201" s="100"/>
      <c r="J201" s="101"/>
      <c r="N201" s="97">
        <v>4.462054E12</v>
      </c>
      <c r="O201" s="98">
        <v>3.241216E12</v>
      </c>
      <c r="P201" s="97">
        <v>1.65609E11</v>
      </c>
      <c r="Q201" s="98">
        <v>2.53601E11</v>
      </c>
      <c r="R201" s="97">
        <v>81636.0</v>
      </c>
      <c r="S201" s="98">
        <v>22069.0</v>
      </c>
      <c r="T201" s="97">
        <v>221365.0</v>
      </c>
      <c r="U201" s="98">
        <v>20002.0</v>
      </c>
      <c r="V201" s="97">
        <v>455768.0</v>
      </c>
      <c r="W201" s="98">
        <v>222526.0</v>
      </c>
      <c r="X201" s="100"/>
      <c r="Y201" s="101"/>
      <c r="Z201" s="97">
        <v>9877.0</v>
      </c>
      <c r="AA201" s="98">
        <v>10507.0</v>
      </c>
      <c r="AB201" s="97">
        <v>4.6213332E7</v>
      </c>
      <c r="AC201" s="98">
        <v>4.5307599E7</v>
      </c>
      <c r="AD201" s="99"/>
    </row>
    <row r="202">
      <c r="A202" s="93" t="s">
        <v>337</v>
      </c>
      <c r="B202" s="100"/>
      <c r="D202" s="101"/>
      <c r="H202" s="100"/>
      <c r="J202" s="101"/>
      <c r="N202" s="100"/>
      <c r="O202" s="101"/>
      <c r="P202" s="100"/>
      <c r="Q202" s="101"/>
      <c r="R202" s="100"/>
      <c r="S202" s="101"/>
      <c r="T202" s="97">
        <v>20404.0</v>
      </c>
      <c r="U202" s="98">
        <v>21445.0</v>
      </c>
      <c r="V202" s="100"/>
      <c r="W202" s="101"/>
      <c r="X202" s="100"/>
      <c r="Y202" s="101"/>
      <c r="Z202" s="100"/>
      <c r="AA202" s="101"/>
      <c r="AB202" s="100"/>
      <c r="AC202" s="101"/>
      <c r="AD202" s="102"/>
    </row>
    <row r="203">
      <c r="A203" s="93" t="s">
        <v>338</v>
      </c>
      <c r="B203" s="100"/>
      <c r="D203" s="101"/>
      <c r="H203" s="100"/>
      <c r="J203" s="101"/>
      <c r="N203" s="100"/>
      <c r="O203" s="101"/>
      <c r="P203" s="100"/>
      <c r="Q203" s="101"/>
      <c r="R203" s="100"/>
      <c r="S203" s="101"/>
      <c r="T203" s="100"/>
      <c r="U203" s="101"/>
      <c r="V203" s="100"/>
      <c r="W203" s="101"/>
      <c r="X203" s="100"/>
      <c r="Y203" s="101"/>
      <c r="Z203" s="100"/>
      <c r="AA203" s="101"/>
      <c r="AB203" s="100"/>
      <c r="AC203" s="101"/>
      <c r="AD203" s="102"/>
    </row>
    <row r="204">
      <c r="A204" s="93" t="s">
        <v>339</v>
      </c>
      <c r="B204" s="100"/>
      <c r="D204" s="101"/>
      <c r="H204" s="100"/>
      <c r="J204" s="101"/>
      <c r="N204" s="100"/>
      <c r="O204" s="101"/>
      <c r="P204" s="100"/>
      <c r="Q204" s="101"/>
      <c r="R204" s="100"/>
      <c r="S204" s="101"/>
      <c r="T204" s="100"/>
      <c r="U204" s="101"/>
      <c r="V204" s="100"/>
      <c r="W204" s="101"/>
      <c r="X204" s="100"/>
      <c r="Y204" s="101"/>
      <c r="Z204" s="100"/>
      <c r="AA204" s="101"/>
      <c r="AB204" s="100"/>
      <c r="AC204" s="101"/>
      <c r="AD204" s="102"/>
    </row>
    <row r="205">
      <c r="A205" s="93" t="s">
        <v>340</v>
      </c>
      <c r="B205" s="94"/>
      <c r="D205" s="95"/>
      <c r="H205" s="94"/>
      <c r="J205" s="95"/>
      <c r="N205" s="94"/>
      <c r="O205" s="95"/>
      <c r="P205" s="94"/>
      <c r="Q205" s="95"/>
      <c r="R205" s="94"/>
      <c r="S205" s="95"/>
      <c r="T205" s="94"/>
      <c r="U205" s="95"/>
      <c r="V205" s="94"/>
      <c r="W205" s="95"/>
      <c r="X205" s="94"/>
      <c r="Y205" s="95"/>
      <c r="Z205" s="94"/>
      <c r="AA205" s="95"/>
      <c r="AB205" s="94"/>
      <c r="AC205" s="95"/>
      <c r="AD205" s="96"/>
    </row>
    <row r="206">
      <c r="A206" s="93" t="s">
        <v>341</v>
      </c>
      <c r="B206" s="100"/>
      <c r="D206" s="101"/>
      <c r="H206" s="97">
        <v>0.0</v>
      </c>
      <c r="J206" s="98">
        <v>765766.0</v>
      </c>
      <c r="N206" s="100"/>
      <c r="O206" s="101"/>
      <c r="P206" s="100"/>
      <c r="Q206" s="101"/>
      <c r="R206" s="100"/>
      <c r="S206" s="101"/>
      <c r="T206" s="97">
        <v>428979.0</v>
      </c>
      <c r="U206" s="98">
        <v>39536.0</v>
      </c>
      <c r="V206" s="100"/>
      <c r="W206" s="101"/>
      <c r="X206" s="100"/>
      <c r="Y206" s="101"/>
      <c r="Z206" s="100"/>
      <c r="AA206" s="101"/>
      <c r="AB206" s="97">
        <v>1.36557268E8</v>
      </c>
      <c r="AC206" s="101"/>
      <c r="AD206" s="102"/>
    </row>
    <row r="207">
      <c r="A207" s="93" t="s">
        <v>342</v>
      </c>
      <c r="B207" s="100"/>
      <c r="D207" s="101"/>
      <c r="H207" s="100"/>
      <c r="J207" s="101"/>
      <c r="N207" s="100"/>
      <c r="O207" s="101"/>
      <c r="P207" s="100"/>
      <c r="Q207" s="101"/>
      <c r="R207" s="100"/>
      <c r="S207" s="101"/>
      <c r="T207" s="100"/>
      <c r="U207" s="101"/>
      <c r="V207" s="100"/>
      <c r="W207" s="101"/>
      <c r="X207" s="100"/>
      <c r="Y207" s="101"/>
      <c r="Z207" s="100"/>
      <c r="AA207" s="101"/>
      <c r="AB207" s="100"/>
      <c r="AC207" s="101"/>
      <c r="AD207" s="102"/>
    </row>
    <row r="208">
      <c r="A208" s="93" t="s">
        <v>343</v>
      </c>
      <c r="B208" s="100"/>
      <c r="D208" s="101"/>
      <c r="H208" s="100"/>
      <c r="J208" s="101"/>
      <c r="N208" s="100"/>
      <c r="O208" s="101"/>
      <c r="P208" s="100"/>
      <c r="Q208" s="101"/>
      <c r="R208" s="100"/>
      <c r="S208" s="101"/>
      <c r="T208" s="100"/>
      <c r="U208" s="101"/>
      <c r="V208" s="100"/>
      <c r="W208" s="101"/>
      <c r="X208" s="100"/>
      <c r="Y208" s="101"/>
      <c r="Z208" s="100"/>
      <c r="AA208" s="101"/>
      <c r="AB208" s="100"/>
      <c r="AC208" s="101"/>
      <c r="AD208" s="102"/>
    </row>
    <row r="209">
      <c r="A209" s="93" t="s">
        <v>344</v>
      </c>
      <c r="B209" s="100"/>
      <c r="D209" s="101"/>
      <c r="H209" s="100"/>
      <c r="J209" s="101"/>
      <c r="N209" s="100"/>
      <c r="O209" s="101"/>
      <c r="P209" s="100"/>
      <c r="Q209" s="101"/>
      <c r="R209" s="100"/>
      <c r="S209" s="101"/>
      <c r="T209" s="100"/>
      <c r="U209" s="101"/>
      <c r="V209" s="100"/>
      <c r="W209" s="101"/>
      <c r="X209" s="100"/>
      <c r="Y209" s="101"/>
      <c r="Z209" s="100"/>
      <c r="AA209" s="101"/>
      <c r="AB209" s="100"/>
      <c r="AC209" s="101"/>
      <c r="AD209" s="102"/>
    </row>
    <row r="210">
      <c r="A210" s="93" t="s">
        <v>345</v>
      </c>
      <c r="B210" s="100"/>
      <c r="D210" s="101"/>
      <c r="H210" s="100"/>
      <c r="J210" s="101"/>
      <c r="N210" s="100"/>
      <c r="O210" s="101"/>
      <c r="P210" s="100"/>
      <c r="Q210" s="101"/>
      <c r="R210" s="100"/>
      <c r="S210" s="101"/>
      <c r="T210" s="100"/>
      <c r="U210" s="101"/>
      <c r="V210" s="100"/>
      <c r="W210" s="101"/>
      <c r="X210" s="100"/>
      <c r="Y210" s="101"/>
      <c r="Z210" s="100"/>
      <c r="AA210" s="101"/>
      <c r="AB210" s="100"/>
      <c r="AC210" s="101"/>
      <c r="AD210" s="102"/>
    </row>
    <row r="211">
      <c r="A211" s="93" t="s">
        <v>346</v>
      </c>
      <c r="B211" s="100"/>
      <c r="D211" s="101"/>
      <c r="H211" s="100"/>
      <c r="J211" s="101"/>
      <c r="N211" s="100"/>
      <c r="O211" s="101"/>
      <c r="P211" s="100"/>
      <c r="Q211" s="101"/>
      <c r="R211" s="100"/>
      <c r="S211" s="101"/>
      <c r="T211" s="100"/>
      <c r="U211" s="101"/>
      <c r="V211" s="100"/>
      <c r="W211" s="101"/>
      <c r="X211" s="100"/>
      <c r="Y211" s="101"/>
      <c r="Z211" s="100"/>
      <c r="AA211" s="101"/>
      <c r="AB211" s="100"/>
      <c r="AC211" s="101"/>
      <c r="AD211" s="102"/>
    </row>
    <row r="212">
      <c r="A212" s="93" t="s">
        <v>347</v>
      </c>
      <c r="B212" s="100"/>
      <c r="D212" s="101"/>
      <c r="H212" s="100"/>
      <c r="J212" s="101"/>
      <c r="N212" s="100"/>
      <c r="O212" s="101"/>
      <c r="P212" s="100"/>
      <c r="Q212" s="101"/>
      <c r="R212" s="100"/>
      <c r="S212" s="101"/>
      <c r="T212" s="100"/>
      <c r="U212" s="101"/>
      <c r="V212" s="100"/>
      <c r="W212" s="101"/>
      <c r="X212" s="100"/>
      <c r="Y212" s="101"/>
      <c r="Z212" s="100"/>
      <c r="AA212" s="101"/>
      <c r="AB212" s="100"/>
      <c r="AC212" s="101"/>
      <c r="AD212" s="102"/>
    </row>
    <row r="213">
      <c r="A213" s="93" t="s">
        <v>348</v>
      </c>
      <c r="B213" s="100"/>
      <c r="D213" s="101"/>
      <c r="H213" s="100"/>
      <c r="J213" s="101"/>
      <c r="N213" s="100"/>
      <c r="O213" s="101"/>
      <c r="P213" s="100"/>
      <c r="Q213" s="101"/>
      <c r="R213" s="100"/>
      <c r="S213" s="101"/>
      <c r="T213" s="100"/>
      <c r="U213" s="101"/>
      <c r="V213" s="100"/>
      <c r="W213" s="101"/>
      <c r="X213" s="100"/>
      <c r="Y213" s="101"/>
      <c r="Z213" s="100"/>
      <c r="AA213" s="101"/>
      <c r="AB213" s="100"/>
      <c r="AC213" s="101"/>
      <c r="AD213" s="102"/>
    </row>
    <row r="214">
      <c r="A214" s="93" t="s">
        <v>349</v>
      </c>
      <c r="B214" s="100"/>
      <c r="D214" s="101"/>
      <c r="H214" s="100"/>
      <c r="J214" s="101"/>
      <c r="N214" s="100"/>
      <c r="O214" s="101"/>
      <c r="P214" s="100"/>
      <c r="Q214" s="101"/>
      <c r="R214" s="100"/>
      <c r="S214" s="101"/>
      <c r="T214" s="100"/>
      <c r="U214" s="101"/>
      <c r="V214" s="100"/>
      <c r="W214" s="101"/>
      <c r="X214" s="100"/>
      <c r="Y214" s="101"/>
      <c r="Z214" s="100"/>
      <c r="AA214" s="101"/>
      <c r="AB214" s="100"/>
      <c r="AC214" s="101"/>
      <c r="AD214" s="102"/>
    </row>
    <row r="215">
      <c r="A215" s="93" t="s">
        <v>350</v>
      </c>
      <c r="B215" s="100"/>
      <c r="D215" s="101"/>
      <c r="H215" s="97">
        <v>80.0</v>
      </c>
      <c r="J215" s="98">
        <v>0.0</v>
      </c>
      <c r="N215" s="100"/>
      <c r="O215" s="101"/>
      <c r="P215" s="100"/>
      <c r="Q215" s="101"/>
      <c r="R215" s="100"/>
      <c r="S215" s="101"/>
      <c r="T215" s="100"/>
      <c r="U215" s="101"/>
      <c r="V215" s="100"/>
      <c r="W215" s="101"/>
      <c r="X215" s="100"/>
      <c r="Y215" s="101"/>
      <c r="Z215" s="100"/>
      <c r="AA215" s="101"/>
      <c r="AB215" s="100"/>
      <c r="AC215" s="101"/>
      <c r="AD215" s="102"/>
    </row>
    <row r="216">
      <c r="A216" s="93" t="s">
        <v>351</v>
      </c>
      <c r="B216" s="97">
        <v>9.46E11</v>
      </c>
      <c r="D216" s="98">
        <v>9.66E11</v>
      </c>
      <c r="H216" s="97">
        <v>605592.0</v>
      </c>
      <c r="J216" s="98">
        <v>411579.0</v>
      </c>
      <c r="N216" s="97">
        <v>8.42082E11</v>
      </c>
      <c r="O216" s="98">
        <v>8.97411E11</v>
      </c>
      <c r="P216" s="97">
        <v>5.41257E11</v>
      </c>
      <c r="Q216" s="98">
        <v>6.48405E11</v>
      </c>
      <c r="R216" s="97">
        <v>3201856.0</v>
      </c>
      <c r="S216" s="98">
        <v>3007478.0</v>
      </c>
      <c r="T216" s="97">
        <v>33996.0</v>
      </c>
      <c r="U216" s="98">
        <v>40763.0</v>
      </c>
      <c r="V216" s="97">
        <v>3887.0</v>
      </c>
      <c r="W216" s="98">
        <v>63367.0</v>
      </c>
      <c r="X216" s="97">
        <v>6.01461517918E11</v>
      </c>
      <c r="Y216" s="98">
        <v>4.49800261031E11</v>
      </c>
      <c r="Z216" s="97">
        <v>33.0</v>
      </c>
      <c r="AA216" s="98">
        <v>0.0</v>
      </c>
      <c r="AB216" s="97">
        <v>98571.0</v>
      </c>
      <c r="AC216" s="98">
        <v>1141506.0</v>
      </c>
      <c r="AD216" s="99"/>
    </row>
    <row r="217">
      <c r="A217" s="93" t="s">
        <v>352</v>
      </c>
      <c r="B217" s="100"/>
      <c r="D217" s="101"/>
      <c r="H217" s="100"/>
      <c r="J217" s="101"/>
      <c r="N217" s="100"/>
      <c r="O217" s="101"/>
      <c r="P217" s="100"/>
      <c r="Q217" s="101"/>
      <c r="R217" s="100"/>
      <c r="S217" s="101"/>
      <c r="T217" s="100"/>
      <c r="U217" s="101"/>
      <c r="V217" s="100"/>
      <c r="W217" s="101"/>
      <c r="X217" s="100"/>
      <c r="Y217" s="101"/>
      <c r="Z217" s="100"/>
      <c r="AA217" s="101"/>
      <c r="AB217" s="100"/>
      <c r="AC217" s="101"/>
      <c r="AD217" s="102"/>
    </row>
    <row r="218">
      <c r="A218" s="93" t="s">
        <v>353</v>
      </c>
      <c r="B218" s="100"/>
      <c r="D218" s="101"/>
      <c r="H218" s="100"/>
      <c r="J218" s="101"/>
      <c r="N218" s="100"/>
      <c r="O218" s="101"/>
      <c r="P218" s="100"/>
      <c r="Q218" s="101"/>
      <c r="R218" s="100"/>
      <c r="S218" s="101"/>
      <c r="T218" s="100"/>
      <c r="U218" s="101"/>
      <c r="V218" s="100"/>
      <c r="W218" s="101"/>
      <c r="X218" s="100"/>
      <c r="Y218" s="101"/>
      <c r="Z218" s="100"/>
      <c r="AA218" s="101"/>
      <c r="AB218" s="100"/>
      <c r="AC218" s="101"/>
      <c r="AD218" s="102"/>
    </row>
    <row r="219">
      <c r="A219" s="93" t="s">
        <v>354</v>
      </c>
      <c r="B219" s="100"/>
      <c r="D219" s="101"/>
      <c r="H219" s="100"/>
      <c r="J219" s="101"/>
      <c r="N219" s="100"/>
      <c r="O219" s="101"/>
      <c r="P219" s="100"/>
      <c r="Q219" s="101"/>
      <c r="R219" s="100"/>
      <c r="S219" s="101"/>
      <c r="T219" s="97">
        <v>699.0</v>
      </c>
      <c r="U219" s="98">
        <v>712.0</v>
      </c>
      <c r="V219" s="100"/>
      <c r="W219" s="101"/>
      <c r="X219" s="100"/>
      <c r="Y219" s="101"/>
      <c r="Z219" s="100"/>
      <c r="AA219" s="101"/>
      <c r="AB219" s="100"/>
      <c r="AC219" s="101"/>
      <c r="AD219" s="102"/>
    </row>
    <row r="220">
      <c r="A220" s="93" t="s">
        <v>355</v>
      </c>
      <c r="B220" s="100"/>
      <c r="D220" s="101"/>
      <c r="H220" s="100"/>
      <c r="J220" s="101"/>
      <c r="N220" s="100"/>
      <c r="O220" s="101"/>
      <c r="P220" s="100"/>
      <c r="Q220" s="101"/>
      <c r="R220" s="100"/>
      <c r="S220" s="101"/>
      <c r="T220" s="100"/>
      <c r="U220" s="101"/>
      <c r="V220" s="100"/>
      <c r="W220" s="101"/>
      <c r="X220" s="100"/>
      <c r="Y220" s="101"/>
      <c r="Z220" s="100"/>
      <c r="AA220" s="101"/>
      <c r="AB220" s="100"/>
      <c r="AC220" s="101"/>
      <c r="AD220" s="102"/>
    </row>
    <row r="221">
      <c r="A221" s="93" t="s">
        <v>356</v>
      </c>
      <c r="B221" s="100"/>
      <c r="D221" s="101"/>
      <c r="H221" s="100"/>
      <c r="J221" s="101"/>
      <c r="N221" s="100"/>
      <c r="O221" s="101"/>
      <c r="P221" s="100"/>
      <c r="Q221" s="101"/>
      <c r="R221" s="100"/>
      <c r="S221" s="101"/>
      <c r="T221" s="97">
        <v>923577.0</v>
      </c>
      <c r="U221" s="98">
        <v>798715.0</v>
      </c>
      <c r="V221" s="100"/>
      <c r="W221" s="101"/>
      <c r="X221" s="100"/>
      <c r="Y221" s="101"/>
      <c r="Z221" s="100"/>
      <c r="AA221" s="101"/>
      <c r="AB221" s="100"/>
      <c r="AC221" s="101"/>
      <c r="AD221" s="102"/>
    </row>
    <row r="222">
      <c r="A222" s="93" t="s">
        <v>357</v>
      </c>
      <c r="B222" s="100"/>
      <c r="D222" s="101"/>
      <c r="H222" s="100"/>
      <c r="J222" s="101"/>
      <c r="N222" s="100"/>
      <c r="O222" s="101"/>
      <c r="P222" s="100"/>
      <c r="Q222" s="101"/>
      <c r="R222" s="100"/>
      <c r="S222" s="101"/>
      <c r="T222" s="97">
        <v>306948.0</v>
      </c>
      <c r="U222" s="98">
        <v>183859.0</v>
      </c>
      <c r="V222" s="100"/>
      <c r="W222" s="101"/>
      <c r="X222" s="100"/>
      <c r="Y222" s="101"/>
      <c r="Z222" s="100"/>
      <c r="AA222" s="101"/>
      <c r="AB222" s="100"/>
      <c r="AC222" s="101"/>
      <c r="AD222" s="102"/>
    </row>
    <row r="223">
      <c r="A223" s="93" t="s">
        <v>358</v>
      </c>
      <c r="B223" s="100"/>
      <c r="D223" s="101"/>
      <c r="H223" s="100"/>
      <c r="J223" s="101"/>
      <c r="N223" s="100"/>
      <c r="O223" s="101"/>
      <c r="P223" s="100"/>
      <c r="Q223" s="101"/>
      <c r="R223" s="100"/>
      <c r="S223" s="101"/>
      <c r="T223" s="100"/>
      <c r="U223" s="101"/>
      <c r="V223" s="100"/>
      <c r="W223" s="101"/>
      <c r="X223" s="100"/>
      <c r="Y223" s="101"/>
      <c r="Z223" s="100"/>
      <c r="AA223" s="101"/>
      <c r="AB223" s="100"/>
      <c r="AC223" s="101"/>
      <c r="AD223" s="102"/>
    </row>
    <row r="224">
      <c r="A224" s="93" t="s">
        <v>359</v>
      </c>
      <c r="B224" s="97">
        <v>1.65E11</v>
      </c>
      <c r="D224" s="98">
        <v>1.17E11</v>
      </c>
      <c r="H224" s="100"/>
      <c r="J224" s="101"/>
      <c r="N224" s="97">
        <v>1.64897E11</v>
      </c>
      <c r="O224" s="98">
        <v>1.17424E11</v>
      </c>
      <c r="P224" s="100"/>
      <c r="Q224" s="101"/>
      <c r="R224" s="97">
        <v>1662.0</v>
      </c>
      <c r="S224" s="98">
        <v>6637.0</v>
      </c>
      <c r="T224" s="97">
        <v>13872.0</v>
      </c>
      <c r="U224" s="98">
        <v>104063.0</v>
      </c>
      <c r="V224" s="100"/>
      <c r="W224" s="101"/>
      <c r="X224" s="100"/>
      <c r="Y224" s="101"/>
      <c r="Z224" s="100"/>
      <c r="AA224" s="101"/>
      <c r="AB224" s="100"/>
      <c r="AC224" s="101"/>
      <c r="AD224" s="102"/>
    </row>
    <row r="225">
      <c r="A225" s="93" t="s">
        <v>360</v>
      </c>
      <c r="B225" s="100"/>
      <c r="D225" s="101"/>
      <c r="H225" s="100"/>
      <c r="J225" s="101"/>
      <c r="N225" s="100"/>
      <c r="O225" s="101"/>
      <c r="P225" s="100"/>
      <c r="Q225" s="101"/>
      <c r="R225" s="100"/>
      <c r="S225" s="101"/>
      <c r="T225" s="100"/>
      <c r="U225" s="101"/>
      <c r="V225" s="100"/>
      <c r="W225" s="101"/>
      <c r="X225" s="100"/>
      <c r="Y225" s="101"/>
      <c r="Z225" s="100"/>
      <c r="AA225" s="101"/>
      <c r="AB225" s="100"/>
      <c r="AC225" s="101"/>
      <c r="AD225" s="102"/>
    </row>
    <row r="226">
      <c r="A226" s="93" t="s">
        <v>361</v>
      </c>
      <c r="B226" s="100"/>
      <c r="D226" s="101"/>
      <c r="H226" s="97">
        <v>6347.0</v>
      </c>
      <c r="J226" s="98">
        <v>67131.0</v>
      </c>
      <c r="N226" s="100"/>
      <c r="O226" s="101"/>
      <c r="P226" s="100"/>
      <c r="Q226" s="101"/>
      <c r="R226" s="100"/>
      <c r="S226" s="101"/>
      <c r="T226" s="100"/>
      <c r="U226" s="101"/>
      <c r="V226" s="100"/>
      <c r="W226" s="101"/>
      <c r="X226" s="100"/>
      <c r="Y226" s="101"/>
      <c r="Z226" s="100"/>
      <c r="AA226" s="101"/>
      <c r="AB226" s="100"/>
      <c r="AC226" s="101"/>
      <c r="AD226" s="102"/>
    </row>
    <row r="227">
      <c r="A227" s="93" t="s">
        <v>362</v>
      </c>
      <c r="B227" s="97">
        <v>5.5E10</v>
      </c>
      <c r="D227" s="98">
        <v>4.7E10</v>
      </c>
      <c r="H227" s="100"/>
      <c r="J227" s="101"/>
      <c r="N227" s="100"/>
      <c r="O227" s="101"/>
      <c r="P227" s="100"/>
      <c r="Q227" s="101"/>
      <c r="R227" s="97">
        <v>20889.0</v>
      </c>
      <c r="S227" s="98">
        <v>21015.0</v>
      </c>
      <c r="T227" s="100"/>
      <c r="U227" s="101"/>
      <c r="V227" s="100"/>
      <c r="W227" s="101"/>
      <c r="X227" s="100"/>
      <c r="Y227" s="101"/>
      <c r="Z227" s="100"/>
      <c r="AA227" s="101"/>
      <c r="AB227" s="100"/>
      <c r="AC227" s="101"/>
      <c r="AD227" s="102"/>
    </row>
    <row r="228">
      <c r="A228" s="93" t="s">
        <v>363</v>
      </c>
      <c r="B228" s="94"/>
      <c r="D228" s="95"/>
      <c r="H228" s="94"/>
      <c r="J228" s="95"/>
      <c r="N228" s="94"/>
      <c r="O228" s="95"/>
      <c r="P228" s="94"/>
      <c r="Q228" s="95"/>
      <c r="R228" s="94"/>
      <c r="S228" s="95"/>
      <c r="T228" s="94"/>
      <c r="U228" s="95"/>
      <c r="V228" s="94"/>
      <c r="W228" s="95"/>
      <c r="X228" s="94"/>
      <c r="Y228" s="95"/>
      <c r="Z228" s="94"/>
      <c r="AA228" s="95"/>
      <c r="AB228" s="94"/>
      <c r="AC228" s="95"/>
      <c r="AD228" s="96"/>
    </row>
    <row r="229">
      <c r="A229" s="93" t="s">
        <v>364</v>
      </c>
      <c r="B229" s="100"/>
      <c r="D229" s="101"/>
      <c r="H229" s="100"/>
      <c r="J229" s="101"/>
      <c r="N229" s="100"/>
      <c r="O229" s="101"/>
      <c r="P229" s="100"/>
      <c r="Q229" s="101"/>
      <c r="R229" s="100"/>
      <c r="S229" s="101"/>
      <c r="T229" s="100"/>
      <c r="U229" s="101"/>
      <c r="V229" s="100"/>
      <c r="W229" s="101"/>
      <c r="X229" s="100"/>
      <c r="Y229" s="101"/>
      <c r="Z229" s="100"/>
      <c r="AA229" s="101"/>
      <c r="AB229" s="100"/>
      <c r="AC229" s="101"/>
      <c r="AD229" s="102"/>
    </row>
    <row r="230">
      <c r="A230" s="93" t="s">
        <v>365</v>
      </c>
      <c r="B230" s="100"/>
      <c r="D230" s="101"/>
      <c r="H230" s="100"/>
      <c r="J230" s="101"/>
      <c r="N230" s="100"/>
      <c r="O230" s="101"/>
      <c r="P230" s="100"/>
      <c r="Q230" s="101"/>
      <c r="R230" s="100"/>
      <c r="S230" s="101"/>
      <c r="T230" s="100"/>
      <c r="U230" s="101"/>
      <c r="V230" s="100"/>
      <c r="W230" s="101"/>
      <c r="X230" s="100"/>
      <c r="Y230" s="101"/>
      <c r="Z230" s="100"/>
      <c r="AA230" s="101"/>
      <c r="AB230" s="100"/>
      <c r="AC230" s="101"/>
      <c r="AD230" s="102"/>
    </row>
    <row r="231">
      <c r="A231" s="93" t="s">
        <v>366</v>
      </c>
      <c r="B231" s="97">
        <v>1.512E12</v>
      </c>
      <c r="D231" s="98">
        <v>1.326E12</v>
      </c>
      <c r="H231" s="100"/>
      <c r="J231" s="101"/>
      <c r="N231" s="100"/>
      <c r="O231" s="101"/>
      <c r="P231" s="100"/>
      <c r="Q231" s="101"/>
      <c r="R231" s="100"/>
      <c r="S231" s="101"/>
      <c r="T231" s="100"/>
      <c r="U231" s="101"/>
      <c r="V231" s="100"/>
      <c r="W231" s="101"/>
      <c r="X231" s="100"/>
      <c r="Y231" s="101"/>
      <c r="Z231" s="100"/>
      <c r="AA231" s="101"/>
      <c r="AB231" s="100"/>
      <c r="AC231" s="101"/>
      <c r="AD231" s="102"/>
    </row>
    <row r="232">
      <c r="A232" s="93" t="s">
        <v>367</v>
      </c>
      <c r="B232" s="100"/>
      <c r="D232" s="101"/>
      <c r="H232" s="100"/>
      <c r="J232" s="101"/>
      <c r="N232" s="100"/>
      <c r="O232" s="101"/>
      <c r="P232" s="100"/>
      <c r="Q232" s="101"/>
      <c r="R232" s="100"/>
      <c r="S232" s="101"/>
      <c r="T232" s="100"/>
      <c r="U232" s="101"/>
      <c r="V232" s="100"/>
      <c r="W232" s="101"/>
      <c r="X232" s="100"/>
      <c r="Y232" s="101"/>
      <c r="Z232" s="100"/>
      <c r="AA232" s="101"/>
      <c r="AB232" s="100"/>
      <c r="AC232" s="101"/>
      <c r="AD232" s="102"/>
    </row>
    <row r="233">
      <c r="A233" s="93" t="s">
        <v>368</v>
      </c>
      <c r="B233" s="94"/>
      <c r="D233" s="95"/>
      <c r="H233" s="94"/>
      <c r="J233" s="95"/>
      <c r="N233" s="94"/>
      <c r="O233" s="95"/>
      <c r="P233" s="94"/>
      <c r="Q233" s="95"/>
      <c r="R233" s="94"/>
      <c r="S233" s="95"/>
      <c r="T233" s="94"/>
      <c r="U233" s="95"/>
      <c r="V233" s="94"/>
      <c r="W233" s="95"/>
      <c r="X233" s="94"/>
      <c r="Y233" s="95"/>
      <c r="Z233" s="94"/>
      <c r="AA233" s="95"/>
      <c r="AB233" s="94"/>
      <c r="AC233" s="95"/>
      <c r="AD233" s="96"/>
    </row>
    <row r="234">
      <c r="A234" s="93" t="s">
        <v>369</v>
      </c>
      <c r="B234" s="97">
        <v>2.38E11</v>
      </c>
      <c r="D234" s="98">
        <v>2.36E11</v>
      </c>
      <c r="H234" s="100"/>
      <c r="J234" s="101"/>
      <c r="N234" s="100"/>
      <c r="O234" s="101"/>
      <c r="P234" s="100"/>
      <c r="Q234" s="101"/>
      <c r="R234" s="100"/>
      <c r="S234" s="101"/>
      <c r="T234" s="100"/>
      <c r="U234" s="101"/>
      <c r="V234" s="100"/>
      <c r="W234" s="101"/>
      <c r="X234" s="100"/>
      <c r="Y234" s="101"/>
      <c r="Z234" s="100"/>
      <c r="AA234" s="101"/>
      <c r="AB234" s="100"/>
      <c r="AC234" s="101"/>
      <c r="AD234" s="102"/>
    </row>
    <row r="235">
      <c r="A235" s="93" t="s">
        <v>370</v>
      </c>
      <c r="B235" s="100"/>
      <c r="D235" s="101"/>
      <c r="H235" s="100"/>
      <c r="J235" s="101"/>
      <c r="N235" s="100"/>
      <c r="O235" s="101"/>
      <c r="P235" s="100"/>
      <c r="Q235" s="101"/>
      <c r="R235" s="100"/>
      <c r="S235" s="101"/>
      <c r="T235" s="100"/>
      <c r="U235" s="101"/>
      <c r="V235" s="100"/>
      <c r="W235" s="101"/>
      <c r="X235" s="100"/>
      <c r="Y235" s="101"/>
      <c r="Z235" s="100"/>
      <c r="AA235" s="101"/>
      <c r="AB235" s="100"/>
      <c r="AC235" s="101"/>
      <c r="AD235" s="102"/>
    </row>
    <row r="236">
      <c r="A236" s="93" t="s">
        <v>371</v>
      </c>
      <c r="B236" s="100"/>
      <c r="D236" s="101"/>
      <c r="H236" s="100"/>
      <c r="J236" s="101"/>
      <c r="N236" s="100"/>
      <c r="O236" s="101"/>
      <c r="P236" s="100"/>
      <c r="Q236" s="101"/>
      <c r="R236" s="100"/>
      <c r="S236" s="101"/>
      <c r="T236" s="100"/>
      <c r="U236" s="101"/>
      <c r="V236" s="100"/>
      <c r="W236" s="101"/>
      <c r="X236" s="100"/>
      <c r="Y236" s="101"/>
      <c r="Z236" s="100"/>
      <c r="AA236" s="101"/>
      <c r="AB236" s="100"/>
      <c r="AC236" s="101"/>
      <c r="AD236" s="102"/>
    </row>
    <row r="237">
      <c r="A237" s="93" t="s">
        <v>372</v>
      </c>
      <c r="B237" s="100"/>
      <c r="D237" s="101"/>
      <c r="H237" s="100"/>
      <c r="J237" s="101"/>
      <c r="N237" s="100"/>
      <c r="O237" s="101"/>
      <c r="P237" s="100"/>
      <c r="Q237" s="101"/>
      <c r="R237" s="100"/>
      <c r="S237" s="101"/>
      <c r="T237" s="100"/>
      <c r="U237" s="101"/>
      <c r="V237" s="97">
        <v>70034.0</v>
      </c>
      <c r="W237" s="98">
        <v>64952.0</v>
      </c>
      <c r="X237" s="100"/>
      <c r="Y237" s="101"/>
      <c r="Z237" s="100"/>
      <c r="AA237" s="101"/>
      <c r="AB237" s="100"/>
      <c r="AC237" s="101"/>
      <c r="AD237" s="102"/>
    </row>
    <row r="238">
      <c r="A238" s="93" t="s">
        <v>373</v>
      </c>
      <c r="B238" s="97">
        <v>8.65E11</v>
      </c>
      <c r="D238" s="98">
        <v>7.94E11</v>
      </c>
      <c r="H238" s="100"/>
      <c r="J238" s="101"/>
      <c r="N238" s="97">
        <v>8.64662E11</v>
      </c>
      <c r="O238" s="98">
        <v>7.93667E11</v>
      </c>
      <c r="P238" s="100"/>
      <c r="Q238" s="101"/>
      <c r="R238" s="100"/>
      <c r="S238" s="101"/>
      <c r="T238" s="100"/>
      <c r="U238" s="101"/>
      <c r="V238" s="97">
        <v>21009.0</v>
      </c>
      <c r="W238" s="98">
        <v>12071.0</v>
      </c>
      <c r="X238" s="100"/>
      <c r="Y238" s="101"/>
      <c r="Z238" s="100"/>
      <c r="AA238" s="101"/>
      <c r="AB238" s="97">
        <v>5408774.0</v>
      </c>
      <c r="AC238" s="98">
        <v>5348596.0</v>
      </c>
      <c r="AD238" s="99"/>
    </row>
    <row r="239">
      <c r="A239" s="93" t="s">
        <v>374</v>
      </c>
      <c r="B239" s="100"/>
      <c r="D239" s="98">
        <v>6.0E10</v>
      </c>
      <c r="H239" s="100"/>
      <c r="J239" s="101"/>
      <c r="N239" s="100"/>
      <c r="O239" s="101"/>
      <c r="P239" s="100"/>
      <c r="Q239" s="101"/>
      <c r="R239" s="100"/>
      <c r="S239" s="101"/>
      <c r="T239" s="100"/>
      <c r="U239" s="101"/>
      <c r="V239" s="100"/>
      <c r="W239" s="101"/>
      <c r="X239" s="100"/>
      <c r="Y239" s="101"/>
      <c r="Z239" s="100"/>
      <c r="AA239" s="101"/>
      <c r="AB239" s="100"/>
      <c r="AC239" s="101"/>
      <c r="AD239" s="102"/>
    </row>
    <row r="240">
      <c r="A240" s="93" t="s">
        <v>375</v>
      </c>
      <c r="B240" s="100"/>
      <c r="D240" s="101"/>
      <c r="H240" s="100"/>
      <c r="J240" s="101"/>
      <c r="N240" s="100"/>
      <c r="O240" s="101"/>
      <c r="P240" s="100"/>
      <c r="Q240" s="101"/>
      <c r="R240" s="100"/>
      <c r="S240" s="101"/>
      <c r="T240" s="100"/>
      <c r="U240" s="101"/>
      <c r="V240" s="100"/>
      <c r="W240" s="101"/>
      <c r="X240" s="100"/>
      <c r="Y240" s="101"/>
      <c r="Z240" s="100"/>
      <c r="AA240" s="101"/>
      <c r="AB240" s="100"/>
      <c r="AC240" s="101"/>
      <c r="AD240" s="102"/>
    </row>
    <row r="241">
      <c r="A241" s="93" t="s">
        <v>376</v>
      </c>
      <c r="B241" s="100"/>
      <c r="D241" s="101"/>
      <c r="H241" s="100"/>
      <c r="J241" s="101"/>
      <c r="N241" s="100"/>
      <c r="O241" s="101"/>
      <c r="P241" s="100"/>
      <c r="Q241" s="101"/>
      <c r="R241" s="100"/>
      <c r="S241" s="101"/>
      <c r="T241" s="100"/>
      <c r="U241" s="101"/>
      <c r="V241" s="100"/>
      <c r="W241" s="101"/>
      <c r="X241" s="100"/>
      <c r="Y241" s="101"/>
      <c r="Z241" s="100"/>
      <c r="AA241" s="101"/>
      <c r="AB241" s="100"/>
      <c r="AC241" s="101"/>
      <c r="AD241" s="102"/>
    </row>
    <row r="242">
      <c r="A242" s="93" t="s">
        <v>377</v>
      </c>
      <c r="B242" s="97">
        <v>7.51E12</v>
      </c>
      <c r="D242" s="98">
        <v>7.186E12</v>
      </c>
      <c r="H242" s="97">
        <v>608914.0</v>
      </c>
      <c r="J242" s="98">
        <v>641866.0</v>
      </c>
      <c r="N242" s="97">
        <v>4.047337E12</v>
      </c>
      <c r="O242" s="98">
        <v>3.708113E12</v>
      </c>
      <c r="P242" s="97">
        <v>1.352014E12</v>
      </c>
      <c r="Q242" s="98">
        <v>9.76629E11</v>
      </c>
      <c r="R242" s="97">
        <v>565714.0</v>
      </c>
      <c r="S242" s="98">
        <v>519266.0</v>
      </c>
      <c r="T242" s="97">
        <v>52693.0</v>
      </c>
      <c r="U242" s="98">
        <v>50737.0</v>
      </c>
      <c r="V242" s="97">
        <v>376436.0</v>
      </c>
      <c r="W242" s="98">
        <v>383892.0</v>
      </c>
      <c r="X242" s="97">
        <v>1.95977016E11</v>
      </c>
      <c r="Y242" s="98">
        <v>1.90574883E11</v>
      </c>
      <c r="Z242" s="97">
        <v>29609.0</v>
      </c>
      <c r="AA242" s="98">
        <v>24412.0</v>
      </c>
      <c r="AB242" s="97">
        <v>1.0157115E7</v>
      </c>
      <c r="AC242" s="98">
        <v>8861240.0</v>
      </c>
      <c r="AD242" s="99"/>
    </row>
    <row r="243">
      <c r="A243" s="93" t="s">
        <v>378</v>
      </c>
      <c r="B243" s="100"/>
      <c r="D243" s="101"/>
      <c r="H243" s="100"/>
      <c r="J243" s="101"/>
      <c r="N243" s="100"/>
      <c r="O243" s="101"/>
      <c r="P243" s="100"/>
      <c r="Q243" s="101"/>
      <c r="R243" s="100"/>
      <c r="S243" s="101"/>
      <c r="T243" s="100"/>
      <c r="U243" s="101"/>
      <c r="V243" s="100"/>
      <c r="W243" s="101"/>
      <c r="X243" s="100"/>
      <c r="Y243" s="101"/>
      <c r="Z243" s="100"/>
      <c r="AA243" s="101"/>
      <c r="AB243" s="100"/>
      <c r="AC243" s="101"/>
      <c r="AD243" s="102"/>
    </row>
    <row r="244">
      <c r="A244" s="93" t="s">
        <v>379</v>
      </c>
      <c r="B244" s="97">
        <v>1.21E11</v>
      </c>
      <c r="D244" s="98">
        <v>3.97E11</v>
      </c>
      <c r="H244" s="100"/>
      <c r="J244" s="101"/>
      <c r="N244" s="97">
        <v>0.0</v>
      </c>
      <c r="O244" s="98">
        <v>1.69162E11</v>
      </c>
      <c r="P244" s="100"/>
      <c r="Q244" s="101"/>
      <c r="R244" s="97">
        <v>167236.0</v>
      </c>
      <c r="S244" s="98">
        <v>116494.0</v>
      </c>
      <c r="T244" s="100"/>
      <c r="U244" s="101"/>
      <c r="V244" s="100"/>
      <c r="W244" s="101"/>
      <c r="X244" s="97">
        <v>5.807867231E9</v>
      </c>
      <c r="Y244" s="98">
        <v>5.122070483E9</v>
      </c>
      <c r="Z244" s="100"/>
      <c r="AA244" s="101"/>
      <c r="AB244" s="97">
        <v>3107491.0</v>
      </c>
      <c r="AC244" s="98">
        <v>156207.0</v>
      </c>
      <c r="AD244" s="99"/>
    </row>
    <row r="245">
      <c r="A245" s="93" t="s">
        <v>380</v>
      </c>
      <c r="B245" s="100"/>
      <c r="D245" s="101"/>
      <c r="H245" s="100"/>
      <c r="J245" s="101"/>
      <c r="N245" s="100"/>
      <c r="O245" s="101"/>
      <c r="P245" s="100"/>
      <c r="Q245" s="101"/>
      <c r="R245" s="100"/>
      <c r="S245" s="101"/>
      <c r="T245" s="100"/>
      <c r="U245" s="101"/>
      <c r="V245" s="100"/>
      <c r="W245" s="101"/>
      <c r="X245" s="100"/>
      <c r="Y245" s="101"/>
      <c r="Z245" s="100"/>
      <c r="AA245" s="101"/>
      <c r="AB245" s="100"/>
      <c r="AC245" s="101"/>
      <c r="AD245" s="102"/>
    </row>
    <row r="246">
      <c r="A246" s="93" t="s">
        <v>381</v>
      </c>
      <c r="B246" s="97">
        <v>7.0239E13</v>
      </c>
      <c r="D246" s="98">
        <v>5.0379E13</v>
      </c>
      <c r="H246" s="97">
        <v>1278056.0</v>
      </c>
      <c r="J246" s="98">
        <v>1886342.0</v>
      </c>
      <c r="N246" s="97">
        <v>2.6954386E13</v>
      </c>
      <c r="O246" s="98">
        <v>8.926993E12</v>
      </c>
      <c r="P246" s="97">
        <v>2.05888E12</v>
      </c>
      <c r="Q246" s="98">
        <v>1.878635E12</v>
      </c>
      <c r="R246" s="97">
        <v>4053951.0</v>
      </c>
      <c r="S246" s="98">
        <v>3692959.0</v>
      </c>
      <c r="T246" s="97">
        <v>2002533.0</v>
      </c>
      <c r="U246" s="98">
        <v>1795674.0</v>
      </c>
      <c r="V246" s="97">
        <v>1311947.0</v>
      </c>
      <c r="W246" s="98">
        <v>1317111.0</v>
      </c>
      <c r="X246" s="97">
        <v>8.03246401149E11</v>
      </c>
      <c r="Y246" s="98">
        <v>6.45497214514E11</v>
      </c>
      <c r="Z246" s="97">
        <v>42786.0</v>
      </c>
      <c r="AA246" s="98">
        <v>34919.0</v>
      </c>
      <c r="AB246" s="97">
        <v>2.01542551E8</v>
      </c>
      <c r="AC246" s="98">
        <v>6.0815148E7</v>
      </c>
      <c r="AD246" s="99"/>
    </row>
    <row r="247">
      <c r="A247" s="93" t="s">
        <v>382</v>
      </c>
      <c r="B247" s="97">
        <v>1.95261E14</v>
      </c>
      <c r="D247" s="98">
        <v>1.69577E14</v>
      </c>
      <c r="H247" s="97">
        <v>1.8540983E7</v>
      </c>
      <c r="J247" s="98">
        <v>1.9275574E7</v>
      </c>
      <c r="N247" s="97">
        <v>6.9992685E13</v>
      </c>
      <c r="O247" s="98">
        <v>5.0964395E13</v>
      </c>
      <c r="P247" s="97">
        <v>1.3282848E13</v>
      </c>
      <c r="Q247" s="98">
        <v>1.4320858E13</v>
      </c>
      <c r="R247" s="97">
        <v>1.5105159E7</v>
      </c>
      <c r="S247" s="98">
        <v>1.125684E7</v>
      </c>
      <c r="T247" s="97">
        <v>4125086.0</v>
      </c>
      <c r="U247" s="98">
        <v>4035517.0</v>
      </c>
      <c r="V247" s="97">
        <v>8680134.0</v>
      </c>
      <c r="W247" s="98">
        <v>6139263.0</v>
      </c>
      <c r="X247" s="97">
        <v>1.566871579663E12</v>
      </c>
      <c r="Y247" s="98">
        <v>1.315265981438E12</v>
      </c>
      <c r="Z247" s="97">
        <v>504765.0</v>
      </c>
      <c r="AA247" s="98">
        <v>575967.0</v>
      </c>
      <c r="AB247" s="97">
        <v>4.58386742E8</v>
      </c>
      <c r="AC247" s="98">
        <v>2.86533351E8</v>
      </c>
      <c r="AD247" s="99"/>
    </row>
    <row r="248">
      <c r="A248" s="93" t="s">
        <v>94</v>
      </c>
      <c r="B248" s="94"/>
      <c r="D248" s="95"/>
      <c r="H248" s="94"/>
      <c r="J248" s="95"/>
      <c r="N248" s="94"/>
      <c r="O248" s="95"/>
      <c r="P248" s="94"/>
      <c r="Q248" s="95"/>
      <c r="R248" s="94"/>
      <c r="S248" s="95"/>
      <c r="T248" s="94"/>
      <c r="U248" s="95"/>
      <c r="V248" s="94"/>
      <c r="W248" s="95"/>
      <c r="X248" s="94"/>
      <c r="Y248" s="95"/>
      <c r="Z248" s="94"/>
      <c r="AA248" s="95"/>
      <c r="AB248" s="94"/>
      <c r="AC248" s="95"/>
      <c r="AD248" s="96"/>
    </row>
    <row r="249">
      <c r="A249" s="93" t="s">
        <v>383</v>
      </c>
      <c r="B249" s="94"/>
      <c r="D249" s="95"/>
      <c r="H249" s="94"/>
      <c r="J249" s="95"/>
      <c r="N249" s="94"/>
      <c r="O249" s="95"/>
      <c r="P249" s="94"/>
      <c r="Q249" s="95"/>
      <c r="R249" s="94"/>
      <c r="S249" s="95"/>
      <c r="T249" s="94"/>
      <c r="U249" s="95"/>
      <c r="V249" s="94"/>
      <c r="W249" s="95"/>
      <c r="X249" s="94"/>
      <c r="Y249" s="95"/>
      <c r="Z249" s="94"/>
      <c r="AA249" s="95"/>
      <c r="AB249" s="94"/>
      <c r="AC249" s="95"/>
      <c r="AD249" s="96"/>
    </row>
    <row r="250">
      <c r="A250" s="93" t="s">
        <v>384</v>
      </c>
      <c r="B250" s="97">
        <v>2.024E12</v>
      </c>
      <c r="D250" s="98">
        <v>2.024E12</v>
      </c>
      <c r="H250" s="97">
        <v>415245.0</v>
      </c>
      <c r="J250" s="98">
        <v>415245.0</v>
      </c>
      <c r="N250" s="97">
        <v>9.32534E11</v>
      </c>
      <c r="O250" s="98">
        <v>9.32534E11</v>
      </c>
      <c r="P250" s="97">
        <v>7.63E10</v>
      </c>
      <c r="Q250" s="98">
        <v>7.63E10</v>
      </c>
      <c r="R250" s="97">
        <v>830.0</v>
      </c>
      <c r="S250" s="98">
        <v>830.0</v>
      </c>
      <c r="T250" s="97">
        <v>2189016.0</v>
      </c>
      <c r="U250" s="98">
        <v>2189016.0</v>
      </c>
      <c r="V250" s="97">
        <v>1840616.0</v>
      </c>
      <c r="W250" s="98">
        <v>1840616.0</v>
      </c>
      <c r="X250" s="97">
        <v>1.715E11</v>
      </c>
      <c r="Y250" s="98">
        <v>1.715E11</v>
      </c>
      <c r="Z250" s="97">
        <v>1500000.0</v>
      </c>
      <c r="AA250" s="98">
        <v>1500000.0</v>
      </c>
      <c r="AB250" s="97">
        <v>2.8877151E7</v>
      </c>
      <c r="AC250" s="98">
        <v>2.8877151E7</v>
      </c>
      <c r="AD250" s="99"/>
    </row>
    <row r="251">
      <c r="A251" s="93" t="s">
        <v>385</v>
      </c>
      <c r="B251" s="100"/>
      <c r="D251" s="101"/>
      <c r="H251" s="100"/>
      <c r="J251" s="101"/>
      <c r="N251" s="100"/>
      <c r="O251" s="101"/>
      <c r="P251" s="100"/>
      <c r="Q251" s="101"/>
      <c r="R251" s="100"/>
      <c r="S251" s="101"/>
      <c r="T251" s="100"/>
      <c r="U251" s="101"/>
      <c r="V251" s="100"/>
      <c r="W251" s="101"/>
      <c r="X251" s="100"/>
      <c r="Y251" s="101"/>
      <c r="Z251" s="100"/>
      <c r="AA251" s="101"/>
      <c r="AB251" s="100"/>
      <c r="AC251" s="101"/>
      <c r="AD251" s="102"/>
    </row>
    <row r="252">
      <c r="A252" s="93" t="s">
        <v>386</v>
      </c>
      <c r="B252" s="97">
        <v>1.139E12</v>
      </c>
      <c r="D252" s="98">
        <v>1.139E12</v>
      </c>
      <c r="H252" s="97">
        <v>2479828.0</v>
      </c>
      <c r="J252" s="98">
        <v>2479828.0</v>
      </c>
      <c r="N252" s="97">
        <v>9.703937E12</v>
      </c>
      <c r="O252" s="98">
        <v>9.703937E12</v>
      </c>
      <c r="P252" s="97">
        <v>9.6E10</v>
      </c>
      <c r="Q252" s="98">
        <v>9.6E10</v>
      </c>
      <c r="R252" s="97">
        <v>503036.0</v>
      </c>
      <c r="S252" s="98">
        <v>503036.0</v>
      </c>
      <c r="T252" s="97">
        <v>5883.0</v>
      </c>
      <c r="U252" s="98">
        <v>5883.0</v>
      </c>
      <c r="V252" s="97">
        <v>2698863.0</v>
      </c>
      <c r="W252" s="98">
        <v>2698863.0</v>
      </c>
      <c r="X252" s="97">
        <v>4.40574864042E11</v>
      </c>
      <c r="Y252" s="98">
        <v>4.40574864042E11</v>
      </c>
      <c r="Z252" s="97">
        <v>651798.0</v>
      </c>
      <c r="AA252" s="98">
        <v>651798.0</v>
      </c>
      <c r="AB252" s="97">
        <v>1.69804662E8</v>
      </c>
      <c r="AC252" s="98">
        <v>1.69847025E8</v>
      </c>
      <c r="AD252" s="99"/>
    </row>
    <row r="253">
      <c r="A253" s="93" t="s">
        <v>387</v>
      </c>
      <c r="B253" s="104"/>
      <c r="D253" s="105"/>
      <c r="H253" s="106"/>
      <c r="J253" s="105"/>
      <c r="N253" s="107">
        <v>-3.191273E12</v>
      </c>
      <c r="O253" s="108">
        <v>-3.191273E12</v>
      </c>
      <c r="P253" s="106"/>
      <c r="Q253" s="105"/>
      <c r="R253" s="107">
        <v>-19972.0</v>
      </c>
      <c r="S253" s="108">
        <v>-19972.0</v>
      </c>
      <c r="T253" s="106"/>
      <c r="U253" s="105"/>
      <c r="V253" s="107">
        <v>-2742768.0</v>
      </c>
      <c r="W253" s="108">
        <v>-2742768.0</v>
      </c>
      <c r="X253" s="107">
        <v>-3.41848725E10</v>
      </c>
      <c r="Y253" s="108">
        <v>-3.41848725E10</v>
      </c>
      <c r="Z253" s="106"/>
      <c r="AA253" s="105"/>
      <c r="AB253" s="107">
        <v>-5370855.0</v>
      </c>
      <c r="AC253" s="108">
        <v>-5370855.0</v>
      </c>
      <c r="AD253" s="109"/>
    </row>
    <row r="254">
      <c r="A254" s="93" t="s">
        <v>388</v>
      </c>
      <c r="B254" s="100"/>
      <c r="D254" s="101"/>
      <c r="H254" s="100"/>
      <c r="J254" s="101"/>
      <c r="N254" s="100"/>
      <c r="O254" s="101"/>
      <c r="P254" s="100"/>
      <c r="Q254" s="101"/>
      <c r="R254" s="100"/>
      <c r="S254" s="101"/>
      <c r="T254" s="100"/>
      <c r="U254" s="101"/>
      <c r="V254" s="100"/>
      <c r="W254" s="101"/>
      <c r="X254" s="100"/>
      <c r="Y254" s="101"/>
      <c r="Z254" s="100"/>
      <c r="AA254" s="101"/>
      <c r="AB254" s="100"/>
      <c r="AC254" s="101"/>
      <c r="AD254" s="102"/>
    </row>
    <row r="255">
      <c r="A255" s="93" t="s">
        <v>389</v>
      </c>
      <c r="B255" s="100"/>
      <c r="D255" s="101"/>
      <c r="H255" s="100"/>
      <c r="J255" s="101"/>
      <c r="N255" s="100"/>
      <c r="O255" s="101"/>
      <c r="P255" s="100"/>
      <c r="Q255" s="101"/>
      <c r="R255" s="100"/>
      <c r="S255" s="101"/>
      <c r="T255" s="100"/>
      <c r="U255" s="101"/>
      <c r="V255" s="100"/>
      <c r="W255" s="101"/>
      <c r="X255" s="100"/>
      <c r="Y255" s="101"/>
      <c r="Z255" s="100"/>
      <c r="AA255" s="101"/>
      <c r="AB255" s="100"/>
      <c r="AC255" s="101"/>
      <c r="AD255" s="102"/>
    </row>
    <row r="256">
      <c r="A256" s="93" t="s">
        <v>390</v>
      </c>
      <c r="B256" s="97">
        <v>2.34E12</v>
      </c>
      <c r="D256" s="98">
        <v>2.181E12</v>
      </c>
      <c r="H256" s="100"/>
      <c r="J256" s="101"/>
      <c r="N256" s="97">
        <v>2.0254E10</v>
      </c>
      <c r="O256" s="98">
        <v>2.0254E10</v>
      </c>
      <c r="P256" s="100"/>
      <c r="Q256" s="101"/>
      <c r="R256" s="100"/>
      <c r="S256" s="101"/>
      <c r="T256" s="100"/>
      <c r="U256" s="101"/>
      <c r="V256" s="100"/>
      <c r="W256" s="101"/>
      <c r="X256" s="100"/>
      <c r="Y256" s="101"/>
      <c r="Z256" s="100"/>
      <c r="AA256" s="101"/>
      <c r="AB256" s="100"/>
      <c r="AC256" s="101"/>
      <c r="AD256" s="102"/>
    </row>
    <row r="257">
      <c r="A257" s="93" t="s">
        <v>391</v>
      </c>
      <c r="B257" s="97">
        <v>3.415E12</v>
      </c>
      <c r="D257" s="98">
        <v>3.913E12</v>
      </c>
      <c r="H257" s="97">
        <v>25774.0</v>
      </c>
      <c r="J257" s="98">
        <v>28764.0</v>
      </c>
      <c r="N257" s="97">
        <v>5.188248E12</v>
      </c>
      <c r="O257" s="98">
        <v>5.961583E12</v>
      </c>
      <c r="P257" s="100"/>
      <c r="Q257" s="101"/>
      <c r="R257" s="100"/>
      <c r="S257" s="101"/>
      <c r="T257" s="100"/>
      <c r="U257" s="101"/>
      <c r="V257" s="100"/>
      <c r="W257" s="101"/>
      <c r="X257" s="100"/>
      <c r="Y257" s="101"/>
      <c r="Z257" s="100"/>
      <c r="AA257" s="101"/>
      <c r="AB257" s="97">
        <v>-1569458.0</v>
      </c>
      <c r="AC257" s="98">
        <v>-1831097.0</v>
      </c>
      <c r="AD257" s="99"/>
    </row>
    <row r="258">
      <c r="A258" s="93" t="s">
        <v>392</v>
      </c>
      <c r="B258" s="97">
        <v>-2.21E11</v>
      </c>
      <c r="D258" s="98">
        <v>-5.2E10</v>
      </c>
      <c r="H258" s="100"/>
      <c r="J258" s="101"/>
      <c r="N258" s="100"/>
      <c r="O258" s="101"/>
      <c r="P258" s="100"/>
      <c r="Q258" s="101"/>
      <c r="R258" s="100"/>
      <c r="S258" s="101"/>
      <c r="T258" s="100"/>
      <c r="U258" s="101"/>
      <c r="V258" s="100"/>
      <c r="W258" s="101"/>
      <c r="X258" s="100"/>
      <c r="Y258" s="101"/>
      <c r="Z258" s="100"/>
      <c r="AA258" s="101"/>
      <c r="AB258" s="100"/>
      <c r="AC258" s="101"/>
      <c r="AD258" s="102"/>
    </row>
    <row r="259">
      <c r="A259" s="93" t="s">
        <v>393</v>
      </c>
      <c r="B259" s="100"/>
      <c r="D259" s="101"/>
      <c r="H259" s="100"/>
      <c r="J259" s="101"/>
      <c r="N259" s="100"/>
      <c r="O259" s="101"/>
      <c r="P259" s="100"/>
      <c r="Q259" s="101"/>
      <c r="R259" s="100"/>
      <c r="S259" s="101"/>
      <c r="T259" s="100"/>
      <c r="U259" s="101"/>
      <c r="V259" s="100"/>
      <c r="W259" s="101"/>
      <c r="X259" s="100"/>
      <c r="Y259" s="101"/>
      <c r="Z259" s="100"/>
      <c r="AA259" s="101"/>
      <c r="AB259" s="100"/>
      <c r="AC259" s="101"/>
      <c r="AD259" s="102"/>
    </row>
    <row r="260">
      <c r="A260" s="93" t="s">
        <v>394</v>
      </c>
      <c r="B260" s="100"/>
      <c r="D260" s="101"/>
      <c r="H260" s="100"/>
      <c r="J260" s="101"/>
      <c r="N260" s="100"/>
      <c r="O260" s="101"/>
      <c r="P260" s="100"/>
      <c r="Q260" s="101"/>
      <c r="R260" s="100"/>
      <c r="S260" s="101"/>
      <c r="T260" s="100"/>
      <c r="U260" s="101"/>
      <c r="V260" s="100"/>
      <c r="W260" s="101"/>
      <c r="X260" s="100"/>
      <c r="Y260" s="101"/>
      <c r="Z260" s="100"/>
      <c r="AA260" s="101"/>
      <c r="AB260" s="100"/>
      <c r="AC260" s="101"/>
      <c r="AD260" s="102"/>
    </row>
    <row r="261">
      <c r="A261" s="93" t="s">
        <v>395</v>
      </c>
      <c r="B261" s="97">
        <v>4.06E11</v>
      </c>
      <c r="D261" s="98">
        <v>2.68E11</v>
      </c>
      <c r="H261" s="100"/>
      <c r="J261" s="101"/>
      <c r="N261" s="97">
        <v>5.49498E11</v>
      </c>
      <c r="O261" s="98">
        <v>6.11631E11</v>
      </c>
      <c r="P261" s="100"/>
      <c r="Q261" s="101"/>
      <c r="R261" s="100"/>
      <c r="S261" s="101"/>
      <c r="T261" s="100"/>
      <c r="U261" s="101"/>
      <c r="V261" s="100"/>
      <c r="W261" s="101"/>
      <c r="X261" s="100"/>
      <c r="Y261" s="101"/>
      <c r="Z261" s="100"/>
      <c r="AA261" s="101"/>
      <c r="AB261" s="100"/>
      <c r="AC261" s="101"/>
      <c r="AD261" s="102"/>
    </row>
    <row r="262">
      <c r="A262" s="93" t="s">
        <v>396</v>
      </c>
      <c r="B262" s="100"/>
      <c r="D262" s="101"/>
      <c r="H262" s="100"/>
      <c r="J262" s="101"/>
      <c r="N262" s="100"/>
      <c r="O262" s="101"/>
      <c r="P262" s="100"/>
      <c r="Q262" s="101"/>
      <c r="R262" s="100"/>
      <c r="S262" s="101"/>
      <c r="T262" s="97">
        <v>14315.0</v>
      </c>
      <c r="U262" s="98">
        <v>12346.0</v>
      </c>
      <c r="V262" s="100"/>
      <c r="W262" s="101"/>
      <c r="X262" s="100"/>
      <c r="Y262" s="101"/>
      <c r="Z262" s="100"/>
      <c r="AA262" s="101"/>
      <c r="AB262" s="100"/>
      <c r="AC262" s="101"/>
      <c r="AD262" s="102"/>
    </row>
    <row r="263">
      <c r="A263" s="93" t="s">
        <v>397</v>
      </c>
      <c r="B263" s="100"/>
      <c r="D263" s="101"/>
      <c r="H263" s="100"/>
      <c r="J263" s="101"/>
      <c r="N263" s="100"/>
      <c r="O263" s="101"/>
      <c r="P263" s="100"/>
      <c r="Q263" s="101"/>
      <c r="R263" s="100"/>
      <c r="S263" s="101"/>
      <c r="T263" s="100"/>
      <c r="U263" s="101"/>
      <c r="V263" s="100"/>
      <c r="W263" s="101"/>
      <c r="X263" s="100"/>
      <c r="Y263" s="101"/>
      <c r="Z263" s="100"/>
      <c r="AA263" s="101"/>
      <c r="AB263" s="100"/>
      <c r="AC263" s="101"/>
      <c r="AD263" s="102"/>
    </row>
    <row r="264">
      <c r="A264" s="93" t="s">
        <v>398</v>
      </c>
      <c r="B264" s="103"/>
      <c r="D264" s="101"/>
      <c r="H264" s="97">
        <v>320127.0</v>
      </c>
      <c r="J264" s="98">
        <v>-502356.0</v>
      </c>
      <c r="N264" s="100"/>
      <c r="O264" s="101"/>
      <c r="P264" s="100"/>
      <c r="Q264" s="101"/>
      <c r="R264" s="97">
        <v>37096.0</v>
      </c>
      <c r="S264" s="98">
        <v>37096.0</v>
      </c>
      <c r="T264" s="100"/>
      <c r="U264" s="101"/>
      <c r="V264" s="100"/>
      <c r="W264" s="101"/>
      <c r="X264" s="97">
        <v>2.39797199E8</v>
      </c>
      <c r="Y264" s="98">
        <v>2.39797199E8</v>
      </c>
      <c r="Z264" s="100"/>
      <c r="AA264" s="101"/>
      <c r="AB264" s="100"/>
      <c r="AC264" s="101"/>
      <c r="AD264" s="102"/>
    </row>
    <row r="265">
      <c r="A265" s="93" t="s">
        <v>399</v>
      </c>
      <c r="B265" s="97">
        <v>5.4E11</v>
      </c>
      <c r="D265" s="98">
        <v>1.146E12</v>
      </c>
      <c r="H265" s="97">
        <v>73412.0</v>
      </c>
      <c r="J265" s="98">
        <v>4558.0</v>
      </c>
      <c r="N265" s="97">
        <v>-8.23992E11</v>
      </c>
      <c r="O265" s="98">
        <v>-6.6407E11</v>
      </c>
      <c r="P265" s="100"/>
      <c r="Q265" s="101"/>
      <c r="R265" s="97">
        <v>1340171.0</v>
      </c>
      <c r="S265" s="98">
        <v>1240271.0</v>
      </c>
      <c r="T265" s="100"/>
      <c r="U265" s="101"/>
      <c r="V265" s="100"/>
      <c r="W265" s="101"/>
      <c r="X265" s="100"/>
      <c r="Y265" s="101"/>
      <c r="Z265" s="100"/>
      <c r="AA265" s="101"/>
      <c r="AB265" s="100"/>
      <c r="AC265" s="98">
        <v>0.0</v>
      </c>
      <c r="AD265" s="99"/>
    </row>
    <row r="266">
      <c r="A266" s="93" t="s">
        <v>400</v>
      </c>
      <c r="B266" s="94"/>
      <c r="D266" s="95"/>
      <c r="H266" s="94"/>
      <c r="J266" s="95"/>
      <c r="N266" s="94"/>
      <c r="O266" s="95"/>
      <c r="P266" s="94"/>
      <c r="Q266" s="95"/>
      <c r="R266" s="94"/>
      <c r="S266" s="95"/>
      <c r="T266" s="94"/>
      <c r="U266" s="95"/>
      <c r="V266" s="94"/>
      <c r="W266" s="95"/>
      <c r="X266" s="94"/>
      <c r="Y266" s="95"/>
      <c r="Z266" s="94"/>
      <c r="AA266" s="95"/>
      <c r="AB266" s="94"/>
      <c r="AC266" s="95"/>
      <c r="AD266" s="96"/>
    </row>
    <row r="267">
      <c r="A267" s="93" t="s">
        <v>401</v>
      </c>
      <c r="B267" s="97">
        <v>4.25E11</v>
      </c>
      <c r="D267" s="98">
        <v>4.25E11</v>
      </c>
      <c r="H267" s="97">
        <v>15.0</v>
      </c>
      <c r="J267" s="98">
        <v>14.0</v>
      </c>
      <c r="N267" s="97">
        <v>1.86507E11</v>
      </c>
      <c r="O267" s="98">
        <v>1.86507E11</v>
      </c>
      <c r="P267" s="97">
        <v>1.526E10</v>
      </c>
      <c r="Q267" s="98">
        <v>1.526E10</v>
      </c>
      <c r="R267" s="97">
        <v>76.0</v>
      </c>
      <c r="S267" s="98">
        <v>71.0</v>
      </c>
      <c r="T267" s="97">
        <v>37.0</v>
      </c>
      <c r="U267" s="98">
        <v>27.0</v>
      </c>
      <c r="V267" s="97">
        <v>400.0</v>
      </c>
      <c r="W267" s="98">
        <v>400.0</v>
      </c>
      <c r="X267" s="97">
        <v>4.82594713034E11</v>
      </c>
      <c r="Y267" s="98">
        <v>4.82594713034E11</v>
      </c>
      <c r="Z267" s="97">
        <v>322984.0</v>
      </c>
      <c r="AA267" s="98">
        <v>322984.0</v>
      </c>
      <c r="AB267" s="97">
        <v>4287485.0</v>
      </c>
      <c r="AC267" s="98">
        <v>4187485.0</v>
      </c>
      <c r="AD267" s="99"/>
    </row>
    <row r="268">
      <c r="A268" s="93" t="s">
        <v>402</v>
      </c>
      <c r="B268" s="97">
        <v>1.88572E14</v>
      </c>
      <c r="D268" s="98">
        <v>1.81098E14</v>
      </c>
      <c r="H268" s="97">
        <v>1.1144043E7</v>
      </c>
      <c r="J268" s="98">
        <v>8740466.0</v>
      </c>
      <c r="N268" s="97">
        <v>6.6684839E13</v>
      </c>
      <c r="O268" s="98">
        <v>7.1137018E13</v>
      </c>
      <c r="P268" s="97">
        <v>3.193678E12</v>
      </c>
      <c r="Q268" s="98">
        <v>3.809696E12</v>
      </c>
      <c r="R268" s="97">
        <v>7231249.0</v>
      </c>
      <c r="S268" s="98">
        <v>5475017.0</v>
      </c>
      <c r="T268" s="97">
        <v>3753374.0</v>
      </c>
      <c r="U268" s="98">
        <v>3370456.0</v>
      </c>
      <c r="V268" s="97">
        <v>1.87728E7</v>
      </c>
      <c r="W268" s="98">
        <v>1.7370195E7</v>
      </c>
      <c r="X268" s="97">
        <v>5.082642910831E12</v>
      </c>
      <c r="Y268" s="98">
        <v>4.829127859939E12</v>
      </c>
      <c r="Z268" s="97">
        <v>911152.0</v>
      </c>
      <c r="AA268" s="98">
        <v>1030686.0</v>
      </c>
      <c r="AB268" s="97">
        <v>6.89777054E8</v>
      </c>
      <c r="AC268" s="98">
        <v>5.38618926E8</v>
      </c>
      <c r="AD268" s="99"/>
    </row>
    <row r="269">
      <c r="A269" s="93" t="s">
        <v>403</v>
      </c>
      <c r="B269" s="97">
        <v>1.9864E14</v>
      </c>
      <c r="D269" s="98">
        <v>1.92142E14</v>
      </c>
      <c r="H269" s="97">
        <v>1.4473429E7</v>
      </c>
      <c r="J269" s="98">
        <v>1.1221527E7</v>
      </c>
      <c r="N269" s="97">
        <v>7.9250552E13</v>
      </c>
      <c r="O269" s="98">
        <v>8.4698121E13</v>
      </c>
      <c r="P269" s="97">
        <v>3.381238E12</v>
      </c>
      <c r="Q269" s="98">
        <v>3.997256E12</v>
      </c>
      <c r="R269" s="97">
        <v>9997580.0</v>
      </c>
      <c r="S269" s="98">
        <v>8136448.0</v>
      </c>
      <c r="T269" s="97">
        <v>5999588.0</v>
      </c>
      <c r="U269" s="98">
        <v>5604701.0</v>
      </c>
      <c r="V269" s="97">
        <v>2.0969511E7</v>
      </c>
      <c r="W269" s="98">
        <v>1.9566906E7</v>
      </c>
      <c r="X269" s="97">
        <v>6.143367412606E12</v>
      </c>
      <c r="Y269" s="98">
        <v>5.889852361714E12</v>
      </c>
      <c r="Z269" s="97">
        <v>3385934.0</v>
      </c>
      <c r="AA269" s="98">
        <v>3505468.0</v>
      </c>
      <c r="AB269" s="97">
        <v>8.85806039E8</v>
      </c>
      <c r="AC269" s="98">
        <v>7.34328635E8</v>
      </c>
      <c r="AD269" s="99"/>
    </row>
    <row r="270">
      <c r="A270" s="93" t="s">
        <v>404</v>
      </c>
      <c r="B270" s="100"/>
      <c r="D270" s="101"/>
      <c r="H270" s="100"/>
      <c r="J270" s="101"/>
      <c r="N270" s="100"/>
      <c r="O270" s="101"/>
      <c r="P270" s="100"/>
      <c r="Q270" s="101"/>
      <c r="R270" s="100"/>
      <c r="S270" s="101"/>
      <c r="T270" s="100"/>
      <c r="U270" s="101"/>
      <c r="V270" s="100"/>
      <c r="W270" s="101"/>
      <c r="X270" s="100"/>
      <c r="Y270" s="101"/>
      <c r="Z270" s="100"/>
      <c r="AA270" s="101"/>
      <c r="AB270" s="100"/>
      <c r="AC270" s="101"/>
      <c r="AD270" s="102"/>
    </row>
    <row r="271">
      <c r="A271" s="93" t="s">
        <v>405</v>
      </c>
      <c r="B271" s="97">
        <v>5.1778E13</v>
      </c>
      <c r="D271" s="98">
        <v>5.1578E13</v>
      </c>
      <c r="H271" s="97">
        <v>1231771.0</v>
      </c>
      <c r="J271" s="98">
        <v>249165.0</v>
      </c>
      <c r="N271" s="97">
        <v>4.785011E12</v>
      </c>
      <c r="O271" s="98">
        <v>4.815704E12</v>
      </c>
      <c r="P271" s="100"/>
      <c r="Q271" s="101"/>
      <c r="R271" s="97">
        <v>2414120.0</v>
      </c>
      <c r="S271" s="98">
        <v>1619328.0</v>
      </c>
      <c r="T271" s="97">
        <v>464.0</v>
      </c>
      <c r="U271" s="98">
        <v>503.0</v>
      </c>
      <c r="V271" s="100"/>
      <c r="W271" s="101"/>
      <c r="X271" s="97">
        <v>4.3030376482E10</v>
      </c>
      <c r="Y271" s="98">
        <v>4.4136268897E10</v>
      </c>
      <c r="Z271" s="97">
        <v>7.0</v>
      </c>
      <c r="AA271" s="98">
        <v>7.0</v>
      </c>
      <c r="AB271" s="97">
        <v>2.88914411E8</v>
      </c>
      <c r="AC271" s="98">
        <v>2.5794387E8</v>
      </c>
      <c r="AD271" s="99"/>
    </row>
    <row r="272">
      <c r="A272" s="93" t="s">
        <v>406</v>
      </c>
      <c r="B272" s="97">
        <v>2.50418E14</v>
      </c>
      <c r="D272" s="98">
        <v>2.4372E14</v>
      </c>
      <c r="H272" s="97">
        <v>1.57052E7</v>
      </c>
      <c r="J272" s="98">
        <v>1.1470692E7</v>
      </c>
      <c r="N272" s="97">
        <v>8.4035563E13</v>
      </c>
      <c r="O272" s="98">
        <v>8.9513825E13</v>
      </c>
      <c r="P272" s="97">
        <v>3.381238E12</v>
      </c>
      <c r="Q272" s="98">
        <v>3.997256E12</v>
      </c>
      <c r="R272" s="97">
        <v>1.24117E7</v>
      </c>
      <c r="S272" s="98">
        <v>9755776.0</v>
      </c>
      <c r="T272" s="97">
        <v>6000052.0</v>
      </c>
      <c r="U272" s="98">
        <v>5605204.0</v>
      </c>
      <c r="V272" s="97">
        <v>2.0969511E7</v>
      </c>
      <c r="W272" s="98">
        <v>1.9566906E7</v>
      </c>
      <c r="X272" s="97">
        <v>6.186397789088E12</v>
      </c>
      <c r="Y272" s="98">
        <v>5.933988630611E12</v>
      </c>
      <c r="Z272" s="97">
        <v>3385941.0</v>
      </c>
      <c r="AA272" s="98">
        <v>3505475.0</v>
      </c>
      <c r="AB272" s="97">
        <v>1.17472045E9</v>
      </c>
      <c r="AC272" s="98">
        <v>9.92272505E8</v>
      </c>
      <c r="AD272" s="99"/>
    </row>
    <row r="273">
      <c r="A273" s="93" t="s">
        <v>407</v>
      </c>
      <c r="B273" s="97">
        <v>4.45679E14</v>
      </c>
      <c r="D273" s="98">
        <v>4.13297E14</v>
      </c>
      <c r="H273" s="97">
        <v>3.4246183E7</v>
      </c>
      <c r="J273" s="98">
        <v>3.0746266E7</v>
      </c>
      <c r="N273" s="97">
        <v>1.54028248E14</v>
      </c>
      <c r="O273" s="98">
        <v>1.4047822E14</v>
      </c>
      <c r="P273" s="97">
        <v>1.6664086E13</v>
      </c>
      <c r="Q273" s="98">
        <v>1.8318114E13</v>
      </c>
      <c r="R273" s="97">
        <v>2.7516859E7</v>
      </c>
      <c r="S273" s="98">
        <v>2.1012616E7</v>
      </c>
      <c r="T273" s="97">
        <v>1.0125138E7</v>
      </c>
      <c r="U273" s="98">
        <v>9640721.0</v>
      </c>
      <c r="V273" s="97">
        <v>2.9649645E7</v>
      </c>
      <c r="W273" s="98">
        <v>2.5706169E7</v>
      </c>
      <c r="X273" s="97">
        <v>7.753269368751E12</v>
      </c>
      <c r="Y273" s="98">
        <v>7.249254612049E12</v>
      </c>
      <c r="Z273" s="97">
        <v>3890706.0</v>
      </c>
      <c r="AA273" s="98">
        <v>4081442.0</v>
      </c>
      <c r="AB273" s="97">
        <v>1.633107192E9</v>
      </c>
      <c r="AC273" s="98">
        <v>1.278805856E9</v>
      </c>
      <c r="AD273" s="99"/>
    </row>
    <row r="274">
      <c r="A274" s="87" t="s">
        <v>107</v>
      </c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9"/>
    </row>
    <row r="275">
      <c r="A275" s="93" t="s">
        <v>408</v>
      </c>
      <c r="B275" s="94"/>
      <c r="D275" s="94"/>
      <c r="H275" s="94"/>
      <c r="J275" s="94"/>
      <c r="N275" s="94"/>
      <c r="O275" s="95"/>
      <c r="P275" s="94"/>
      <c r="Q275" s="95"/>
      <c r="R275" s="94"/>
      <c r="S275" s="95"/>
      <c r="T275" s="94"/>
      <c r="U275" s="95"/>
      <c r="V275" s="94"/>
      <c r="W275" s="95"/>
      <c r="X275" s="94"/>
      <c r="Y275" s="95"/>
      <c r="Z275" s="94"/>
      <c r="AA275" s="95"/>
      <c r="AB275" s="94"/>
      <c r="AC275" s="94"/>
    </row>
    <row r="276">
      <c r="A276" s="93" t="s">
        <v>409</v>
      </c>
      <c r="B276" s="100"/>
      <c r="D276" s="100"/>
      <c r="H276" s="97">
        <v>1.06944683E8</v>
      </c>
      <c r="J276" s="97">
        <v>9.6924686E7</v>
      </c>
      <c r="N276" s="100"/>
      <c r="O276" s="101"/>
      <c r="P276" s="97">
        <v>3.8611401E13</v>
      </c>
      <c r="Q276" s="98">
        <v>4.1218881E13</v>
      </c>
      <c r="R276" s="97">
        <v>3.3318811E7</v>
      </c>
      <c r="S276" s="98">
        <v>2.693734E7</v>
      </c>
      <c r="T276" s="97">
        <v>3479018.0</v>
      </c>
      <c r="U276" s="98">
        <v>4002632.0</v>
      </c>
      <c r="V276" s="97">
        <v>1.7949756E7</v>
      </c>
      <c r="W276" s="98">
        <v>1.6328278E7</v>
      </c>
      <c r="X276" s="97">
        <v>7.611866067268E12</v>
      </c>
      <c r="Y276" s="98">
        <v>6.762803342146E12</v>
      </c>
      <c r="Z276" s="97">
        <v>3565930.0</v>
      </c>
      <c r="AA276" s="98">
        <v>3865523.0</v>
      </c>
      <c r="AB276" s="97">
        <v>9.2552034E8</v>
      </c>
      <c r="AC276" s="97">
        <v>9.04437795E8</v>
      </c>
    </row>
    <row r="277">
      <c r="A277" s="93" t="s">
        <v>410</v>
      </c>
      <c r="B277" s="106"/>
      <c r="D277" s="106"/>
      <c r="H277" s="107">
        <v>-8.3878566E7</v>
      </c>
      <c r="J277" s="107">
        <v>-7.6902242E7</v>
      </c>
      <c r="N277" s="106"/>
      <c r="O277" s="105"/>
      <c r="P277" s="106"/>
      <c r="Q277" s="105"/>
      <c r="R277" s="107">
        <v>-1.8225243E7</v>
      </c>
      <c r="S277" s="108">
        <v>-1.4908075E7</v>
      </c>
      <c r="T277" s="107">
        <v>-2346974.0</v>
      </c>
      <c r="U277" s="108">
        <v>-2412693.0</v>
      </c>
      <c r="V277" s="107">
        <v>-1.2103031E7</v>
      </c>
      <c r="W277" s="108">
        <v>-1.118512E7</v>
      </c>
      <c r="X277" s="107">
        <v>-3.913777307313E12</v>
      </c>
      <c r="Y277" s="108">
        <v>-3.494850563778E12</v>
      </c>
      <c r="Z277" s="107">
        <v>-1547235.0</v>
      </c>
      <c r="AA277" s="108">
        <v>-1696832.0</v>
      </c>
      <c r="AB277" s="107">
        <v>-5.43118639E8</v>
      </c>
      <c r="AC277" s="107">
        <v>-3.62942643E8</v>
      </c>
    </row>
    <row r="278">
      <c r="A278" s="93" t="s">
        <v>411</v>
      </c>
      <c r="B278" s="97">
        <v>7.331E13</v>
      </c>
      <c r="D278" s="97">
        <v>7.0088E13</v>
      </c>
      <c r="H278" s="97">
        <v>2.3066117E7</v>
      </c>
      <c r="J278" s="97">
        <v>2.0022444E7</v>
      </c>
      <c r="N278" s="97">
        <v>3.5786237E13</v>
      </c>
      <c r="O278" s="98">
        <v>3.4758688E13</v>
      </c>
      <c r="P278" s="97">
        <v>1.9194514E13</v>
      </c>
      <c r="Q278" s="98">
        <v>1.9064937E13</v>
      </c>
      <c r="R278" s="97">
        <v>1.5093568E7</v>
      </c>
      <c r="S278" s="98">
        <v>1.2029265E7</v>
      </c>
      <c r="T278" s="97">
        <v>1132044.0</v>
      </c>
      <c r="U278" s="98">
        <v>1589939.0</v>
      </c>
      <c r="V278" s="97">
        <v>5846725.0</v>
      </c>
      <c r="W278" s="98">
        <v>5143158.0</v>
      </c>
      <c r="X278" s="97">
        <v>3.698088759955E12</v>
      </c>
      <c r="Y278" s="98">
        <v>3.267952778368E12</v>
      </c>
      <c r="Z278" s="97">
        <v>2018695.0</v>
      </c>
      <c r="AA278" s="98">
        <v>2168691.0</v>
      </c>
      <c r="AB278" s="97">
        <v>3.82401701E8</v>
      </c>
      <c r="AC278" s="97">
        <v>5.41495152E8</v>
      </c>
    </row>
    <row r="279">
      <c r="A279" s="93" t="s">
        <v>412</v>
      </c>
      <c r="B279" s="107">
        <v>-1.1453E13</v>
      </c>
      <c r="D279" s="107">
        <v>-1.1522E13</v>
      </c>
      <c r="H279" s="107">
        <v>-1.788961E7</v>
      </c>
      <c r="J279" s="107">
        <v>-1.5531052E7</v>
      </c>
      <c r="N279" s="107">
        <v>-1.321419E12</v>
      </c>
      <c r="O279" s="108">
        <v>-1.06458E12</v>
      </c>
      <c r="P279" s="107">
        <v>-8.99565E12</v>
      </c>
      <c r="Q279" s="108">
        <v>-8.451104E12</v>
      </c>
      <c r="R279" s="107">
        <v>-9676742.0</v>
      </c>
      <c r="S279" s="108">
        <v>-7518069.0</v>
      </c>
      <c r="T279" s="107">
        <v>-19409.0</v>
      </c>
      <c r="U279" s="108">
        <v>-311125.0</v>
      </c>
      <c r="V279" s="107">
        <v>-2899916.0</v>
      </c>
      <c r="W279" s="108">
        <v>-2615292.0</v>
      </c>
      <c r="X279" s="107">
        <v>-2.068710037299E12</v>
      </c>
      <c r="Y279" s="108">
        <v>-1.895217924428E12</v>
      </c>
      <c r="Z279" s="107">
        <v>-570389.0</v>
      </c>
      <c r="AA279" s="108">
        <v>-571137.0</v>
      </c>
      <c r="AB279" s="107">
        <v>-4.348048E7</v>
      </c>
      <c r="AC279" s="107">
        <v>-6.5436599E7</v>
      </c>
    </row>
    <row r="280">
      <c r="A280" s="93" t="s">
        <v>413</v>
      </c>
      <c r="B280" s="107">
        <v>-1.7589E13</v>
      </c>
      <c r="D280" s="107">
        <v>-1.6365E13</v>
      </c>
      <c r="H280" s="107">
        <v>-1890676.0</v>
      </c>
      <c r="J280" s="107">
        <v>-1693731.0</v>
      </c>
      <c r="N280" s="107">
        <v>-4.741675E12</v>
      </c>
      <c r="O280" s="108">
        <v>-4.561392E12</v>
      </c>
      <c r="P280" s="107">
        <v>-3.919656E12</v>
      </c>
      <c r="Q280" s="108">
        <v>-3.544052E12</v>
      </c>
      <c r="R280" s="107">
        <v>-1820788.0</v>
      </c>
      <c r="S280" s="108">
        <v>-1441653.0</v>
      </c>
      <c r="T280" s="107">
        <v>-150229.0</v>
      </c>
      <c r="U280" s="108">
        <v>-140731.0</v>
      </c>
      <c r="V280" s="107">
        <v>-726278.0</v>
      </c>
      <c r="W280" s="108">
        <v>-719005.0</v>
      </c>
      <c r="X280" s="107">
        <v>-7.66286069849E11</v>
      </c>
      <c r="Y280" s="108">
        <v>-6.26022239507E11</v>
      </c>
      <c r="Z280" s="107">
        <v>-204595.0</v>
      </c>
      <c r="AA280" s="108">
        <v>-222851.0</v>
      </c>
      <c r="AB280" s="107">
        <v>-5.2063125E7</v>
      </c>
      <c r="AC280" s="107">
        <v>-3.5869587E7</v>
      </c>
    </row>
    <row r="281">
      <c r="A281" s="93" t="s">
        <v>414</v>
      </c>
      <c r="B281" s="97">
        <v>2.78E11</v>
      </c>
      <c r="D281" s="97">
        <v>1.26E11</v>
      </c>
      <c r="H281" s="100"/>
      <c r="J281" s="100"/>
      <c r="N281" s="100"/>
      <c r="O281" s="101"/>
      <c r="P281" s="100"/>
      <c r="Q281" s="101"/>
      <c r="R281" s="100"/>
      <c r="S281" s="101"/>
      <c r="T281" s="100"/>
      <c r="U281" s="101"/>
      <c r="V281" s="100"/>
      <c r="W281" s="101"/>
      <c r="X281" s="100"/>
      <c r="Y281" s="101"/>
      <c r="Z281" s="100"/>
      <c r="AA281" s="101"/>
      <c r="AB281" s="100"/>
      <c r="AC281" s="100"/>
    </row>
    <row r="282">
      <c r="A282" s="93" t="s">
        <v>415</v>
      </c>
      <c r="B282" s="97">
        <v>3.053E12</v>
      </c>
      <c r="D282" s="97">
        <v>2.535E12</v>
      </c>
      <c r="H282" s="100"/>
      <c r="J282" s="100"/>
      <c r="N282" s="100"/>
      <c r="O282" s="101"/>
      <c r="P282" s="100"/>
      <c r="Q282" s="101"/>
      <c r="R282" s="100"/>
      <c r="S282" s="101"/>
      <c r="T282" s="100"/>
      <c r="U282" s="101"/>
      <c r="V282" s="100"/>
      <c r="W282" s="101"/>
      <c r="X282" s="100"/>
      <c r="Y282" s="101"/>
      <c r="Z282" s="100"/>
      <c r="AA282" s="101"/>
      <c r="AB282" s="100"/>
      <c r="AC282" s="100"/>
    </row>
    <row r="283">
      <c r="A283" s="93" t="s">
        <v>416</v>
      </c>
      <c r="B283" s="100"/>
      <c r="D283" s="100"/>
      <c r="H283" s="100"/>
      <c r="J283" s="100"/>
      <c r="N283" s="100"/>
      <c r="O283" s="101"/>
      <c r="P283" s="100"/>
      <c r="Q283" s="101"/>
      <c r="R283" s="100"/>
      <c r="S283" s="101"/>
      <c r="T283" s="100"/>
      <c r="U283" s="101"/>
      <c r="V283" s="100"/>
      <c r="W283" s="101"/>
      <c r="X283" s="100"/>
      <c r="Y283" s="101"/>
      <c r="Z283" s="100"/>
      <c r="AA283" s="101"/>
      <c r="AB283" s="100"/>
      <c r="AC283" s="100"/>
    </row>
    <row r="284">
      <c r="A284" s="93" t="s">
        <v>417</v>
      </c>
      <c r="B284" s="100"/>
      <c r="D284" s="100"/>
      <c r="H284" s="97">
        <v>75067.0</v>
      </c>
      <c r="J284" s="97">
        <v>38093.0</v>
      </c>
      <c r="N284" s="97">
        <v>1.126994E12</v>
      </c>
      <c r="O284" s="98">
        <v>9.98148E11</v>
      </c>
      <c r="P284" s="97">
        <v>2.8563E10</v>
      </c>
      <c r="Q284" s="98">
        <v>1.0206E10</v>
      </c>
      <c r="R284" s="97">
        <v>87147.0</v>
      </c>
      <c r="S284" s="98">
        <v>60579.0</v>
      </c>
      <c r="T284" s="97">
        <v>32695.0</v>
      </c>
      <c r="U284" s="98">
        <v>1567.0</v>
      </c>
      <c r="V284" s="97">
        <v>18156.0</v>
      </c>
      <c r="W284" s="98">
        <v>104414.0</v>
      </c>
      <c r="X284" s="100"/>
      <c r="Y284" s="101"/>
      <c r="Z284" s="97">
        <v>29349.0</v>
      </c>
      <c r="AA284" s="98">
        <v>27566.0</v>
      </c>
      <c r="AB284" s="97">
        <v>1.9359846E7</v>
      </c>
      <c r="AC284" s="97">
        <v>2314401.0</v>
      </c>
    </row>
    <row r="285">
      <c r="A285" s="93" t="s">
        <v>418</v>
      </c>
      <c r="B285" s="107">
        <v>-3.112E12</v>
      </c>
      <c r="D285" s="107">
        <v>-2.107E12</v>
      </c>
      <c r="H285" s="107">
        <v>-162543.0</v>
      </c>
      <c r="J285" s="107">
        <v>-183233.0</v>
      </c>
      <c r="N285" s="107">
        <v>-1.879411E12</v>
      </c>
      <c r="O285" s="108">
        <v>-7.59935E11</v>
      </c>
      <c r="P285" s="107">
        <v>-1.0597E11</v>
      </c>
      <c r="Q285" s="108">
        <v>-8.5211E10</v>
      </c>
      <c r="R285" s="107">
        <v>-473484.0</v>
      </c>
      <c r="S285" s="108">
        <v>-48199.0</v>
      </c>
      <c r="T285" s="107">
        <v>-296482.0</v>
      </c>
      <c r="U285" s="108">
        <v>-254081.0</v>
      </c>
      <c r="V285" s="107">
        <v>-60503.0</v>
      </c>
      <c r="W285" s="108">
        <v>-42914.0</v>
      </c>
      <c r="X285" s="107">
        <v>-4.2829277874E10</v>
      </c>
      <c r="Y285" s="108">
        <v>-5.0580273988E10</v>
      </c>
      <c r="Z285" s="107">
        <v>-681.0</v>
      </c>
      <c r="AA285" s="108">
        <v>-780.0</v>
      </c>
      <c r="AB285" s="107">
        <v>-6062236.0</v>
      </c>
      <c r="AC285" s="107">
        <v>-3210740.0</v>
      </c>
    </row>
    <row r="286">
      <c r="A286" s="93" t="s">
        <v>419</v>
      </c>
      <c r="B286" s="97">
        <v>-4.08E11</v>
      </c>
      <c r="D286" s="97">
        <v>1.88E11</v>
      </c>
      <c r="H286" s="100"/>
      <c r="J286" s="100"/>
      <c r="N286" s="100"/>
      <c r="O286" s="101"/>
      <c r="P286" s="100"/>
      <c r="Q286" s="101"/>
      <c r="R286" s="97">
        <v>-32565.0</v>
      </c>
      <c r="S286" s="98">
        <v>-13743.0</v>
      </c>
      <c r="T286" s="97">
        <v>-24535.0</v>
      </c>
      <c r="U286" s="98">
        <v>67354.0</v>
      </c>
      <c r="V286" s="100"/>
      <c r="W286" s="101"/>
      <c r="X286" s="100"/>
      <c r="Y286" s="101"/>
      <c r="Z286" s="100"/>
      <c r="AA286" s="101"/>
      <c r="AB286" s="100"/>
      <c r="AC286" s="100"/>
    </row>
    <row r="287">
      <c r="A287" s="93" t="s">
        <v>420</v>
      </c>
      <c r="B287" s="97">
        <v>1.843E12</v>
      </c>
      <c r="D287" s="97">
        <v>2.037E12</v>
      </c>
      <c r="H287" s="97">
        <v>-9301.0</v>
      </c>
      <c r="J287" s="97">
        <v>-7825.0</v>
      </c>
      <c r="N287" s="97">
        <v>5.21664E11</v>
      </c>
      <c r="O287" s="98">
        <v>5.48786E11</v>
      </c>
      <c r="P287" s="100"/>
      <c r="Q287" s="101"/>
      <c r="R287" s="97">
        <v>92967.0</v>
      </c>
      <c r="S287" s="98">
        <v>70285.0</v>
      </c>
      <c r="T287" s="97">
        <v>858.0</v>
      </c>
      <c r="U287" s="98">
        <v>415.0</v>
      </c>
      <c r="V287" s="97">
        <v>31355.0</v>
      </c>
      <c r="W287" s="98">
        <v>22843.0</v>
      </c>
      <c r="X287" s="100"/>
      <c r="Y287" s="101"/>
      <c r="Z287" s="100"/>
      <c r="AA287" s="101"/>
      <c r="AB287" s="97">
        <v>2.4909267E7</v>
      </c>
      <c r="AC287" s="97">
        <v>3.9089426E7</v>
      </c>
    </row>
    <row r="288">
      <c r="A288" s="93" t="s">
        <v>421</v>
      </c>
      <c r="B288" s="97">
        <v>7.656E12</v>
      </c>
      <c r="D288" s="97">
        <v>6.194E12</v>
      </c>
      <c r="H288" s="100"/>
      <c r="J288" s="100"/>
      <c r="N288" s="97">
        <v>1.13374E11</v>
      </c>
      <c r="O288" s="98">
        <v>8.7129E10</v>
      </c>
      <c r="P288" s="100"/>
      <c r="Q288" s="101"/>
      <c r="R288" s="100"/>
      <c r="S288" s="101"/>
      <c r="T288" s="100"/>
      <c r="U288" s="101"/>
      <c r="V288" s="100"/>
      <c r="W288" s="101"/>
      <c r="X288" s="100"/>
      <c r="Y288" s="101"/>
      <c r="Z288" s="100"/>
      <c r="AA288" s="101"/>
      <c r="AB288" s="100"/>
      <c r="AC288" s="100"/>
    </row>
    <row r="289">
      <c r="A289" s="93" t="s">
        <v>422</v>
      </c>
      <c r="B289" s="97">
        <v>-2.85E11</v>
      </c>
      <c r="D289" s="97">
        <v>-1.125E12</v>
      </c>
      <c r="H289" s="100"/>
      <c r="J289" s="100"/>
      <c r="N289" s="100"/>
      <c r="O289" s="101"/>
      <c r="P289" s="100"/>
      <c r="Q289" s="101"/>
      <c r="R289" s="100"/>
      <c r="S289" s="101"/>
      <c r="T289" s="100"/>
      <c r="U289" s="101"/>
      <c r="V289" s="100"/>
      <c r="W289" s="101"/>
      <c r="X289" s="100"/>
      <c r="Y289" s="101"/>
      <c r="Z289" s="100"/>
      <c r="AA289" s="101"/>
      <c r="AB289" s="100"/>
      <c r="AC289" s="100"/>
    </row>
    <row r="290">
      <c r="A290" s="93" t="s">
        <v>423</v>
      </c>
      <c r="B290" s="100"/>
      <c r="D290" s="100"/>
      <c r="H290" s="100"/>
      <c r="J290" s="100"/>
      <c r="N290" s="100"/>
      <c r="O290" s="101"/>
      <c r="P290" s="100"/>
      <c r="Q290" s="101"/>
      <c r="R290" s="100"/>
      <c r="S290" s="101"/>
      <c r="T290" s="100"/>
      <c r="U290" s="101"/>
      <c r="V290" s="100"/>
      <c r="W290" s="101"/>
      <c r="X290" s="100"/>
      <c r="Y290" s="101"/>
      <c r="Z290" s="100"/>
      <c r="AA290" s="101"/>
      <c r="AB290" s="100"/>
      <c r="AC290" s="100"/>
    </row>
    <row r="291">
      <c r="A291" s="93" t="s">
        <v>424</v>
      </c>
      <c r="B291" s="100"/>
      <c r="D291" s="100"/>
      <c r="H291" s="100"/>
      <c r="J291" s="100"/>
      <c r="N291" s="100"/>
      <c r="O291" s="101"/>
      <c r="P291" s="100"/>
      <c r="Q291" s="101"/>
      <c r="R291" s="97">
        <v>-6133.0</v>
      </c>
      <c r="S291" s="98">
        <v>2559.0</v>
      </c>
      <c r="T291" s="100"/>
      <c r="U291" s="101"/>
      <c r="V291" s="100"/>
      <c r="W291" s="101"/>
      <c r="X291" s="100"/>
      <c r="Y291" s="101"/>
      <c r="Z291" s="100"/>
      <c r="AA291" s="101"/>
      <c r="AB291" s="100"/>
      <c r="AC291" s="100"/>
    </row>
    <row r="292">
      <c r="A292" s="93" t="s">
        <v>425</v>
      </c>
      <c r="B292" s="106"/>
      <c r="D292" s="106"/>
      <c r="H292" s="107">
        <v>-50174.0</v>
      </c>
      <c r="J292" s="107">
        <v>-50434.0</v>
      </c>
      <c r="N292" s="106"/>
      <c r="O292" s="105"/>
      <c r="P292" s="106"/>
      <c r="Q292" s="105"/>
      <c r="R292" s="107">
        <v>-30643.0</v>
      </c>
      <c r="S292" s="108">
        <v>-23708.0</v>
      </c>
      <c r="T292" s="106"/>
      <c r="U292" s="105"/>
      <c r="V292" s="106"/>
      <c r="W292" s="105"/>
      <c r="X292" s="107">
        <v>-4.442150003E9</v>
      </c>
      <c r="Y292" s="108">
        <v>-4.679369659E9</v>
      </c>
      <c r="Z292" s="106"/>
      <c r="AA292" s="105"/>
      <c r="AB292" s="106"/>
      <c r="AC292" s="106"/>
    </row>
    <row r="293">
      <c r="A293" s="93" t="s">
        <v>426</v>
      </c>
      <c r="B293" s="97">
        <v>3.296E12</v>
      </c>
      <c r="D293" s="97">
        <v>2.546E12</v>
      </c>
      <c r="H293" s="97">
        <v>1232099.0</v>
      </c>
      <c r="J293" s="97">
        <v>1046528.0</v>
      </c>
      <c r="N293" s="100"/>
      <c r="O293" s="101"/>
      <c r="P293" s="97">
        <v>7.5E7</v>
      </c>
      <c r="Q293" s="98">
        <v>0.0</v>
      </c>
      <c r="R293" s="100"/>
      <c r="S293" s="101"/>
      <c r="T293" s="97">
        <v>4939.0</v>
      </c>
      <c r="U293" s="98">
        <v>80058.0</v>
      </c>
      <c r="V293" s="97">
        <v>61527.0</v>
      </c>
      <c r="W293" s="98">
        <v>417621.0</v>
      </c>
      <c r="X293" s="97">
        <v>1.43831005949E11</v>
      </c>
      <c r="Y293" s="98">
        <v>1.33713297923E11</v>
      </c>
      <c r="Z293" s="97">
        <v>25777.0</v>
      </c>
      <c r="AA293" s="98">
        <v>18377.0</v>
      </c>
      <c r="AB293" s="97">
        <v>7990499.0</v>
      </c>
      <c r="AC293" s="97">
        <v>2913605.0</v>
      </c>
    </row>
    <row r="294">
      <c r="A294" s="93" t="s">
        <v>427</v>
      </c>
      <c r="B294" s="107">
        <v>-1.86E12</v>
      </c>
      <c r="D294" s="107">
        <v>-2.205E12</v>
      </c>
      <c r="H294" s="107">
        <v>-88632.0</v>
      </c>
      <c r="J294" s="107">
        <v>-74001.0</v>
      </c>
      <c r="N294" s="107">
        <v>-8.85424E11</v>
      </c>
      <c r="O294" s="108">
        <v>-5.60803E11</v>
      </c>
      <c r="P294" s="107">
        <v>0.0</v>
      </c>
      <c r="Q294" s="108">
        <v>-9.73E8</v>
      </c>
      <c r="R294" s="107">
        <v>-22957.0</v>
      </c>
      <c r="S294" s="108">
        <v>-51302.0</v>
      </c>
      <c r="T294" s="106"/>
      <c r="U294" s="105"/>
      <c r="V294" s="107">
        <v>-38122.0</v>
      </c>
      <c r="W294" s="108">
        <v>-21516.0</v>
      </c>
      <c r="X294" s="107">
        <v>-6.627486602E9</v>
      </c>
      <c r="Y294" s="108">
        <v>-4.335069197E9</v>
      </c>
      <c r="Z294" s="107">
        <v>-78617.0</v>
      </c>
      <c r="AA294" s="108">
        <v>-14.0</v>
      </c>
      <c r="AB294" s="107">
        <v>-7.0055019E7</v>
      </c>
      <c r="AC294" s="107">
        <v>-3748464.0</v>
      </c>
    </row>
    <row r="295">
      <c r="A295" s="93" t="s">
        <v>428</v>
      </c>
      <c r="B295" s="100"/>
      <c r="D295" s="100"/>
      <c r="H295" s="100"/>
      <c r="J295" s="97">
        <v>0.0</v>
      </c>
      <c r="N295" s="100"/>
      <c r="O295" s="101"/>
      <c r="P295" s="100"/>
      <c r="Q295" s="101"/>
      <c r="R295" s="97">
        <v>-7475.0</v>
      </c>
      <c r="S295" s="98">
        <v>5404.0</v>
      </c>
      <c r="T295" s="100"/>
      <c r="U295" s="101"/>
      <c r="V295" s="100"/>
      <c r="W295" s="101"/>
      <c r="X295" s="100"/>
      <c r="Y295" s="101"/>
      <c r="Z295" s="100"/>
      <c r="AA295" s="101"/>
      <c r="AB295" s="100"/>
      <c r="AC295" s="100"/>
    </row>
    <row r="296">
      <c r="A296" s="93" t="s">
        <v>429</v>
      </c>
      <c r="B296" s="97">
        <v>5.4729E13</v>
      </c>
      <c r="D296" s="97">
        <v>5.039E13</v>
      </c>
      <c r="H296" s="97">
        <v>4282347.0</v>
      </c>
      <c r="J296" s="97">
        <v>3566789.0</v>
      </c>
      <c r="N296" s="97">
        <v>2.872034E13</v>
      </c>
      <c r="O296" s="98">
        <v>2.9446041E13</v>
      </c>
      <c r="P296" s="97">
        <v>6.201876E12</v>
      </c>
      <c r="Q296" s="98">
        <v>6.993803E12</v>
      </c>
      <c r="R296" s="97">
        <v>3202895.0</v>
      </c>
      <c r="S296" s="98">
        <v>3172623.0</v>
      </c>
      <c r="T296" s="97">
        <v>549651.0</v>
      </c>
      <c r="U296" s="98">
        <v>1047499.0</v>
      </c>
      <c r="V296" s="97">
        <v>2396348.0</v>
      </c>
      <c r="W296" s="98">
        <v>2289309.0</v>
      </c>
      <c r="X296" s="97">
        <v>9.53024744277E11</v>
      </c>
      <c r="Y296" s="98">
        <v>8.20831199512E11</v>
      </c>
      <c r="Z296" s="97">
        <v>1219539.0</v>
      </c>
      <c r="AA296" s="98">
        <v>1419852.0</v>
      </c>
      <c r="AB296" s="97">
        <v>2.63000453E8</v>
      </c>
      <c r="AC296" s="97">
        <v>4.77547194E8</v>
      </c>
    </row>
    <row r="297">
      <c r="A297" s="93" t="s">
        <v>430</v>
      </c>
      <c r="B297" s="97">
        <v>-1.0228E13</v>
      </c>
      <c r="D297" s="97">
        <v>-9.97E12</v>
      </c>
      <c r="H297" s="97">
        <v>-798322.0</v>
      </c>
      <c r="J297" s="97">
        <v>-659311.0</v>
      </c>
      <c r="N297" s="97">
        <v>-6.590244E12</v>
      </c>
      <c r="O297" s="98">
        <v>-6.452368E12</v>
      </c>
      <c r="P297" s="97">
        <v>-1.400936E12</v>
      </c>
      <c r="Q297" s="98">
        <v>-1.629042E12</v>
      </c>
      <c r="R297" s="97">
        <v>-857602.0</v>
      </c>
      <c r="S297" s="98">
        <v>-661814.0</v>
      </c>
      <c r="T297" s="97">
        <v>-138228.0</v>
      </c>
      <c r="U297" s="98">
        <v>-190037.0</v>
      </c>
      <c r="V297" s="97">
        <v>-446082.0</v>
      </c>
      <c r="W297" s="98">
        <v>-446875.0</v>
      </c>
      <c r="X297" s="97">
        <v>-1.89148347723E11</v>
      </c>
      <c r="Y297" s="98">
        <v>-1.47184335032E11</v>
      </c>
      <c r="Z297" s="97">
        <v>-268891.0</v>
      </c>
      <c r="AA297" s="98">
        <v>-315138.0</v>
      </c>
      <c r="AB297" s="97">
        <v>-6.7328341E7</v>
      </c>
      <c r="AC297" s="97">
        <v>-9.7775087E7</v>
      </c>
    </row>
    <row r="298">
      <c r="A298" s="93" t="s">
        <v>431</v>
      </c>
      <c r="B298" s="97">
        <v>4.4501E13</v>
      </c>
      <c r="D298" s="97">
        <v>4.042E13</v>
      </c>
      <c r="H298" s="97">
        <v>3484025.0</v>
      </c>
      <c r="J298" s="97">
        <v>2907478.0</v>
      </c>
      <c r="N298" s="97">
        <v>2.2130096E13</v>
      </c>
      <c r="O298" s="98">
        <v>2.2993673E13</v>
      </c>
      <c r="P298" s="97">
        <v>4.80094E12</v>
      </c>
      <c r="Q298" s="98">
        <v>5.364761E12</v>
      </c>
      <c r="R298" s="97">
        <v>2345293.0</v>
      </c>
      <c r="S298" s="98">
        <v>2510809.0</v>
      </c>
      <c r="T298" s="97">
        <v>411423.0</v>
      </c>
      <c r="U298" s="98">
        <v>857462.0</v>
      </c>
      <c r="V298" s="97">
        <v>1950266.0</v>
      </c>
      <c r="W298" s="98">
        <v>1842434.0</v>
      </c>
      <c r="X298" s="97">
        <v>7.63876396554E11</v>
      </c>
      <c r="Y298" s="98">
        <v>6.7364686448E11</v>
      </c>
      <c r="Z298" s="97">
        <v>950648.0</v>
      </c>
      <c r="AA298" s="98">
        <v>1104714.0</v>
      </c>
      <c r="AB298" s="97">
        <v>1.95672112E8</v>
      </c>
      <c r="AC298" s="97">
        <v>3.79772107E8</v>
      </c>
    </row>
    <row r="299">
      <c r="A299" s="93" t="s">
        <v>432</v>
      </c>
      <c r="B299" s="100"/>
      <c r="D299" s="100"/>
      <c r="H299" s="100"/>
      <c r="J299" s="100"/>
      <c r="N299" s="100"/>
      <c r="O299" s="101"/>
      <c r="P299" s="100"/>
      <c r="Q299" s="101"/>
      <c r="R299" s="97">
        <v>0.0</v>
      </c>
      <c r="S299" s="98">
        <v>0.0</v>
      </c>
      <c r="T299" s="100"/>
      <c r="U299" s="101"/>
      <c r="V299" s="100"/>
      <c r="W299" s="101"/>
      <c r="X299" s="100"/>
      <c r="Y299" s="101"/>
      <c r="Z299" s="97">
        <v>0.0</v>
      </c>
      <c r="AA299" s="98">
        <v>0.0</v>
      </c>
      <c r="AB299" s="97">
        <v>0.0</v>
      </c>
      <c r="AC299" s="97">
        <v>0.0</v>
      </c>
    </row>
    <row r="300">
      <c r="A300" s="93" t="s">
        <v>433</v>
      </c>
      <c r="B300" s="97">
        <v>4.4501E13</v>
      </c>
      <c r="D300" s="97">
        <v>4.042E13</v>
      </c>
      <c r="H300" s="97">
        <v>3484025.0</v>
      </c>
      <c r="J300" s="97">
        <v>2907478.0</v>
      </c>
      <c r="N300" s="97">
        <v>2.2130096E13</v>
      </c>
      <c r="O300" s="98">
        <v>2.2993673E13</v>
      </c>
      <c r="P300" s="97">
        <v>4.80094E12</v>
      </c>
      <c r="Q300" s="98">
        <v>5.364761E12</v>
      </c>
      <c r="R300" s="97">
        <v>2345293.0</v>
      </c>
      <c r="S300" s="98">
        <v>2510809.0</v>
      </c>
      <c r="T300" s="97">
        <v>411423.0</v>
      </c>
      <c r="U300" s="98">
        <v>857462.0</v>
      </c>
      <c r="V300" s="97">
        <v>1950266.0</v>
      </c>
      <c r="W300" s="98">
        <v>1842434.0</v>
      </c>
      <c r="X300" s="97">
        <v>7.63876396554E11</v>
      </c>
      <c r="Y300" s="98">
        <v>6.7364686448E11</v>
      </c>
      <c r="Z300" s="97">
        <v>950648.0</v>
      </c>
      <c r="AA300" s="98">
        <v>1104714.0</v>
      </c>
      <c r="AB300" s="97">
        <v>1.95672112E8</v>
      </c>
      <c r="AC300" s="97">
        <v>3.79772107E8</v>
      </c>
    </row>
    <row r="301">
      <c r="A301" s="93" t="s">
        <v>434</v>
      </c>
      <c r="B301" s="94"/>
      <c r="D301" s="94"/>
      <c r="N301" s="94"/>
      <c r="O301" s="95"/>
      <c r="V301" s="94"/>
      <c r="W301" s="95"/>
      <c r="Z301" s="94"/>
      <c r="AA301" s="95"/>
    </row>
    <row r="302">
      <c r="A302" s="93" t="s">
        <v>435</v>
      </c>
      <c r="B302" s="94"/>
      <c r="D302" s="94"/>
      <c r="N302" s="94"/>
      <c r="O302" s="95"/>
      <c r="V302" s="94"/>
      <c r="W302" s="95"/>
      <c r="Z302" s="94"/>
      <c r="AA302" s="95"/>
    </row>
    <row r="303">
      <c r="A303" s="93" t="s">
        <v>436</v>
      </c>
      <c r="B303" s="97">
        <v>0.0</v>
      </c>
      <c r="D303" s="97">
        <v>0.0</v>
      </c>
      <c r="N303" s="97">
        <v>0.0</v>
      </c>
      <c r="O303" s="98">
        <v>2.51E8</v>
      </c>
      <c r="V303" s="100"/>
      <c r="W303" s="101"/>
      <c r="Z303" s="100"/>
      <c r="AA303" s="101"/>
    </row>
    <row r="304">
      <c r="A304" s="93" t="s">
        <v>437</v>
      </c>
      <c r="B304" s="97">
        <v>-2.4E10</v>
      </c>
      <c r="D304" s="97">
        <v>2.01E11</v>
      </c>
      <c r="N304" s="97">
        <v>-7.7994E10</v>
      </c>
      <c r="O304" s="98">
        <v>1.3723E10</v>
      </c>
      <c r="V304" s="97">
        <v>1045.0</v>
      </c>
      <c r="W304" s="98">
        <v>21707.0</v>
      </c>
      <c r="Z304" s="97">
        <v>-11782.0</v>
      </c>
      <c r="AA304" s="98">
        <v>15185.0</v>
      </c>
    </row>
    <row r="305">
      <c r="A305" s="93" t="s">
        <v>438</v>
      </c>
      <c r="B305" s="97">
        <v>1.43E11</v>
      </c>
      <c r="D305" s="97">
        <v>6.4E10</v>
      </c>
      <c r="N305" s="100"/>
      <c r="O305" s="101"/>
      <c r="V305" s="100"/>
      <c r="W305" s="101"/>
      <c r="Z305" s="100"/>
      <c r="AA305" s="101"/>
    </row>
    <row r="306">
      <c r="A306" s="93" t="s">
        <v>439</v>
      </c>
      <c r="B306" s="97">
        <v>1.19E11</v>
      </c>
      <c r="D306" s="97">
        <v>2.65E11</v>
      </c>
      <c r="N306" s="97">
        <v>-7.7994E10</v>
      </c>
      <c r="O306" s="98">
        <v>1.3974E10</v>
      </c>
      <c r="V306" s="97">
        <v>1045.0</v>
      </c>
      <c r="W306" s="98">
        <v>21707.0</v>
      </c>
      <c r="Z306" s="97">
        <v>-11782.0</v>
      </c>
      <c r="AA306" s="98">
        <v>15185.0</v>
      </c>
    </row>
    <row r="307">
      <c r="A307" s="93" t="s">
        <v>440</v>
      </c>
      <c r="B307" s="94"/>
      <c r="D307" s="94"/>
      <c r="N307" s="94"/>
      <c r="O307" s="95"/>
      <c r="V307" s="94"/>
      <c r="W307" s="95"/>
      <c r="Z307" s="94"/>
      <c r="AA307" s="95"/>
    </row>
    <row r="308">
      <c r="A308" s="93" t="s">
        <v>441</v>
      </c>
      <c r="B308" s="97">
        <v>-7.88E11</v>
      </c>
      <c r="D308" s="97">
        <v>3.256E12</v>
      </c>
      <c r="N308" s="97">
        <v>-7.87632E11</v>
      </c>
      <c r="O308" s="98">
        <v>3.256199E12</v>
      </c>
      <c r="V308" s="100"/>
      <c r="W308" s="101"/>
      <c r="Z308" s="97">
        <v>7008.0</v>
      </c>
      <c r="AA308" s="98">
        <v>-323.0</v>
      </c>
    </row>
    <row r="309">
      <c r="A309" s="93" t="s">
        <v>442</v>
      </c>
      <c r="B309" s="106"/>
      <c r="D309" s="106"/>
      <c r="N309" s="106"/>
      <c r="O309" s="105"/>
      <c r="V309" s="106"/>
      <c r="W309" s="105"/>
      <c r="Z309" s="106"/>
      <c r="AA309" s="105"/>
    </row>
    <row r="310">
      <c r="A310" s="93" t="s">
        <v>443</v>
      </c>
      <c r="B310" s="97">
        <v>-1.76E11</v>
      </c>
      <c r="D310" s="97">
        <v>-3.32E11</v>
      </c>
      <c r="N310" s="100"/>
      <c r="O310" s="101"/>
      <c r="V310" s="100"/>
      <c r="W310" s="101"/>
      <c r="Z310" s="100"/>
      <c r="AA310" s="101"/>
    </row>
    <row r="311">
      <c r="A311" s="93" t="s">
        <v>444</v>
      </c>
      <c r="B311" s="106"/>
      <c r="D311" s="106"/>
      <c r="N311" s="106"/>
      <c r="O311" s="105"/>
      <c r="V311" s="106"/>
      <c r="W311" s="105"/>
      <c r="Z311" s="106"/>
      <c r="AA311" s="105"/>
    </row>
    <row r="312">
      <c r="A312" s="93" t="s">
        <v>445</v>
      </c>
      <c r="B312" s="97">
        <v>1.38E11</v>
      </c>
      <c r="D312" s="97">
        <v>5.18E11</v>
      </c>
      <c r="N312" s="97">
        <v>0.0</v>
      </c>
      <c r="O312" s="98">
        <v>5.8568E10</v>
      </c>
      <c r="V312" s="100"/>
      <c r="W312" s="98">
        <v>-22028.0</v>
      </c>
      <c r="Z312" s="100"/>
      <c r="AA312" s="101"/>
    </row>
    <row r="313">
      <c r="A313" s="93" t="s">
        <v>446</v>
      </c>
      <c r="B313" s="106"/>
      <c r="D313" s="106"/>
      <c r="N313" s="106"/>
      <c r="O313" s="105"/>
      <c r="V313" s="106"/>
      <c r="W313" s="105"/>
      <c r="Z313" s="106"/>
      <c r="AA313" s="105"/>
    </row>
    <row r="314">
      <c r="A314" s="93" t="s">
        <v>447</v>
      </c>
      <c r="B314" s="100"/>
      <c r="D314" s="100"/>
      <c r="N314" s="100"/>
      <c r="O314" s="101"/>
      <c r="V314" s="100"/>
      <c r="W314" s="101"/>
      <c r="Z314" s="100"/>
      <c r="AA314" s="101"/>
    </row>
    <row r="315">
      <c r="A315" s="93" t="s">
        <v>448</v>
      </c>
      <c r="B315" s="100"/>
      <c r="D315" s="100"/>
      <c r="N315" s="100"/>
      <c r="O315" s="101"/>
      <c r="V315" s="100"/>
      <c r="W315" s="101"/>
      <c r="Z315" s="100"/>
      <c r="AA315" s="101"/>
    </row>
    <row r="316">
      <c r="A316" s="93" t="s">
        <v>449</v>
      </c>
      <c r="B316" s="106"/>
      <c r="D316" s="106"/>
      <c r="N316" s="106"/>
      <c r="O316" s="105"/>
      <c r="V316" s="106"/>
      <c r="W316" s="105"/>
      <c r="Z316" s="106"/>
      <c r="AA316" s="105"/>
    </row>
    <row r="317">
      <c r="A317" s="93" t="s">
        <v>450</v>
      </c>
      <c r="B317" s="97">
        <v>-1.44E11</v>
      </c>
      <c r="D317" s="97">
        <v>1.738E12</v>
      </c>
      <c r="N317" s="97">
        <v>-1.43462E11</v>
      </c>
      <c r="O317" s="98">
        <v>1.739516E12</v>
      </c>
      <c r="V317" s="100"/>
      <c r="W317" s="101"/>
      <c r="Z317" s="100"/>
      <c r="AA317" s="101"/>
    </row>
    <row r="318">
      <c r="A318" s="93" t="s">
        <v>451</v>
      </c>
      <c r="B318" s="97">
        <v>4.3E10</v>
      </c>
      <c r="D318" s="97">
        <v>2.32E11</v>
      </c>
      <c r="N318" s="100"/>
      <c r="O318" s="101"/>
      <c r="V318" s="100"/>
      <c r="W318" s="101"/>
      <c r="Z318" s="100"/>
      <c r="AA318" s="101"/>
    </row>
    <row r="319">
      <c r="A319" s="93" t="s">
        <v>452</v>
      </c>
      <c r="B319" s="100"/>
      <c r="D319" s="100"/>
      <c r="N319" s="100"/>
      <c r="O319" s="101"/>
      <c r="V319" s="100"/>
      <c r="W319" s="101"/>
      <c r="Z319" s="100"/>
      <c r="AA319" s="101"/>
    </row>
    <row r="320">
      <c r="A320" s="93" t="s">
        <v>453</v>
      </c>
      <c r="B320" s="97">
        <v>-9.27E11</v>
      </c>
      <c r="D320" s="97">
        <v>5.412E12</v>
      </c>
      <c r="N320" s="97">
        <v>-9.31094E11</v>
      </c>
      <c r="O320" s="98">
        <v>5.054283E12</v>
      </c>
      <c r="V320" s="100"/>
      <c r="W320" s="98">
        <v>-22028.0</v>
      </c>
      <c r="Z320" s="97">
        <v>7008.0</v>
      </c>
      <c r="AA320" s="98">
        <v>-323.0</v>
      </c>
    </row>
    <row r="321">
      <c r="A321" s="93" t="s">
        <v>454</v>
      </c>
      <c r="B321" s="97">
        <v>-8.08E11</v>
      </c>
      <c r="D321" s="97">
        <v>5.677E12</v>
      </c>
      <c r="N321" s="97">
        <v>-1.009088E12</v>
      </c>
      <c r="O321" s="98">
        <v>5.068257E12</v>
      </c>
      <c r="V321" s="97">
        <v>1045.0</v>
      </c>
      <c r="W321" s="98">
        <v>-321.0</v>
      </c>
      <c r="Z321" s="97">
        <v>-4774.0</v>
      </c>
      <c r="AA321" s="98">
        <v>14862.0</v>
      </c>
    </row>
    <row r="322">
      <c r="A322" s="93" t="s">
        <v>455</v>
      </c>
      <c r="B322" s="107">
        <v>-2.1E10</v>
      </c>
      <c r="D322" s="107">
        <v>-1.52E11</v>
      </c>
      <c r="N322" s="107">
        <v>2.1799E10</v>
      </c>
      <c r="O322" s="108">
        <v>-1.3336E10</v>
      </c>
      <c r="V322" s="107">
        <v>266.0</v>
      </c>
      <c r="W322" s="108">
        <v>-245.0</v>
      </c>
      <c r="Z322" s="107">
        <v>2592.0</v>
      </c>
      <c r="AA322" s="108">
        <v>-3341.0</v>
      </c>
    </row>
    <row r="323">
      <c r="A323" s="110" t="s">
        <v>456</v>
      </c>
      <c r="B323" s="107"/>
      <c r="D323" s="107"/>
      <c r="H323" s="94"/>
      <c r="J323" s="94"/>
      <c r="N323" s="107"/>
      <c r="O323" s="108"/>
      <c r="P323" s="94"/>
      <c r="Q323" s="95"/>
      <c r="R323" s="94"/>
      <c r="S323" s="95"/>
      <c r="T323" s="94"/>
      <c r="U323" s="95"/>
      <c r="V323" s="107"/>
      <c r="W323" s="108"/>
      <c r="X323" s="94"/>
      <c r="Y323" s="95"/>
      <c r="Z323" s="107"/>
      <c r="AA323" s="108"/>
      <c r="AB323" s="94"/>
      <c r="AC323" s="94"/>
    </row>
    <row r="324">
      <c r="A324" s="110" t="s">
        <v>457</v>
      </c>
      <c r="B324" s="107"/>
      <c r="D324" s="107"/>
      <c r="H324" s="94"/>
      <c r="J324" s="94"/>
      <c r="N324" s="107"/>
      <c r="O324" s="108"/>
      <c r="P324" s="94"/>
      <c r="Q324" s="95"/>
      <c r="R324" s="94"/>
      <c r="S324" s="95"/>
      <c r="T324" s="94"/>
      <c r="U324" s="95"/>
      <c r="V324" s="107"/>
      <c r="W324" s="108"/>
      <c r="X324" s="94"/>
      <c r="Y324" s="95"/>
      <c r="Z324" s="107"/>
      <c r="AA324" s="108"/>
      <c r="AB324" s="94"/>
      <c r="AC324" s="94"/>
    </row>
    <row r="325">
      <c r="A325" s="110" t="s">
        <v>458</v>
      </c>
      <c r="B325" s="107"/>
      <c r="D325" s="107"/>
      <c r="H325" s="100"/>
      <c r="J325" s="100"/>
      <c r="N325" s="107"/>
      <c r="O325" s="108"/>
      <c r="P325" s="100"/>
      <c r="Q325" s="101"/>
      <c r="R325" s="100"/>
      <c r="S325" s="101"/>
      <c r="T325" s="100"/>
      <c r="U325" s="101"/>
      <c r="V325" s="107"/>
      <c r="W325" s="108"/>
      <c r="X325" s="100"/>
      <c r="Y325" s="101"/>
      <c r="Z325" s="107"/>
      <c r="AA325" s="108"/>
      <c r="AB325" s="100"/>
      <c r="AC325" s="100"/>
    </row>
    <row r="326">
      <c r="A326" s="110" t="s">
        <v>459</v>
      </c>
      <c r="B326" s="107"/>
      <c r="D326" s="107"/>
      <c r="H326" s="97">
        <v>152592.0</v>
      </c>
      <c r="J326" s="97">
        <v>-1984.0</v>
      </c>
      <c r="N326" s="107"/>
      <c r="O326" s="108"/>
      <c r="P326" s="97">
        <v>-3.04858E11</v>
      </c>
      <c r="Q326" s="98">
        <v>1.48176E11</v>
      </c>
      <c r="R326" s="97">
        <v>-16156.0</v>
      </c>
      <c r="S326" s="98">
        <v>15335.0</v>
      </c>
      <c r="T326" s="97">
        <v>1969.0</v>
      </c>
      <c r="U326" s="98">
        <v>1605.0</v>
      </c>
      <c r="V326" s="107"/>
      <c r="W326" s="108"/>
      <c r="X326" s="97">
        <v>2.219627358E10</v>
      </c>
      <c r="Y326" s="98">
        <v>3.18703125E10</v>
      </c>
      <c r="Z326" s="107"/>
      <c r="AA326" s="108"/>
      <c r="AB326" s="100"/>
      <c r="AC326" s="100"/>
    </row>
    <row r="327">
      <c r="A327" s="110" t="s">
        <v>460</v>
      </c>
      <c r="B327" s="107"/>
      <c r="D327" s="107"/>
      <c r="H327" s="97">
        <v>-122661.0</v>
      </c>
      <c r="J327" s="97">
        <v>-82379.0</v>
      </c>
      <c r="N327" s="107"/>
      <c r="O327" s="108"/>
      <c r="P327" s="100"/>
      <c r="Q327" s="101"/>
      <c r="R327" s="97">
        <v>-79852.0</v>
      </c>
      <c r="S327" s="98">
        <v>-23928.0</v>
      </c>
      <c r="T327" s="100"/>
      <c r="U327" s="101"/>
      <c r="V327" s="107"/>
      <c r="W327" s="108"/>
      <c r="X327" s="100"/>
      <c r="Y327" s="101"/>
      <c r="Z327" s="107"/>
      <c r="AA327" s="108"/>
      <c r="AB327" s="97">
        <v>213668.0</v>
      </c>
      <c r="AC327" s="97">
        <v>437339.0</v>
      </c>
    </row>
    <row r="328">
      <c r="A328" s="110" t="s">
        <v>461</v>
      </c>
      <c r="B328" s="107"/>
      <c r="D328" s="107"/>
      <c r="H328" s="97">
        <v>29931.0</v>
      </c>
      <c r="J328" s="97">
        <v>-102219.0</v>
      </c>
      <c r="N328" s="107"/>
      <c r="O328" s="108"/>
      <c r="P328" s="97">
        <v>-3.04858E11</v>
      </c>
      <c r="Q328" s="98">
        <v>1.48176E11</v>
      </c>
      <c r="R328" s="97">
        <v>-96008.0</v>
      </c>
      <c r="S328" s="98">
        <v>-8593.0</v>
      </c>
      <c r="T328" s="97">
        <v>1969.0</v>
      </c>
      <c r="U328" s="98">
        <v>1605.0</v>
      </c>
      <c r="V328" s="107"/>
      <c r="W328" s="108"/>
      <c r="X328" s="97">
        <v>2.219627358E10</v>
      </c>
      <c r="Y328" s="98">
        <v>3.18703125E10</v>
      </c>
      <c r="Z328" s="107"/>
      <c r="AA328" s="108"/>
      <c r="AB328" s="97">
        <v>213668.0</v>
      </c>
      <c r="AC328" s="97">
        <v>437339.0</v>
      </c>
    </row>
    <row r="329">
      <c r="A329" s="110" t="s">
        <v>462</v>
      </c>
      <c r="B329" s="107"/>
      <c r="D329" s="107"/>
      <c r="H329" s="94"/>
      <c r="J329" s="94"/>
      <c r="N329" s="107"/>
      <c r="O329" s="108"/>
      <c r="P329" s="94"/>
      <c r="Q329" s="95"/>
      <c r="R329" s="94"/>
      <c r="S329" s="95"/>
      <c r="T329" s="94"/>
      <c r="U329" s="95"/>
      <c r="V329" s="107"/>
      <c r="W329" s="108"/>
      <c r="X329" s="94"/>
      <c r="Y329" s="95"/>
      <c r="Z329" s="107"/>
      <c r="AA329" s="108"/>
      <c r="AB329" s="94"/>
      <c r="AC329" s="94"/>
    </row>
    <row r="330">
      <c r="A330" s="110" t="s">
        <v>463</v>
      </c>
      <c r="B330" s="107"/>
      <c r="D330" s="107"/>
      <c r="H330" s="97">
        <v>-3834.0</v>
      </c>
      <c r="J330" s="97">
        <v>31383.0</v>
      </c>
      <c r="N330" s="107"/>
      <c r="O330" s="108"/>
      <c r="P330" s="100"/>
      <c r="Q330" s="101"/>
      <c r="R330" s="97">
        <v>9785.0</v>
      </c>
      <c r="S330" s="98">
        <v>79739.0</v>
      </c>
      <c r="T330" s="100"/>
      <c r="U330" s="101"/>
      <c r="V330" s="107"/>
      <c r="W330" s="108"/>
      <c r="X330" s="100"/>
      <c r="Y330" s="101"/>
      <c r="Z330" s="107"/>
      <c r="AA330" s="108"/>
      <c r="AB330" s="97">
        <v>261302.0</v>
      </c>
      <c r="AC330" s="97">
        <v>-916423.0</v>
      </c>
    </row>
    <row r="331">
      <c r="A331" s="110" t="s">
        <v>464</v>
      </c>
      <c r="B331" s="107"/>
      <c r="D331" s="107"/>
      <c r="H331" s="106"/>
      <c r="J331" s="106"/>
      <c r="N331" s="107"/>
      <c r="O331" s="108"/>
      <c r="P331" s="106"/>
      <c r="Q331" s="105"/>
      <c r="R331" s="106"/>
      <c r="S331" s="105"/>
      <c r="T331" s="106"/>
      <c r="U331" s="105"/>
      <c r="V331" s="107"/>
      <c r="W331" s="108"/>
      <c r="X331" s="106"/>
      <c r="Y331" s="105"/>
      <c r="Z331" s="107"/>
      <c r="AA331" s="108"/>
      <c r="AB331" s="106"/>
      <c r="AC331" s="106"/>
    </row>
    <row r="332">
      <c r="A332" s="110" t="s">
        <v>465</v>
      </c>
      <c r="B332" s="107"/>
      <c r="D332" s="107"/>
      <c r="H332" s="97">
        <v>679.0</v>
      </c>
      <c r="J332" s="97">
        <v>-6801.0</v>
      </c>
      <c r="N332" s="107"/>
      <c r="O332" s="108"/>
      <c r="P332" s="100"/>
      <c r="Q332" s="101"/>
      <c r="R332" s="97">
        <v>9614.0</v>
      </c>
      <c r="S332" s="98">
        <v>-7801.0</v>
      </c>
      <c r="T332" s="100"/>
      <c r="U332" s="101"/>
      <c r="V332" s="107"/>
      <c r="W332" s="108"/>
      <c r="X332" s="100"/>
      <c r="Y332" s="101"/>
      <c r="Z332" s="107"/>
      <c r="AA332" s="108"/>
      <c r="AB332" s="100"/>
      <c r="AC332" s="100"/>
    </row>
    <row r="333">
      <c r="A333" s="110" t="s">
        <v>466</v>
      </c>
      <c r="B333" s="107"/>
      <c r="D333" s="107"/>
      <c r="H333" s="106"/>
      <c r="J333" s="106"/>
      <c r="N333" s="107"/>
      <c r="O333" s="108"/>
      <c r="P333" s="106"/>
      <c r="Q333" s="105"/>
      <c r="R333" s="106"/>
      <c r="S333" s="105"/>
      <c r="T333" s="106"/>
      <c r="U333" s="105"/>
      <c r="V333" s="107"/>
      <c r="W333" s="108"/>
      <c r="X333" s="106"/>
      <c r="Y333" s="105"/>
      <c r="Z333" s="107"/>
      <c r="AA333" s="108"/>
      <c r="AB333" s="106"/>
      <c r="AC333" s="106"/>
    </row>
    <row r="334">
      <c r="A334" s="110" t="s">
        <v>467</v>
      </c>
      <c r="B334" s="107"/>
      <c r="D334" s="107"/>
      <c r="H334" s="100"/>
      <c r="J334" s="100"/>
      <c r="N334" s="107"/>
      <c r="O334" s="108"/>
      <c r="P334" s="100"/>
      <c r="Q334" s="101"/>
      <c r="R334" s="100"/>
      <c r="S334" s="101"/>
      <c r="T334" s="100"/>
      <c r="U334" s="101"/>
      <c r="V334" s="107"/>
      <c r="W334" s="108"/>
      <c r="X334" s="100"/>
      <c r="Y334" s="101"/>
      <c r="Z334" s="107"/>
      <c r="AA334" s="108"/>
      <c r="AB334" s="100"/>
      <c r="AC334" s="100"/>
    </row>
    <row r="335">
      <c r="A335" s="110" t="s">
        <v>468</v>
      </c>
      <c r="B335" s="107"/>
      <c r="D335" s="107"/>
      <c r="H335" s="106"/>
      <c r="J335" s="106"/>
      <c r="N335" s="107"/>
      <c r="O335" s="108"/>
      <c r="P335" s="106"/>
      <c r="Q335" s="105"/>
      <c r="R335" s="106"/>
      <c r="S335" s="105"/>
      <c r="T335" s="106"/>
      <c r="U335" s="105"/>
      <c r="V335" s="107"/>
      <c r="W335" s="108"/>
      <c r="X335" s="106"/>
      <c r="Y335" s="105"/>
      <c r="Z335" s="107"/>
      <c r="AA335" s="108"/>
      <c r="AB335" s="106"/>
      <c r="AC335" s="106"/>
    </row>
    <row r="336">
      <c r="A336" s="110" t="s">
        <v>469</v>
      </c>
      <c r="B336" s="107"/>
      <c r="D336" s="107"/>
      <c r="H336" s="100"/>
      <c r="J336" s="100"/>
      <c r="N336" s="107"/>
      <c r="O336" s="108"/>
      <c r="P336" s="100"/>
      <c r="Q336" s="101"/>
      <c r="R336" s="100"/>
      <c r="S336" s="101"/>
      <c r="T336" s="100"/>
      <c r="U336" s="101"/>
      <c r="V336" s="107"/>
      <c r="W336" s="108"/>
      <c r="X336" s="100"/>
      <c r="Y336" s="101"/>
      <c r="Z336" s="107"/>
      <c r="AA336" s="108"/>
      <c r="AB336" s="100"/>
      <c r="AC336" s="100"/>
    </row>
    <row r="337">
      <c r="A337" s="110" t="s">
        <v>470</v>
      </c>
      <c r="B337" s="107"/>
      <c r="D337" s="107"/>
      <c r="H337" s="100"/>
      <c r="J337" s="100"/>
      <c r="N337" s="107"/>
      <c r="O337" s="108"/>
      <c r="P337" s="100"/>
      <c r="Q337" s="101"/>
      <c r="R337" s="100"/>
      <c r="S337" s="101"/>
      <c r="T337" s="100"/>
      <c r="U337" s="101"/>
      <c r="V337" s="107"/>
      <c r="W337" s="108"/>
      <c r="X337" s="100"/>
      <c r="Y337" s="101"/>
      <c r="Z337" s="107"/>
      <c r="AA337" s="108"/>
      <c r="AB337" s="100"/>
      <c r="AC337" s="100"/>
    </row>
    <row r="338">
      <c r="A338" s="110" t="s">
        <v>471</v>
      </c>
      <c r="B338" s="107"/>
      <c r="D338" s="107"/>
      <c r="H338" s="106"/>
      <c r="J338" s="106"/>
      <c r="N338" s="107"/>
      <c r="O338" s="108"/>
      <c r="P338" s="106"/>
      <c r="Q338" s="105"/>
      <c r="R338" s="106"/>
      <c r="S338" s="105"/>
      <c r="T338" s="106"/>
      <c r="U338" s="105"/>
      <c r="V338" s="107"/>
      <c r="W338" s="108"/>
      <c r="X338" s="106"/>
      <c r="Y338" s="105"/>
      <c r="Z338" s="107"/>
      <c r="AA338" s="108"/>
      <c r="AB338" s="106"/>
      <c r="AC338" s="106"/>
    </row>
    <row r="339">
      <c r="A339" s="110" t="s">
        <v>472</v>
      </c>
      <c r="B339" s="107"/>
      <c r="D339" s="107"/>
      <c r="H339" s="100"/>
      <c r="J339" s="100"/>
      <c r="N339" s="107"/>
      <c r="O339" s="108"/>
      <c r="P339" s="100"/>
      <c r="Q339" s="101"/>
      <c r="R339" s="100"/>
      <c r="S339" s="101"/>
      <c r="T339" s="100"/>
      <c r="U339" s="101"/>
      <c r="V339" s="107"/>
      <c r="W339" s="108"/>
      <c r="X339" s="100"/>
      <c r="Y339" s="101"/>
      <c r="Z339" s="107"/>
      <c r="AA339" s="108"/>
      <c r="AB339" s="100"/>
      <c r="AC339" s="100"/>
    </row>
    <row r="340">
      <c r="A340" s="110" t="s">
        <v>473</v>
      </c>
      <c r="B340" s="107"/>
      <c r="D340" s="107"/>
      <c r="H340" s="100"/>
      <c r="J340" s="100"/>
      <c r="N340" s="107"/>
      <c r="O340" s="108"/>
      <c r="P340" s="100"/>
      <c r="Q340" s="101"/>
      <c r="R340" s="100"/>
      <c r="S340" s="101"/>
      <c r="T340" s="100"/>
      <c r="U340" s="101"/>
      <c r="V340" s="107"/>
      <c r="W340" s="108"/>
      <c r="X340" s="100"/>
      <c r="Y340" s="101"/>
      <c r="Z340" s="107"/>
      <c r="AA340" s="108"/>
      <c r="AB340" s="100"/>
      <c r="AC340" s="100"/>
    </row>
    <row r="341">
      <c r="A341" s="110" t="s">
        <v>474</v>
      </c>
      <c r="B341" s="107"/>
      <c r="D341" s="107"/>
      <c r="H341" s="100"/>
      <c r="J341" s="100"/>
      <c r="N341" s="107"/>
      <c r="O341" s="108"/>
      <c r="P341" s="100"/>
      <c r="Q341" s="101"/>
      <c r="R341" s="100"/>
      <c r="S341" s="101"/>
      <c r="T341" s="100"/>
      <c r="U341" s="101"/>
      <c r="V341" s="107"/>
      <c r="W341" s="108"/>
      <c r="X341" s="100"/>
      <c r="Y341" s="101"/>
      <c r="Z341" s="107"/>
      <c r="AA341" s="108"/>
      <c r="AB341" s="100"/>
      <c r="AC341" s="100"/>
    </row>
    <row r="342">
      <c r="A342" s="110" t="s">
        <v>475</v>
      </c>
      <c r="B342" s="107"/>
      <c r="D342" s="107"/>
      <c r="H342" s="97">
        <v>-3155.0</v>
      </c>
      <c r="J342" s="97">
        <v>24582.0</v>
      </c>
      <c r="N342" s="107"/>
      <c r="O342" s="108"/>
      <c r="P342" s="100"/>
      <c r="Q342" s="101"/>
      <c r="R342" s="97">
        <v>19399.0</v>
      </c>
      <c r="S342" s="98">
        <v>71938.0</v>
      </c>
      <c r="T342" s="100"/>
      <c r="U342" s="101"/>
      <c r="V342" s="107"/>
      <c r="W342" s="108"/>
      <c r="X342" s="100"/>
      <c r="Y342" s="101"/>
      <c r="Z342" s="107"/>
      <c r="AA342" s="108"/>
      <c r="AB342" s="97">
        <v>261302.0</v>
      </c>
      <c r="AC342" s="97">
        <v>-916423.0</v>
      </c>
    </row>
    <row r="343">
      <c r="A343" s="93"/>
      <c r="B343" s="107"/>
      <c r="D343" s="107"/>
      <c r="N343" s="107"/>
      <c r="O343" s="108"/>
      <c r="R343" s="97">
        <v>-76609.0</v>
      </c>
      <c r="S343" s="98">
        <v>63345.0</v>
      </c>
      <c r="V343" s="107"/>
      <c r="W343" s="108"/>
      <c r="Z343" s="107"/>
      <c r="AA343" s="108"/>
    </row>
    <row r="344">
      <c r="A344" s="93" t="s">
        <v>476</v>
      </c>
      <c r="B344" s="97">
        <v>-8.29E11</v>
      </c>
      <c r="D344" s="97">
        <v>5.525E12</v>
      </c>
      <c r="H344" s="97">
        <v>26776.0</v>
      </c>
      <c r="J344" s="97">
        <v>-77637.0</v>
      </c>
      <c r="N344" s="97">
        <v>-9.87289E11</v>
      </c>
      <c r="O344" s="98">
        <v>5.054921E12</v>
      </c>
      <c r="P344" s="97">
        <v>-3.04858E11</v>
      </c>
      <c r="Q344" s="98">
        <v>1.48176E11</v>
      </c>
      <c r="T344" s="97">
        <v>1969.0</v>
      </c>
      <c r="U344" s="98">
        <v>1605.0</v>
      </c>
      <c r="V344" s="97">
        <v>1311.0</v>
      </c>
      <c r="W344" s="98">
        <v>-566.0</v>
      </c>
      <c r="X344" s="97">
        <v>2.219627358E10</v>
      </c>
      <c r="Y344" s="98">
        <v>3.18703125E10</v>
      </c>
      <c r="Z344" s="97">
        <v>-2182.0</v>
      </c>
      <c r="AA344" s="98">
        <v>11521.0</v>
      </c>
      <c r="AB344" s="97">
        <v>47497.0</v>
      </c>
      <c r="AC344" s="97">
        <v>-479084.0</v>
      </c>
    </row>
    <row r="345">
      <c r="A345" s="93" t="s">
        <v>477</v>
      </c>
      <c r="B345" s="97">
        <v>4.3672E13</v>
      </c>
      <c r="D345" s="97">
        <v>4.5945E13</v>
      </c>
      <c r="H345" s="97">
        <v>3510801.0</v>
      </c>
      <c r="J345" s="97">
        <v>2829841.0</v>
      </c>
      <c r="N345" s="97">
        <v>2.1142807E13</v>
      </c>
      <c r="O345" s="98">
        <v>2.8048594E13</v>
      </c>
      <c r="P345" s="97">
        <v>4.496082E12</v>
      </c>
      <c r="Q345" s="98">
        <v>5.512937E12</v>
      </c>
      <c r="R345" s="97">
        <v>2268684.0</v>
      </c>
      <c r="S345" s="98">
        <v>2574154.0</v>
      </c>
      <c r="T345" s="97">
        <v>413392.0</v>
      </c>
      <c r="U345" s="98">
        <v>859067.0</v>
      </c>
      <c r="V345" s="97">
        <v>1951577.0</v>
      </c>
      <c r="W345" s="98">
        <v>1841868.0</v>
      </c>
      <c r="X345" s="97">
        <v>7.86072670134E11</v>
      </c>
      <c r="Y345" s="98">
        <v>7.0551717698E11</v>
      </c>
      <c r="Z345" s="97">
        <v>948466.0</v>
      </c>
      <c r="AA345" s="98">
        <v>1116235.0</v>
      </c>
      <c r="AB345" s="97">
        <v>1.96147082E8</v>
      </c>
      <c r="AC345" s="97">
        <v>3.79293023E8</v>
      </c>
    </row>
    <row r="346">
      <c r="A346" s="93" t="s">
        <v>478</v>
      </c>
      <c r="B346" s="94"/>
      <c r="D346" s="94"/>
      <c r="N346" s="94"/>
      <c r="O346" s="95"/>
      <c r="V346" s="94"/>
      <c r="W346" s="95"/>
      <c r="Z346" s="94"/>
      <c r="AA346" s="95"/>
    </row>
    <row r="347">
      <c r="A347" s="93" t="s">
        <v>479</v>
      </c>
      <c r="B347" s="97">
        <v>3.3839E13</v>
      </c>
      <c r="D347" s="97">
        <v>2.8944E13</v>
      </c>
      <c r="H347" s="97">
        <v>3403657.0</v>
      </c>
      <c r="J347" s="97">
        <v>2855284.0</v>
      </c>
      <c r="N347" s="97">
        <v>2.0611775E13</v>
      </c>
      <c r="O347" s="98">
        <v>2.1005105E13</v>
      </c>
      <c r="P347" s="97">
        <v>4.80094E12</v>
      </c>
      <c r="Q347" s="98">
        <v>5.364761E12</v>
      </c>
      <c r="R347" s="97">
        <v>1893549.0</v>
      </c>
      <c r="S347" s="98">
        <v>2117880.0</v>
      </c>
      <c r="T347" s="97">
        <v>411462.0</v>
      </c>
      <c r="U347" s="98">
        <v>857513.0</v>
      </c>
      <c r="V347" s="97">
        <v>1950266.0</v>
      </c>
      <c r="W347" s="98">
        <v>1842434.0</v>
      </c>
      <c r="X347" s="97">
        <v>7.63507487621E11</v>
      </c>
      <c r="Y347" s="98">
        <v>6.64342863394E11</v>
      </c>
      <c r="Z347" s="97">
        <v>950648.0</v>
      </c>
      <c r="AA347" s="98">
        <v>1104714.0</v>
      </c>
      <c r="AB347" s="97">
        <v>1.5104446E8</v>
      </c>
      <c r="AC347" s="97">
        <v>3.01753606E8</v>
      </c>
    </row>
    <row r="348">
      <c r="A348" s="93" t="s">
        <v>480</v>
      </c>
      <c r="B348" s="97">
        <v>1.0662E13</v>
      </c>
      <c r="D348" s="97">
        <v>1.1476E13</v>
      </c>
      <c r="H348" s="97">
        <v>80368.0</v>
      </c>
      <c r="J348" s="97">
        <v>52194.0</v>
      </c>
      <c r="N348" s="97">
        <v>1.518321E12</v>
      </c>
      <c r="O348" s="98">
        <v>1.988568E12</v>
      </c>
      <c r="P348" s="100"/>
      <c r="Q348" s="101"/>
      <c r="R348" s="97">
        <v>451744.0</v>
      </c>
      <c r="S348" s="98">
        <v>392929.0</v>
      </c>
      <c r="T348" s="97">
        <v>-39.0</v>
      </c>
      <c r="U348" s="98">
        <v>-51.0</v>
      </c>
      <c r="V348" s="100"/>
      <c r="W348" s="101"/>
      <c r="X348" s="97">
        <v>3.68908933E8</v>
      </c>
      <c r="Y348" s="98">
        <v>9.304001086E9</v>
      </c>
      <c r="Z348" s="97">
        <v>0.0</v>
      </c>
      <c r="AA348" s="98">
        <v>0.0</v>
      </c>
      <c r="AB348" s="97">
        <v>4.4627652E7</v>
      </c>
      <c r="AC348" s="97">
        <v>7.8018501E7</v>
      </c>
    </row>
    <row r="349">
      <c r="A349" s="93" t="s">
        <v>481</v>
      </c>
      <c r="B349" s="94"/>
      <c r="D349" s="94"/>
      <c r="H349" s="94"/>
      <c r="J349" s="94"/>
      <c r="N349" s="94"/>
      <c r="O349" s="95"/>
      <c r="P349" s="94"/>
      <c r="Q349" s="95"/>
      <c r="R349" s="94"/>
      <c r="S349" s="95"/>
      <c r="T349" s="94"/>
      <c r="U349" s="95"/>
      <c r="V349" s="94"/>
      <c r="W349" s="95"/>
      <c r="X349" s="94"/>
      <c r="Y349" s="95"/>
      <c r="Z349" s="94"/>
      <c r="AA349" s="95"/>
      <c r="AB349" s="94"/>
      <c r="AC349" s="94"/>
    </row>
    <row r="350">
      <c r="A350" s="93" t="s">
        <v>482</v>
      </c>
      <c r="B350" s="97">
        <v>3.3418E13</v>
      </c>
      <c r="D350" s="97">
        <v>3.2191E13</v>
      </c>
      <c r="H350" s="97">
        <v>3428499.0</v>
      </c>
      <c r="J350" s="97">
        <v>2778057.0</v>
      </c>
      <c r="N350" s="97">
        <v>1.9720991E13</v>
      </c>
      <c r="O350" s="98">
        <v>2.5696968E13</v>
      </c>
      <c r="P350" s="97">
        <v>4.496082E12</v>
      </c>
      <c r="Q350" s="98">
        <v>5.512937E12</v>
      </c>
      <c r="R350" s="97">
        <v>1819473.0</v>
      </c>
      <c r="S350" s="98">
        <v>2179742.0</v>
      </c>
      <c r="T350" s="97">
        <v>413431.0</v>
      </c>
      <c r="U350" s="98">
        <v>859118.0</v>
      </c>
      <c r="V350" s="97">
        <v>1951577.0</v>
      </c>
      <c r="W350" s="98">
        <v>1841868.0</v>
      </c>
      <c r="X350" s="97">
        <v>7.85274354975E11</v>
      </c>
      <c r="Y350" s="98">
        <v>6.95798973246E11</v>
      </c>
      <c r="Z350" s="97">
        <v>948466.0</v>
      </c>
      <c r="AA350" s="98">
        <v>1116235.0</v>
      </c>
      <c r="AB350" s="97">
        <v>1.51519767E8</v>
      </c>
      <c r="AC350" s="97">
        <v>3.01317349E8</v>
      </c>
    </row>
    <row r="351">
      <c r="A351" s="93" t="s">
        <v>483</v>
      </c>
      <c r="B351" s="97">
        <v>1.0254E13</v>
      </c>
      <c r="D351" s="97">
        <v>1.3754E13</v>
      </c>
      <c r="H351" s="97">
        <v>82302.0</v>
      </c>
      <c r="J351" s="97">
        <v>51784.0</v>
      </c>
      <c r="N351" s="97">
        <v>1.421816E12</v>
      </c>
      <c r="O351" s="98">
        <v>2.351626E12</v>
      </c>
      <c r="P351" s="100"/>
      <c r="Q351" s="101"/>
      <c r="R351" s="97">
        <v>449211.0</v>
      </c>
      <c r="S351" s="98">
        <v>394412.0</v>
      </c>
      <c r="T351" s="97">
        <v>-39.0</v>
      </c>
      <c r="U351" s="98">
        <v>-51.0</v>
      </c>
      <c r="V351" s="100"/>
      <c r="W351" s="101"/>
      <c r="X351" s="97">
        <v>7.98315159E8</v>
      </c>
      <c r="Y351" s="98">
        <v>9.718203734E9</v>
      </c>
      <c r="Z351" s="97">
        <v>0.0</v>
      </c>
      <c r="AA351" s="98">
        <v>0.0</v>
      </c>
      <c r="AB351" s="97">
        <v>4.4627315E7</v>
      </c>
      <c r="AC351" s="97">
        <v>7.7975674E7</v>
      </c>
    </row>
    <row r="352">
      <c r="A352" s="93" t="s">
        <v>484</v>
      </c>
      <c r="B352" s="94"/>
      <c r="D352" s="94"/>
      <c r="H352" s="94"/>
      <c r="J352" s="94"/>
      <c r="N352" s="94"/>
      <c r="O352" s="95"/>
      <c r="P352" s="94"/>
      <c r="Q352" s="95"/>
      <c r="R352" s="94"/>
      <c r="S352" s="95"/>
      <c r="T352" s="94"/>
      <c r="U352" s="95"/>
      <c r="V352" s="94"/>
      <c r="W352" s="95"/>
      <c r="X352" s="94"/>
      <c r="Y352" s="95"/>
      <c r="Z352" s="94"/>
      <c r="AA352" s="95"/>
      <c r="AB352" s="94"/>
      <c r="AC352" s="94"/>
    </row>
    <row r="353">
      <c r="A353" s="93" t="s">
        <v>485</v>
      </c>
      <c r="B353" s="94"/>
      <c r="D353" s="94"/>
      <c r="H353" s="94"/>
      <c r="J353" s="94"/>
      <c r="N353" s="94"/>
      <c r="O353" s="95"/>
      <c r="P353" s="94"/>
      <c r="Q353" s="95"/>
      <c r="R353" s="94"/>
      <c r="S353" s="95"/>
      <c r="T353" s="94"/>
      <c r="U353" s="95"/>
      <c r="V353" s="94"/>
      <c r="W353" s="95"/>
      <c r="X353" s="94"/>
      <c r="Y353" s="95"/>
      <c r="Z353" s="94"/>
      <c r="AA353" s="95"/>
      <c r="AB353" s="94"/>
      <c r="AC353" s="94"/>
    </row>
    <row r="354">
      <c r="A354" s="93" t="s">
        <v>486</v>
      </c>
      <c r="B354" s="111">
        <v>8.36E7</v>
      </c>
      <c r="D354" s="111">
        <v>7.15E7</v>
      </c>
      <c r="H354" s="111">
        <v>8197000.0</v>
      </c>
      <c r="J354" s="111">
        <v>6876000.0</v>
      </c>
      <c r="N354" s="111">
        <v>5.675E8</v>
      </c>
      <c r="O354" s="112">
        <v>5.679E8</v>
      </c>
      <c r="P354" s="111">
        <v>1.26E7</v>
      </c>
      <c r="Q354" s="112">
        <v>1.41E7</v>
      </c>
      <c r="R354" s="111">
        <v>1.14E7</v>
      </c>
      <c r="S354" s="112">
        <v>1.28E7</v>
      </c>
      <c r="T354" s="111">
        <v>7521.0</v>
      </c>
      <c r="U354" s="112">
        <v>15674.0</v>
      </c>
      <c r="V354" s="111">
        <v>57.0</v>
      </c>
      <c r="W354" s="112">
        <v>53.0</v>
      </c>
      <c r="X354" s="111">
        <v>4463000.0</v>
      </c>
      <c r="Y354" s="112">
        <v>3883000.0</v>
      </c>
      <c r="Z354" s="111">
        <v>3169000.0</v>
      </c>
      <c r="AA354" s="112">
        <v>3682000.0</v>
      </c>
      <c r="AB354" s="111">
        <v>1134.0</v>
      </c>
      <c r="AC354" s="111">
        <v>2000.0</v>
      </c>
    </row>
    <row r="355">
      <c r="A355" s="93" t="s">
        <v>487</v>
      </c>
      <c r="B355" s="100"/>
      <c r="D355" s="100"/>
      <c r="H355" s="100"/>
      <c r="J355" s="100"/>
      <c r="N355" s="100"/>
      <c r="O355" s="101"/>
      <c r="P355" s="100"/>
      <c r="Q355" s="101"/>
      <c r="R355" s="100"/>
      <c r="S355" s="101"/>
      <c r="T355" s="100"/>
      <c r="U355" s="101"/>
      <c r="V355" s="100"/>
      <c r="W355" s="101"/>
      <c r="X355" s="100"/>
      <c r="Y355" s="101"/>
      <c r="Z355" s="100"/>
      <c r="AA355" s="101"/>
      <c r="AB355" s="111">
        <v>1134.0</v>
      </c>
      <c r="AC355" s="111">
        <v>2000.0</v>
      </c>
    </row>
    <row r="356">
      <c r="A356" s="93" t="s">
        <v>488</v>
      </c>
      <c r="B356" s="94"/>
      <c r="D356" s="94"/>
      <c r="H356" s="94"/>
      <c r="J356" s="94"/>
      <c r="N356" s="94"/>
      <c r="O356" s="95"/>
      <c r="P356" s="94"/>
      <c r="Q356" s="95"/>
      <c r="R356" s="94"/>
      <c r="S356" s="95"/>
      <c r="T356" s="94"/>
      <c r="U356" s="95"/>
      <c r="V356" s="94"/>
      <c r="W356" s="95"/>
      <c r="X356" s="94"/>
      <c r="Y356" s="95"/>
      <c r="Z356" s="94"/>
      <c r="AA356" s="95"/>
      <c r="AB356" s="94"/>
      <c r="AC356" s="94"/>
    </row>
    <row r="357">
      <c r="A357" s="93" t="s">
        <v>489</v>
      </c>
      <c r="B357" s="111">
        <v>8.36E7</v>
      </c>
      <c r="D357" s="111">
        <v>7.15E7</v>
      </c>
      <c r="H357" s="100"/>
      <c r="J357" s="100"/>
      <c r="N357" s="111">
        <v>5.675E8</v>
      </c>
      <c r="O357" s="112">
        <v>5.679E8</v>
      </c>
      <c r="P357" s="100"/>
      <c r="Q357" s="101"/>
      <c r="R357" s="100"/>
      <c r="S357" s="101"/>
      <c r="T357" s="100"/>
      <c r="U357" s="101"/>
      <c r="V357" s="100"/>
      <c r="W357" s="101"/>
      <c r="X357" s="100"/>
      <c r="Y357" s="101"/>
      <c r="Z357" s="100"/>
      <c r="AA357" s="101"/>
      <c r="AB357" s="100"/>
      <c r="AC357" s="100"/>
    </row>
    <row r="358">
      <c r="A358" s="93" t="s">
        <v>490</v>
      </c>
      <c r="B358" s="100"/>
      <c r="D358" s="100"/>
      <c r="H358" s="100"/>
      <c r="J358" s="100"/>
      <c r="N358" s="100"/>
      <c r="O358" s="101"/>
      <c r="P358" s="100"/>
      <c r="Q358" s="101"/>
      <c r="R358" s="100"/>
      <c r="S358" s="101"/>
      <c r="T358" s="100"/>
      <c r="U358" s="101"/>
      <c r="V358" s="100"/>
      <c r="W358" s="101"/>
      <c r="X358" s="100"/>
      <c r="Y358" s="101"/>
      <c r="Z358" s="100"/>
      <c r="AA358" s="101"/>
      <c r="AB358" s="100"/>
      <c r="AC358" s="100"/>
    </row>
    <row r="359">
      <c r="A359" s="87" t="s">
        <v>491</v>
      </c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9"/>
    </row>
    <row r="360">
      <c r="A360" s="93" t="s">
        <v>492</v>
      </c>
      <c r="B360" s="94"/>
      <c r="D360" s="94"/>
      <c r="H360" s="94"/>
      <c r="J360" s="94"/>
      <c r="N360" s="94"/>
      <c r="O360" s="95"/>
      <c r="P360" s="94"/>
      <c r="Q360" s="95"/>
      <c r="R360" s="94"/>
      <c r="S360" s="95"/>
      <c r="T360" s="94"/>
      <c r="U360" s="95"/>
      <c r="V360" s="94"/>
      <c r="W360" s="95"/>
      <c r="X360" s="94"/>
      <c r="Y360" s="95"/>
      <c r="Z360" s="94"/>
      <c r="AA360" s="95"/>
      <c r="AB360" s="94"/>
      <c r="AC360" s="94"/>
    </row>
    <row r="361">
      <c r="A361" s="93" t="s">
        <v>493</v>
      </c>
      <c r="B361" s="94"/>
      <c r="D361" s="94"/>
      <c r="H361" s="94"/>
      <c r="J361" s="94"/>
      <c r="N361" s="94"/>
      <c r="O361" s="95"/>
      <c r="P361" s="94"/>
      <c r="Q361" s="95"/>
      <c r="R361" s="94"/>
      <c r="S361" s="95"/>
      <c r="T361" s="94"/>
      <c r="U361" s="95"/>
      <c r="V361" s="94"/>
      <c r="W361" s="95"/>
      <c r="X361" s="94"/>
      <c r="Y361" s="95"/>
      <c r="Z361" s="94"/>
      <c r="AA361" s="95"/>
      <c r="AB361" s="94"/>
      <c r="AC361" s="94"/>
    </row>
    <row r="362">
      <c r="A362" s="93" t="s">
        <v>494</v>
      </c>
      <c r="B362" s="94"/>
      <c r="D362" s="94"/>
      <c r="H362" s="94"/>
      <c r="J362" s="94"/>
      <c r="N362" s="94"/>
      <c r="O362" s="95"/>
      <c r="P362" s="94"/>
      <c r="Q362" s="95"/>
      <c r="R362" s="94"/>
      <c r="S362" s="95"/>
      <c r="T362" s="94"/>
      <c r="U362" s="95"/>
      <c r="V362" s="94"/>
      <c r="W362" s="95"/>
      <c r="X362" s="94"/>
      <c r="Y362" s="95"/>
      <c r="Z362" s="94"/>
      <c r="AA362" s="95"/>
      <c r="AB362" s="94"/>
      <c r="AC362" s="94"/>
    </row>
    <row r="363">
      <c r="A363" s="93" t="s">
        <v>495</v>
      </c>
      <c r="B363" s="97">
        <v>3.72104E14</v>
      </c>
      <c r="D363" s="97">
        <v>3.24692E14</v>
      </c>
      <c r="H363" s="97">
        <v>1.0649611E8</v>
      </c>
      <c r="J363" s="97">
        <v>9.6648254E7</v>
      </c>
      <c r="N363" s="97">
        <v>1.25717483E14</v>
      </c>
      <c r="O363" s="98">
        <v>1.18488134E14</v>
      </c>
      <c r="P363" s="97">
        <v>4.3914397E13</v>
      </c>
      <c r="Q363" s="98">
        <v>4.5598463E13</v>
      </c>
      <c r="R363" s="97">
        <v>3.3168678E7</v>
      </c>
      <c r="S363" s="98">
        <v>2.6763351E7</v>
      </c>
      <c r="T363" s="97">
        <v>3587414.0</v>
      </c>
      <c r="U363" s="98">
        <v>3603800.0</v>
      </c>
      <c r="V363" s="97">
        <v>1.9806309E7</v>
      </c>
      <c r="W363" s="98">
        <v>1.8013028E7</v>
      </c>
      <c r="X363" s="97">
        <v>8.808929466874E12</v>
      </c>
      <c r="Y363" s="98">
        <v>7.95534058958E12</v>
      </c>
      <c r="Z363" s="97">
        <v>3449065.0</v>
      </c>
      <c r="AA363" s="98">
        <v>3850799.0</v>
      </c>
      <c r="AB363" s="97">
        <v>9.3293943E8</v>
      </c>
      <c r="AC363" s="97">
        <v>8.57842394E8</v>
      </c>
    </row>
    <row r="364">
      <c r="A364" s="93" t="s">
        <v>496</v>
      </c>
      <c r="B364" s="100"/>
      <c r="D364" s="100"/>
      <c r="H364" s="100"/>
      <c r="J364" s="100"/>
      <c r="N364" s="100"/>
      <c r="O364" s="101"/>
      <c r="P364" s="100"/>
      <c r="Q364" s="101"/>
      <c r="R364" s="100"/>
      <c r="S364" s="101"/>
      <c r="T364" s="100"/>
      <c r="U364" s="101"/>
      <c r="V364" s="100"/>
      <c r="W364" s="101"/>
      <c r="X364" s="100"/>
      <c r="Y364" s="101"/>
      <c r="Z364" s="100"/>
      <c r="AA364" s="101"/>
      <c r="AB364" s="100"/>
      <c r="AC364" s="100"/>
    </row>
    <row r="365">
      <c r="A365" s="93" t="s">
        <v>497</v>
      </c>
      <c r="B365" s="100"/>
      <c r="D365" s="100"/>
      <c r="H365" s="100"/>
      <c r="J365" s="100"/>
      <c r="N365" s="100"/>
      <c r="O365" s="101"/>
      <c r="P365" s="100"/>
      <c r="Q365" s="101"/>
      <c r="R365" s="100"/>
      <c r="S365" s="101"/>
      <c r="T365" s="100"/>
      <c r="U365" s="101"/>
      <c r="V365" s="100"/>
      <c r="W365" s="101"/>
      <c r="X365" s="100"/>
      <c r="Y365" s="101"/>
      <c r="Z365" s="100"/>
      <c r="AA365" s="101"/>
      <c r="AB365" s="100"/>
      <c r="AC365" s="100"/>
    </row>
    <row r="366">
      <c r="A366" s="93" t="s">
        <v>498</v>
      </c>
      <c r="B366" s="100"/>
      <c r="D366" s="100"/>
      <c r="H366" s="100"/>
      <c r="J366" s="100"/>
      <c r="N366" s="100"/>
      <c r="O366" s="101"/>
      <c r="P366" s="100"/>
      <c r="Q366" s="101"/>
      <c r="R366" s="100"/>
      <c r="S366" s="101"/>
      <c r="T366" s="100"/>
      <c r="U366" s="101"/>
      <c r="V366" s="100"/>
      <c r="W366" s="101"/>
      <c r="X366" s="100"/>
      <c r="Y366" s="101"/>
      <c r="Z366" s="100"/>
      <c r="AA366" s="101"/>
      <c r="AB366" s="100"/>
      <c r="AC366" s="100"/>
    </row>
    <row r="367">
      <c r="A367" s="93" t="s">
        <v>499</v>
      </c>
      <c r="B367" s="100"/>
      <c r="D367" s="100"/>
      <c r="H367" s="100"/>
      <c r="J367" s="100"/>
      <c r="N367" s="100"/>
      <c r="O367" s="101"/>
      <c r="P367" s="100"/>
      <c r="Q367" s="101"/>
      <c r="R367" s="100"/>
      <c r="S367" s="101"/>
      <c r="T367" s="100"/>
      <c r="U367" s="101"/>
      <c r="V367" s="100"/>
      <c r="W367" s="101"/>
      <c r="X367" s="100"/>
      <c r="Y367" s="101"/>
      <c r="Z367" s="100"/>
      <c r="AA367" s="101"/>
      <c r="AB367" s="100"/>
      <c r="AC367" s="100"/>
    </row>
    <row r="368">
      <c r="A368" s="93" t="s">
        <v>500</v>
      </c>
      <c r="B368" s="100"/>
      <c r="D368" s="100"/>
      <c r="H368" s="100"/>
      <c r="J368" s="100"/>
      <c r="N368" s="100"/>
      <c r="O368" s="101"/>
      <c r="P368" s="100"/>
      <c r="Q368" s="101"/>
      <c r="R368" s="100"/>
      <c r="S368" s="101"/>
      <c r="T368" s="100"/>
      <c r="U368" s="101"/>
      <c r="V368" s="100"/>
      <c r="W368" s="101"/>
      <c r="X368" s="100"/>
      <c r="Y368" s="101"/>
      <c r="Z368" s="100"/>
      <c r="AA368" s="101"/>
      <c r="AB368" s="100"/>
      <c r="AC368" s="100"/>
    </row>
    <row r="369">
      <c r="A369" s="93" t="s">
        <v>501</v>
      </c>
      <c r="B369" s="97">
        <v>2.022E12</v>
      </c>
      <c r="D369" s="97">
        <v>1.28E12</v>
      </c>
      <c r="H369" s="100"/>
      <c r="J369" s="100"/>
      <c r="N369" s="100"/>
      <c r="O369" s="101"/>
      <c r="P369" s="100"/>
      <c r="Q369" s="101"/>
      <c r="R369" s="100"/>
      <c r="S369" s="101"/>
      <c r="T369" s="100"/>
      <c r="U369" s="101"/>
      <c r="V369" s="100"/>
      <c r="W369" s="101"/>
      <c r="X369" s="100"/>
      <c r="Y369" s="101"/>
      <c r="Z369" s="100"/>
      <c r="AA369" s="101"/>
      <c r="AB369" s="100"/>
      <c r="AC369" s="100"/>
    </row>
    <row r="370">
      <c r="A370" s="93" t="s">
        <v>502</v>
      </c>
      <c r="B370" s="94"/>
      <c r="D370" s="94"/>
      <c r="H370" s="94"/>
      <c r="J370" s="94"/>
      <c r="N370" s="94"/>
      <c r="O370" s="95"/>
      <c r="P370" s="94"/>
      <c r="Q370" s="95"/>
      <c r="R370" s="94"/>
      <c r="S370" s="95"/>
      <c r="T370" s="94"/>
      <c r="U370" s="95"/>
      <c r="V370" s="94"/>
      <c r="W370" s="95"/>
      <c r="X370" s="94"/>
      <c r="Y370" s="95"/>
      <c r="Z370" s="94"/>
      <c r="AA370" s="95"/>
      <c r="AB370" s="94"/>
      <c r="AC370" s="94"/>
    </row>
    <row r="371">
      <c r="A371" s="93" t="s">
        <v>503</v>
      </c>
      <c r="B371" s="107">
        <v>-2.93243E14</v>
      </c>
      <c r="D371" s="107">
        <v>-2.47827E14</v>
      </c>
      <c r="H371" s="107">
        <v>-8.4415454E7</v>
      </c>
      <c r="J371" s="107">
        <v>-7.6576586E7</v>
      </c>
      <c r="N371" s="107">
        <v>-7.9769361E13</v>
      </c>
      <c r="O371" s="108">
        <v>-7.0639129E13</v>
      </c>
      <c r="P371" s="107">
        <v>-2.9983184E13</v>
      </c>
      <c r="Q371" s="108">
        <v>-3.1176502E13</v>
      </c>
      <c r="R371" s="107">
        <v>-2.6496655E7</v>
      </c>
      <c r="S371" s="108">
        <v>-1.9240421E7</v>
      </c>
      <c r="T371" s="107">
        <v>-1867970.0</v>
      </c>
      <c r="U371" s="108">
        <v>-2218791.0</v>
      </c>
      <c r="V371" s="107">
        <v>-1.608446E7</v>
      </c>
      <c r="W371" s="108">
        <v>-1.5362102E7</v>
      </c>
      <c r="X371" s="107">
        <v>-5.741717466706E12</v>
      </c>
      <c r="Y371" s="108">
        <v>-5.730027159631E12</v>
      </c>
      <c r="Z371" s="107">
        <v>-1134032.0</v>
      </c>
      <c r="AA371" s="108">
        <v>-1467181.0</v>
      </c>
      <c r="AB371" s="107">
        <v>-4.45002631E8</v>
      </c>
      <c r="AC371" s="107">
        <v>-2.66189812E8</v>
      </c>
    </row>
    <row r="372">
      <c r="A372" s="93" t="s">
        <v>504</v>
      </c>
      <c r="B372" s="107">
        <v>-2.4733E13</v>
      </c>
      <c r="D372" s="107">
        <v>-2.1444E13</v>
      </c>
      <c r="H372" s="107">
        <v>-1.0582362E7</v>
      </c>
      <c r="J372" s="107">
        <v>-9067252.0</v>
      </c>
      <c r="N372" s="107">
        <v>-1.0880592E13</v>
      </c>
      <c r="O372" s="108">
        <v>-9.307351E12</v>
      </c>
      <c r="P372" s="107">
        <v>-2.172566E12</v>
      </c>
      <c r="Q372" s="108">
        <v>-1.928648E12</v>
      </c>
      <c r="R372" s="107">
        <v>-3657711.0</v>
      </c>
      <c r="S372" s="108">
        <v>-2871890.0</v>
      </c>
      <c r="T372" s="107">
        <v>-461686.0</v>
      </c>
      <c r="U372" s="108">
        <v>-572899.0</v>
      </c>
      <c r="V372" s="106"/>
      <c r="W372" s="105"/>
      <c r="X372" s="107">
        <v>-1.306345204295E12</v>
      </c>
      <c r="Y372" s="108">
        <v>-1.249633147696E12</v>
      </c>
      <c r="Z372" s="107">
        <v>-449325.0</v>
      </c>
      <c r="AA372" s="108">
        <v>-447271.0</v>
      </c>
      <c r="AB372" s="107">
        <v>-1.8848203E7</v>
      </c>
      <c r="AC372" s="107">
        <v>-1.7902234E7</v>
      </c>
    </row>
    <row r="373">
      <c r="A373" s="93" t="s">
        <v>505</v>
      </c>
      <c r="B373" s="106"/>
      <c r="D373" s="106"/>
      <c r="H373" s="107">
        <v>-5232822.0</v>
      </c>
      <c r="J373" s="107">
        <v>-4053746.0</v>
      </c>
      <c r="N373" s="106"/>
      <c r="O373" s="105"/>
      <c r="P373" s="106"/>
      <c r="Q373" s="105"/>
      <c r="R373" s="106"/>
      <c r="S373" s="105"/>
      <c r="T373" s="106"/>
      <c r="U373" s="105"/>
      <c r="V373" s="106"/>
      <c r="W373" s="105"/>
      <c r="X373" s="106"/>
      <c r="Y373" s="105"/>
      <c r="Z373" s="106"/>
      <c r="AA373" s="105"/>
      <c r="AB373" s="106"/>
      <c r="AC373" s="106"/>
    </row>
    <row r="374">
      <c r="A374" s="93" t="s">
        <v>506</v>
      </c>
      <c r="B374" s="106"/>
      <c r="D374" s="106"/>
      <c r="H374" s="106"/>
      <c r="J374" s="106"/>
      <c r="N374" s="106"/>
      <c r="O374" s="105"/>
      <c r="P374" s="107">
        <v>-3.03917E12</v>
      </c>
      <c r="Q374" s="108">
        <v>-2.594515E12</v>
      </c>
      <c r="R374" s="106"/>
      <c r="S374" s="105"/>
      <c r="T374" s="106"/>
      <c r="U374" s="105"/>
      <c r="V374" s="106"/>
      <c r="W374" s="105"/>
      <c r="X374" s="106"/>
      <c r="Y374" s="105"/>
      <c r="Z374" s="106"/>
      <c r="AA374" s="105"/>
      <c r="AB374" s="107">
        <v>-1.30541475E8</v>
      </c>
      <c r="AC374" s="107">
        <v>-1.45888002E8</v>
      </c>
    </row>
    <row r="375">
      <c r="A375" s="93" t="s">
        <v>507</v>
      </c>
      <c r="B375" s="106"/>
      <c r="D375" s="106"/>
      <c r="H375" s="106"/>
      <c r="J375" s="106"/>
      <c r="N375" s="106"/>
      <c r="O375" s="105"/>
      <c r="P375" s="106"/>
      <c r="Q375" s="105"/>
      <c r="R375" s="106"/>
      <c r="S375" s="105"/>
      <c r="T375" s="106"/>
      <c r="U375" s="105"/>
      <c r="V375" s="106"/>
      <c r="W375" s="105"/>
      <c r="X375" s="106"/>
      <c r="Y375" s="105"/>
      <c r="Z375" s="106"/>
      <c r="AA375" s="105"/>
      <c r="AB375" s="106"/>
      <c r="AC375" s="106"/>
    </row>
    <row r="376">
      <c r="A376" s="93" t="s">
        <v>508</v>
      </c>
      <c r="B376" s="106"/>
      <c r="D376" s="106"/>
      <c r="H376" s="106"/>
      <c r="J376" s="106"/>
      <c r="N376" s="106"/>
      <c r="O376" s="105"/>
      <c r="P376" s="106"/>
      <c r="Q376" s="105"/>
      <c r="R376" s="106"/>
      <c r="S376" s="105"/>
      <c r="T376" s="106"/>
      <c r="U376" s="105"/>
      <c r="V376" s="106"/>
      <c r="W376" s="105"/>
      <c r="X376" s="106"/>
      <c r="Y376" s="105"/>
      <c r="Z376" s="106"/>
      <c r="AA376" s="105"/>
      <c r="AB376" s="106"/>
      <c r="AC376" s="106"/>
    </row>
    <row r="377">
      <c r="A377" s="93" t="s">
        <v>509</v>
      </c>
      <c r="B377" s="107">
        <v>-1.4025E13</v>
      </c>
      <c r="D377" s="107">
        <v>-1.2199E13</v>
      </c>
      <c r="H377" s="106"/>
      <c r="J377" s="106"/>
      <c r="N377" s="106"/>
      <c r="O377" s="105"/>
      <c r="P377" s="107">
        <v>-6.2889E10</v>
      </c>
      <c r="Q377" s="108">
        <v>-5.5969E10</v>
      </c>
      <c r="R377" s="106"/>
      <c r="S377" s="105"/>
      <c r="T377" s="106"/>
      <c r="U377" s="105"/>
      <c r="V377" s="106"/>
      <c r="W377" s="105"/>
      <c r="X377" s="106"/>
      <c r="Y377" s="105"/>
      <c r="Z377" s="107">
        <v>-568884.0</v>
      </c>
      <c r="AA377" s="108">
        <v>-519651.0</v>
      </c>
      <c r="AB377" s="107">
        <v>-5934837.0</v>
      </c>
      <c r="AC377" s="107">
        <v>-3210741.0</v>
      </c>
    </row>
    <row r="378">
      <c r="A378" s="93" t="s">
        <v>510</v>
      </c>
      <c r="B378" s="106"/>
      <c r="D378" s="106"/>
      <c r="H378" s="106"/>
      <c r="J378" s="106"/>
      <c r="N378" s="106"/>
      <c r="O378" s="105"/>
      <c r="P378" s="106"/>
      <c r="Q378" s="105"/>
      <c r="R378" s="106"/>
      <c r="S378" s="105"/>
      <c r="T378" s="106"/>
      <c r="U378" s="105"/>
      <c r="V378" s="106"/>
      <c r="W378" s="105"/>
      <c r="X378" s="106"/>
      <c r="Y378" s="105"/>
      <c r="Z378" s="106"/>
      <c r="AA378" s="105"/>
      <c r="AB378" s="106"/>
      <c r="AC378" s="106"/>
    </row>
    <row r="379">
      <c r="A379" s="93" t="s">
        <v>511</v>
      </c>
      <c r="B379" s="97">
        <v>4.2125E13</v>
      </c>
      <c r="D379" s="97">
        <v>4.4502E13</v>
      </c>
      <c r="H379" s="97">
        <v>6265472.0</v>
      </c>
      <c r="J379" s="97">
        <v>6950670.0</v>
      </c>
      <c r="N379" s="97">
        <v>3.506753E13</v>
      </c>
      <c r="O379" s="98">
        <v>3.8541654E13</v>
      </c>
      <c r="P379" s="97">
        <v>8.656588E12</v>
      </c>
      <c r="Q379" s="98">
        <v>9.842829E12</v>
      </c>
      <c r="R379" s="97">
        <v>3014312.0</v>
      </c>
      <c r="S379" s="98">
        <v>4651040.0</v>
      </c>
      <c r="T379" s="97">
        <v>1257758.0</v>
      </c>
      <c r="U379" s="98">
        <v>81211.0</v>
      </c>
      <c r="V379" s="97">
        <v>3721849.0</v>
      </c>
      <c r="W379" s="98">
        <v>2650926.0</v>
      </c>
      <c r="X379" s="97">
        <v>1.760866795873E12</v>
      </c>
      <c r="Y379" s="98">
        <v>9.75680282253E11</v>
      </c>
      <c r="Z379" s="97">
        <v>1296824.0</v>
      </c>
      <c r="AA379" s="98">
        <v>1416696.0</v>
      </c>
      <c r="AB379" s="97">
        <v>3.32612284E8</v>
      </c>
      <c r="AC379" s="97">
        <v>4.24651605E8</v>
      </c>
    </row>
    <row r="380">
      <c r="A380" s="93" t="s">
        <v>512</v>
      </c>
      <c r="B380" s="100"/>
      <c r="D380" s="100"/>
      <c r="H380" s="100"/>
      <c r="J380" s="100"/>
      <c r="N380" s="97">
        <v>9.51599E11</v>
      </c>
      <c r="O380" s="98">
        <v>8.22428E11</v>
      </c>
      <c r="P380" s="100"/>
      <c r="Q380" s="101"/>
      <c r="R380" s="100"/>
      <c r="S380" s="101"/>
      <c r="T380" s="100"/>
      <c r="U380" s="101"/>
      <c r="V380" s="100"/>
      <c r="W380" s="101"/>
      <c r="X380" s="100"/>
      <c r="Y380" s="101"/>
      <c r="Z380" s="97">
        <v>2937.0</v>
      </c>
      <c r="AA380" s="98">
        <v>27562.0</v>
      </c>
      <c r="AB380" s="100"/>
      <c r="AC380" s="100"/>
    </row>
    <row r="381">
      <c r="A381" s="93" t="s">
        <v>513</v>
      </c>
      <c r="B381" s="106"/>
      <c r="D381" s="106"/>
      <c r="H381" s="106"/>
      <c r="J381" s="106"/>
      <c r="N381" s="107">
        <v>-2.098038E12</v>
      </c>
      <c r="O381" s="108">
        <v>-7.23611E11</v>
      </c>
      <c r="P381" s="106"/>
      <c r="Q381" s="105"/>
      <c r="R381" s="106"/>
      <c r="S381" s="105"/>
      <c r="T381" s="106"/>
      <c r="U381" s="105"/>
      <c r="V381" s="106"/>
      <c r="W381" s="105"/>
      <c r="X381" s="106"/>
      <c r="Y381" s="105"/>
      <c r="Z381" s="107">
        <v>-681.0</v>
      </c>
      <c r="AA381" s="108">
        <v>-780.0</v>
      </c>
      <c r="AB381" s="106"/>
      <c r="AC381" s="106"/>
    </row>
    <row r="382">
      <c r="A382" s="93" t="s">
        <v>514</v>
      </c>
      <c r="B382" s="100"/>
      <c r="D382" s="100"/>
      <c r="H382" s="100"/>
      <c r="J382" s="100"/>
      <c r="N382" s="100"/>
      <c r="O382" s="101"/>
      <c r="P382" s="100"/>
      <c r="Q382" s="101"/>
      <c r="R382" s="100"/>
      <c r="S382" s="101"/>
      <c r="T382" s="100"/>
      <c r="U382" s="101"/>
      <c r="V382" s="100"/>
      <c r="W382" s="101"/>
      <c r="X382" s="100"/>
      <c r="Y382" s="101"/>
      <c r="Z382" s="100"/>
      <c r="AA382" s="101"/>
      <c r="AB382" s="100"/>
      <c r="AC382" s="100"/>
    </row>
    <row r="383">
      <c r="A383" s="93" t="s">
        <v>515</v>
      </c>
      <c r="B383" s="100"/>
      <c r="D383" s="100"/>
      <c r="H383" s="100"/>
      <c r="J383" s="100"/>
      <c r="N383" s="100"/>
      <c r="O383" s="101"/>
      <c r="P383" s="100"/>
      <c r="Q383" s="101"/>
      <c r="R383" s="100"/>
      <c r="S383" s="101"/>
      <c r="T383" s="100"/>
      <c r="U383" s="101"/>
      <c r="V383" s="100"/>
      <c r="W383" s="101"/>
      <c r="X383" s="100"/>
      <c r="Y383" s="101"/>
      <c r="Z383" s="100"/>
      <c r="AA383" s="101"/>
      <c r="AB383" s="100"/>
      <c r="AC383" s="100"/>
    </row>
    <row r="384">
      <c r="A384" s="93" t="s">
        <v>516</v>
      </c>
      <c r="B384" s="106"/>
      <c r="D384" s="106"/>
      <c r="H384" s="106"/>
      <c r="J384" s="106"/>
      <c r="N384" s="106"/>
      <c r="O384" s="105"/>
      <c r="P384" s="106"/>
      <c r="Q384" s="105"/>
      <c r="R384" s="106"/>
      <c r="S384" s="105"/>
      <c r="T384" s="106"/>
      <c r="U384" s="105"/>
      <c r="V384" s="106"/>
      <c r="W384" s="105"/>
      <c r="X384" s="106"/>
      <c r="Y384" s="105"/>
      <c r="Z384" s="106"/>
      <c r="AA384" s="105"/>
      <c r="AB384" s="106"/>
      <c r="AC384" s="106"/>
    </row>
    <row r="385">
      <c r="A385" s="93" t="s">
        <v>517</v>
      </c>
      <c r="B385" s="100"/>
      <c r="D385" s="100"/>
      <c r="H385" s="100"/>
      <c r="J385" s="100"/>
      <c r="N385" s="100"/>
      <c r="O385" s="101"/>
      <c r="P385" s="100"/>
      <c r="Q385" s="101"/>
      <c r="R385" s="100"/>
      <c r="S385" s="101"/>
      <c r="T385" s="100"/>
      <c r="U385" s="101"/>
      <c r="V385" s="100"/>
      <c r="W385" s="101"/>
      <c r="X385" s="100"/>
      <c r="Y385" s="101"/>
      <c r="Z385" s="100"/>
      <c r="AA385" s="101"/>
      <c r="AB385" s="100"/>
      <c r="AC385" s="100"/>
    </row>
    <row r="386">
      <c r="A386" s="93" t="s">
        <v>518</v>
      </c>
      <c r="B386" s="106"/>
      <c r="D386" s="106"/>
      <c r="H386" s="106"/>
      <c r="J386" s="106"/>
      <c r="N386" s="106"/>
      <c r="O386" s="105"/>
      <c r="P386" s="106"/>
      <c r="Q386" s="105"/>
      <c r="R386" s="106"/>
      <c r="S386" s="105"/>
      <c r="T386" s="106"/>
      <c r="U386" s="105"/>
      <c r="V386" s="106"/>
      <c r="W386" s="105"/>
      <c r="X386" s="106"/>
      <c r="Y386" s="105"/>
      <c r="Z386" s="106"/>
      <c r="AA386" s="105"/>
      <c r="AB386" s="106"/>
      <c r="AC386" s="106"/>
    </row>
    <row r="387">
      <c r="A387" s="93" t="s">
        <v>519</v>
      </c>
      <c r="B387" s="97">
        <v>2.684E12</v>
      </c>
      <c r="D387" s="97">
        <v>2.162E12</v>
      </c>
      <c r="H387" s="100"/>
      <c r="J387" s="100"/>
      <c r="N387" s="100"/>
      <c r="O387" s="101"/>
      <c r="P387" s="97">
        <v>2.8562E10</v>
      </c>
      <c r="Q387" s="98">
        <v>1.0206E10</v>
      </c>
      <c r="R387" s="100"/>
      <c r="S387" s="101"/>
      <c r="T387" s="97">
        <v>27925.0</v>
      </c>
      <c r="U387" s="98">
        <v>14935.0</v>
      </c>
      <c r="V387" s="97">
        <v>14987.0</v>
      </c>
      <c r="W387" s="98">
        <v>81199.0</v>
      </c>
      <c r="X387" s="97">
        <v>7.3869887269E10</v>
      </c>
      <c r="Y387" s="98">
        <v>4.6900631385E10</v>
      </c>
      <c r="Z387" s="100"/>
      <c r="AA387" s="101"/>
      <c r="AB387" s="100"/>
      <c r="AC387" s="100"/>
    </row>
    <row r="388">
      <c r="A388" s="93" t="s">
        <v>520</v>
      </c>
      <c r="B388" s="106"/>
      <c r="D388" s="106"/>
      <c r="H388" s="106"/>
      <c r="J388" s="106"/>
      <c r="N388" s="106"/>
      <c r="O388" s="105"/>
      <c r="P388" s="107">
        <v>-5.7944E10</v>
      </c>
      <c r="Q388" s="108">
        <v>-3.2404E10</v>
      </c>
      <c r="R388" s="106"/>
      <c r="S388" s="105"/>
      <c r="T388" s="107">
        <v>-169857.0</v>
      </c>
      <c r="U388" s="108">
        <v>-196478.0</v>
      </c>
      <c r="V388" s="106"/>
      <c r="W388" s="105"/>
      <c r="X388" s="106"/>
      <c r="Y388" s="105"/>
      <c r="Z388" s="106"/>
      <c r="AA388" s="105"/>
      <c r="AB388" s="106"/>
      <c r="AC388" s="106"/>
    </row>
    <row r="389">
      <c r="A389" s="93" t="s">
        <v>521</v>
      </c>
      <c r="B389" s="97">
        <v>1.93E12</v>
      </c>
      <c r="D389" s="97">
        <v>7.8E10</v>
      </c>
      <c r="H389" s="97">
        <v>-801306.0</v>
      </c>
      <c r="J389" s="97">
        <v>-673496.0</v>
      </c>
      <c r="N389" s="97">
        <v>1.312197E12</v>
      </c>
      <c r="O389" s="98">
        <v>8.10859E11</v>
      </c>
      <c r="P389" s="100"/>
      <c r="Q389" s="101"/>
      <c r="R389" s="97">
        <v>-1068450.0</v>
      </c>
      <c r="S389" s="98">
        <v>-556279.0</v>
      </c>
      <c r="T389" s="97">
        <v>-253021.0</v>
      </c>
      <c r="U389" s="98">
        <v>-224653.0</v>
      </c>
      <c r="V389" s="100"/>
      <c r="W389" s="101"/>
      <c r="X389" s="97">
        <v>-4.78307134E11</v>
      </c>
      <c r="Y389" s="98">
        <v>-4.03742473036E11</v>
      </c>
      <c r="Z389" s="97">
        <v>-270119.0</v>
      </c>
      <c r="AA389" s="98">
        <v>-336341.0</v>
      </c>
      <c r="AB389" s="97">
        <v>-1.22176467E8</v>
      </c>
      <c r="AC389" s="97">
        <v>-2.618485E7</v>
      </c>
    </row>
    <row r="390">
      <c r="A390" s="93" t="s">
        <v>522</v>
      </c>
      <c r="B390" s="106"/>
      <c r="D390" s="106"/>
      <c r="H390" s="106"/>
      <c r="J390" s="106"/>
      <c r="N390" s="106"/>
      <c r="O390" s="105"/>
      <c r="P390" s="106"/>
      <c r="Q390" s="105"/>
      <c r="R390" s="106"/>
      <c r="S390" s="105"/>
      <c r="T390" s="106"/>
      <c r="U390" s="105"/>
      <c r="V390" s="106"/>
      <c r="W390" s="105"/>
      <c r="X390" s="106"/>
      <c r="Y390" s="105"/>
      <c r="Z390" s="106"/>
      <c r="AA390" s="105"/>
      <c r="AB390" s="106"/>
      <c r="AC390" s="106"/>
    </row>
    <row r="391">
      <c r="A391" s="93" t="s">
        <v>523</v>
      </c>
      <c r="B391" s="100"/>
      <c r="D391" s="100"/>
      <c r="H391" s="100"/>
      <c r="J391" s="100"/>
      <c r="N391" s="100"/>
      <c r="O391" s="101"/>
      <c r="P391" s="100"/>
      <c r="Q391" s="101"/>
      <c r="R391" s="100"/>
      <c r="S391" s="101"/>
      <c r="T391" s="100"/>
      <c r="U391" s="101"/>
      <c r="V391" s="100"/>
      <c r="W391" s="101"/>
      <c r="X391" s="100"/>
      <c r="Y391" s="101"/>
      <c r="Z391" s="100"/>
      <c r="AA391" s="101"/>
      <c r="AB391" s="100"/>
      <c r="AC391" s="100"/>
    </row>
    <row r="392">
      <c r="A392" s="93" t="s">
        <v>524</v>
      </c>
      <c r="B392" s="107">
        <v>-1.2993E13</v>
      </c>
      <c r="D392" s="107">
        <v>-9.4E12</v>
      </c>
      <c r="H392" s="106"/>
      <c r="J392" s="106"/>
      <c r="N392" s="107">
        <v>-8.88644E12</v>
      </c>
      <c r="O392" s="108">
        <v>-6.559745E12</v>
      </c>
      <c r="P392" s="107">
        <v>-1.509118E12</v>
      </c>
      <c r="Q392" s="108">
        <v>-1.759317E12</v>
      </c>
      <c r="R392" s="106"/>
      <c r="S392" s="105"/>
      <c r="T392" s="106"/>
      <c r="U392" s="105"/>
      <c r="V392" s="107">
        <v>-386674.0</v>
      </c>
      <c r="W392" s="108">
        <v>-330352.0</v>
      </c>
      <c r="X392" s="106"/>
      <c r="Y392" s="105"/>
      <c r="Z392" s="106"/>
      <c r="AA392" s="105"/>
      <c r="AB392" s="106"/>
      <c r="AC392" s="106"/>
    </row>
    <row r="393">
      <c r="A393" s="93" t="s">
        <v>525</v>
      </c>
      <c r="B393" s="100"/>
      <c r="D393" s="100"/>
      <c r="H393" s="97">
        <v>1352855.0</v>
      </c>
      <c r="J393" s="97">
        <v>785314.0</v>
      </c>
      <c r="N393" s="100"/>
      <c r="O393" s="101"/>
      <c r="P393" s="100"/>
      <c r="Q393" s="101"/>
      <c r="R393" s="100"/>
      <c r="S393" s="101"/>
      <c r="T393" s="100"/>
      <c r="U393" s="101"/>
      <c r="V393" s="100"/>
      <c r="W393" s="101"/>
      <c r="X393" s="100"/>
      <c r="Y393" s="101"/>
      <c r="Z393" s="100"/>
      <c r="AA393" s="101"/>
      <c r="AB393" s="100"/>
      <c r="AC393" s="100"/>
    </row>
    <row r="394">
      <c r="A394" s="93" t="s">
        <v>526</v>
      </c>
      <c r="B394" s="100"/>
      <c r="D394" s="100"/>
      <c r="H394" s="97">
        <v>6817021.0</v>
      </c>
      <c r="J394" s="97">
        <v>7062488.0</v>
      </c>
      <c r="N394" s="97">
        <v>2.6346848E13</v>
      </c>
      <c r="O394" s="98">
        <v>3.2891585E13</v>
      </c>
      <c r="P394" s="97">
        <v>7.118088E12</v>
      </c>
      <c r="Q394" s="98">
        <v>8.061314E12</v>
      </c>
      <c r="R394" s="97">
        <v>1945862.0</v>
      </c>
      <c r="S394" s="98">
        <v>4094761.0</v>
      </c>
      <c r="T394" s="100"/>
      <c r="U394" s="101"/>
      <c r="V394" s="97">
        <v>3485045.0</v>
      </c>
      <c r="W394" s="98">
        <v>2401773.0</v>
      </c>
      <c r="X394" s="97">
        <v>1.356429549142E12</v>
      </c>
      <c r="Y394" s="98">
        <v>6.18838440602E11</v>
      </c>
      <c r="Z394" s="97">
        <v>1055394.0</v>
      </c>
      <c r="AA394" s="98">
        <v>1107137.0</v>
      </c>
      <c r="AB394" s="97">
        <v>2.10435817E8</v>
      </c>
      <c r="AC394" s="97">
        <v>3.98466755E8</v>
      </c>
    </row>
    <row r="395">
      <c r="A395" s="93" t="s">
        <v>527</v>
      </c>
      <c r="B395" s="94"/>
      <c r="D395" s="94"/>
      <c r="H395" s="94"/>
      <c r="J395" s="94"/>
      <c r="N395" s="94"/>
      <c r="O395" s="95"/>
      <c r="P395" s="94"/>
      <c r="Q395" s="95"/>
      <c r="R395" s="94"/>
      <c r="S395" s="95"/>
      <c r="T395" s="94"/>
      <c r="U395" s="95"/>
      <c r="V395" s="94"/>
      <c r="W395" s="95"/>
      <c r="X395" s="94"/>
      <c r="Y395" s="95"/>
      <c r="Z395" s="94"/>
      <c r="AA395" s="95"/>
      <c r="AB395" s="94"/>
      <c r="AC395" s="94"/>
    </row>
    <row r="396">
      <c r="A396" s="93" t="s">
        <v>528</v>
      </c>
      <c r="B396" s="100"/>
      <c r="D396" s="100"/>
      <c r="H396" s="100"/>
      <c r="J396" s="100"/>
      <c r="N396" s="100"/>
      <c r="O396" s="101"/>
      <c r="P396" s="100"/>
      <c r="Q396" s="101"/>
      <c r="R396" s="100"/>
      <c r="S396" s="101"/>
      <c r="T396" s="100"/>
      <c r="U396" s="101"/>
      <c r="V396" s="100"/>
      <c r="W396" s="101"/>
      <c r="X396" s="100"/>
      <c r="Y396" s="101"/>
      <c r="Z396" s="100"/>
      <c r="AA396" s="101"/>
      <c r="AB396" s="100"/>
      <c r="AC396" s="100"/>
    </row>
    <row r="397">
      <c r="A397" s="93" t="s">
        <v>529</v>
      </c>
      <c r="B397" s="100"/>
      <c r="D397" s="100"/>
      <c r="H397" s="100"/>
      <c r="J397" s="100"/>
      <c r="N397" s="100"/>
      <c r="O397" s="101"/>
      <c r="P397" s="100"/>
      <c r="Q397" s="101"/>
      <c r="R397" s="100"/>
      <c r="S397" s="101"/>
      <c r="T397" s="100"/>
      <c r="U397" s="101"/>
      <c r="V397" s="100"/>
      <c r="W397" s="101"/>
      <c r="X397" s="100"/>
      <c r="Y397" s="101"/>
      <c r="Z397" s="100"/>
      <c r="AA397" s="101"/>
      <c r="AB397" s="100"/>
      <c r="AC397" s="100"/>
    </row>
    <row r="398">
      <c r="A398" s="93" t="s">
        <v>530</v>
      </c>
      <c r="B398" s="100"/>
      <c r="D398" s="100"/>
      <c r="H398" s="100"/>
      <c r="J398" s="100"/>
      <c r="N398" s="100"/>
      <c r="O398" s="101"/>
      <c r="P398" s="100"/>
      <c r="Q398" s="101"/>
      <c r="R398" s="100"/>
      <c r="S398" s="101"/>
      <c r="T398" s="100"/>
      <c r="U398" s="101"/>
      <c r="V398" s="100"/>
      <c r="W398" s="101"/>
      <c r="X398" s="100"/>
      <c r="Y398" s="101"/>
      <c r="Z398" s="100"/>
      <c r="AA398" s="101"/>
      <c r="AB398" s="100"/>
      <c r="AC398" s="100"/>
    </row>
    <row r="399">
      <c r="A399" s="93" t="s">
        <v>531</v>
      </c>
      <c r="B399" s="94"/>
      <c r="D399" s="94"/>
      <c r="H399" s="94"/>
      <c r="J399" s="94"/>
      <c r="N399" s="94"/>
      <c r="O399" s="95"/>
      <c r="P399" s="94"/>
      <c r="Q399" s="95"/>
      <c r="R399" s="94"/>
      <c r="S399" s="95"/>
      <c r="T399" s="94"/>
      <c r="U399" s="95"/>
      <c r="V399" s="94"/>
      <c r="W399" s="95"/>
      <c r="X399" s="94"/>
      <c r="Y399" s="95"/>
      <c r="Z399" s="94"/>
      <c r="AA399" s="95"/>
      <c r="AB399" s="94"/>
      <c r="AC399" s="94"/>
    </row>
    <row r="400">
      <c r="A400" s="93" t="s">
        <v>532</v>
      </c>
      <c r="B400" s="100"/>
      <c r="D400" s="100"/>
      <c r="H400" s="100"/>
      <c r="J400" s="100"/>
      <c r="N400" s="100"/>
      <c r="O400" s="101"/>
      <c r="P400" s="100"/>
      <c r="Q400" s="101"/>
      <c r="R400" s="100"/>
      <c r="S400" s="101"/>
      <c r="T400" s="100"/>
      <c r="U400" s="101"/>
      <c r="V400" s="100"/>
      <c r="W400" s="101"/>
      <c r="X400" s="100"/>
      <c r="Y400" s="101"/>
      <c r="Z400" s="100"/>
      <c r="AA400" s="101"/>
      <c r="AB400" s="100"/>
      <c r="AC400" s="100"/>
    </row>
    <row r="401">
      <c r="A401" s="93" t="s">
        <v>533</v>
      </c>
      <c r="B401" s="100"/>
      <c r="D401" s="100"/>
      <c r="H401" s="100"/>
      <c r="J401" s="100"/>
      <c r="N401" s="100"/>
      <c r="O401" s="101"/>
      <c r="P401" s="100"/>
      <c r="Q401" s="101"/>
      <c r="R401" s="100"/>
      <c r="S401" s="101"/>
      <c r="T401" s="100"/>
      <c r="U401" s="101"/>
      <c r="V401" s="100"/>
      <c r="W401" s="101"/>
      <c r="X401" s="100"/>
      <c r="Y401" s="101"/>
      <c r="Z401" s="100"/>
      <c r="AA401" s="101"/>
      <c r="AB401" s="100"/>
      <c r="AC401" s="100"/>
    </row>
    <row r="402">
      <c r="A402" s="93" t="s">
        <v>534</v>
      </c>
      <c r="B402" s="97">
        <v>3.3746E13</v>
      </c>
      <c r="D402" s="97">
        <v>3.7342E13</v>
      </c>
      <c r="H402" s="97">
        <v>6817021.0</v>
      </c>
      <c r="J402" s="97">
        <v>7062488.0</v>
      </c>
      <c r="N402" s="97">
        <v>2.6346848E13</v>
      </c>
      <c r="O402" s="98">
        <v>3.2891585E13</v>
      </c>
      <c r="P402" s="97">
        <v>7.118088E12</v>
      </c>
      <c r="Q402" s="98">
        <v>8.061314E12</v>
      </c>
      <c r="R402" s="97">
        <v>1945862.0</v>
      </c>
      <c r="S402" s="98">
        <v>4094761.0</v>
      </c>
      <c r="T402" s="97">
        <v>862805.0</v>
      </c>
      <c r="U402" s="98">
        <v>405914.0</v>
      </c>
      <c r="V402" s="97">
        <v>3485045.0</v>
      </c>
      <c r="W402" s="98">
        <v>2401773.0</v>
      </c>
      <c r="X402" s="97">
        <v>1.356429549142E12</v>
      </c>
      <c r="Y402" s="98">
        <v>6.18838440602E11</v>
      </c>
      <c r="Z402" s="97">
        <v>1055394.0</v>
      </c>
      <c r="AA402" s="98">
        <v>1107137.0</v>
      </c>
      <c r="AB402" s="97">
        <v>2.10435817E8</v>
      </c>
      <c r="AC402" s="97">
        <v>3.98466755E8</v>
      </c>
    </row>
    <row r="403">
      <c r="A403" s="93" t="s">
        <v>535</v>
      </c>
      <c r="B403" s="94"/>
      <c r="D403" s="94"/>
      <c r="H403" s="94"/>
      <c r="J403" s="94"/>
      <c r="N403" s="94"/>
      <c r="O403" s="95"/>
      <c r="P403" s="94"/>
      <c r="Q403" s="95"/>
      <c r="R403" s="94"/>
      <c r="S403" s="95"/>
      <c r="T403" s="94"/>
      <c r="U403" s="95"/>
      <c r="V403" s="94"/>
      <c r="W403" s="95"/>
      <c r="X403" s="94"/>
      <c r="Y403" s="95"/>
      <c r="Z403" s="94"/>
      <c r="AA403" s="95"/>
      <c r="AB403" s="94"/>
      <c r="AC403" s="94"/>
    </row>
    <row r="404">
      <c r="A404" s="93" t="s">
        <v>536</v>
      </c>
      <c r="B404" s="106"/>
      <c r="D404" s="106"/>
      <c r="H404" s="106"/>
      <c r="J404" s="106"/>
      <c r="N404" s="106"/>
      <c r="O404" s="105"/>
      <c r="P404" s="106"/>
      <c r="Q404" s="105"/>
      <c r="R404" s="106"/>
      <c r="S404" s="105"/>
      <c r="T404" s="106"/>
      <c r="U404" s="105"/>
      <c r="V404" s="106"/>
      <c r="W404" s="105"/>
      <c r="X404" s="106"/>
      <c r="Y404" s="105"/>
      <c r="Z404" s="106"/>
      <c r="AA404" s="105"/>
      <c r="AB404" s="106"/>
      <c r="AC404" s="106"/>
    </row>
    <row r="405">
      <c r="A405" s="93" t="s">
        <v>537</v>
      </c>
      <c r="B405" s="106"/>
      <c r="D405" s="106"/>
      <c r="H405" s="106"/>
      <c r="J405" s="106"/>
      <c r="N405" s="106"/>
      <c r="O405" s="105"/>
      <c r="P405" s="106"/>
      <c r="Q405" s="105"/>
      <c r="R405" s="106"/>
      <c r="S405" s="105"/>
      <c r="T405" s="106"/>
      <c r="U405" s="105"/>
      <c r="V405" s="106"/>
      <c r="W405" s="105"/>
      <c r="X405" s="106"/>
      <c r="Y405" s="105"/>
      <c r="Z405" s="106"/>
      <c r="AA405" s="105"/>
      <c r="AB405" s="106"/>
      <c r="AC405" s="106"/>
    </row>
    <row r="406">
      <c r="A406" s="93" t="s">
        <v>538</v>
      </c>
      <c r="B406" s="107">
        <v>-1.25E11</v>
      </c>
      <c r="D406" s="107">
        <v>-1.159E12</v>
      </c>
      <c r="H406" s="107">
        <v>-191804.0</v>
      </c>
      <c r="J406" s="107">
        <v>-198674.0</v>
      </c>
      <c r="N406" s="107">
        <v>-8.4869E10</v>
      </c>
      <c r="O406" s="108">
        <v>-1.15142E12</v>
      </c>
      <c r="P406" s="106"/>
      <c r="Q406" s="105"/>
      <c r="R406" s="107">
        <v>-22585.0</v>
      </c>
      <c r="S406" s="108">
        <v>-1873.0</v>
      </c>
      <c r="T406" s="106"/>
      <c r="U406" s="105"/>
      <c r="V406" s="106"/>
      <c r="W406" s="105"/>
      <c r="X406" s="106"/>
      <c r="Y406" s="105"/>
      <c r="Z406" s="106"/>
      <c r="AA406" s="105"/>
      <c r="AB406" s="106"/>
      <c r="AC406" s="106"/>
    </row>
    <row r="407">
      <c r="A407" s="93" t="s">
        <v>539</v>
      </c>
      <c r="B407" s="100"/>
      <c r="D407" s="100"/>
      <c r="H407" s="100"/>
      <c r="J407" s="100"/>
      <c r="N407" s="100"/>
      <c r="O407" s="101"/>
      <c r="P407" s="100"/>
      <c r="Q407" s="101"/>
      <c r="R407" s="100"/>
      <c r="S407" s="101"/>
      <c r="T407" s="100"/>
      <c r="U407" s="101"/>
      <c r="V407" s="100"/>
      <c r="W407" s="101"/>
      <c r="X407" s="100"/>
      <c r="Y407" s="101"/>
      <c r="Z407" s="100"/>
      <c r="AA407" s="101"/>
      <c r="AB407" s="100"/>
      <c r="AC407" s="100"/>
    </row>
    <row r="408">
      <c r="A408" s="93" t="s">
        <v>540</v>
      </c>
      <c r="B408" s="107">
        <v>-1.509E12</v>
      </c>
      <c r="D408" s="107">
        <v>-1.082E12</v>
      </c>
      <c r="H408" s="107">
        <v>-276956.0</v>
      </c>
      <c r="J408" s="107">
        <v>-161433.0</v>
      </c>
      <c r="N408" s="107">
        <v>-4.75742E11</v>
      </c>
      <c r="O408" s="108">
        <v>-6.86473E11</v>
      </c>
      <c r="P408" s="106"/>
      <c r="Q408" s="105"/>
      <c r="R408" s="107">
        <v>-75102.0</v>
      </c>
      <c r="S408" s="108">
        <v>-4192.0</v>
      </c>
      <c r="T408" s="106"/>
      <c r="U408" s="105"/>
      <c r="V408" s="106"/>
      <c r="W408" s="105"/>
      <c r="X408" s="106"/>
      <c r="Y408" s="105"/>
      <c r="Z408" s="107">
        <v>-10828.0</v>
      </c>
      <c r="AA408" s="108">
        <v>-62762.0</v>
      </c>
      <c r="AB408" s="106"/>
      <c r="AC408" s="106"/>
    </row>
    <row r="409">
      <c r="A409" s="93" t="s">
        <v>541</v>
      </c>
      <c r="B409" s="100"/>
      <c r="D409" s="100"/>
      <c r="H409" s="100"/>
      <c r="J409" s="100"/>
      <c r="N409" s="100"/>
      <c r="O409" s="101"/>
      <c r="P409" s="100"/>
      <c r="Q409" s="101"/>
      <c r="R409" s="100"/>
      <c r="S409" s="101"/>
      <c r="T409" s="100"/>
      <c r="U409" s="101"/>
      <c r="V409" s="100"/>
      <c r="W409" s="101"/>
      <c r="X409" s="100"/>
      <c r="Y409" s="101"/>
      <c r="Z409" s="100"/>
      <c r="AA409" s="101"/>
      <c r="AB409" s="100"/>
      <c r="AC409" s="100"/>
    </row>
    <row r="410">
      <c r="A410" s="93" t="s">
        <v>542</v>
      </c>
      <c r="B410" s="106"/>
      <c r="D410" s="106"/>
      <c r="H410" s="106"/>
      <c r="J410" s="106"/>
      <c r="N410" s="106"/>
      <c r="O410" s="105"/>
      <c r="P410" s="106"/>
      <c r="Q410" s="105"/>
      <c r="R410" s="106"/>
      <c r="S410" s="105"/>
      <c r="T410" s="106"/>
      <c r="U410" s="105"/>
      <c r="V410" s="106"/>
      <c r="W410" s="105"/>
      <c r="X410" s="106"/>
      <c r="Y410" s="105"/>
      <c r="Z410" s="106"/>
      <c r="AA410" s="105"/>
      <c r="AB410" s="106"/>
      <c r="AC410" s="106"/>
    </row>
    <row r="411">
      <c r="A411" s="93" t="s">
        <v>543</v>
      </c>
      <c r="B411" s="100"/>
      <c r="D411" s="100"/>
      <c r="H411" s="100"/>
      <c r="J411" s="100"/>
      <c r="N411" s="100"/>
      <c r="O411" s="101"/>
      <c r="P411" s="100"/>
      <c r="Q411" s="101"/>
      <c r="R411" s="100"/>
      <c r="S411" s="101"/>
      <c r="T411" s="100"/>
      <c r="U411" s="101"/>
      <c r="V411" s="100"/>
      <c r="W411" s="101"/>
      <c r="X411" s="100"/>
      <c r="Y411" s="101"/>
      <c r="Z411" s="100"/>
      <c r="AA411" s="101"/>
      <c r="AB411" s="100"/>
      <c r="AC411" s="100"/>
    </row>
    <row r="412">
      <c r="A412" s="93" t="s">
        <v>544</v>
      </c>
      <c r="B412" s="106"/>
      <c r="D412" s="106"/>
      <c r="H412" s="106"/>
      <c r="J412" s="106"/>
      <c r="N412" s="106"/>
      <c r="O412" s="105"/>
      <c r="P412" s="106"/>
      <c r="Q412" s="105"/>
      <c r="R412" s="106"/>
      <c r="S412" s="105"/>
      <c r="T412" s="106"/>
      <c r="U412" s="105"/>
      <c r="V412" s="106"/>
      <c r="W412" s="105"/>
      <c r="X412" s="106"/>
      <c r="Y412" s="105"/>
      <c r="Z412" s="106"/>
      <c r="AA412" s="105"/>
      <c r="AB412" s="106"/>
      <c r="AC412" s="106"/>
    </row>
    <row r="413">
      <c r="A413" s="93" t="s">
        <v>545</v>
      </c>
      <c r="B413" s="100"/>
      <c r="D413" s="100"/>
      <c r="H413" s="100"/>
      <c r="J413" s="100"/>
      <c r="N413" s="100"/>
      <c r="O413" s="101"/>
      <c r="P413" s="100"/>
      <c r="Q413" s="101"/>
      <c r="R413" s="100"/>
      <c r="S413" s="101"/>
      <c r="T413" s="100"/>
      <c r="U413" s="101"/>
      <c r="V413" s="100"/>
      <c r="W413" s="101"/>
      <c r="X413" s="100"/>
      <c r="Y413" s="101"/>
      <c r="Z413" s="100"/>
      <c r="AA413" s="101"/>
      <c r="AB413" s="100"/>
      <c r="AC413" s="100"/>
    </row>
    <row r="414">
      <c r="A414" s="93" t="s">
        <v>546</v>
      </c>
      <c r="B414" s="107">
        <v>-5.21E11</v>
      </c>
      <c r="D414" s="107">
        <v>-5.88E11</v>
      </c>
      <c r="H414" s="106"/>
      <c r="J414" s="106"/>
      <c r="N414" s="106"/>
      <c r="O414" s="105"/>
      <c r="P414" s="106"/>
      <c r="Q414" s="105"/>
      <c r="R414" s="106"/>
      <c r="S414" s="105"/>
      <c r="T414" s="106"/>
      <c r="U414" s="105"/>
      <c r="V414" s="106"/>
      <c r="W414" s="105"/>
      <c r="X414" s="106"/>
      <c r="Y414" s="105"/>
      <c r="Z414" s="106"/>
      <c r="AA414" s="105"/>
      <c r="AB414" s="106"/>
      <c r="AC414" s="106"/>
    </row>
    <row r="415">
      <c r="A415" s="93" t="s">
        <v>547</v>
      </c>
      <c r="B415" s="100"/>
      <c r="D415" s="100"/>
      <c r="H415" s="100"/>
      <c r="J415" s="100"/>
      <c r="N415" s="100"/>
      <c r="O415" s="101"/>
      <c r="P415" s="100"/>
      <c r="Q415" s="101"/>
      <c r="R415" s="100"/>
      <c r="S415" s="101"/>
      <c r="T415" s="100"/>
      <c r="U415" s="101"/>
      <c r="V415" s="100"/>
      <c r="W415" s="101"/>
      <c r="X415" s="100"/>
      <c r="Y415" s="101"/>
      <c r="Z415" s="100"/>
      <c r="AA415" s="101"/>
      <c r="AB415" s="100"/>
      <c r="AC415" s="100"/>
    </row>
    <row r="416">
      <c r="A416" s="93" t="s">
        <v>548</v>
      </c>
      <c r="B416" s="106"/>
      <c r="D416" s="106"/>
      <c r="H416" s="106"/>
      <c r="J416" s="106"/>
      <c r="N416" s="106"/>
      <c r="O416" s="105"/>
      <c r="P416" s="106"/>
      <c r="Q416" s="105"/>
      <c r="R416" s="106"/>
      <c r="S416" s="105"/>
      <c r="T416" s="106"/>
      <c r="U416" s="105"/>
      <c r="V416" s="106"/>
      <c r="W416" s="105"/>
      <c r="X416" s="106"/>
      <c r="Y416" s="105"/>
      <c r="Z416" s="106"/>
      <c r="AA416" s="105"/>
      <c r="AB416" s="106"/>
      <c r="AC416" s="106"/>
    </row>
    <row r="417">
      <c r="A417" s="93" t="s">
        <v>549</v>
      </c>
      <c r="B417" s="100"/>
      <c r="D417" s="100"/>
      <c r="H417" s="100"/>
      <c r="J417" s="100"/>
      <c r="N417" s="100"/>
      <c r="O417" s="101"/>
      <c r="P417" s="100"/>
      <c r="Q417" s="101"/>
      <c r="R417" s="100"/>
      <c r="S417" s="101"/>
      <c r="T417" s="100"/>
      <c r="U417" s="101"/>
      <c r="V417" s="100"/>
      <c r="W417" s="101"/>
      <c r="X417" s="100"/>
      <c r="Y417" s="101"/>
      <c r="Z417" s="100"/>
      <c r="AA417" s="101"/>
      <c r="AB417" s="100"/>
      <c r="AC417" s="100"/>
    </row>
    <row r="418">
      <c r="A418" s="93" t="s">
        <v>550</v>
      </c>
      <c r="B418" s="107">
        <v>-4.0E9</v>
      </c>
      <c r="D418" s="107">
        <v>-1.2E10</v>
      </c>
      <c r="H418" s="107">
        <v>-2001532.0</v>
      </c>
      <c r="J418" s="107">
        <v>-1860713.0</v>
      </c>
      <c r="N418" s="106"/>
      <c r="O418" s="105"/>
      <c r="P418" s="106"/>
      <c r="Q418" s="105"/>
      <c r="R418" s="107">
        <v>-2782.0</v>
      </c>
      <c r="S418" s="108">
        <v>-1781.0</v>
      </c>
      <c r="T418" s="106"/>
      <c r="U418" s="105"/>
      <c r="V418" s="106"/>
      <c r="W418" s="105"/>
      <c r="X418" s="106"/>
      <c r="Y418" s="105"/>
      <c r="Z418" s="106"/>
      <c r="AA418" s="105"/>
      <c r="AB418" s="106"/>
      <c r="AC418" s="106"/>
    </row>
    <row r="419">
      <c r="A419" s="93" t="s">
        <v>551</v>
      </c>
      <c r="B419" s="97">
        <v>2.56E11</v>
      </c>
      <c r="D419" s="97">
        <v>4.39E11</v>
      </c>
      <c r="H419" s="97">
        <v>5459.0</v>
      </c>
      <c r="J419" s="97">
        <v>55609.0</v>
      </c>
      <c r="N419" s="97">
        <v>1.42984E11</v>
      </c>
      <c r="O419" s="98">
        <v>3.41151E11</v>
      </c>
      <c r="P419" s="97">
        <v>5.705E9</v>
      </c>
      <c r="Q419" s="98">
        <v>1.123E11</v>
      </c>
      <c r="R419" s="97">
        <v>6181.0</v>
      </c>
      <c r="S419" s="98">
        <v>6894.0</v>
      </c>
      <c r="T419" s="100"/>
      <c r="U419" s="98">
        <v>4775.0</v>
      </c>
      <c r="V419" s="100"/>
      <c r="W419" s="101"/>
      <c r="X419" s="97">
        <v>3.17851538E9</v>
      </c>
      <c r="Y419" s="98">
        <v>3.128093149E9</v>
      </c>
      <c r="Z419" s="97">
        <v>3742.0</v>
      </c>
      <c r="AA419" s="98">
        <v>686.0</v>
      </c>
      <c r="AB419" s="97">
        <v>501313.0</v>
      </c>
      <c r="AC419" s="97">
        <v>214666.0</v>
      </c>
    </row>
    <row r="420">
      <c r="A420" s="93" t="s">
        <v>552</v>
      </c>
      <c r="B420" s="107">
        <v>-1.9654E13</v>
      </c>
      <c r="D420" s="107">
        <v>-9.846E12</v>
      </c>
      <c r="H420" s="107">
        <v>-2251881.0</v>
      </c>
      <c r="J420" s="107">
        <v>-1998669.0</v>
      </c>
      <c r="N420" s="107">
        <v>-1.8012102E13</v>
      </c>
      <c r="O420" s="108">
        <v>-7.767587E12</v>
      </c>
      <c r="P420" s="107">
        <v>-8.35028E11</v>
      </c>
      <c r="Q420" s="108">
        <v>-6.38363E11</v>
      </c>
      <c r="R420" s="107">
        <v>-1719882.0</v>
      </c>
      <c r="S420" s="108">
        <v>-869409.0</v>
      </c>
      <c r="T420" s="107">
        <v>-574891.0</v>
      </c>
      <c r="U420" s="108">
        <v>-173341.0</v>
      </c>
      <c r="V420" s="106"/>
      <c r="W420" s="105"/>
      <c r="X420" s="107">
        <v>-1.30080540174E11</v>
      </c>
      <c r="Y420" s="108">
        <v>-1.04789039481E11</v>
      </c>
      <c r="Z420" s="107">
        <v>-39559.0</v>
      </c>
      <c r="AA420" s="108">
        <v>-115641.0</v>
      </c>
      <c r="AB420" s="107">
        <v>-6726254.0</v>
      </c>
      <c r="AC420" s="107">
        <v>-3344382.0</v>
      </c>
    </row>
    <row r="421">
      <c r="A421" s="93" t="s">
        <v>553</v>
      </c>
      <c r="B421" s="100"/>
      <c r="D421" s="100"/>
      <c r="H421" s="100"/>
      <c r="J421" s="100"/>
      <c r="N421" s="100"/>
      <c r="O421" s="101"/>
      <c r="P421" s="100"/>
      <c r="Q421" s="101"/>
      <c r="R421" s="100"/>
      <c r="S421" s="101"/>
      <c r="T421" s="100"/>
      <c r="U421" s="101"/>
      <c r="V421" s="100"/>
      <c r="W421" s="101"/>
      <c r="X421" s="100"/>
      <c r="Y421" s="101"/>
      <c r="Z421" s="100"/>
      <c r="AA421" s="101"/>
      <c r="AB421" s="100"/>
      <c r="AC421" s="100"/>
    </row>
    <row r="422">
      <c r="A422" s="93" t="s">
        <v>554</v>
      </c>
      <c r="B422" s="100"/>
      <c r="D422" s="100"/>
      <c r="H422" s="100"/>
      <c r="J422" s="100"/>
      <c r="N422" s="100"/>
      <c r="O422" s="101"/>
      <c r="P422" s="100"/>
      <c r="Q422" s="101"/>
      <c r="R422" s="100"/>
      <c r="S422" s="101"/>
      <c r="T422" s="100"/>
      <c r="U422" s="101"/>
      <c r="V422" s="100"/>
      <c r="W422" s="101"/>
      <c r="X422" s="100"/>
      <c r="Y422" s="101"/>
      <c r="Z422" s="100"/>
      <c r="AA422" s="101"/>
      <c r="AB422" s="100"/>
      <c r="AC422" s="100"/>
    </row>
    <row r="423">
      <c r="A423" s="93" t="s">
        <v>555</v>
      </c>
      <c r="B423" s="106"/>
      <c r="D423" s="106"/>
      <c r="H423" s="106"/>
      <c r="J423" s="106"/>
      <c r="N423" s="106"/>
      <c r="O423" s="105"/>
      <c r="P423" s="106"/>
      <c r="Q423" s="105"/>
      <c r="R423" s="106"/>
      <c r="S423" s="105"/>
      <c r="T423" s="106"/>
      <c r="U423" s="105"/>
      <c r="V423" s="106"/>
      <c r="W423" s="105"/>
      <c r="X423" s="106"/>
      <c r="Y423" s="105"/>
      <c r="Z423" s="106"/>
      <c r="AA423" s="105"/>
      <c r="AB423" s="106"/>
      <c r="AC423" s="106"/>
    </row>
    <row r="424">
      <c r="A424" s="93" t="s">
        <v>556</v>
      </c>
      <c r="B424" s="100"/>
      <c r="D424" s="100"/>
      <c r="H424" s="100"/>
      <c r="J424" s="100"/>
      <c r="N424" s="100"/>
      <c r="O424" s="101"/>
      <c r="P424" s="100"/>
      <c r="Q424" s="101"/>
      <c r="R424" s="100"/>
      <c r="S424" s="101"/>
      <c r="T424" s="100"/>
      <c r="U424" s="101"/>
      <c r="V424" s="100"/>
      <c r="W424" s="101"/>
      <c r="X424" s="100"/>
      <c r="Y424" s="101"/>
      <c r="Z424" s="100"/>
      <c r="AA424" s="101"/>
      <c r="AB424" s="100"/>
      <c r="AC424" s="100"/>
    </row>
    <row r="425">
      <c r="A425" s="93" t="s">
        <v>557</v>
      </c>
      <c r="B425" s="107">
        <v>-6.58E11</v>
      </c>
      <c r="D425" s="107">
        <v>-8.01E11</v>
      </c>
      <c r="H425" s="106"/>
      <c r="J425" s="106"/>
      <c r="N425" s="107">
        <v>-3.31182E11</v>
      </c>
      <c r="O425" s="108">
        <v>-3.97389E11</v>
      </c>
      <c r="P425" s="106"/>
      <c r="Q425" s="105"/>
      <c r="R425" s="106"/>
      <c r="S425" s="105"/>
      <c r="T425" s="106"/>
      <c r="U425" s="105"/>
      <c r="V425" s="106"/>
      <c r="W425" s="105"/>
      <c r="X425" s="106"/>
      <c r="Y425" s="105"/>
      <c r="Z425" s="106"/>
      <c r="AA425" s="105"/>
      <c r="AB425" s="106"/>
      <c r="AC425" s="106"/>
    </row>
    <row r="426">
      <c r="A426" s="93" t="s">
        <v>558</v>
      </c>
      <c r="B426" s="100"/>
      <c r="D426" s="100"/>
      <c r="H426" s="100"/>
      <c r="J426" s="100"/>
      <c r="N426" s="100"/>
      <c r="O426" s="101"/>
      <c r="P426" s="100"/>
      <c r="Q426" s="101"/>
      <c r="R426" s="100"/>
      <c r="S426" s="101"/>
      <c r="T426" s="100"/>
      <c r="U426" s="101"/>
      <c r="V426" s="100"/>
      <c r="W426" s="101"/>
      <c r="X426" s="100"/>
      <c r="Y426" s="101"/>
      <c r="Z426" s="100"/>
      <c r="AA426" s="101"/>
      <c r="AB426" s="100"/>
      <c r="AC426" s="100"/>
    </row>
    <row r="427">
      <c r="A427" s="93" t="s">
        <v>559</v>
      </c>
      <c r="B427" s="106"/>
      <c r="D427" s="106"/>
      <c r="H427" s="106"/>
      <c r="J427" s="106"/>
      <c r="N427" s="106"/>
      <c r="O427" s="105"/>
      <c r="P427" s="106"/>
      <c r="Q427" s="105"/>
      <c r="R427" s="106"/>
      <c r="S427" s="105"/>
      <c r="T427" s="106"/>
      <c r="U427" s="105"/>
      <c r="V427" s="106"/>
      <c r="W427" s="105"/>
      <c r="X427" s="106"/>
      <c r="Y427" s="105"/>
      <c r="Z427" s="106"/>
      <c r="AA427" s="105"/>
      <c r="AB427" s="106"/>
      <c r="AC427" s="106"/>
    </row>
    <row r="428">
      <c r="A428" s="93" t="s">
        <v>560</v>
      </c>
      <c r="B428" s="100"/>
      <c r="D428" s="100"/>
      <c r="H428" s="100"/>
      <c r="J428" s="100"/>
      <c r="N428" s="100"/>
      <c r="O428" s="101"/>
      <c r="P428" s="100"/>
      <c r="Q428" s="101"/>
      <c r="R428" s="100"/>
      <c r="S428" s="101"/>
      <c r="T428" s="100"/>
      <c r="U428" s="101"/>
      <c r="V428" s="100"/>
      <c r="W428" s="101"/>
      <c r="X428" s="100"/>
      <c r="Y428" s="101"/>
      <c r="Z428" s="100"/>
      <c r="AA428" s="101"/>
      <c r="AB428" s="100"/>
      <c r="AC428" s="100"/>
    </row>
    <row r="429">
      <c r="A429" s="93" t="s">
        <v>561</v>
      </c>
      <c r="B429" s="106"/>
      <c r="D429" s="106"/>
      <c r="H429" s="106"/>
      <c r="J429" s="106"/>
      <c r="N429" s="107">
        <v>-3.26693E11</v>
      </c>
      <c r="O429" s="108">
        <v>-4.34614E11</v>
      </c>
      <c r="P429" s="106"/>
      <c r="Q429" s="105"/>
      <c r="R429" s="106"/>
      <c r="S429" s="105"/>
      <c r="T429" s="106"/>
      <c r="U429" s="105"/>
      <c r="V429" s="106"/>
      <c r="W429" s="105"/>
      <c r="X429" s="106"/>
      <c r="Y429" s="105"/>
      <c r="Z429" s="106"/>
      <c r="AA429" s="105"/>
      <c r="AB429" s="107">
        <v>-2.2510884E7</v>
      </c>
      <c r="AC429" s="107">
        <v>-2.7929717E7</v>
      </c>
    </row>
    <row r="430">
      <c r="A430" s="93" t="s">
        <v>562</v>
      </c>
      <c r="B430" s="97">
        <v>1.0E9</v>
      </c>
      <c r="D430" s="97">
        <v>3.2E10</v>
      </c>
      <c r="H430" s="100"/>
      <c r="J430" s="100"/>
      <c r="N430" s="100"/>
      <c r="O430" s="101"/>
      <c r="P430" s="100"/>
      <c r="Q430" s="101"/>
      <c r="R430" s="100"/>
      <c r="S430" s="101"/>
      <c r="T430" s="100"/>
      <c r="U430" s="101"/>
      <c r="V430" s="100"/>
      <c r="W430" s="101"/>
      <c r="X430" s="100"/>
      <c r="Y430" s="101"/>
      <c r="Z430" s="100"/>
      <c r="AA430" s="101"/>
      <c r="AB430" s="100"/>
      <c r="AC430" s="100"/>
    </row>
    <row r="431">
      <c r="A431" s="93" t="s">
        <v>563</v>
      </c>
      <c r="B431" s="107">
        <v>-4.14E11</v>
      </c>
      <c r="D431" s="107">
        <v>-3.39E11</v>
      </c>
      <c r="H431" s="106"/>
      <c r="J431" s="106"/>
      <c r="N431" s="106"/>
      <c r="O431" s="105"/>
      <c r="P431" s="106"/>
      <c r="Q431" s="105"/>
      <c r="R431" s="106"/>
      <c r="S431" s="105"/>
      <c r="T431" s="106"/>
      <c r="U431" s="105"/>
      <c r="V431" s="107">
        <v>-6296.0</v>
      </c>
      <c r="W431" s="108">
        <v>-388.0</v>
      </c>
      <c r="X431" s="107">
        <v>-1.867811413E9</v>
      </c>
      <c r="Y431" s="108">
        <v>-2.70040355E9</v>
      </c>
      <c r="Z431" s="107">
        <v>-348.0</v>
      </c>
      <c r="AA431" s="108">
        <v>-1905.0</v>
      </c>
      <c r="AB431" s="106"/>
      <c r="AC431" s="106"/>
    </row>
    <row r="432">
      <c r="A432" s="93" t="s">
        <v>564</v>
      </c>
      <c r="B432" s="100"/>
      <c r="D432" s="100"/>
      <c r="H432" s="100"/>
      <c r="J432" s="100"/>
      <c r="N432" s="100"/>
      <c r="O432" s="101"/>
      <c r="P432" s="100"/>
      <c r="Q432" s="101"/>
      <c r="R432" s="100"/>
      <c r="S432" s="101"/>
      <c r="T432" s="100"/>
      <c r="U432" s="101"/>
      <c r="V432" s="100"/>
      <c r="W432" s="101"/>
      <c r="X432" s="100"/>
      <c r="Y432" s="101"/>
      <c r="Z432" s="100"/>
      <c r="AA432" s="101"/>
      <c r="AB432" s="100"/>
      <c r="AC432" s="100"/>
    </row>
    <row r="433">
      <c r="A433" s="93" t="s">
        <v>565</v>
      </c>
      <c r="B433" s="106"/>
      <c r="D433" s="106"/>
      <c r="H433" s="106"/>
      <c r="J433" s="106"/>
      <c r="N433" s="106"/>
      <c r="O433" s="105"/>
      <c r="P433" s="106"/>
      <c r="Q433" s="105"/>
      <c r="R433" s="106"/>
      <c r="S433" s="105"/>
      <c r="T433" s="106"/>
      <c r="U433" s="105"/>
      <c r="V433" s="106"/>
      <c r="W433" s="105"/>
      <c r="X433" s="106"/>
      <c r="Y433" s="105"/>
      <c r="Z433" s="106"/>
      <c r="AA433" s="105"/>
      <c r="AB433" s="106"/>
      <c r="AC433" s="106"/>
    </row>
    <row r="434">
      <c r="A434" s="93" t="s">
        <v>566</v>
      </c>
      <c r="B434" s="100"/>
      <c r="D434" s="100"/>
      <c r="H434" s="100"/>
      <c r="J434" s="100"/>
      <c r="N434" s="100"/>
      <c r="O434" s="101"/>
      <c r="P434" s="100"/>
      <c r="Q434" s="101"/>
      <c r="R434" s="97">
        <v>-158985.0</v>
      </c>
      <c r="S434" s="98">
        <v>74102.0</v>
      </c>
      <c r="T434" s="100"/>
      <c r="U434" s="101"/>
      <c r="V434" s="100"/>
      <c r="W434" s="101"/>
      <c r="X434" s="100"/>
      <c r="Y434" s="101"/>
      <c r="Z434" s="100"/>
      <c r="AA434" s="101"/>
      <c r="AB434" s="100"/>
      <c r="AC434" s="100"/>
    </row>
    <row r="435">
      <c r="A435" s="93" t="s">
        <v>567</v>
      </c>
      <c r="B435" s="107">
        <v>0.0</v>
      </c>
      <c r="D435" s="107">
        <v>0.0</v>
      </c>
      <c r="H435" s="106"/>
      <c r="J435" s="106"/>
      <c r="N435" s="106"/>
      <c r="O435" s="105"/>
      <c r="P435" s="106"/>
      <c r="Q435" s="105"/>
      <c r="R435" s="106"/>
      <c r="S435" s="105"/>
      <c r="T435" s="106"/>
      <c r="U435" s="105"/>
      <c r="V435" s="106"/>
      <c r="W435" s="105"/>
      <c r="X435" s="106"/>
      <c r="Y435" s="105"/>
      <c r="Z435" s="106"/>
      <c r="AA435" s="105"/>
      <c r="AB435" s="106"/>
      <c r="AC435" s="106"/>
    </row>
    <row r="436">
      <c r="A436" s="93" t="s">
        <v>568</v>
      </c>
      <c r="B436" s="100"/>
      <c r="D436" s="100"/>
      <c r="H436" s="100"/>
      <c r="J436" s="100"/>
      <c r="N436" s="100"/>
      <c r="O436" s="101"/>
      <c r="P436" s="100"/>
      <c r="Q436" s="101"/>
      <c r="R436" s="100"/>
      <c r="S436" s="101"/>
      <c r="T436" s="100"/>
      <c r="U436" s="101"/>
      <c r="V436" s="100"/>
      <c r="W436" s="101"/>
      <c r="X436" s="100"/>
      <c r="Y436" s="101"/>
      <c r="Z436" s="100"/>
      <c r="AA436" s="101"/>
      <c r="AB436" s="100"/>
      <c r="AC436" s="100"/>
    </row>
    <row r="437">
      <c r="A437" s="93" t="s">
        <v>569</v>
      </c>
      <c r="B437" s="97">
        <v>3.18E11</v>
      </c>
      <c r="D437" s="97">
        <v>-2.57E12</v>
      </c>
      <c r="H437" s="100"/>
      <c r="J437" s="100"/>
      <c r="N437" s="100"/>
      <c r="O437" s="101"/>
      <c r="P437" s="100"/>
      <c r="Q437" s="101"/>
      <c r="R437" s="100"/>
      <c r="S437" s="101"/>
      <c r="T437" s="100"/>
      <c r="U437" s="101"/>
      <c r="V437" s="100"/>
      <c r="W437" s="101"/>
      <c r="X437" s="100"/>
      <c r="Y437" s="101"/>
      <c r="Z437" s="100"/>
      <c r="AA437" s="101"/>
      <c r="AB437" s="100"/>
      <c r="AC437" s="100"/>
    </row>
    <row r="438">
      <c r="A438" s="93" t="s">
        <v>570</v>
      </c>
      <c r="B438" s="97">
        <v>-2.317E12</v>
      </c>
      <c r="D438" s="97">
        <v>-1.225E12</v>
      </c>
      <c r="H438" s="100"/>
      <c r="J438" s="100"/>
      <c r="N438" s="100"/>
      <c r="O438" s="101"/>
      <c r="P438" s="100"/>
      <c r="Q438" s="101"/>
      <c r="R438" s="100"/>
      <c r="S438" s="101"/>
      <c r="T438" s="100"/>
      <c r="U438" s="101"/>
      <c r="V438" s="100"/>
      <c r="W438" s="101"/>
      <c r="X438" s="100"/>
      <c r="Y438" s="101"/>
      <c r="Z438" s="100"/>
      <c r="AA438" s="101"/>
      <c r="AB438" s="100"/>
      <c r="AC438" s="100"/>
    </row>
    <row r="439">
      <c r="A439" s="93" t="s">
        <v>571</v>
      </c>
      <c r="B439" s="97">
        <v>0.0</v>
      </c>
      <c r="D439" s="97">
        <v>3.17E11</v>
      </c>
      <c r="H439" s="100"/>
      <c r="J439" s="100"/>
      <c r="N439" s="97">
        <v>0.0</v>
      </c>
      <c r="O439" s="98">
        <v>3.1663E11</v>
      </c>
      <c r="P439" s="100"/>
      <c r="Q439" s="101"/>
      <c r="R439" s="100"/>
      <c r="S439" s="101"/>
      <c r="T439" s="100"/>
      <c r="U439" s="101"/>
      <c r="V439" s="100"/>
      <c r="W439" s="101"/>
      <c r="X439" s="100"/>
      <c r="Y439" s="101"/>
      <c r="Z439" s="100"/>
      <c r="AA439" s="101"/>
      <c r="AB439" s="100"/>
      <c r="AC439" s="100"/>
    </row>
    <row r="440">
      <c r="A440" s="93" t="s">
        <v>572</v>
      </c>
      <c r="B440" s="100"/>
      <c r="D440" s="100"/>
      <c r="H440" s="100"/>
      <c r="J440" s="100"/>
      <c r="N440" s="100"/>
      <c r="O440" s="101"/>
      <c r="P440" s="100"/>
      <c r="Q440" s="101"/>
      <c r="R440" s="100"/>
      <c r="S440" s="101"/>
      <c r="T440" s="100"/>
      <c r="U440" s="101"/>
      <c r="V440" s="100"/>
      <c r="W440" s="101"/>
      <c r="X440" s="100"/>
      <c r="Y440" s="101"/>
      <c r="Z440" s="100"/>
      <c r="AA440" s="101"/>
      <c r="AB440" s="100"/>
      <c r="AC440" s="100"/>
    </row>
    <row r="441">
      <c r="A441" s="93" t="s">
        <v>573</v>
      </c>
      <c r="B441" s="106"/>
      <c r="D441" s="106"/>
      <c r="H441" s="106"/>
      <c r="J441" s="106"/>
      <c r="N441" s="106"/>
      <c r="O441" s="105"/>
      <c r="P441" s="106"/>
      <c r="Q441" s="105"/>
      <c r="R441" s="106"/>
      <c r="S441" s="105"/>
      <c r="T441" s="106"/>
      <c r="U441" s="105"/>
      <c r="V441" s="106"/>
      <c r="W441" s="105"/>
      <c r="X441" s="106"/>
      <c r="Y441" s="105"/>
      <c r="Z441" s="106"/>
      <c r="AA441" s="105"/>
      <c r="AB441" s="106"/>
      <c r="AC441" s="106"/>
    </row>
    <row r="442">
      <c r="A442" s="93" t="s">
        <v>574</v>
      </c>
      <c r="B442" s="100"/>
      <c r="D442" s="100"/>
      <c r="H442" s="100"/>
      <c r="J442" s="100"/>
      <c r="N442" s="100"/>
      <c r="O442" s="101"/>
      <c r="P442" s="100"/>
      <c r="Q442" s="101"/>
      <c r="R442" s="100"/>
      <c r="S442" s="101"/>
      <c r="T442" s="100"/>
      <c r="U442" s="101"/>
      <c r="V442" s="100"/>
      <c r="W442" s="101"/>
      <c r="X442" s="100"/>
      <c r="Y442" s="101"/>
      <c r="Z442" s="100"/>
      <c r="AA442" s="101"/>
      <c r="AB442" s="100"/>
      <c r="AC442" s="100"/>
    </row>
    <row r="443">
      <c r="A443" s="93" t="s">
        <v>575</v>
      </c>
      <c r="B443" s="100"/>
      <c r="D443" s="100"/>
      <c r="H443" s="100"/>
      <c r="J443" s="100"/>
      <c r="N443" s="100"/>
      <c r="O443" s="101"/>
      <c r="P443" s="100"/>
      <c r="Q443" s="101"/>
      <c r="R443" s="100"/>
      <c r="S443" s="101"/>
      <c r="T443" s="100"/>
      <c r="U443" s="101"/>
      <c r="V443" s="97">
        <v>3971.0</v>
      </c>
      <c r="W443" s="98">
        <v>3324.0</v>
      </c>
      <c r="X443" s="100"/>
      <c r="Y443" s="101"/>
      <c r="Z443" s="100"/>
      <c r="AA443" s="101"/>
      <c r="AB443" s="100"/>
      <c r="AC443" s="97">
        <v>0.0</v>
      </c>
    </row>
    <row r="444">
      <c r="A444" s="93" t="s">
        <v>576</v>
      </c>
      <c r="B444" s="106"/>
      <c r="D444" s="106"/>
      <c r="H444" s="106"/>
      <c r="J444" s="106"/>
      <c r="N444" s="106"/>
      <c r="O444" s="105"/>
      <c r="P444" s="106"/>
      <c r="Q444" s="105"/>
      <c r="R444" s="106"/>
      <c r="S444" s="105"/>
      <c r="T444" s="106"/>
      <c r="U444" s="105"/>
      <c r="V444" s="107">
        <v>-548951.0</v>
      </c>
      <c r="W444" s="108">
        <v>-874137.0</v>
      </c>
      <c r="X444" s="106"/>
      <c r="Y444" s="105"/>
      <c r="Z444" s="106"/>
      <c r="AA444" s="105"/>
      <c r="AB444" s="107">
        <v>-1.5E7</v>
      </c>
      <c r="AC444" s="107">
        <v>0.0</v>
      </c>
    </row>
    <row r="445">
      <c r="A445" s="93" t="s">
        <v>577</v>
      </c>
      <c r="B445" s="100"/>
      <c r="D445" s="100"/>
      <c r="H445" s="100"/>
      <c r="J445" s="100"/>
      <c r="N445" s="100"/>
      <c r="O445" s="101"/>
      <c r="P445" s="100"/>
      <c r="Q445" s="101"/>
      <c r="R445" s="100"/>
      <c r="S445" s="101"/>
      <c r="T445" s="100"/>
      <c r="U445" s="101"/>
      <c r="V445" s="100"/>
      <c r="W445" s="101"/>
      <c r="X445" s="100"/>
      <c r="Y445" s="101"/>
      <c r="Z445" s="100"/>
      <c r="AA445" s="101"/>
      <c r="AB445" s="100"/>
      <c r="AC445" s="100"/>
    </row>
    <row r="446">
      <c r="A446" s="93" t="s">
        <v>578</v>
      </c>
      <c r="B446" s="106"/>
      <c r="D446" s="106"/>
      <c r="H446" s="106"/>
      <c r="J446" s="106"/>
      <c r="N446" s="106"/>
      <c r="O446" s="105"/>
      <c r="P446" s="106"/>
      <c r="Q446" s="105"/>
      <c r="R446" s="106"/>
      <c r="S446" s="105"/>
      <c r="T446" s="106"/>
      <c r="U446" s="105"/>
      <c r="V446" s="106"/>
      <c r="W446" s="105"/>
      <c r="X446" s="106"/>
      <c r="Y446" s="105"/>
      <c r="Z446" s="106"/>
      <c r="AA446" s="105"/>
      <c r="AB446" s="106"/>
      <c r="AC446" s="106"/>
    </row>
    <row r="447">
      <c r="A447" s="93" t="s">
        <v>579</v>
      </c>
      <c r="B447" s="107">
        <v>-8.04E11</v>
      </c>
      <c r="D447" s="106"/>
      <c r="H447" s="106"/>
      <c r="J447" s="106"/>
      <c r="N447" s="107">
        <v>-8.04008E11</v>
      </c>
      <c r="O447" s="105"/>
      <c r="P447" s="106"/>
      <c r="Q447" s="105"/>
      <c r="R447" s="106"/>
      <c r="S447" s="105"/>
      <c r="T447" s="106"/>
      <c r="U447" s="105"/>
      <c r="V447" s="106"/>
      <c r="W447" s="105"/>
      <c r="X447" s="106"/>
      <c r="Y447" s="105"/>
      <c r="Z447" s="106"/>
      <c r="AA447" s="105"/>
      <c r="AB447" s="106"/>
      <c r="AC447" s="106"/>
    </row>
    <row r="448">
      <c r="A448" s="93" t="s">
        <v>580</v>
      </c>
      <c r="B448" s="97">
        <v>9.2E11</v>
      </c>
      <c r="D448" s="97">
        <v>3.219E12</v>
      </c>
      <c r="H448" s="100"/>
      <c r="J448" s="100"/>
      <c r="N448" s="97">
        <v>1.415362E12</v>
      </c>
      <c r="O448" s="98">
        <v>9.31563E11</v>
      </c>
      <c r="P448" s="100"/>
      <c r="Q448" s="101"/>
      <c r="R448" s="100"/>
      <c r="S448" s="101"/>
      <c r="T448" s="97">
        <v>6746.0</v>
      </c>
      <c r="U448" s="98">
        <v>31525.0</v>
      </c>
      <c r="V448" s="100"/>
      <c r="W448" s="101"/>
      <c r="X448" s="100"/>
      <c r="Y448" s="101"/>
      <c r="Z448" s="100"/>
      <c r="AA448" s="101"/>
      <c r="AB448" s="100"/>
      <c r="AC448" s="100"/>
    </row>
    <row r="449">
      <c r="A449" s="93" t="s">
        <v>581</v>
      </c>
      <c r="B449" s="107">
        <v>-7.64E11</v>
      </c>
      <c r="D449" s="107">
        <v>-3.218E12</v>
      </c>
      <c r="H449" s="106"/>
      <c r="J449" s="106"/>
      <c r="N449" s="107">
        <v>-1.532888E12</v>
      </c>
      <c r="O449" s="108">
        <v>-1.335869E12</v>
      </c>
      <c r="P449" s="106"/>
      <c r="Q449" s="105"/>
      <c r="R449" s="107">
        <v>0.0</v>
      </c>
      <c r="S449" s="108">
        <v>-58128.0</v>
      </c>
      <c r="T449" s="106"/>
      <c r="U449" s="105"/>
      <c r="V449" s="106"/>
      <c r="W449" s="105"/>
      <c r="X449" s="106"/>
      <c r="Y449" s="105"/>
      <c r="Z449" s="106"/>
      <c r="AA449" s="105"/>
      <c r="AB449" s="106"/>
      <c r="AC449" s="106"/>
    </row>
    <row r="450">
      <c r="A450" s="93" t="s">
        <v>582</v>
      </c>
      <c r="B450" s="100"/>
      <c r="D450" s="100"/>
      <c r="H450" s="100"/>
      <c r="J450" s="100"/>
      <c r="N450" s="100"/>
      <c r="O450" s="101"/>
      <c r="P450" s="100"/>
      <c r="Q450" s="101"/>
      <c r="R450" s="100"/>
      <c r="S450" s="101"/>
      <c r="T450" s="100"/>
      <c r="U450" s="101"/>
      <c r="V450" s="100"/>
      <c r="W450" s="101"/>
      <c r="X450" s="100"/>
      <c r="Y450" s="101"/>
      <c r="Z450" s="100"/>
      <c r="AA450" s="101"/>
      <c r="AB450" s="100"/>
      <c r="AC450" s="100"/>
    </row>
    <row r="451">
      <c r="A451" s="93" t="s">
        <v>583</v>
      </c>
      <c r="B451" s="106"/>
      <c r="D451" s="106"/>
      <c r="H451" s="106"/>
      <c r="J451" s="106"/>
      <c r="N451" s="106"/>
      <c r="O451" s="105"/>
      <c r="P451" s="106"/>
      <c r="Q451" s="105"/>
      <c r="R451" s="106"/>
      <c r="S451" s="105"/>
      <c r="T451" s="106"/>
      <c r="U451" s="105"/>
      <c r="V451" s="106"/>
      <c r="W451" s="105"/>
      <c r="X451" s="106"/>
      <c r="Y451" s="105"/>
      <c r="Z451" s="106"/>
      <c r="AA451" s="105"/>
      <c r="AB451" s="106"/>
      <c r="AC451" s="106"/>
    </row>
    <row r="452">
      <c r="A452" s="93" t="s">
        <v>584</v>
      </c>
      <c r="B452" s="106"/>
      <c r="D452" s="106"/>
      <c r="H452" s="106"/>
      <c r="J452" s="106"/>
      <c r="N452" s="107">
        <v>-4.30109E11</v>
      </c>
      <c r="O452" s="108">
        <v>-5.03173E11</v>
      </c>
      <c r="P452" s="106"/>
      <c r="Q452" s="105"/>
      <c r="R452" s="106"/>
      <c r="S452" s="105"/>
      <c r="T452" s="106"/>
      <c r="U452" s="105"/>
      <c r="V452" s="106"/>
      <c r="W452" s="105"/>
      <c r="X452" s="106"/>
      <c r="Y452" s="105"/>
      <c r="Z452" s="106"/>
      <c r="AA452" s="105"/>
      <c r="AB452" s="106"/>
      <c r="AC452" s="106"/>
    </row>
    <row r="453">
      <c r="A453" s="93" t="s">
        <v>585</v>
      </c>
      <c r="B453" s="100"/>
      <c r="D453" s="100"/>
      <c r="H453" s="100"/>
      <c r="J453" s="100"/>
      <c r="N453" s="97">
        <v>4.34161E11</v>
      </c>
      <c r="O453" s="98">
        <v>4.26534E11</v>
      </c>
      <c r="P453" s="100"/>
      <c r="Q453" s="101"/>
      <c r="R453" s="100"/>
      <c r="S453" s="101"/>
      <c r="T453" s="100"/>
      <c r="U453" s="101"/>
      <c r="V453" s="100"/>
      <c r="W453" s="101"/>
      <c r="X453" s="100"/>
      <c r="Y453" s="101"/>
      <c r="Z453" s="100"/>
      <c r="AA453" s="101"/>
      <c r="AB453" s="100"/>
      <c r="AC453" s="100"/>
    </row>
    <row r="454">
      <c r="A454" s="93" t="s">
        <v>586</v>
      </c>
      <c r="B454" s="100"/>
      <c r="D454" s="100"/>
      <c r="H454" s="100"/>
      <c r="J454" s="100"/>
      <c r="N454" s="100"/>
      <c r="O454" s="101"/>
      <c r="P454" s="100"/>
      <c r="Q454" s="101"/>
      <c r="R454" s="100"/>
      <c r="S454" s="101"/>
      <c r="T454" s="100"/>
      <c r="U454" s="101"/>
      <c r="V454" s="100"/>
      <c r="W454" s="101"/>
      <c r="X454" s="100"/>
      <c r="Y454" s="101"/>
      <c r="Z454" s="100"/>
      <c r="AA454" s="101"/>
      <c r="AB454" s="100"/>
      <c r="AC454" s="97">
        <v>148907.0</v>
      </c>
    </row>
    <row r="455">
      <c r="A455" s="93" t="s">
        <v>587</v>
      </c>
      <c r="B455" s="107">
        <v>-6.451E12</v>
      </c>
      <c r="D455" s="106"/>
      <c r="H455" s="106"/>
      <c r="J455" s="106"/>
      <c r="N455" s="107">
        <v>-4.330584E12</v>
      </c>
      <c r="O455" s="105"/>
      <c r="P455" s="106"/>
      <c r="Q455" s="105"/>
      <c r="R455" s="107">
        <v>-232849.0</v>
      </c>
      <c r="S455" s="108">
        <v>0.0</v>
      </c>
      <c r="T455" s="106"/>
      <c r="U455" s="105"/>
      <c r="V455" s="107">
        <v>-1179257.0</v>
      </c>
      <c r="W455" s="105"/>
      <c r="X455" s="106"/>
      <c r="Y455" s="105"/>
      <c r="Z455" s="106"/>
      <c r="AA455" s="105"/>
      <c r="AB455" s="106"/>
      <c r="AC455" s="107">
        <v>0.0</v>
      </c>
    </row>
    <row r="456">
      <c r="A456" s="93" t="s">
        <v>588</v>
      </c>
      <c r="B456" s="100"/>
      <c r="D456" s="100"/>
      <c r="H456" s="100"/>
      <c r="J456" s="100"/>
      <c r="N456" s="100"/>
      <c r="O456" s="101"/>
      <c r="P456" s="100"/>
      <c r="Q456" s="101"/>
      <c r="R456" s="100"/>
      <c r="S456" s="101"/>
      <c r="T456" s="100"/>
      <c r="U456" s="101"/>
      <c r="V456" s="100"/>
      <c r="W456" s="101"/>
      <c r="X456" s="100"/>
      <c r="Y456" s="101"/>
      <c r="Z456" s="100"/>
      <c r="AA456" s="101"/>
      <c r="AB456" s="100"/>
      <c r="AC456" s="100"/>
    </row>
    <row r="457">
      <c r="A457" s="93" t="s">
        <v>589</v>
      </c>
      <c r="B457" s="106"/>
      <c r="D457" s="106"/>
      <c r="H457" s="107">
        <v>-13233.0</v>
      </c>
      <c r="J457" s="107">
        <v>-57423.0</v>
      </c>
      <c r="N457" s="106"/>
      <c r="O457" s="105"/>
      <c r="P457" s="106"/>
      <c r="Q457" s="105"/>
      <c r="R457" s="106"/>
      <c r="S457" s="105"/>
      <c r="T457" s="106"/>
      <c r="U457" s="105"/>
      <c r="V457" s="106"/>
      <c r="W457" s="105"/>
      <c r="X457" s="106"/>
      <c r="Y457" s="105"/>
      <c r="Z457" s="106"/>
      <c r="AA457" s="105"/>
      <c r="AB457" s="106"/>
      <c r="AC457" s="106"/>
    </row>
    <row r="458">
      <c r="A458" s="93" t="s">
        <v>590</v>
      </c>
      <c r="B458" s="100"/>
      <c r="D458" s="100"/>
      <c r="H458" s="100"/>
      <c r="J458" s="100"/>
      <c r="N458" s="100"/>
      <c r="O458" s="101"/>
      <c r="P458" s="100"/>
      <c r="Q458" s="101"/>
      <c r="R458" s="100"/>
      <c r="S458" s="101"/>
      <c r="T458" s="100"/>
      <c r="U458" s="101"/>
      <c r="V458" s="100"/>
      <c r="W458" s="101"/>
      <c r="X458" s="100"/>
      <c r="Y458" s="101"/>
      <c r="Z458" s="100"/>
      <c r="AA458" s="101"/>
      <c r="AB458" s="100"/>
      <c r="AC458" s="100"/>
    </row>
    <row r="459">
      <c r="A459" s="93" t="s">
        <v>591</v>
      </c>
      <c r="B459" s="107">
        <v>-1.46E11</v>
      </c>
      <c r="D459" s="107">
        <v>-5.164E12</v>
      </c>
      <c r="H459" s="106"/>
      <c r="J459" s="106"/>
      <c r="N459" s="106"/>
      <c r="O459" s="105"/>
      <c r="P459" s="106"/>
      <c r="Q459" s="105"/>
      <c r="R459" s="106"/>
      <c r="S459" s="105"/>
      <c r="T459" s="106"/>
      <c r="U459" s="105"/>
      <c r="V459" s="106"/>
      <c r="W459" s="105"/>
      <c r="X459" s="106"/>
      <c r="Y459" s="105"/>
      <c r="Z459" s="106"/>
      <c r="AA459" s="105"/>
      <c r="AB459" s="106"/>
      <c r="AC459" s="106"/>
    </row>
    <row r="460">
      <c r="A460" s="93" t="s">
        <v>592</v>
      </c>
      <c r="B460" s="100"/>
      <c r="D460" s="100"/>
      <c r="H460" s="100"/>
      <c r="J460" s="100"/>
      <c r="N460" s="100"/>
      <c r="O460" s="101"/>
      <c r="P460" s="100"/>
      <c r="Q460" s="101"/>
      <c r="R460" s="97">
        <v>0.0</v>
      </c>
      <c r="S460" s="98">
        <v>282754.0</v>
      </c>
      <c r="T460" s="100"/>
      <c r="U460" s="101"/>
      <c r="V460" s="100"/>
      <c r="W460" s="101"/>
      <c r="X460" s="100"/>
      <c r="Y460" s="101"/>
      <c r="Z460" s="100"/>
      <c r="AA460" s="101"/>
      <c r="AB460" s="100"/>
      <c r="AC460" s="100"/>
    </row>
    <row r="461">
      <c r="A461" s="93" t="s">
        <v>593</v>
      </c>
      <c r="B461" s="107">
        <v>-1.1262E13</v>
      </c>
      <c r="D461" s="107">
        <v>-2.65E11</v>
      </c>
      <c r="H461" s="106"/>
      <c r="J461" s="106"/>
      <c r="N461" s="107">
        <v>-9.377381E12</v>
      </c>
      <c r="O461" s="108">
        <v>-2.64381E11</v>
      </c>
      <c r="P461" s="106"/>
      <c r="Q461" s="105"/>
      <c r="R461" s="107">
        <v>-5.0</v>
      </c>
      <c r="S461" s="108">
        <v>0.0</v>
      </c>
      <c r="T461" s="106"/>
      <c r="U461" s="105"/>
      <c r="V461" s="106"/>
      <c r="W461" s="108">
        <v>-14.0</v>
      </c>
      <c r="X461" s="106"/>
      <c r="Y461" s="105"/>
      <c r="Z461" s="106"/>
      <c r="AA461" s="105"/>
      <c r="AB461" s="106"/>
      <c r="AC461" s="107">
        <v>-8.1476335E7</v>
      </c>
    </row>
    <row r="462">
      <c r="A462" s="93" t="s">
        <v>594</v>
      </c>
      <c r="B462" s="100"/>
      <c r="D462" s="100"/>
      <c r="H462" s="100"/>
      <c r="J462" s="100"/>
      <c r="N462" s="100"/>
      <c r="O462" s="101"/>
      <c r="P462" s="100"/>
      <c r="Q462" s="101"/>
      <c r="R462" s="100"/>
      <c r="S462" s="101"/>
      <c r="T462" s="100"/>
      <c r="U462" s="101"/>
      <c r="V462" s="100"/>
      <c r="W462" s="101"/>
      <c r="X462" s="100"/>
      <c r="Y462" s="101"/>
      <c r="Z462" s="100"/>
      <c r="AA462" s="101"/>
      <c r="AB462" s="100"/>
      <c r="AC462" s="100"/>
    </row>
    <row r="463">
      <c r="A463" s="93" t="s">
        <v>595</v>
      </c>
      <c r="B463" s="97">
        <v>7.145E12</v>
      </c>
      <c r="D463" s="97">
        <v>6.295E12</v>
      </c>
      <c r="H463" s="100"/>
      <c r="J463" s="100"/>
      <c r="N463" s="97">
        <v>2.73278E11</v>
      </c>
      <c r="O463" s="98">
        <v>1.23736E11</v>
      </c>
      <c r="P463" s="100"/>
      <c r="Q463" s="101"/>
      <c r="R463" s="97">
        <v>46.0</v>
      </c>
      <c r="S463" s="98">
        <v>1906.0</v>
      </c>
      <c r="T463" s="100"/>
      <c r="U463" s="101"/>
      <c r="V463" s="97">
        <v>13758.0</v>
      </c>
      <c r="W463" s="98">
        <v>15104.0</v>
      </c>
      <c r="X463" s="100"/>
      <c r="Y463" s="101"/>
      <c r="Z463" s="100"/>
      <c r="AA463" s="101"/>
      <c r="AB463" s="97">
        <v>4706031.0</v>
      </c>
      <c r="AC463" s="97">
        <v>4835076.0</v>
      </c>
    </row>
    <row r="464">
      <c r="A464" s="93" t="s">
        <v>596</v>
      </c>
      <c r="B464" s="100"/>
      <c r="D464" s="100"/>
      <c r="H464" s="97">
        <v>75067.0</v>
      </c>
      <c r="J464" s="97">
        <v>38093.0</v>
      </c>
      <c r="N464" s="100"/>
      <c r="O464" s="101"/>
      <c r="P464" s="100"/>
      <c r="Q464" s="101"/>
      <c r="R464" s="97">
        <v>91666.0</v>
      </c>
      <c r="S464" s="98">
        <v>6048.0</v>
      </c>
      <c r="T464" s="100"/>
      <c r="U464" s="101"/>
      <c r="V464" s="100"/>
      <c r="W464" s="101"/>
      <c r="X464" s="100"/>
      <c r="Y464" s="101"/>
      <c r="Z464" s="100"/>
      <c r="AA464" s="101"/>
      <c r="AB464" s="97">
        <v>1.1857064E7</v>
      </c>
      <c r="AC464" s="97">
        <v>2518698.0</v>
      </c>
    </row>
    <row r="465">
      <c r="A465" s="93" t="s">
        <v>597</v>
      </c>
      <c r="B465" s="106"/>
      <c r="D465" s="106"/>
      <c r="H465" s="106"/>
      <c r="J465" s="106"/>
      <c r="N465" s="106"/>
      <c r="O465" s="105"/>
      <c r="P465" s="106"/>
      <c r="Q465" s="105"/>
      <c r="R465" s="106"/>
      <c r="S465" s="105"/>
      <c r="T465" s="106"/>
      <c r="U465" s="105"/>
      <c r="V465" s="106"/>
      <c r="W465" s="105"/>
      <c r="X465" s="106"/>
      <c r="Y465" s="105"/>
      <c r="Z465" s="106"/>
      <c r="AA465" s="105"/>
      <c r="AB465" s="106"/>
      <c r="AC465" s="106"/>
    </row>
    <row r="466">
      <c r="A466" s="93" t="s">
        <v>598</v>
      </c>
      <c r="B466" s="100"/>
      <c r="D466" s="100"/>
      <c r="H466" s="100"/>
      <c r="J466" s="100"/>
      <c r="N466" s="100"/>
      <c r="O466" s="101"/>
      <c r="P466" s="100"/>
      <c r="Q466" s="101"/>
      <c r="R466" s="100"/>
      <c r="S466" s="101"/>
      <c r="T466" s="100"/>
      <c r="U466" s="101"/>
      <c r="V466" s="100"/>
      <c r="W466" s="101"/>
      <c r="X466" s="100"/>
      <c r="Y466" s="101"/>
      <c r="Z466" s="100"/>
      <c r="AA466" s="101"/>
      <c r="AB466" s="100"/>
      <c r="AC466" s="100"/>
    </row>
    <row r="467">
      <c r="A467" s="93" t="s">
        <v>599</v>
      </c>
      <c r="B467" s="100"/>
      <c r="D467" s="100"/>
      <c r="H467" s="100"/>
      <c r="J467" s="100"/>
      <c r="N467" s="100"/>
      <c r="O467" s="101"/>
      <c r="P467" s="100"/>
      <c r="Q467" s="101"/>
      <c r="R467" s="97">
        <v>-174941.0</v>
      </c>
      <c r="S467" s="98">
        <v>-95168.0</v>
      </c>
      <c r="T467" s="97">
        <v>-160806.0</v>
      </c>
      <c r="U467" s="98">
        <v>-8678.0</v>
      </c>
      <c r="V467" s="100"/>
      <c r="W467" s="101"/>
      <c r="X467" s="97">
        <v>-1.90485273E9</v>
      </c>
      <c r="Y467" s="98">
        <v>2.0E9</v>
      </c>
      <c r="Z467" s="100"/>
      <c r="AA467" s="101"/>
      <c r="AB467" s="97">
        <v>3.6320415E7</v>
      </c>
      <c r="AC467" s="97">
        <v>1970254.0</v>
      </c>
    </row>
    <row r="468">
      <c r="A468" s="93" t="s">
        <v>600</v>
      </c>
      <c r="B468" s="97">
        <v>-3.5989E13</v>
      </c>
      <c r="D468" s="97">
        <v>-1.5967E13</v>
      </c>
      <c r="H468" s="97">
        <v>-4724846.0</v>
      </c>
      <c r="J468" s="97">
        <v>-4700017.0</v>
      </c>
      <c r="N468" s="97">
        <v>-3.3439773E13</v>
      </c>
      <c r="O468" s="98">
        <v>-1.0401292E13</v>
      </c>
      <c r="P468" s="97">
        <v>-8.29323E11</v>
      </c>
      <c r="Q468" s="98">
        <v>-5.26063E11</v>
      </c>
      <c r="R468" s="97">
        <v>-2248279.0</v>
      </c>
      <c r="S468" s="98">
        <v>-641846.0</v>
      </c>
      <c r="T468" s="97">
        <v>-728951.0</v>
      </c>
      <c r="U468" s="98">
        <v>-145719.0</v>
      </c>
      <c r="V468" s="97">
        <v>-1716775.0</v>
      </c>
      <c r="W468" s="98">
        <v>-873589.0</v>
      </c>
      <c r="X468" s="97">
        <v>-1.30674688937E11</v>
      </c>
      <c r="Y468" s="98">
        <v>-1.02361349882E11</v>
      </c>
      <c r="Z468" s="97">
        <v>-46993.0</v>
      </c>
      <c r="AA468" s="98">
        <v>-179622.0</v>
      </c>
      <c r="AB468" s="97">
        <v>9147685.0</v>
      </c>
      <c r="AC468" s="97">
        <v>-1.03062833E8</v>
      </c>
    </row>
    <row r="469">
      <c r="A469" s="93" t="s">
        <v>601</v>
      </c>
      <c r="B469" s="94"/>
      <c r="D469" s="94"/>
      <c r="H469" s="94"/>
      <c r="J469" s="94"/>
      <c r="N469" s="94"/>
      <c r="O469" s="95"/>
      <c r="P469" s="94"/>
      <c r="Q469" s="95"/>
      <c r="R469" s="94"/>
      <c r="S469" s="95"/>
      <c r="T469" s="94"/>
      <c r="U469" s="95"/>
      <c r="V469" s="94"/>
      <c r="W469" s="95"/>
      <c r="X469" s="94"/>
      <c r="Y469" s="95"/>
      <c r="Z469" s="94"/>
      <c r="AA469" s="95"/>
      <c r="AB469" s="94"/>
      <c r="AC469" s="94"/>
    </row>
    <row r="470">
      <c r="A470" s="93" t="s">
        <v>602</v>
      </c>
      <c r="B470" s="97">
        <v>1.29336E14</v>
      </c>
      <c r="D470" s="97">
        <v>7.2498E13</v>
      </c>
      <c r="H470" s="97">
        <v>1.6625407E7</v>
      </c>
      <c r="J470" s="97">
        <v>9.0484E7</v>
      </c>
      <c r="N470" s="97">
        <v>1.97916E13</v>
      </c>
      <c r="O470" s="98">
        <v>8.88024E11</v>
      </c>
      <c r="P470" s="100"/>
      <c r="Q470" s="101"/>
      <c r="R470" s="97">
        <v>9848392.0</v>
      </c>
      <c r="S470" s="98">
        <v>2585066.0</v>
      </c>
      <c r="T470" s="97">
        <v>237354.0</v>
      </c>
      <c r="U470" s="98">
        <v>34134.0</v>
      </c>
      <c r="V470" s="97">
        <v>2000000.0</v>
      </c>
      <c r="W470" s="101"/>
      <c r="X470" s="100"/>
      <c r="Y470" s="101"/>
      <c r="Z470" s="100"/>
      <c r="AA470" s="101"/>
      <c r="AB470" s="97">
        <v>1.39E8</v>
      </c>
      <c r="AC470" s="97">
        <v>0.0</v>
      </c>
    </row>
    <row r="471">
      <c r="A471" s="93" t="s">
        <v>603</v>
      </c>
      <c r="B471" s="107">
        <v>-1.09748E14</v>
      </c>
      <c r="D471" s="107">
        <v>-7.7035E13</v>
      </c>
      <c r="H471" s="107">
        <v>-1.6392193E7</v>
      </c>
      <c r="J471" s="107">
        <v>-9.0767477E7</v>
      </c>
      <c r="N471" s="107">
        <v>-3.90986E12</v>
      </c>
      <c r="O471" s="108">
        <v>-8.306602E12</v>
      </c>
      <c r="P471" s="107">
        <v>-6.0E11</v>
      </c>
      <c r="Q471" s="108">
        <v>-1.25E12</v>
      </c>
      <c r="R471" s="107">
        <v>-7600457.0</v>
      </c>
      <c r="S471" s="108">
        <v>-3130385.0</v>
      </c>
      <c r="T471" s="107">
        <v>-192161.0</v>
      </c>
      <c r="U471" s="108">
        <v>-377374.0</v>
      </c>
      <c r="V471" s="106"/>
      <c r="W471" s="105"/>
      <c r="X471" s="106"/>
      <c r="Y471" s="105"/>
      <c r="Z471" s="106"/>
      <c r="AA471" s="105"/>
      <c r="AB471" s="106"/>
      <c r="AC471" s="107">
        <v>-1.0E8</v>
      </c>
    </row>
    <row r="472">
      <c r="A472" s="93" t="s">
        <v>604</v>
      </c>
      <c r="B472" s="100"/>
      <c r="D472" s="100"/>
      <c r="H472" s="100"/>
      <c r="J472" s="100"/>
      <c r="N472" s="100"/>
      <c r="O472" s="101"/>
      <c r="P472" s="100"/>
      <c r="Q472" s="101"/>
      <c r="R472" s="100"/>
      <c r="S472" s="101"/>
      <c r="T472" s="100"/>
      <c r="U472" s="101"/>
      <c r="V472" s="100"/>
      <c r="W472" s="101"/>
      <c r="X472" s="100"/>
      <c r="Y472" s="101"/>
      <c r="Z472" s="100"/>
      <c r="AA472" s="101"/>
      <c r="AB472" s="100"/>
      <c r="AC472" s="100"/>
    </row>
    <row r="473">
      <c r="A473" s="93" t="s">
        <v>605</v>
      </c>
      <c r="B473" s="106"/>
      <c r="D473" s="106"/>
      <c r="H473" s="106"/>
      <c r="J473" s="106"/>
      <c r="N473" s="106"/>
      <c r="O473" s="105"/>
      <c r="P473" s="106"/>
      <c r="Q473" s="105"/>
      <c r="R473" s="106"/>
      <c r="S473" s="105"/>
      <c r="T473" s="106"/>
      <c r="U473" s="105"/>
      <c r="V473" s="106"/>
      <c r="W473" s="105"/>
      <c r="X473" s="106"/>
      <c r="Y473" s="105"/>
      <c r="Z473" s="106"/>
      <c r="AA473" s="105"/>
      <c r="AB473" s="106"/>
      <c r="AC473" s="106"/>
    </row>
    <row r="474">
      <c r="A474" s="93" t="s">
        <v>606</v>
      </c>
      <c r="B474" s="100"/>
      <c r="D474" s="100"/>
      <c r="H474" s="100"/>
      <c r="J474" s="100"/>
      <c r="N474" s="100"/>
      <c r="O474" s="101"/>
      <c r="P474" s="100"/>
      <c r="Q474" s="101"/>
      <c r="R474" s="100"/>
      <c r="S474" s="101"/>
      <c r="T474" s="100"/>
      <c r="U474" s="101"/>
      <c r="V474" s="100"/>
      <c r="W474" s="101"/>
      <c r="X474" s="100"/>
      <c r="Y474" s="101"/>
      <c r="Z474" s="100"/>
      <c r="AA474" s="101"/>
      <c r="AB474" s="100"/>
      <c r="AC474" s="100"/>
    </row>
    <row r="475">
      <c r="A475" s="93" t="s">
        <v>607</v>
      </c>
      <c r="B475" s="106"/>
      <c r="D475" s="106"/>
      <c r="H475" s="106"/>
      <c r="J475" s="106"/>
      <c r="N475" s="106"/>
      <c r="O475" s="105"/>
      <c r="P475" s="106"/>
      <c r="Q475" s="105"/>
      <c r="R475" s="106"/>
      <c r="S475" s="105"/>
      <c r="T475" s="106"/>
      <c r="U475" s="105"/>
      <c r="V475" s="106"/>
      <c r="W475" s="105"/>
      <c r="X475" s="106"/>
      <c r="Y475" s="105"/>
      <c r="Z475" s="106"/>
      <c r="AA475" s="105"/>
      <c r="AB475" s="106"/>
      <c r="AC475" s="106"/>
    </row>
    <row r="476">
      <c r="A476" s="93" t="s">
        <v>608</v>
      </c>
      <c r="B476" s="100"/>
      <c r="D476" s="100"/>
      <c r="H476" s="100"/>
      <c r="J476" s="100"/>
      <c r="N476" s="100"/>
      <c r="O476" s="101"/>
      <c r="P476" s="100"/>
      <c r="Q476" s="101"/>
      <c r="R476" s="100"/>
      <c r="S476" s="101"/>
      <c r="T476" s="100"/>
      <c r="U476" s="101"/>
      <c r="V476" s="100"/>
      <c r="W476" s="101"/>
      <c r="X476" s="100"/>
      <c r="Y476" s="101"/>
      <c r="Z476" s="100"/>
      <c r="AA476" s="101"/>
      <c r="AB476" s="100"/>
      <c r="AC476" s="100"/>
    </row>
    <row r="477">
      <c r="A477" s="93" t="s">
        <v>609</v>
      </c>
      <c r="B477" s="106"/>
      <c r="D477" s="106"/>
      <c r="H477" s="106"/>
      <c r="J477" s="106"/>
      <c r="N477" s="106"/>
      <c r="O477" s="105"/>
      <c r="P477" s="106"/>
      <c r="Q477" s="105"/>
      <c r="R477" s="106"/>
      <c r="S477" s="105"/>
      <c r="T477" s="106"/>
      <c r="U477" s="105"/>
      <c r="V477" s="106"/>
      <c r="W477" s="105"/>
      <c r="X477" s="106"/>
      <c r="Y477" s="105"/>
      <c r="Z477" s="106"/>
      <c r="AA477" s="105"/>
      <c r="AB477" s="106"/>
      <c r="AC477" s="106"/>
    </row>
    <row r="478">
      <c r="A478" s="93" t="s">
        <v>610</v>
      </c>
      <c r="B478" s="100"/>
      <c r="D478" s="100"/>
      <c r="H478" s="100"/>
      <c r="J478" s="100"/>
      <c r="N478" s="100"/>
      <c r="O478" s="101"/>
      <c r="P478" s="100"/>
      <c r="Q478" s="101"/>
      <c r="R478" s="100"/>
      <c r="S478" s="101"/>
      <c r="T478" s="100"/>
      <c r="U478" s="101"/>
      <c r="V478" s="100"/>
      <c r="W478" s="101"/>
      <c r="X478" s="100"/>
      <c r="Y478" s="101"/>
      <c r="Z478" s="100"/>
      <c r="AA478" s="101"/>
      <c r="AB478" s="100"/>
      <c r="AC478" s="100"/>
    </row>
    <row r="479">
      <c r="A479" s="93" t="s">
        <v>611</v>
      </c>
      <c r="B479" s="106"/>
      <c r="D479" s="106"/>
      <c r="H479" s="106"/>
      <c r="J479" s="106"/>
      <c r="N479" s="106"/>
      <c r="O479" s="105"/>
      <c r="P479" s="106"/>
      <c r="Q479" s="105"/>
      <c r="R479" s="106"/>
      <c r="S479" s="105"/>
      <c r="T479" s="106"/>
      <c r="U479" s="105"/>
      <c r="V479" s="106"/>
      <c r="W479" s="105"/>
      <c r="X479" s="106"/>
      <c r="Y479" s="105"/>
      <c r="Z479" s="106"/>
      <c r="AA479" s="105"/>
      <c r="AB479" s="106"/>
      <c r="AC479" s="106"/>
    </row>
    <row r="480">
      <c r="A480" s="93" t="s">
        <v>612</v>
      </c>
      <c r="B480" s="100"/>
      <c r="D480" s="100"/>
      <c r="H480" s="100"/>
      <c r="J480" s="100"/>
      <c r="N480" s="100"/>
      <c r="O480" s="101"/>
      <c r="P480" s="100"/>
      <c r="Q480" s="101"/>
      <c r="R480" s="100"/>
      <c r="S480" s="101"/>
      <c r="T480" s="100"/>
      <c r="U480" s="101"/>
      <c r="V480" s="100"/>
      <c r="W480" s="101"/>
      <c r="X480" s="100"/>
      <c r="Y480" s="101"/>
      <c r="Z480" s="100"/>
      <c r="AA480" s="101"/>
      <c r="AB480" s="100"/>
      <c r="AC480" s="100"/>
    </row>
    <row r="481">
      <c r="A481" s="93" t="s">
        <v>613</v>
      </c>
      <c r="B481" s="106"/>
      <c r="D481" s="106"/>
      <c r="H481" s="106"/>
      <c r="J481" s="106"/>
      <c r="N481" s="106"/>
      <c r="O481" s="105"/>
      <c r="P481" s="106"/>
      <c r="Q481" s="105"/>
      <c r="R481" s="106"/>
      <c r="S481" s="105"/>
      <c r="T481" s="106"/>
      <c r="U481" s="105"/>
      <c r="V481" s="106"/>
      <c r="W481" s="105"/>
      <c r="X481" s="106"/>
      <c r="Y481" s="105"/>
      <c r="Z481" s="106"/>
      <c r="AA481" s="105"/>
      <c r="AB481" s="106"/>
      <c r="AC481" s="106"/>
    </row>
    <row r="482">
      <c r="A482" s="93" t="s">
        <v>614</v>
      </c>
      <c r="B482" s="100"/>
      <c r="D482" s="100"/>
      <c r="H482" s="100"/>
      <c r="J482" s="100"/>
      <c r="N482" s="100"/>
      <c r="O482" s="101"/>
      <c r="P482" s="100"/>
      <c r="Q482" s="101"/>
      <c r="R482" s="100"/>
      <c r="S482" s="101"/>
      <c r="T482" s="100"/>
      <c r="U482" s="101"/>
      <c r="V482" s="100"/>
      <c r="W482" s="101"/>
      <c r="X482" s="100"/>
      <c r="Y482" s="101"/>
      <c r="Z482" s="100"/>
      <c r="AA482" s="101"/>
      <c r="AB482" s="100"/>
      <c r="AC482" s="100"/>
    </row>
    <row r="483">
      <c r="A483" s="93" t="s">
        <v>615</v>
      </c>
      <c r="B483" s="106"/>
      <c r="D483" s="106"/>
      <c r="H483" s="106"/>
      <c r="J483" s="106"/>
      <c r="N483" s="106"/>
      <c r="O483" s="105"/>
      <c r="P483" s="106"/>
      <c r="Q483" s="105"/>
      <c r="R483" s="106"/>
      <c r="S483" s="105"/>
      <c r="T483" s="106"/>
      <c r="U483" s="105"/>
      <c r="V483" s="106"/>
      <c r="W483" s="105"/>
      <c r="X483" s="106"/>
      <c r="Y483" s="105"/>
      <c r="Z483" s="106"/>
      <c r="AA483" s="105"/>
      <c r="AB483" s="106"/>
      <c r="AC483" s="106"/>
    </row>
    <row r="484">
      <c r="A484" s="93" t="s">
        <v>616</v>
      </c>
      <c r="B484" s="100"/>
      <c r="D484" s="100"/>
      <c r="H484" s="100"/>
      <c r="J484" s="100"/>
      <c r="N484" s="100"/>
      <c r="O484" s="101"/>
      <c r="P484" s="100"/>
      <c r="Q484" s="101"/>
      <c r="R484" s="100"/>
      <c r="S484" s="101"/>
      <c r="T484" s="100"/>
      <c r="U484" s="101"/>
      <c r="V484" s="100"/>
      <c r="W484" s="101"/>
      <c r="X484" s="100"/>
      <c r="Y484" s="101"/>
      <c r="Z484" s="100"/>
      <c r="AA484" s="101"/>
      <c r="AB484" s="100"/>
      <c r="AC484" s="100"/>
    </row>
    <row r="485">
      <c r="A485" s="93" t="s">
        <v>617</v>
      </c>
      <c r="B485" s="106"/>
      <c r="D485" s="106"/>
      <c r="H485" s="106"/>
      <c r="J485" s="106"/>
      <c r="N485" s="106"/>
      <c r="O485" s="105"/>
      <c r="P485" s="106"/>
      <c r="Q485" s="105"/>
      <c r="R485" s="106"/>
      <c r="S485" s="105"/>
      <c r="T485" s="106"/>
      <c r="U485" s="105"/>
      <c r="V485" s="106"/>
      <c r="W485" s="105"/>
      <c r="X485" s="106"/>
      <c r="Y485" s="105"/>
      <c r="Z485" s="106"/>
      <c r="AA485" s="105"/>
      <c r="AB485" s="106"/>
      <c r="AC485" s="106"/>
    </row>
    <row r="486">
      <c r="A486" s="93" t="s">
        <v>618</v>
      </c>
      <c r="B486" s="100"/>
      <c r="D486" s="100"/>
      <c r="H486" s="100"/>
      <c r="J486" s="100"/>
      <c r="N486" s="100"/>
      <c r="O486" s="101"/>
      <c r="P486" s="100"/>
      <c r="Q486" s="101"/>
      <c r="R486" s="100"/>
      <c r="S486" s="101"/>
      <c r="T486" s="100"/>
      <c r="U486" s="101"/>
      <c r="V486" s="100"/>
      <c r="W486" s="101"/>
      <c r="X486" s="100"/>
      <c r="Y486" s="101"/>
      <c r="Z486" s="100"/>
      <c r="AA486" s="101"/>
      <c r="AB486" s="100"/>
      <c r="AC486" s="100"/>
    </row>
    <row r="487">
      <c r="A487" s="93" t="s">
        <v>619</v>
      </c>
      <c r="B487" s="106"/>
      <c r="D487" s="106"/>
      <c r="H487" s="107">
        <v>-116.0</v>
      </c>
      <c r="J487" s="107">
        <v>-759.0</v>
      </c>
      <c r="N487" s="106"/>
      <c r="O487" s="105"/>
      <c r="P487" s="106"/>
      <c r="Q487" s="105"/>
      <c r="R487" s="106"/>
      <c r="S487" s="105"/>
      <c r="T487" s="106"/>
      <c r="U487" s="105"/>
      <c r="V487" s="106"/>
      <c r="W487" s="105"/>
      <c r="X487" s="106"/>
      <c r="Y487" s="105"/>
      <c r="Z487" s="106"/>
      <c r="AA487" s="105"/>
      <c r="AB487" s="106"/>
      <c r="AC487" s="106"/>
    </row>
    <row r="488">
      <c r="A488" s="93" t="s">
        <v>620</v>
      </c>
      <c r="B488" s="100"/>
      <c r="D488" s="100"/>
      <c r="H488" s="100"/>
      <c r="J488" s="100"/>
      <c r="N488" s="100"/>
      <c r="O488" s="101"/>
      <c r="P488" s="100"/>
      <c r="Q488" s="101"/>
      <c r="R488" s="100"/>
      <c r="S488" s="101"/>
      <c r="T488" s="97">
        <v>-453.0</v>
      </c>
      <c r="U488" s="98">
        <v>-5123.0</v>
      </c>
      <c r="V488" s="100"/>
      <c r="W488" s="101"/>
      <c r="X488" s="100"/>
      <c r="Y488" s="101"/>
      <c r="Z488" s="100"/>
      <c r="AA488" s="101"/>
      <c r="AB488" s="100"/>
      <c r="AC488" s="100"/>
    </row>
    <row r="489">
      <c r="A489" s="93" t="s">
        <v>621</v>
      </c>
      <c r="B489" s="107">
        <v>-1.49E12</v>
      </c>
      <c r="D489" s="107">
        <v>-1.24E12</v>
      </c>
      <c r="H489" s="107">
        <v>-983127.0</v>
      </c>
      <c r="J489" s="107">
        <v>-620849.0</v>
      </c>
      <c r="N489" s="107">
        <v>-1.106295E12</v>
      </c>
      <c r="O489" s="108">
        <v>-9.61941E11</v>
      </c>
      <c r="P489" s="107">
        <v>-6.353E10</v>
      </c>
      <c r="Q489" s="108">
        <v>-2.834E11</v>
      </c>
      <c r="R489" s="107">
        <v>-2209156.0</v>
      </c>
      <c r="S489" s="108">
        <v>-1692247.0</v>
      </c>
      <c r="T489" s="106"/>
      <c r="U489" s="105"/>
      <c r="V489" s="107">
        <v>-41052.0</v>
      </c>
      <c r="W489" s="108">
        <v>-284799.0</v>
      </c>
      <c r="X489" s="107">
        <v>-5.14324902027E11</v>
      </c>
      <c r="Y489" s="108">
        <v>-5.46377575255E11</v>
      </c>
      <c r="Z489" s="107">
        <v>-6265.0</v>
      </c>
      <c r="AA489" s="108">
        <v>-6285.0</v>
      </c>
      <c r="AB489" s="107">
        <v>-1282909.0</v>
      </c>
      <c r="AC489" s="107">
        <v>-1121173.0</v>
      </c>
    </row>
    <row r="490">
      <c r="A490" s="93" t="s">
        <v>622</v>
      </c>
      <c r="B490" s="100"/>
      <c r="D490" s="100"/>
      <c r="H490" s="100"/>
      <c r="J490" s="100"/>
      <c r="N490" s="100"/>
      <c r="O490" s="101"/>
      <c r="P490" s="100"/>
      <c r="Q490" s="101"/>
      <c r="R490" s="100"/>
      <c r="S490" s="101"/>
      <c r="T490" s="100"/>
      <c r="U490" s="101"/>
      <c r="V490" s="100"/>
      <c r="W490" s="101"/>
      <c r="X490" s="100"/>
      <c r="Y490" s="101"/>
      <c r="Z490" s="100"/>
      <c r="AA490" s="101"/>
      <c r="AB490" s="100"/>
      <c r="AC490" s="100"/>
    </row>
    <row r="491">
      <c r="A491" s="93" t="s">
        <v>623</v>
      </c>
      <c r="B491" s="106"/>
      <c r="D491" s="106"/>
      <c r="H491" s="106"/>
      <c r="J491" s="106"/>
      <c r="N491" s="106"/>
      <c r="O491" s="105"/>
      <c r="P491" s="106"/>
      <c r="Q491" s="105"/>
      <c r="R491" s="106"/>
      <c r="S491" s="105"/>
      <c r="T491" s="106"/>
      <c r="U491" s="105"/>
      <c r="V491" s="106"/>
      <c r="W491" s="105"/>
      <c r="X491" s="106"/>
      <c r="Y491" s="105"/>
      <c r="Z491" s="106"/>
      <c r="AA491" s="105"/>
      <c r="AB491" s="106"/>
      <c r="AC491" s="106"/>
    </row>
    <row r="492">
      <c r="A492" s="93" t="s">
        <v>624</v>
      </c>
      <c r="B492" s="100"/>
      <c r="D492" s="100"/>
      <c r="H492" s="100"/>
      <c r="J492" s="100"/>
      <c r="N492" s="100"/>
      <c r="O492" s="101"/>
      <c r="P492" s="100"/>
      <c r="Q492" s="101"/>
      <c r="R492" s="100"/>
      <c r="S492" s="101"/>
      <c r="T492" s="100"/>
      <c r="U492" s="101"/>
      <c r="V492" s="100"/>
      <c r="W492" s="101"/>
      <c r="X492" s="100"/>
      <c r="Y492" s="101"/>
      <c r="Z492" s="100"/>
      <c r="AA492" s="101"/>
      <c r="AB492" s="100"/>
      <c r="AC492" s="100"/>
    </row>
    <row r="493">
      <c r="A493" s="93" t="s">
        <v>625</v>
      </c>
      <c r="B493" s="106"/>
      <c r="D493" s="106"/>
      <c r="H493" s="106"/>
      <c r="J493" s="106"/>
      <c r="N493" s="106"/>
      <c r="O493" s="105"/>
      <c r="P493" s="106"/>
      <c r="Q493" s="105"/>
      <c r="R493" s="106"/>
      <c r="S493" s="105"/>
      <c r="T493" s="106"/>
      <c r="U493" s="105"/>
      <c r="V493" s="106"/>
      <c r="W493" s="105"/>
      <c r="X493" s="106"/>
      <c r="Y493" s="105"/>
      <c r="Z493" s="106"/>
      <c r="AA493" s="105"/>
      <c r="AB493" s="106"/>
      <c r="AC493" s="106"/>
    </row>
    <row r="494">
      <c r="A494" s="93" t="s">
        <v>626</v>
      </c>
      <c r="B494" s="100"/>
      <c r="D494" s="100"/>
      <c r="H494" s="100"/>
      <c r="J494" s="100"/>
      <c r="N494" s="100"/>
      <c r="O494" s="101"/>
      <c r="P494" s="100"/>
      <c r="Q494" s="101"/>
      <c r="R494" s="100"/>
      <c r="S494" s="101"/>
      <c r="T494" s="100"/>
      <c r="U494" s="101"/>
      <c r="V494" s="100"/>
      <c r="W494" s="101"/>
      <c r="X494" s="100"/>
      <c r="Y494" s="101"/>
      <c r="Z494" s="100"/>
      <c r="AA494" s="101"/>
      <c r="AB494" s="100"/>
      <c r="AC494" s="100"/>
    </row>
    <row r="495">
      <c r="A495" s="93" t="s">
        <v>627</v>
      </c>
      <c r="B495" s="106"/>
      <c r="D495" s="106"/>
      <c r="H495" s="106"/>
      <c r="J495" s="106"/>
      <c r="N495" s="106"/>
      <c r="O495" s="105"/>
      <c r="P495" s="106"/>
      <c r="Q495" s="105"/>
      <c r="R495" s="106"/>
      <c r="S495" s="105"/>
      <c r="T495" s="107">
        <v>-81.0</v>
      </c>
      <c r="U495" s="108">
        <v>-1093.0</v>
      </c>
      <c r="V495" s="106"/>
      <c r="W495" s="105"/>
      <c r="X495" s="106"/>
      <c r="Y495" s="105"/>
      <c r="Z495" s="106"/>
      <c r="AA495" s="105"/>
      <c r="AB495" s="106"/>
      <c r="AC495" s="106"/>
    </row>
    <row r="496">
      <c r="A496" s="93" t="s">
        <v>628</v>
      </c>
      <c r="B496" s="100"/>
      <c r="D496" s="100"/>
      <c r="H496" s="100"/>
      <c r="J496" s="100"/>
      <c r="N496" s="100"/>
      <c r="O496" s="101"/>
      <c r="P496" s="100"/>
      <c r="Q496" s="101"/>
      <c r="R496" s="100"/>
      <c r="S496" s="101"/>
      <c r="T496" s="100"/>
      <c r="U496" s="101"/>
      <c r="V496" s="100"/>
      <c r="W496" s="101"/>
      <c r="X496" s="100"/>
      <c r="Y496" s="101"/>
      <c r="Z496" s="100"/>
      <c r="AA496" s="101"/>
      <c r="AB496" s="100"/>
      <c r="AC496" s="100"/>
    </row>
    <row r="497">
      <c r="A497" s="93" t="s">
        <v>629</v>
      </c>
      <c r="B497" s="106"/>
      <c r="D497" s="106"/>
      <c r="H497" s="106"/>
      <c r="J497" s="106"/>
      <c r="N497" s="106"/>
      <c r="O497" s="105"/>
      <c r="P497" s="106"/>
      <c r="Q497" s="105"/>
      <c r="R497" s="106"/>
      <c r="S497" s="105"/>
      <c r="T497" s="106"/>
      <c r="U497" s="105"/>
      <c r="V497" s="106"/>
      <c r="W497" s="105"/>
      <c r="X497" s="106"/>
      <c r="Y497" s="105"/>
      <c r="Z497" s="106"/>
      <c r="AA497" s="105"/>
      <c r="AB497" s="106"/>
      <c r="AC497" s="106"/>
    </row>
    <row r="498">
      <c r="A498" s="93" t="s">
        <v>630</v>
      </c>
      <c r="B498" s="97">
        <v>9.769E12</v>
      </c>
      <c r="D498" s="97">
        <v>7.342E12</v>
      </c>
      <c r="H498" s="100"/>
      <c r="J498" s="100"/>
      <c r="N498" s="100"/>
      <c r="O498" s="101"/>
      <c r="P498" s="100"/>
      <c r="Q498" s="101"/>
      <c r="R498" s="100"/>
      <c r="S498" s="101"/>
      <c r="T498" s="97">
        <v>464184.0</v>
      </c>
      <c r="U498" s="98">
        <v>529284.0</v>
      </c>
      <c r="V498" s="100"/>
      <c r="W498" s="101"/>
      <c r="X498" s="100"/>
      <c r="Y498" s="101"/>
      <c r="Z498" s="100"/>
      <c r="AA498" s="101"/>
      <c r="AB498" s="100"/>
      <c r="AC498" s="100"/>
    </row>
    <row r="499">
      <c r="A499" s="93" t="s">
        <v>631</v>
      </c>
      <c r="B499" s="107">
        <v>-5.733E12</v>
      </c>
      <c r="D499" s="107">
        <v>-7.83E12</v>
      </c>
      <c r="H499" s="106"/>
      <c r="J499" s="107">
        <v>0.0</v>
      </c>
      <c r="N499" s="106"/>
      <c r="O499" s="105"/>
      <c r="P499" s="106"/>
      <c r="Q499" s="105"/>
      <c r="R499" s="106"/>
      <c r="S499" s="105"/>
      <c r="T499" s="107">
        <v>-395086.0</v>
      </c>
      <c r="U499" s="108">
        <v>-225079.0</v>
      </c>
      <c r="V499" s="106"/>
      <c r="W499" s="105"/>
      <c r="X499" s="106"/>
      <c r="Y499" s="105"/>
      <c r="Z499" s="106"/>
      <c r="AA499" s="105"/>
      <c r="AB499" s="106"/>
      <c r="AC499" s="106"/>
    </row>
    <row r="500">
      <c r="A500" s="93" t="s">
        <v>632</v>
      </c>
      <c r="B500" s="100"/>
      <c r="D500" s="100"/>
      <c r="H500" s="100"/>
      <c r="J500" s="100"/>
      <c r="N500" s="100"/>
      <c r="O500" s="101"/>
      <c r="P500" s="100"/>
      <c r="Q500" s="101"/>
      <c r="R500" s="100"/>
      <c r="S500" s="101"/>
      <c r="T500" s="100"/>
      <c r="U500" s="101"/>
      <c r="V500" s="100"/>
      <c r="W500" s="101"/>
      <c r="X500" s="100"/>
      <c r="Y500" s="101"/>
      <c r="Z500" s="100"/>
      <c r="AA500" s="101"/>
      <c r="AB500" s="100"/>
      <c r="AC500" s="100"/>
    </row>
    <row r="501">
      <c r="A501" s="93" t="s">
        <v>633</v>
      </c>
      <c r="B501" s="106"/>
      <c r="D501" s="106"/>
      <c r="H501" s="106"/>
      <c r="J501" s="106"/>
      <c r="N501" s="106"/>
      <c r="O501" s="105"/>
      <c r="P501" s="106"/>
      <c r="Q501" s="105"/>
      <c r="R501" s="106"/>
      <c r="S501" s="105"/>
      <c r="T501" s="106"/>
      <c r="U501" s="105"/>
      <c r="V501" s="106"/>
      <c r="W501" s="105"/>
      <c r="X501" s="106"/>
      <c r="Y501" s="105"/>
      <c r="Z501" s="106"/>
      <c r="AA501" s="105"/>
      <c r="AB501" s="106"/>
      <c r="AC501" s="106"/>
    </row>
    <row r="502">
      <c r="A502" s="93" t="s">
        <v>634</v>
      </c>
      <c r="B502" s="100"/>
      <c r="D502" s="100"/>
      <c r="H502" s="100"/>
      <c r="J502" s="100"/>
      <c r="N502" s="100"/>
      <c r="O502" s="101"/>
      <c r="P502" s="100"/>
      <c r="Q502" s="101"/>
      <c r="R502" s="100"/>
      <c r="S502" s="101"/>
      <c r="T502" s="97">
        <v>195591.0</v>
      </c>
      <c r="U502" s="98">
        <v>241624.0</v>
      </c>
      <c r="V502" s="100"/>
      <c r="W502" s="101"/>
      <c r="X502" s="100"/>
      <c r="Y502" s="101"/>
      <c r="Z502" s="100"/>
      <c r="AA502" s="101"/>
      <c r="AB502" s="100"/>
      <c r="AC502" s="100"/>
    </row>
    <row r="503">
      <c r="A503" s="93" t="s">
        <v>635</v>
      </c>
      <c r="B503" s="106"/>
      <c r="D503" s="106"/>
      <c r="H503" s="106"/>
      <c r="J503" s="106"/>
      <c r="N503" s="106"/>
      <c r="O503" s="105"/>
      <c r="P503" s="106"/>
      <c r="Q503" s="105"/>
      <c r="R503" s="106"/>
      <c r="S503" s="105"/>
      <c r="T503" s="107">
        <v>-11333.0</v>
      </c>
      <c r="U503" s="108">
        <v>-4478.0</v>
      </c>
      <c r="V503" s="106"/>
      <c r="W503" s="105"/>
      <c r="X503" s="106"/>
      <c r="Y503" s="105"/>
      <c r="Z503" s="106"/>
      <c r="AA503" s="105"/>
      <c r="AB503" s="106"/>
      <c r="AC503" s="106"/>
    </row>
    <row r="504">
      <c r="A504" s="93" t="s">
        <v>636</v>
      </c>
      <c r="B504" s="97">
        <v>9.0E10</v>
      </c>
      <c r="D504" s="97">
        <v>1.16E11</v>
      </c>
      <c r="H504" s="100"/>
      <c r="J504" s="100"/>
      <c r="N504" s="97">
        <v>5.0814E10</v>
      </c>
      <c r="O504" s="98">
        <v>1.14083E11</v>
      </c>
      <c r="P504" s="100"/>
      <c r="Q504" s="101"/>
      <c r="R504" s="97">
        <v>35.0</v>
      </c>
      <c r="S504" s="98">
        <v>0.0</v>
      </c>
      <c r="T504" s="100"/>
      <c r="U504" s="101"/>
      <c r="V504" s="100"/>
      <c r="W504" s="101"/>
      <c r="X504" s="100"/>
      <c r="Y504" s="101"/>
      <c r="Z504" s="100"/>
      <c r="AA504" s="101"/>
      <c r="AB504" s="97">
        <v>2.02771731E8</v>
      </c>
      <c r="AC504" s="100"/>
    </row>
    <row r="505">
      <c r="A505" s="93" t="s">
        <v>637</v>
      </c>
      <c r="B505" s="107">
        <v>-5.4E10</v>
      </c>
      <c r="D505" s="107">
        <v>-3.7E10</v>
      </c>
      <c r="H505" s="106"/>
      <c r="J505" s="107">
        <v>0.0</v>
      </c>
      <c r="N505" s="107">
        <v>-1.8819E10</v>
      </c>
      <c r="O505" s="108">
        <v>-2.9237E10</v>
      </c>
      <c r="P505" s="106"/>
      <c r="Q505" s="105"/>
      <c r="R505" s="106"/>
      <c r="S505" s="105"/>
      <c r="T505" s="107">
        <v>-170685.0</v>
      </c>
      <c r="U505" s="108">
        <v>-198442.0</v>
      </c>
      <c r="V505" s="107">
        <v>-3677475.0</v>
      </c>
      <c r="W505" s="105"/>
      <c r="X505" s="106"/>
      <c r="Y505" s="105"/>
      <c r="Z505" s="106"/>
      <c r="AA505" s="105"/>
      <c r="AB505" s="107">
        <v>-6.9345E8</v>
      </c>
      <c r="AC505" s="106"/>
    </row>
    <row r="506">
      <c r="A506" s="93" t="s">
        <v>638</v>
      </c>
      <c r="B506" s="100"/>
      <c r="D506" s="100"/>
      <c r="H506" s="100"/>
      <c r="J506" s="100"/>
      <c r="N506" s="100"/>
      <c r="O506" s="101"/>
      <c r="P506" s="100"/>
      <c r="Q506" s="101"/>
      <c r="R506" s="100"/>
      <c r="S506" s="101"/>
      <c r="T506" s="100"/>
      <c r="U506" s="101"/>
      <c r="V506" s="100"/>
      <c r="W506" s="101"/>
      <c r="X506" s="100"/>
      <c r="Y506" s="101"/>
      <c r="Z506" s="100"/>
      <c r="AA506" s="101"/>
      <c r="AB506" s="100"/>
      <c r="AC506" s="100"/>
    </row>
    <row r="507">
      <c r="A507" s="93" t="s">
        <v>639</v>
      </c>
      <c r="B507" s="106"/>
      <c r="D507" s="106"/>
      <c r="H507" s="106"/>
      <c r="J507" s="106"/>
      <c r="N507" s="106"/>
      <c r="O507" s="105"/>
      <c r="P507" s="106"/>
      <c r="Q507" s="105"/>
      <c r="R507" s="106"/>
      <c r="S507" s="105"/>
      <c r="T507" s="106"/>
      <c r="U507" s="105"/>
      <c r="V507" s="106"/>
      <c r="W507" s="105"/>
      <c r="X507" s="106"/>
      <c r="Y507" s="105"/>
      <c r="Z507" s="106"/>
      <c r="AA507" s="105"/>
      <c r="AB507" s="106"/>
      <c r="AC507" s="106"/>
    </row>
    <row r="508">
      <c r="A508" s="93" t="s">
        <v>640</v>
      </c>
      <c r="B508" s="106"/>
      <c r="D508" s="106"/>
      <c r="H508" s="106"/>
      <c r="J508" s="106"/>
      <c r="N508" s="106"/>
      <c r="O508" s="105"/>
      <c r="P508" s="106"/>
      <c r="Q508" s="105"/>
      <c r="R508" s="106"/>
      <c r="S508" s="105"/>
      <c r="T508" s="106"/>
      <c r="U508" s="105"/>
      <c r="V508" s="106"/>
      <c r="W508" s="105"/>
      <c r="X508" s="106"/>
      <c r="Y508" s="105"/>
      <c r="Z508" s="106"/>
      <c r="AA508" s="105"/>
      <c r="AB508" s="106"/>
      <c r="AC508" s="106"/>
    </row>
    <row r="509">
      <c r="A509" s="93" t="s">
        <v>641</v>
      </c>
      <c r="B509" s="100"/>
      <c r="D509" s="100"/>
      <c r="H509" s="100"/>
      <c r="J509" s="100"/>
      <c r="N509" s="100"/>
      <c r="O509" s="101"/>
      <c r="P509" s="100"/>
      <c r="Q509" s="101"/>
      <c r="R509" s="100"/>
      <c r="S509" s="101"/>
      <c r="T509" s="100"/>
      <c r="U509" s="101"/>
      <c r="V509" s="100"/>
      <c r="W509" s="101"/>
      <c r="X509" s="100"/>
      <c r="Y509" s="101"/>
      <c r="Z509" s="100"/>
      <c r="AA509" s="101"/>
      <c r="AB509" s="100"/>
      <c r="AC509" s="100"/>
    </row>
    <row r="510">
      <c r="A510" s="93" t="s">
        <v>642</v>
      </c>
      <c r="B510" s="97">
        <v>0.0</v>
      </c>
      <c r="D510" s="97">
        <v>7.3E10</v>
      </c>
      <c r="H510" s="100"/>
      <c r="J510" s="100"/>
      <c r="N510" s="100"/>
      <c r="O510" s="101"/>
      <c r="P510" s="100"/>
      <c r="Q510" s="101"/>
      <c r="R510" s="97">
        <v>243.0</v>
      </c>
      <c r="S510" s="98">
        <v>16175.0</v>
      </c>
      <c r="T510" s="100"/>
      <c r="U510" s="101"/>
      <c r="V510" s="100"/>
      <c r="W510" s="101"/>
      <c r="X510" s="97">
        <v>1.43186415212E11</v>
      </c>
      <c r="Y510" s="98">
        <v>1.56811455026E11</v>
      </c>
      <c r="Z510" s="100"/>
      <c r="AA510" s="101"/>
      <c r="AB510" s="100"/>
      <c r="AC510" s="97">
        <v>2740469.0</v>
      </c>
    </row>
    <row r="511">
      <c r="A511" s="93" t="s">
        <v>643</v>
      </c>
      <c r="B511" s="107">
        <v>0.0</v>
      </c>
      <c r="D511" s="107">
        <v>-7.3E10</v>
      </c>
      <c r="H511" s="106"/>
      <c r="J511" s="106"/>
      <c r="N511" s="106"/>
      <c r="O511" s="105"/>
      <c r="P511" s="106"/>
      <c r="Q511" s="105"/>
      <c r="R511" s="106"/>
      <c r="S511" s="105"/>
      <c r="T511" s="106"/>
      <c r="U511" s="105"/>
      <c r="V511" s="106"/>
      <c r="W511" s="105"/>
      <c r="X511" s="107">
        <v>-1.38843930542E11</v>
      </c>
      <c r="Y511" s="108">
        <v>-1.97367543194E11</v>
      </c>
      <c r="Z511" s="106"/>
      <c r="AA511" s="105"/>
      <c r="AB511" s="106"/>
      <c r="AC511" s="107">
        <v>0.0</v>
      </c>
    </row>
    <row r="512">
      <c r="A512" s="93" t="s">
        <v>644</v>
      </c>
      <c r="B512" s="100"/>
      <c r="D512" s="100"/>
      <c r="H512" s="100"/>
      <c r="J512" s="100"/>
      <c r="N512" s="100"/>
      <c r="O512" s="101"/>
      <c r="P512" s="100"/>
      <c r="Q512" s="101"/>
      <c r="R512" s="100"/>
      <c r="S512" s="101"/>
      <c r="T512" s="100"/>
      <c r="U512" s="101"/>
      <c r="V512" s="100"/>
      <c r="W512" s="101"/>
      <c r="X512" s="100"/>
      <c r="Y512" s="101"/>
      <c r="Z512" s="100"/>
      <c r="AA512" s="101"/>
      <c r="AB512" s="100"/>
      <c r="AC512" s="100"/>
    </row>
    <row r="513">
      <c r="A513" s="93" t="s">
        <v>645</v>
      </c>
      <c r="B513" s="106"/>
      <c r="D513" s="106"/>
      <c r="H513" s="106"/>
      <c r="J513" s="106"/>
      <c r="N513" s="106"/>
      <c r="O513" s="105"/>
      <c r="P513" s="106"/>
      <c r="Q513" s="105"/>
      <c r="R513" s="106"/>
      <c r="S513" s="105"/>
      <c r="T513" s="106"/>
      <c r="U513" s="105"/>
      <c r="V513" s="106"/>
      <c r="W513" s="105"/>
      <c r="X513" s="106"/>
      <c r="Y513" s="105"/>
      <c r="Z513" s="106"/>
      <c r="AA513" s="105"/>
      <c r="AB513" s="106"/>
      <c r="AC513" s="106"/>
    </row>
    <row r="514">
      <c r="A514" s="93" t="s">
        <v>646</v>
      </c>
      <c r="B514" s="97">
        <v>2.38E12</v>
      </c>
      <c r="D514" s="97">
        <v>6.9E11</v>
      </c>
      <c r="H514" s="100"/>
      <c r="J514" s="100"/>
      <c r="N514" s="100"/>
      <c r="O514" s="101"/>
      <c r="P514" s="100"/>
      <c r="Q514" s="101"/>
      <c r="R514" s="100"/>
      <c r="S514" s="101"/>
      <c r="T514" s="100"/>
      <c r="U514" s="101"/>
      <c r="V514" s="100"/>
      <c r="W514" s="101"/>
      <c r="X514" s="100"/>
      <c r="Y514" s="101"/>
      <c r="Z514" s="100"/>
      <c r="AA514" s="101"/>
      <c r="AB514" s="100"/>
      <c r="AC514" s="100"/>
    </row>
    <row r="515">
      <c r="A515" s="93" t="s">
        <v>647</v>
      </c>
      <c r="B515" s="100"/>
      <c r="D515" s="100"/>
      <c r="H515" s="100"/>
      <c r="J515" s="100"/>
      <c r="N515" s="100"/>
      <c r="O515" s="101"/>
      <c r="P515" s="100"/>
      <c r="Q515" s="101"/>
      <c r="R515" s="100"/>
      <c r="S515" s="101"/>
      <c r="T515" s="100"/>
      <c r="U515" s="101"/>
      <c r="V515" s="100"/>
      <c r="W515" s="101"/>
      <c r="X515" s="100"/>
      <c r="Y515" s="101"/>
      <c r="Z515" s="100"/>
      <c r="AA515" s="101"/>
      <c r="AB515" s="100"/>
      <c r="AC515" s="100"/>
    </row>
    <row r="516">
      <c r="A516" s="93" t="s">
        <v>648</v>
      </c>
      <c r="B516" s="100"/>
      <c r="D516" s="100"/>
      <c r="H516" s="100"/>
      <c r="J516" s="100"/>
      <c r="N516" s="100"/>
      <c r="O516" s="101"/>
      <c r="P516" s="100"/>
      <c r="Q516" s="101"/>
      <c r="R516" s="100"/>
      <c r="S516" s="101"/>
      <c r="T516" s="100"/>
      <c r="U516" s="101"/>
      <c r="V516" s="100"/>
      <c r="W516" s="101"/>
      <c r="X516" s="100"/>
      <c r="Y516" s="101"/>
      <c r="Z516" s="100"/>
      <c r="AA516" s="101"/>
      <c r="AB516" s="100"/>
      <c r="AC516" s="100"/>
    </row>
    <row r="517">
      <c r="A517" s="93" t="s">
        <v>649</v>
      </c>
      <c r="B517" s="106"/>
      <c r="D517" s="106"/>
      <c r="H517" s="106"/>
      <c r="J517" s="106"/>
      <c r="N517" s="106"/>
      <c r="O517" s="105"/>
      <c r="P517" s="106"/>
      <c r="Q517" s="105"/>
      <c r="R517" s="106"/>
      <c r="S517" s="105"/>
      <c r="T517" s="106"/>
      <c r="U517" s="105"/>
      <c r="V517" s="106"/>
      <c r="W517" s="105"/>
      <c r="X517" s="106"/>
      <c r="Y517" s="105"/>
      <c r="Z517" s="106"/>
      <c r="AA517" s="105"/>
      <c r="AB517" s="106"/>
      <c r="AC517" s="106"/>
    </row>
    <row r="518">
      <c r="A518" s="93" t="s">
        <v>650</v>
      </c>
      <c r="B518" s="100"/>
      <c r="D518" s="100"/>
      <c r="H518" s="100"/>
      <c r="J518" s="100"/>
      <c r="N518" s="97">
        <v>0.0</v>
      </c>
      <c r="O518" s="98">
        <v>-3.191273E12</v>
      </c>
      <c r="P518" s="100"/>
      <c r="Q518" s="101"/>
      <c r="R518" s="100"/>
      <c r="S518" s="101"/>
      <c r="T518" s="100"/>
      <c r="U518" s="101"/>
      <c r="V518" s="100"/>
      <c r="W518" s="98">
        <v>-1178555.0</v>
      </c>
      <c r="X518" s="100"/>
      <c r="Y518" s="101"/>
      <c r="Z518" s="97">
        <v>0.0</v>
      </c>
      <c r="AA518" s="98">
        <v>4055.0</v>
      </c>
      <c r="AB518" s="100"/>
      <c r="AC518" s="97">
        <v>4.2567716E7</v>
      </c>
    </row>
    <row r="519">
      <c r="A519" s="93" t="s">
        <v>651</v>
      </c>
      <c r="B519" s="100"/>
      <c r="D519" s="100"/>
      <c r="H519" s="100"/>
      <c r="J519" s="100"/>
      <c r="N519" s="100"/>
      <c r="O519" s="101"/>
      <c r="P519" s="100"/>
      <c r="Q519" s="101"/>
      <c r="R519" s="100"/>
      <c r="S519" s="101"/>
      <c r="T519" s="100"/>
      <c r="U519" s="101"/>
      <c r="V519" s="100"/>
      <c r="W519" s="101"/>
      <c r="X519" s="100"/>
      <c r="Y519" s="101"/>
      <c r="Z519" s="100"/>
      <c r="AA519" s="101"/>
      <c r="AB519" s="100"/>
      <c r="AC519" s="100"/>
    </row>
    <row r="520">
      <c r="A520" s="93" t="s">
        <v>652</v>
      </c>
      <c r="B520" s="100"/>
      <c r="D520" s="100"/>
      <c r="H520" s="100"/>
      <c r="J520" s="100"/>
      <c r="N520" s="100"/>
      <c r="O520" s="101"/>
      <c r="P520" s="100"/>
      <c r="Q520" s="101"/>
      <c r="R520" s="100"/>
      <c r="S520" s="101"/>
      <c r="T520" s="100"/>
      <c r="U520" s="101"/>
      <c r="V520" s="100"/>
      <c r="W520" s="101"/>
      <c r="X520" s="100"/>
      <c r="Y520" s="101"/>
      <c r="Z520" s="100"/>
      <c r="AA520" s="101"/>
      <c r="AB520" s="100"/>
      <c r="AC520" s="100"/>
    </row>
    <row r="521">
      <c r="A521" s="93" t="s">
        <v>653</v>
      </c>
      <c r="B521" s="97">
        <v>2.6E10</v>
      </c>
      <c r="D521" s="100"/>
      <c r="H521" s="100"/>
      <c r="J521" s="100"/>
      <c r="N521" s="97">
        <v>1.4792E10</v>
      </c>
      <c r="O521" s="101"/>
      <c r="P521" s="100"/>
      <c r="Q521" s="101"/>
      <c r="R521" s="100"/>
      <c r="S521" s="101"/>
      <c r="T521" s="100"/>
      <c r="U521" s="101"/>
      <c r="V521" s="100"/>
      <c r="W521" s="101"/>
      <c r="X521" s="100"/>
      <c r="Y521" s="101"/>
      <c r="Z521" s="100"/>
      <c r="AA521" s="101"/>
      <c r="AB521" s="100"/>
      <c r="AC521" s="100"/>
    </row>
    <row r="522">
      <c r="A522" s="93" t="s">
        <v>654</v>
      </c>
      <c r="B522" s="100"/>
      <c r="D522" s="100"/>
      <c r="H522" s="100"/>
      <c r="J522" s="100"/>
      <c r="N522" s="97">
        <v>3.7439E10</v>
      </c>
      <c r="O522" s="98">
        <v>1.7607E10</v>
      </c>
      <c r="P522" s="100"/>
      <c r="Q522" s="101"/>
      <c r="R522" s="97">
        <v>594286.0</v>
      </c>
      <c r="S522" s="98">
        <v>0.0</v>
      </c>
      <c r="T522" s="100"/>
      <c r="U522" s="101"/>
      <c r="V522" s="100"/>
      <c r="W522" s="101"/>
      <c r="X522" s="100"/>
      <c r="Y522" s="101"/>
      <c r="Z522" s="100"/>
      <c r="AA522" s="101"/>
      <c r="AB522" s="100"/>
      <c r="AC522" s="100"/>
    </row>
    <row r="523">
      <c r="A523" s="93" t="s">
        <v>655</v>
      </c>
      <c r="B523" s="107">
        <v>-5.1E10</v>
      </c>
      <c r="D523" s="107">
        <v>-3.7E10</v>
      </c>
      <c r="H523" s="106"/>
      <c r="J523" s="106"/>
      <c r="N523" s="107">
        <v>-5.0735E10</v>
      </c>
      <c r="O523" s="105"/>
      <c r="P523" s="106"/>
      <c r="Q523" s="105"/>
      <c r="R523" s="106"/>
      <c r="S523" s="105"/>
      <c r="T523" s="106"/>
      <c r="U523" s="105"/>
      <c r="V523" s="106"/>
      <c r="W523" s="105"/>
      <c r="X523" s="106"/>
      <c r="Y523" s="105"/>
      <c r="Z523" s="106"/>
      <c r="AA523" s="105"/>
      <c r="AB523" s="106"/>
      <c r="AC523" s="106"/>
    </row>
    <row r="524">
      <c r="A524" s="93" t="s">
        <v>656</v>
      </c>
      <c r="B524" s="107">
        <v>-3.8707E13</v>
      </c>
      <c r="D524" s="107">
        <v>-1.5295E13</v>
      </c>
      <c r="H524" s="107">
        <v>-1020106.0</v>
      </c>
      <c r="J524" s="107">
        <v>-792247.0</v>
      </c>
      <c r="N524" s="107">
        <v>-2.7038972E13</v>
      </c>
      <c r="O524" s="108">
        <v>-7.18394E12</v>
      </c>
      <c r="P524" s="107">
        <v>-5.107746E12</v>
      </c>
      <c r="Q524" s="108">
        <v>-5.824388E12</v>
      </c>
      <c r="R524" s="107">
        <v>-167841.0</v>
      </c>
      <c r="S524" s="108">
        <v>0.0</v>
      </c>
      <c r="T524" s="107">
        <v>-19632.0</v>
      </c>
      <c r="U524" s="108">
        <v>-18321.0</v>
      </c>
      <c r="V524" s="107">
        <v>-548778.0</v>
      </c>
      <c r="W524" s="108">
        <v>-1739801.0</v>
      </c>
      <c r="X524" s="107">
        <v>-5.31759304083E11</v>
      </c>
      <c r="Y524" s="108">
        <v>-3.52508823923E11</v>
      </c>
      <c r="Z524" s="107">
        <v>-1068000.0</v>
      </c>
      <c r="AA524" s="108">
        <v>-1086000.0</v>
      </c>
      <c r="AB524" s="107">
        <v>-8.0000865E7</v>
      </c>
      <c r="AC524" s="107">
        <v>-1.8390982E7</v>
      </c>
    </row>
    <row r="525">
      <c r="A525" s="93" t="s">
        <v>657</v>
      </c>
      <c r="B525" s="100"/>
      <c r="D525" s="100"/>
      <c r="H525" s="100"/>
      <c r="J525" s="100"/>
      <c r="N525" s="100"/>
      <c r="O525" s="101"/>
      <c r="P525" s="100"/>
      <c r="Q525" s="101"/>
      <c r="R525" s="100"/>
      <c r="S525" s="101"/>
      <c r="T525" s="100"/>
      <c r="U525" s="101"/>
      <c r="V525" s="100"/>
      <c r="W525" s="101"/>
      <c r="X525" s="100"/>
      <c r="Y525" s="101"/>
      <c r="Z525" s="100"/>
      <c r="AA525" s="101"/>
      <c r="AB525" s="100"/>
      <c r="AC525" s="100"/>
    </row>
    <row r="526">
      <c r="A526" s="93" t="s">
        <v>658</v>
      </c>
      <c r="B526" s="107">
        <v>-3.197E12</v>
      </c>
      <c r="D526" s="107">
        <v>-1.509E12</v>
      </c>
      <c r="H526" s="107">
        <v>-66111.0</v>
      </c>
      <c r="J526" s="107">
        <v>-11618.0</v>
      </c>
      <c r="N526" s="106"/>
      <c r="O526" s="105"/>
      <c r="P526" s="106"/>
      <c r="Q526" s="105"/>
      <c r="R526" s="107">
        <v>-12649.0</v>
      </c>
      <c r="S526" s="108">
        <v>-9879.0</v>
      </c>
      <c r="T526" s="106"/>
      <c r="U526" s="105"/>
      <c r="V526" s="107">
        <v>-457944.0</v>
      </c>
      <c r="W526" s="108">
        <v>-3715.0</v>
      </c>
      <c r="X526" s="106"/>
      <c r="Y526" s="105"/>
      <c r="Z526" s="106"/>
      <c r="AA526" s="105"/>
      <c r="AB526" s="106"/>
      <c r="AC526" s="106"/>
    </row>
    <row r="527">
      <c r="A527" s="93" t="s">
        <v>659</v>
      </c>
      <c r="B527" s="100"/>
      <c r="D527" s="100"/>
      <c r="H527" s="100"/>
      <c r="J527" s="100"/>
      <c r="N527" s="100"/>
      <c r="O527" s="101"/>
      <c r="P527" s="100"/>
      <c r="Q527" s="101"/>
      <c r="R527" s="100"/>
      <c r="S527" s="101"/>
      <c r="T527" s="100"/>
      <c r="U527" s="101"/>
      <c r="V527" s="100"/>
      <c r="W527" s="101"/>
      <c r="X527" s="100"/>
      <c r="Y527" s="101"/>
      <c r="Z527" s="100"/>
      <c r="AA527" s="101"/>
      <c r="AB527" s="100"/>
      <c r="AC527" s="100"/>
    </row>
    <row r="528">
      <c r="A528" s="93" t="s">
        <v>660</v>
      </c>
      <c r="B528" s="97">
        <v>0.0</v>
      </c>
      <c r="D528" s="97">
        <v>-3.191E12</v>
      </c>
      <c r="H528" s="100"/>
      <c r="J528" s="100"/>
      <c r="N528" s="100"/>
      <c r="O528" s="101"/>
      <c r="P528" s="100"/>
      <c r="Q528" s="101"/>
      <c r="R528" s="97">
        <v>-241357.0</v>
      </c>
      <c r="S528" s="98">
        <v>-100135.0</v>
      </c>
      <c r="T528" s="100"/>
      <c r="U528" s="101"/>
      <c r="V528" s="100"/>
      <c r="W528" s="101"/>
      <c r="X528" s="100"/>
      <c r="Y528" s="101"/>
      <c r="Z528" s="100"/>
      <c r="AA528" s="101"/>
      <c r="AB528" s="100"/>
      <c r="AC528" s="97">
        <v>-16005.0</v>
      </c>
    </row>
    <row r="529">
      <c r="A529" s="93" t="s">
        <v>661</v>
      </c>
      <c r="B529" s="97">
        <v>-1.7379E13</v>
      </c>
      <c r="D529" s="97">
        <v>-2.5528E13</v>
      </c>
      <c r="H529" s="97">
        <v>-1836246.0</v>
      </c>
      <c r="J529" s="97">
        <v>-1813512.0</v>
      </c>
      <c r="N529" s="97">
        <v>-1.2230036E13</v>
      </c>
      <c r="O529" s="98">
        <v>-1.8653279E13</v>
      </c>
      <c r="P529" s="97">
        <v>-5.771276E12</v>
      </c>
      <c r="Q529" s="98">
        <v>-7.357788E12</v>
      </c>
      <c r="R529" s="97">
        <v>134807.0</v>
      </c>
      <c r="S529" s="98">
        <v>-2420316.0</v>
      </c>
      <c r="T529" s="97">
        <v>1624.0</v>
      </c>
      <c r="U529" s="98">
        <v>-6517.0</v>
      </c>
      <c r="V529" s="97">
        <v>-3094717.0</v>
      </c>
      <c r="W529" s="98">
        <v>-3240305.0</v>
      </c>
      <c r="X529" s="97">
        <v>-1.04174172144E12</v>
      </c>
      <c r="Y529" s="98">
        <v>-9.39442487346E11</v>
      </c>
      <c r="Z529" s="97">
        <v>-1074265.0</v>
      </c>
      <c r="AA529" s="98">
        <v>-1088230.0</v>
      </c>
      <c r="AB529" s="97">
        <v>-4.32962043E8</v>
      </c>
      <c r="AC529" s="97">
        <v>-7.4219975E7</v>
      </c>
    </row>
    <row r="530">
      <c r="A530" s="93" t="s">
        <v>662</v>
      </c>
      <c r="B530" s="97">
        <v>-1.9622E13</v>
      </c>
      <c r="D530" s="97">
        <v>-4.153E12</v>
      </c>
      <c r="H530" s="97">
        <v>255929.0</v>
      </c>
      <c r="J530" s="97">
        <v>548959.0</v>
      </c>
      <c r="N530" s="97">
        <v>-1.9322961E13</v>
      </c>
      <c r="O530" s="98">
        <v>3.837014E12</v>
      </c>
      <c r="P530" s="97">
        <v>5.17489E11</v>
      </c>
      <c r="Q530" s="98">
        <v>1.77463E11</v>
      </c>
      <c r="R530" s="97">
        <v>-16761.0</v>
      </c>
      <c r="S530" s="98">
        <v>1032599.0</v>
      </c>
      <c r="T530" s="97">
        <v>135478.0</v>
      </c>
      <c r="U530" s="98">
        <v>195025.0</v>
      </c>
      <c r="V530" s="97">
        <v>-1326447.0</v>
      </c>
      <c r="W530" s="98">
        <v>-1712121.0</v>
      </c>
      <c r="X530" s="97">
        <v>1.84013138765E11</v>
      </c>
      <c r="Y530" s="98">
        <v>-4.22965396626E11</v>
      </c>
      <c r="Z530" s="97">
        <v>-65864.0</v>
      </c>
      <c r="AA530" s="98">
        <v>-160715.0</v>
      </c>
      <c r="AB530" s="97">
        <v>-2.13378541E8</v>
      </c>
      <c r="AC530" s="97">
        <v>2.21183947E8</v>
      </c>
    </row>
    <row r="531">
      <c r="A531" s="93" t="s">
        <v>663</v>
      </c>
      <c r="B531" s="97">
        <v>6.1295E13</v>
      </c>
      <c r="D531" s="97">
        <v>6.3947E13</v>
      </c>
      <c r="H531" s="97">
        <v>3818601.0</v>
      </c>
      <c r="J531" s="97">
        <v>3269642.0</v>
      </c>
      <c r="N531" s="97">
        <v>3.8281513E13</v>
      </c>
      <c r="O531" s="98">
        <v>3.3321741E13</v>
      </c>
      <c r="P531" s="97">
        <v>5.02882E11</v>
      </c>
      <c r="Q531" s="98">
        <v>3.25197E11</v>
      </c>
      <c r="R531" s="97">
        <v>3850844.0</v>
      </c>
      <c r="S531" s="98">
        <v>2778415.0</v>
      </c>
      <c r="T531" s="97">
        <v>1265434.0</v>
      </c>
      <c r="U531" s="98">
        <v>1059457.0</v>
      </c>
      <c r="V531" s="97">
        <v>4525505.0</v>
      </c>
      <c r="W531" s="98">
        <v>6141267.0</v>
      </c>
      <c r="X531" s="97">
        <v>2.13339908162E12</v>
      </c>
      <c r="Y531" s="98">
        <v>2.543833653523E12</v>
      </c>
      <c r="Z531" s="97">
        <v>923047.0</v>
      </c>
      <c r="AA531" s="98">
        <v>1082219.0</v>
      </c>
      <c r="AB531" s="97">
        <v>3.70538755E8</v>
      </c>
      <c r="AC531" s="97">
        <v>1.49354808E8</v>
      </c>
    </row>
    <row r="532">
      <c r="A532" s="93" t="s">
        <v>664</v>
      </c>
      <c r="B532" s="97">
        <v>-5.37E11</v>
      </c>
      <c r="D532" s="97">
        <v>1.501E12</v>
      </c>
      <c r="H532" s="97">
        <v>0.0</v>
      </c>
      <c r="J532" s="97">
        <v>0.0</v>
      </c>
      <c r="N532" s="97">
        <v>-3.61943E11</v>
      </c>
      <c r="O532" s="98">
        <v>1.122758E12</v>
      </c>
      <c r="P532" s="97">
        <v>2.27E8</v>
      </c>
      <c r="Q532" s="98">
        <v>2.22E8</v>
      </c>
      <c r="R532" s="97">
        <v>-8395.0</v>
      </c>
      <c r="S532" s="98">
        <v>3983.0</v>
      </c>
      <c r="T532" s="97">
        <v>-883.0</v>
      </c>
      <c r="U532" s="98">
        <v>10952.0</v>
      </c>
      <c r="V532" s="97">
        <v>-13685.0</v>
      </c>
      <c r="W532" s="98">
        <v>96359.0</v>
      </c>
      <c r="X532" s="97">
        <v>-5.037730245E9</v>
      </c>
      <c r="Y532" s="98">
        <v>1.2530824723E10</v>
      </c>
      <c r="Z532" s="97">
        <v>-27055.0</v>
      </c>
      <c r="AA532" s="98">
        <v>1543.0</v>
      </c>
      <c r="AB532" s="100"/>
      <c r="AC532" s="100"/>
    </row>
    <row r="533">
      <c r="A533" s="93" t="s">
        <v>665</v>
      </c>
      <c r="B533" s="100"/>
      <c r="D533" s="100"/>
      <c r="H533" s="97">
        <v>0.0</v>
      </c>
      <c r="J533" s="97">
        <v>0.0</v>
      </c>
      <c r="N533" s="100"/>
      <c r="O533" s="101"/>
      <c r="P533" s="100"/>
      <c r="Q533" s="101"/>
      <c r="R533" s="100"/>
      <c r="S533" s="101"/>
      <c r="T533" s="100"/>
      <c r="U533" s="101"/>
      <c r="V533" s="100"/>
      <c r="W533" s="101"/>
      <c r="X533" s="100"/>
      <c r="Y533" s="101"/>
      <c r="Z533" s="100"/>
      <c r="AA533" s="101"/>
      <c r="AB533" s="100"/>
      <c r="AC533" s="100"/>
    </row>
    <row r="534">
      <c r="A534" s="93" t="s">
        <v>666</v>
      </c>
      <c r="B534" s="100"/>
      <c r="D534" s="100"/>
      <c r="H534" s="97">
        <v>0.0</v>
      </c>
      <c r="J534" s="97">
        <v>0.0</v>
      </c>
      <c r="N534" s="100"/>
      <c r="O534" s="101"/>
      <c r="P534" s="100"/>
      <c r="Q534" s="101"/>
      <c r="R534" s="100"/>
      <c r="S534" s="101"/>
      <c r="T534" s="100"/>
      <c r="U534" s="101"/>
      <c r="V534" s="100"/>
      <c r="W534" s="101"/>
      <c r="X534" s="100"/>
      <c r="Y534" s="101"/>
      <c r="Z534" s="100"/>
      <c r="AA534" s="101"/>
      <c r="AB534" s="100"/>
      <c r="AC534" s="100"/>
    </row>
    <row r="535">
      <c r="A535" s="93" t="s">
        <v>667</v>
      </c>
      <c r="B535" s="97">
        <v>4.1136E13</v>
      </c>
      <c r="D535" s="97">
        <v>6.1295E13</v>
      </c>
      <c r="H535" s="97">
        <v>4074530.0</v>
      </c>
      <c r="J535" s="97">
        <v>3818601.0</v>
      </c>
      <c r="N535" s="97">
        <v>1.8596609E13</v>
      </c>
      <c r="O535" s="98">
        <v>3.8281513E13</v>
      </c>
      <c r="P535" s="97">
        <v>1.020598E12</v>
      </c>
      <c r="Q535" s="98">
        <v>5.02882E11</v>
      </c>
      <c r="R535" s="97">
        <v>3674839.0</v>
      </c>
      <c r="S535" s="98">
        <v>3850844.0</v>
      </c>
      <c r="T535" s="97">
        <v>1400029.0</v>
      </c>
      <c r="U535" s="98">
        <v>1265434.0</v>
      </c>
      <c r="V535" s="97">
        <v>3185373.0</v>
      </c>
      <c r="W535" s="98">
        <v>4525505.0</v>
      </c>
      <c r="X535" s="97">
        <v>2.31237449014E12</v>
      </c>
      <c r="Y535" s="98">
        <v>2.13339908162E12</v>
      </c>
      <c r="Z535" s="97">
        <v>830128.0</v>
      </c>
      <c r="AA535" s="98">
        <v>923047.0</v>
      </c>
      <c r="AB535" s="97">
        <v>1.57160214E8</v>
      </c>
      <c r="AC535" s="97">
        <v>3.70538755E8</v>
      </c>
    </row>
    <row r="536">
      <c r="A536" s="113"/>
    </row>
    <row r="537">
      <c r="A537" s="113"/>
    </row>
    <row r="538">
      <c r="A538" s="113"/>
    </row>
    <row r="539">
      <c r="A539" s="113"/>
    </row>
    <row r="540">
      <c r="A540" s="113"/>
    </row>
    <row r="541">
      <c r="A541" s="113"/>
    </row>
    <row r="542">
      <c r="A542" s="113"/>
    </row>
    <row r="543">
      <c r="A543" s="113"/>
    </row>
    <row r="544">
      <c r="A544" s="113"/>
    </row>
    <row r="545">
      <c r="A545" s="113"/>
    </row>
    <row r="546">
      <c r="A546" s="113"/>
    </row>
    <row r="547">
      <c r="A547" s="113"/>
    </row>
    <row r="548">
      <c r="A548" s="113"/>
    </row>
    <row r="549">
      <c r="A549" s="113"/>
    </row>
    <row r="550">
      <c r="A550" s="113"/>
    </row>
    <row r="551">
      <c r="A551" s="113"/>
    </row>
    <row r="552">
      <c r="A552" s="113"/>
    </row>
    <row r="553">
      <c r="A553" s="113"/>
    </row>
    <row r="554">
      <c r="A554" s="113"/>
    </row>
    <row r="555">
      <c r="A555" s="113"/>
    </row>
    <row r="556">
      <c r="A556" s="113"/>
    </row>
    <row r="557">
      <c r="A557" s="113"/>
    </row>
    <row r="558">
      <c r="A558" s="113"/>
    </row>
    <row r="559">
      <c r="A559" s="113"/>
    </row>
    <row r="560">
      <c r="A560" s="113"/>
    </row>
    <row r="561">
      <c r="A561" s="113"/>
    </row>
    <row r="562">
      <c r="A562" s="113"/>
    </row>
    <row r="563">
      <c r="A563" s="113"/>
    </row>
    <row r="564">
      <c r="A564" s="113"/>
    </row>
    <row r="565">
      <c r="A565" s="113"/>
    </row>
    <row r="566">
      <c r="A566" s="113"/>
    </row>
    <row r="567">
      <c r="A567" s="113"/>
    </row>
    <row r="568">
      <c r="A568" s="113"/>
    </row>
    <row r="569">
      <c r="A569" s="113"/>
    </row>
    <row r="570">
      <c r="A570" s="113"/>
    </row>
    <row r="571">
      <c r="A571" s="113"/>
    </row>
    <row r="572">
      <c r="A572" s="113"/>
    </row>
    <row r="573">
      <c r="A573" s="113"/>
    </row>
    <row r="574">
      <c r="A574" s="113"/>
    </row>
    <row r="575">
      <c r="A575" s="113"/>
    </row>
    <row r="576">
      <c r="A576" s="113"/>
    </row>
    <row r="577">
      <c r="A577" s="113"/>
    </row>
    <row r="578">
      <c r="A578" s="113"/>
    </row>
    <row r="579">
      <c r="A579" s="113"/>
    </row>
    <row r="580">
      <c r="A580" s="113"/>
    </row>
    <row r="581">
      <c r="A581" s="113"/>
    </row>
    <row r="582">
      <c r="A582" s="113"/>
    </row>
    <row r="583">
      <c r="A583" s="113"/>
    </row>
    <row r="584">
      <c r="A584" s="113"/>
    </row>
    <row r="585">
      <c r="A585" s="113"/>
    </row>
    <row r="586">
      <c r="A586" s="113"/>
    </row>
    <row r="587">
      <c r="A587" s="113"/>
    </row>
    <row r="588">
      <c r="A588" s="113"/>
    </row>
    <row r="589">
      <c r="A589" s="113"/>
    </row>
    <row r="590">
      <c r="A590" s="113"/>
    </row>
    <row r="591">
      <c r="A591" s="113"/>
    </row>
    <row r="592">
      <c r="A592" s="113"/>
    </row>
    <row r="593">
      <c r="A593" s="113"/>
    </row>
    <row r="594">
      <c r="A594" s="113"/>
    </row>
    <row r="595">
      <c r="A595" s="113"/>
    </row>
    <row r="596">
      <c r="A596" s="113"/>
    </row>
    <row r="597">
      <c r="A597" s="113"/>
    </row>
    <row r="598">
      <c r="A598" s="113"/>
    </row>
    <row r="599">
      <c r="A599" s="113"/>
    </row>
    <row r="600">
      <c r="A600" s="113"/>
    </row>
    <row r="601">
      <c r="A601" s="113"/>
    </row>
    <row r="602">
      <c r="A602" s="113"/>
    </row>
    <row r="603">
      <c r="A603" s="113"/>
    </row>
    <row r="604">
      <c r="A604" s="113"/>
    </row>
    <row r="605">
      <c r="A605" s="113"/>
    </row>
    <row r="606">
      <c r="A606" s="113"/>
    </row>
    <row r="607">
      <c r="A607" s="113"/>
    </row>
    <row r="608">
      <c r="A608" s="113"/>
    </row>
    <row r="609">
      <c r="A609" s="113"/>
    </row>
    <row r="610">
      <c r="A610" s="113"/>
    </row>
    <row r="611">
      <c r="A611" s="113"/>
    </row>
    <row r="612">
      <c r="A612" s="113"/>
    </row>
    <row r="613">
      <c r="A613" s="113"/>
    </row>
    <row r="614">
      <c r="A614" s="113"/>
    </row>
    <row r="615">
      <c r="A615" s="113"/>
    </row>
    <row r="616">
      <c r="A616" s="113"/>
    </row>
    <row r="617">
      <c r="A617" s="113"/>
    </row>
    <row r="618">
      <c r="A618" s="113"/>
    </row>
    <row r="619">
      <c r="A619" s="113"/>
    </row>
    <row r="620">
      <c r="A620" s="113"/>
    </row>
    <row r="621">
      <c r="A621" s="113"/>
    </row>
    <row r="622">
      <c r="A622" s="113"/>
    </row>
    <row r="623">
      <c r="A623" s="113"/>
    </row>
    <row r="624">
      <c r="A624" s="113"/>
    </row>
    <row r="625">
      <c r="A625" s="113"/>
    </row>
    <row r="626">
      <c r="A626" s="113"/>
    </row>
    <row r="627">
      <c r="A627" s="113"/>
    </row>
    <row r="628">
      <c r="A628" s="113"/>
    </row>
    <row r="629">
      <c r="A629" s="113"/>
    </row>
    <row r="630">
      <c r="A630" s="113"/>
    </row>
    <row r="631">
      <c r="A631" s="113"/>
    </row>
    <row r="632">
      <c r="A632" s="113"/>
    </row>
    <row r="633">
      <c r="A633" s="113"/>
    </row>
    <row r="634">
      <c r="A634" s="113"/>
    </row>
    <row r="635">
      <c r="A635" s="113"/>
    </row>
    <row r="636">
      <c r="A636" s="113"/>
    </row>
    <row r="637">
      <c r="A637" s="113"/>
    </row>
    <row r="638">
      <c r="A638" s="113"/>
    </row>
    <row r="639">
      <c r="A639" s="113"/>
    </row>
    <row r="640">
      <c r="A640" s="113"/>
    </row>
    <row r="641">
      <c r="A641" s="113"/>
    </row>
    <row r="642">
      <c r="A642" s="113"/>
    </row>
    <row r="643">
      <c r="A643" s="113"/>
    </row>
    <row r="644">
      <c r="A644" s="113"/>
    </row>
    <row r="645">
      <c r="A645" s="113"/>
    </row>
    <row r="646">
      <c r="A646" s="113"/>
    </row>
    <row r="647">
      <c r="A647" s="113"/>
    </row>
    <row r="648">
      <c r="A648" s="113"/>
    </row>
    <row r="649">
      <c r="A649" s="113"/>
    </row>
    <row r="650">
      <c r="A650" s="113"/>
    </row>
    <row r="651">
      <c r="A651" s="113"/>
    </row>
    <row r="652">
      <c r="A652" s="113"/>
    </row>
    <row r="653">
      <c r="A653" s="113"/>
    </row>
    <row r="654">
      <c r="A654" s="113"/>
    </row>
    <row r="655">
      <c r="A655" s="113"/>
    </row>
    <row r="656">
      <c r="A656" s="113"/>
    </row>
    <row r="657">
      <c r="A657" s="113"/>
    </row>
    <row r="658">
      <c r="A658" s="113"/>
    </row>
    <row r="659">
      <c r="A659" s="113"/>
    </row>
    <row r="660">
      <c r="A660" s="113"/>
    </row>
    <row r="661">
      <c r="A661" s="113"/>
    </row>
    <row r="662">
      <c r="A662" s="113"/>
    </row>
    <row r="663">
      <c r="A663" s="113"/>
    </row>
    <row r="664">
      <c r="A664" s="113"/>
    </row>
    <row r="665">
      <c r="A665" s="113"/>
    </row>
    <row r="666">
      <c r="A666" s="113"/>
    </row>
    <row r="667">
      <c r="A667" s="113"/>
    </row>
    <row r="668">
      <c r="A668" s="113"/>
    </row>
    <row r="669">
      <c r="A669" s="113"/>
    </row>
    <row r="670">
      <c r="A670" s="113"/>
    </row>
    <row r="671">
      <c r="A671" s="113"/>
    </row>
    <row r="672">
      <c r="A672" s="113"/>
    </row>
    <row r="673">
      <c r="A673" s="113"/>
    </row>
    <row r="674">
      <c r="A674" s="113"/>
    </row>
    <row r="675">
      <c r="A675" s="113"/>
    </row>
    <row r="676">
      <c r="A676" s="113"/>
    </row>
    <row r="677">
      <c r="A677" s="113"/>
    </row>
    <row r="678">
      <c r="A678" s="113"/>
    </row>
    <row r="679">
      <c r="A679" s="113"/>
    </row>
    <row r="680">
      <c r="A680" s="113"/>
    </row>
    <row r="681">
      <c r="A681" s="113"/>
    </row>
    <row r="682">
      <c r="A682" s="113"/>
    </row>
    <row r="683">
      <c r="A683" s="113"/>
    </row>
    <row r="684">
      <c r="A684" s="113"/>
    </row>
    <row r="685">
      <c r="A685" s="113"/>
    </row>
    <row r="686">
      <c r="A686" s="113"/>
    </row>
    <row r="687">
      <c r="A687" s="113"/>
    </row>
    <row r="688">
      <c r="A688" s="113"/>
    </row>
    <row r="689">
      <c r="A689" s="113"/>
    </row>
    <row r="690">
      <c r="A690" s="113"/>
    </row>
    <row r="691">
      <c r="A691" s="113"/>
    </row>
    <row r="692">
      <c r="A692" s="113"/>
    </row>
    <row r="693">
      <c r="A693" s="113"/>
    </row>
    <row r="694">
      <c r="A694" s="113"/>
    </row>
    <row r="695">
      <c r="A695" s="113"/>
    </row>
    <row r="696">
      <c r="A696" s="113"/>
    </row>
    <row r="697">
      <c r="A697" s="113"/>
    </row>
    <row r="698">
      <c r="A698" s="113"/>
    </row>
    <row r="699">
      <c r="A699" s="113"/>
    </row>
    <row r="700">
      <c r="A700" s="113"/>
    </row>
    <row r="701">
      <c r="A701" s="113"/>
    </row>
    <row r="702">
      <c r="A702" s="113"/>
    </row>
    <row r="703">
      <c r="A703" s="113"/>
    </row>
    <row r="704">
      <c r="A704" s="113"/>
    </row>
    <row r="705">
      <c r="A705" s="113"/>
    </row>
    <row r="706">
      <c r="A706" s="113"/>
    </row>
    <row r="707">
      <c r="A707" s="113"/>
    </row>
    <row r="708">
      <c r="A708" s="113"/>
    </row>
    <row r="709">
      <c r="A709" s="113"/>
    </row>
    <row r="710">
      <c r="A710" s="113"/>
    </row>
    <row r="711">
      <c r="A711" s="113"/>
    </row>
    <row r="712">
      <c r="A712" s="113"/>
    </row>
    <row r="713">
      <c r="A713" s="113"/>
    </row>
    <row r="714">
      <c r="A714" s="113"/>
    </row>
    <row r="715">
      <c r="A715" s="113"/>
    </row>
    <row r="716">
      <c r="A716" s="113"/>
    </row>
    <row r="717">
      <c r="A717" s="113"/>
    </row>
    <row r="718">
      <c r="A718" s="113"/>
    </row>
    <row r="719">
      <c r="A719" s="113"/>
    </row>
    <row r="720">
      <c r="A720" s="113"/>
    </row>
    <row r="721">
      <c r="A721" s="113"/>
    </row>
    <row r="722">
      <c r="A722" s="113"/>
    </row>
    <row r="723">
      <c r="A723" s="113"/>
    </row>
    <row r="724">
      <c r="A724" s="113"/>
    </row>
    <row r="725">
      <c r="A725" s="113"/>
    </row>
    <row r="726">
      <c r="A726" s="113"/>
    </row>
    <row r="727">
      <c r="A727" s="113"/>
    </row>
    <row r="728">
      <c r="A728" s="113"/>
    </row>
    <row r="729">
      <c r="A729" s="113"/>
    </row>
    <row r="730">
      <c r="A730" s="113"/>
    </row>
    <row r="731">
      <c r="A731" s="113"/>
    </row>
    <row r="732">
      <c r="A732" s="113"/>
    </row>
    <row r="733">
      <c r="A733" s="113"/>
    </row>
    <row r="734">
      <c r="A734" s="113"/>
    </row>
    <row r="735">
      <c r="A735" s="113"/>
    </row>
    <row r="736">
      <c r="A736" s="113"/>
    </row>
    <row r="737">
      <c r="A737" s="113"/>
    </row>
    <row r="738">
      <c r="A738" s="113"/>
    </row>
    <row r="739">
      <c r="A739" s="113"/>
    </row>
    <row r="740">
      <c r="A740" s="113"/>
    </row>
    <row r="741">
      <c r="A741" s="113"/>
    </row>
    <row r="742">
      <c r="A742" s="113"/>
    </row>
    <row r="743">
      <c r="A743" s="113"/>
    </row>
    <row r="744">
      <c r="A744" s="113"/>
    </row>
    <row r="745">
      <c r="A745" s="113"/>
    </row>
    <row r="746">
      <c r="A746" s="113"/>
    </row>
    <row r="747">
      <c r="A747" s="113"/>
    </row>
    <row r="748">
      <c r="A748" s="113"/>
    </row>
    <row r="749">
      <c r="A749" s="113"/>
    </row>
    <row r="750">
      <c r="A750" s="113"/>
    </row>
    <row r="751">
      <c r="A751" s="113"/>
    </row>
    <row r="752">
      <c r="A752" s="113"/>
    </row>
    <row r="753">
      <c r="A753" s="113"/>
    </row>
    <row r="754">
      <c r="A754" s="113"/>
    </row>
    <row r="755">
      <c r="A755" s="113"/>
    </row>
    <row r="756">
      <c r="A756" s="113"/>
    </row>
    <row r="757">
      <c r="A757" s="113"/>
    </row>
    <row r="758">
      <c r="A758" s="113"/>
    </row>
    <row r="759">
      <c r="A759" s="113"/>
    </row>
    <row r="760">
      <c r="A760" s="113"/>
    </row>
    <row r="761">
      <c r="A761" s="113"/>
    </row>
    <row r="762">
      <c r="A762" s="113"/>
    </row>
    <row r="763">
      <c r="A763" s="113"/>
    </row>
    <row r="764">
      <c r="A764" s="113"/>
    </row>
    <row r="765">
      <c r="A765" s="113"/>
    </row>
    <row r="766">
      <c r="A766" s="113"/>
    </row>
    <row r="767">
      <c r="A767" s="113"/>
    </row>
    <row r="768">
      <c r="A768" s="113"/>
    </row>
    <row r="769">
      <c r="A769" s="113"/>
    </row>
    <row r="770">
      <c r="A770" s="113"/>
    </row>
    <row r="771">
      <c r="A771" s="113"/>
    </row>
    <row r="772">
      <c r="A772" s="113"/>
    </row>
    <row r="773">
      <c r="A773" s="113"/>
    </row>
    <row r="774">
      <c r="A774" s="113"/>
    </row>
    <row r="775">
      <c r="A775" s="113"/>
    </row>
    <row r="776">
      <c r="A776" s="113"/>
    </row>
    <row r="777">
      <c r="A777" s="113"/>
    </row>
    <row r="778">
      <c r="A778" s="113"/>
    </row>
    <row r="779">
      <c r="A779" s="113"/>
    </row>
    <row r="780">
      <c r="A780" s="113"/>
    </row>
    <row r="781">
      <c r="A781" s="113"/>
    </row>
    <row r="782">
      <c r="A782" s="113"/>
    </row>
    <row r="783">
      <c r="A783" s="113"/>
    </row>
    <row r="784">
      <c r="A784" s="113"/>
    </row>
    <row r="785">
      <c r="A785" s="113"/>
    </row>
    <row r="786">
      <c r="A786" s="113"/>
    </row>
    <row r="787">
      <c r="A787" s="113"/>
    </row>
    <row r="788">
      <c r="A788" s="113"/>
    </row>
    <row r="789">
      <c r="A789" s="113"/>
    </row>
    <row r="790">
      <c r="A790" s="113"/>
    </row>
    <row r="791">
      <c r="A791" s="113"/>
    </row>
    <row r="792">
      <c r="A792" s="113"/>
    </row>
    <row r="793">
      <c r="A793" s="113"/>
    </row>
    <row r="794">
      <c r="A794" s="113"/>
    </row>
    <row r="795">
      <c r="A795" s="113"/>
    </row>
    <row r="796">
      <c r="A796" s="113"/>
    </row>
    <row r="797">
      <c r="A797" s="113"/>
    </row>
    <row r="798">
      <c r="A798" s="113"/>
    </row>
    <row r="799">
      <c r="A799" s="113"/>
    </row>
    <row r="800">
      <c r="A800" s="113"/>
    </row>
    <row r="801">
      <c r="A801" s="113"/>
    </row>
    <row r="802">
      <c r="A802" s="113"/>
    </row>
    <row r="803">
      <c r="A803" s="113"/>
    </row>
    <row r="804">
      <c r="A804" s="113"/>
    </row>
    <row r="805">
      <c r="A805" s="113"/>
    </row>
    <row r="806">
      <c r="A806" s="113"/>
    </row>
    <row r="807">
      <c r="A807" s="113"/>
    </row>
    <row r="808">
      <c r="A808" s="113"/>
    </row>
    <row r="809">
      <c r="A809" s="113"/>
    </row>
    <row r="810">
      <c r="A810" s="113"/>
    </row>
    <row r="811">
      <c r="A811" s="113"/>
    </row>
    <row r="812">
      <c r="A812" s="113"/>
    </row>
    <row r="813">
      <c r="A813" s="113"/>
    </row>
    <row r="814">
      <c r="A814" s="113"/>
    </row>
    <row r="815">
      <c r="A815" s="113"/>
    </row>
    <row r="816">
      <c r="A816" s="113"/>
    </row>
    <row r="817">
      <c r="A817" s="113"/>
    </row>
    <row r="818">
      <c r="A818" s="113"/>
    </row>
    <row r="819">
      <c r="A819" s="113"/>
    </row>
    <row r="820">
      <c r="A820" s="113"/>
    </row>
    <row r="821">
      <c r="A821" s="113"/>
    </row>
    <row r="822">
      <c r="A822" s="113"/>
    </row>
    <row r="823">
      <c r="A823" s="113"/>
    </row>
    <row r="824">
      <c r="A824" s="113"/>
    </row>
    <row r="825">
      <c r="A825" s="113"/>
    </row>
    <row r="826">
      <c r="A826" s="113"/>
    </row>
    <row r="827">
      <c r="A827" s="113"/>
    </row>
    <row r="828">
      <c r="A828" s="113"/>
    </row>
    <row r="829">
      <c r="A829" s="113"/>
    </row>
    <row r="830">
      <c r="A830" s="113"/>
    </row>
    <row r="831">
      <c r="A831" s="113"/>
    </row>
    <row r="832">
      <c r="A832" s="113"/>
    </row>
    <row r="833">
      <c r="A833" s="113"/>
    </row>
    <row r="834">
      <c r="A834" s="113"/>
    </row>
    <row r="835">
      <c r="A835" s="113"/>
    </row>
    <row r="836">
      <c r="A836" s="113"/>
    </row>
    <row r="837">
      <c r="A837" s="113"/>
    </row>
    <row r="838">
      <c r="A838" s="113"/>
    </row>
    <row r="839">
      <c r="A839" s="113"/>
    </row>
    <row r="840">
      <c r="A840" s="113"/>
    </row>
    <row r="841">
      <c r="A841" s="113"/>
    </row>
    <row r="842">
      <c r="A842" s="113"/>
    </row>
    <row r="843">
      <c r="A843" s="113"/>
    </row>
    <row r="844">
      <c r="A844" s="113"/>
    </row>
    <row r="845">
      <c r="A845" s="113"/>
    </row>
    <row r="846">
      <c r="A846" s="113"/>
    </row>
    <row r="847">
      <c r="A847" s="113"/>
    </row>
    <row r="848">
      <c r="A848" s="113"/>
    </row>
    <row r="849">
      <c r="A849" s="113"/>
    </row>
    <row r="850">
      <c r="A850" s="113"/>
    </row>
    <row r="851">
      <c r="A851" s="113"/>
    </row>
    <row r="852">
      <c r="A852" s="113"/>
    </row>
    <row r="853">
      <c r="A853" s="113"/>
    </row>
    <row r="854">
      <c r="A854" s="113"/>
    </row>
    <row r="855">
      <c r="A855" s="113"/>
    </row>
    <row r="856">
      <c r="A856" s="113"/>
    </row>
    <row r="857">
      <c r="A857" s="113"/>
    </row>
    <row r="858">
      <c r="A858" s="113"/>
    </row>
    <row r="859">
      <c r="A859" s="113"/>
    </row>
    <row r="860">
      <c r="A860" s="113"/>
    </row>
    <row r="861">
      <c r="A861" s="113"/>
    </row>
    <row r="862">
      <c r="A862" s="113"/>
    </row>
    <row r="863">
      <c r="A863" s="113"/>
    </row>
    <row r="864">
      <c r="A864" s="113"/>
    </row>
    <row r="865">
      <c r="A865" s="113"/>
    </row>
    <row r="866">
      <c r="A866" s="113"/>
    </row>
    <row r="867">
      <c r="A867" s="113"/>
    </row>
    <row r="868">
      <c r="A868" s="113"/>
    </row>
    <row r="869">
      <c r="A869" s="113"/>
    </row>
    <row r="870">
      <c r="A870" s="113"/>
    </row>
    <row r="871">
      <c r="A871" s="113"/>
    </row>
    <row r="872">
      <c r="A872" s="113"/>
    </row>
    <row r="873">
      <c r="A873" s="113"/>
    </row>
    <row r="874">
      <c r="A874" s="113"/>
    </row>
    <row r="875">
      <c r="A875" s="113"/>
    </row>
    <row r="876">
      <c r="A876" s="113"/>
    </row>
    <row r="877">
      <c r="A877" s="113"/>
    </row>
    <row r="878">
      <c r="A878" s="113"/>
    </row>
    <row r="879">
      <c r="A879" s="113"/>
    </row>
    <row r="880">
      <c r="A880" s="113"/>
    </row>
    <row r="881">
      <c r="A881" s="113"/>
    </row>
    <row r="882">
      <c r="A882" s="113"/>
    </row>
    <row r="883">
      <c r="A883" s="113"/>
    </row>
    <row r="884">
      <c r="A884" s="113"/>
    </row>
    <row r="885">
      <c r="A885" s="113"/>
    </row>
    <row r="886">
      <c r="A886" s="113"/>
    </row>
    <row r="887">
      <c r="A887" s="113"/>
    </row>
    <row r="888">
      <c r="A888" s="113"/>
    </row>
    <row r="889">
      <c r="A889" s="113"/>
    </row>
    <row r="890">
      <c r="A890" s="113"/>
    </row>
    <row r="891">
      <c r="A891" s="113"/>
    </row>
    <row r="892">
      <c r="A892" s="113"/>
    </row>
    <row r="893">
      <c r="A893" s="113"/>
    </row>
    <row r="894">
      <c r="A894" s="113"/>
    </row>
    <row r="895">
      <c r="A895" s="113"/>
    </row>
    <row r="896">
      <c r="A896" s="113"/>
    </row>
    <row r="897">
      <c r="A897" s="113"/>
    </row>
    <row r="898">
      <c r="A898" s="113"/>
    </row>
    <row r="899">
      <c r="A899" s="113"/>
    </row>
    <row r="900">
      <c r="A900" s="113"/>
    </row>
    <row r="901">
      <c r="A901" s="113"/>
    </row>
    <row r="902">
      <c r="A902" s="113"/>
    </row>
    <row r="903">
      <c r="A903" s="113"/>
    </row>
    <row r="904">
      <c r="A904" s="113"/>
    </row>
    <row r="905">
      <c r="A905" s="113"/>
    </row>
    <row r="906">
      <c r="A906" s="113"/>
    </row>
    <row r="907">
      <c r="A907" s="113"/>
    </row>
    <row r="908">
      <c r="A908" s="113"/>
    </row>
    <row r="909">
      <c r="A909" s="113"/>
    </row>
    <row r="910">
      <c r="A910" s="113"/>
    </row>
    <row r="911">
      <c r="A911" s="113"/>
    </row>
    <row r="912">
      <c r="A912" s="113"/>
    </row>
    <row r="913">
      <c r="A913" s="113"/>
    </row>
    <row r="914">
      <c r="A914" s="113"/>
    </row>
    <row r="915">
      <c r="A915" s="113"/>
    </row>
    <row r="916">
      <c r="A916" s="113"/>
    </row>
    <row r="917">
      <c r="A917" s="113"/>
    </row>
    <row r="918">
      <c r="A918" s="113"/>
    </row>
    <row r="919">
      <c r="A919" s="113"/>
    </row>
    <row r="920">
      <c r="A920" s="113"/>
    </row>
    <row r="921">
      <c r="A921" s="113"/>
    </row>
    <row r="922">
      <c r="A922" s="113"/>
    </row>
    <row r="923">
      <c r="A923" s="113"/>
    </row>
    <row r="924">
      <c r="A924" s="113"/>
    </row>
    <row r="925">
      <c r="A925" s="113"/>
    </row>
    <row r="926">
      <c r="A926" s="113"/>
    </row>
    <row r="927">
      <c r="A927" s="113"/>
    </row>
    <row r="928">
      <c r="A928" s="113"/>
    </row>
    <row r="929">
      <c r="A929" s="113"/>
    </row>
    <row r="930">
      <c r="A930" s="113"/>
    </row>
    <row r="931">
      <c r="A931" s="113"/>
    </row>
    <row r="932">
      <c r="A932" s="113"/>
    </row>
    <row r="933">
      <c r="A933" s="113"/>
    </row>
    <row r="934">
      <c r="A934" s="113"/>
    </row>
    <row r="935">
      <c r="A935" s="113"/>
    </row>
    <row r="936">
      <c r="A936" s="113"/>
    </row>
    <row r="937">
      <c r="A937" s="113"/>
    </row>
    <row r="938">
      <c r="A938" s="113"/>
    </row>
    <row r="939">
      <c r="A939" s="113"/>
    </row>
    <row r="940">
      <c r="A940" s="113"/>
    </row>
    <row r="941">
      <c r="A941" s="113"/>
    </row>
    <row r="942">
      <c r="A942" s="113"/>
    </row>
    <row r="943">
      <c r="A943" s="113"/>
    </row>
    <row r="944">
      <c r="A944" s="113"/>
    </row>
    <row r="945">
      <c r="A945" s="113"/>
    </row>
    <row r="946">
      <c r="A946" s="113"/>
    </row>
    <row r="947">
      <c r="A947" s="113"/>
    </row>
    <row r="948">
      <c r="A948" s="113"/>
    </row>
    <row r="949">
      <c r="A949" s="113"/>
    </row>
    <row r="950">
      <c r="A950" s="113"/>
    </row>
    <row r="951">
      <c r="A951" s="113"/>
    </row>
    <row r="952">
      <c r="A952" s="113"/>
    </row>
    <row r="953">
      <c r="A953" s="113"/>
    </row>
    <row r="954">
      <c r="A954" s="113"/>
    </row>
    <row r="955">
      <c r="A955" s="113"/>
    </row>
    <row r="956">
      <c r="A956" s="113"/>
    </row>
    <row r="957">
      <c r="A957" s="113"/>
    </row>
    <row r="958">
      <c r="A958" s="113"/>
    </row>
    <row r="959">
      <c r="A959" s="113"/>
    </row>
    <row r="960">
      <c r="A960" s="113"/>
    </row>
    <row r="961">
      <c r="A961" s="113"/>
    </row>
    <row r="962">
      <c r="A962" s="113"/>
    </row>
    <row r="963">
      <c r="A963" s="113"/>
    </row>
    <row r="964">
      <c r="A964" s="113"/>
    </row>
    <row r="965">
      <c r="A965" s="113"/>
    </row>
    <row r="966">
      <c r="A966" s="113"/>
    </row>
    <row r="967">
      <c r="A967" s="113"/>
    </row>
    <row r="968">
      <c r="A968" s="113"/>
    </row>
    <row r="969">
      <c r="A969" s="113"/>
    </row>
    <row r="970">
      <c r="A970" s="113"/>
    </row>
    <row r="971">
      <c r="A971" s="113"/>
    </row>
    <row r="972">
      <c r="A972" s="113"/>
    </row>
    <row r="973">
      <c r="A973" s="113"/>
    </row>
    <row r="974">
      <c r="A974" s="113"/>
    </row>
    <row r="975">
      <c r="A975" s="113"/>
    </row>
    <row r="976">
      <c r="A976" s="113"/>
    </row>
    <row r="977">
      <c r="A977" s="113"/>
    </row>
    <row r="978">
      <c r="A978" s="113"/>
    </row>
    <row r="979">
      <c r="A979" s="113"/>
    </row>
    <row r="980">
      <c r="A980" s="113"/>
    </row>
    <row r="981">
      <c r="A981" s="113"/>
    </row>
    <row r="982">
      <c r="A982" s="113"/>
    </row>
    <row r="983">
      <c r="A983" s="113"/>
    </row>
    <row r="984">
      <c r="A984" s="113"/>
    </row>
    <row r="985">
      <c r="A985" s="113"/>
    </row>
    <row r="986">
      <c r="A986" s="113"/>
    </row>
    <row r="987">
      <c r="A987" s="113"/>
    </row>
    <row r="988">
      <c r="A988" s="113"/>
    </row>
    <row r="989">
      <c r="A989" s="113"/>
    </row>
    <row r="990">
      <c r="A990" s="113"/>
    </row>
    <row r="991">
      <c r="A991" s="113"/>
    </row>
    <row r="992">
      <c r="A992" s="113"/>
    </row>
    <row r="993">
      <c r="A993" s="113"/>
    </row>
    <row r="994">
      <c r="A994" s="113"/>
    </row>
    <row r="995">
      <c r="A995" s="113"/>
    </row>
    <row r="996">
      <c r="A996" s="113"/>
    </row>
    <row r="997">
      <c r="A997" s="113"/>
    </row>
    <row r="998">
      <c r="A998" s="113"/>
    </row>
    <row r="999">
      <c r="A999" s="113"/>
    </row>
    <row r="1000">
      <c r="A1000" s="113"/>
    </row>
    <row r="1001">
      <c r="A1001" s="113"/>
    </row>
    <row r="1002">
      <c r="A1002" s="113"/>
    </row>
    <row r="1003">
      <c r="A1003" s="113"/>
    </row>
    <row r="1004">
      <c r="A1004" s="113"/>
    </row>
    <row r="1005">
      <c r="A1005" s="113"/>
    </row>
    <row r="1006">
      <c r="A1006" s="113"/>
    </row>
    <row r="1007">
      <c r="A1007" s="113"/>
    </row>
    <row r="1008">
      <c r="A1008" s="113"/>
    </row>
    <row r="1009">
      <c r="A1009" s="113"/>
    </row>
    <row r="1010">
      <c r="A1010" s="113"/>
    </row>
    <row r="1011">
      <c r="A1011" s="113"/>
    </row>
    <row r="1012">
      <c r="A1012" s="113"/>
    </row>
    <row r="1013">
      <c r="A1013" s="113"/>
    </row>
    <row r="1014">
      <c r="A1014" s="113"/>
    </row>
    <row r="1015">
      <c r="A1015" s="113"/>
    </row>
    <row r="1016">
      <c r="A1016" s="113"/>
    </row>
    <row r="1017">
      <c r="A1017" s="113"/>
    </row>
    <row r="1018">
      <c r="A1018" s="113"/>
    </row>
    <row r="1019">
      <c r="A1019" s="113"/>
    </row>
    <row r="1020">
      <c r="A1020" s="113"/>
    </row>
    <row r="1021">
      <c r="A1021" s="113"/>
    </row>
    <row r="1022">
      <c r="A1022" s="113"/>
    </row>
  </sheetData>
  <mergeCells count="17">
    <mergeCell ref="V1:W1"/>
    <mergeCell ref="X1:Y1"/>
    <mergeCell ref="Z1:AA1"/>
    <mergeCell ref="AB1:AC1"/>
    <mergeCell ref="B2:C2"/>
    <mergeCell ref="D2:E2"/>
    <mergeCell ref="F2:G2"/>
    <mergeCell ref="H2:I2"/>
    <mergeCell ref="J2:K2"/>
    <mergeCell ref="L2:M2"/>
    <mergeCell ref="A1:A3"/>
    <mergeCell ref="B1:G1"/>
    <mergeCell ref="H1:M1"/>
    <mergeCell ref="N1:O1"/>
    <mergeCell ref="P1:Q1"/>
    <mergeCell ref="R1:S1"/>
    <mergeCell ref="T1:U1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3" max="3" width="2.88"/>
    <col customWidth="1" min="4" max="4" width="5.25"/>
    <col customWidth="1" min="6" max="6" width="2.88"/>
    <col customWidth="1" min="7" max="7" width="5.25"/>
    <col customWidth="1" min="9" max="9" width="2.88"/>
    <col customWidth="1" min="10" max="10" width="5.25"/>
    <col customWidth="1" min="11" max="11" width="27.13"/>
    <col customWidth="1" min="12" max="12" width="2.88"/>
    <col customWidth="1" min="13" max="13" width="5.25"/>
    <col customWidth="1" min="15" max="15" width="2.88"/>
  </cols>
  <sheetData>
    <row r="1">
      <c r="A1" s="224"/>
      <c r="B1" s="224" t="s">
        <v>107</v>
      </c>
      <c r="C1" s="224"/>
      <c r="D1" s="224"/>
    </row>
    <row r="2">
      <c r="A2" s="224"/>
      <c r="B2" s="224" t="s">
        <v>780</v>
      </c>
      <c r="C2" s="224"/>
      <c r="D2" s="224"/>
      <c r="E2" s="224" t="s">
        <v>781</v>
      </c>
      <c r="F2" s="224"/>
      <c r="G2" s="224"/>
      <c r="H2" s="224" t="s">
        <v>782</v>
      </c>
      <c r="K2" s="224" t="s">
        <v>783</v>
      </c>
      <c r="L2" s="224"/>
      <c r="M2" s="224"/>
      <c r="N2" s="224" t="s">
        <v>784</v>
      </c>
      <c r="O2" s="224"/>
      <c r="P2" s="224"/>
      <c r="Q2" s="224" t="s">
        <v>785</v>
      </c>
      <c r="R2" s="224"/>
      <c r="S2" s="224"/>
      <c r="T2" s="224" t="s">
        <v>786</v>
      </c>
    </row>
    <row r="3">
      <c r="A3" s="319" t="s">
        <v>788</v>
      </c>
      <c r="B3" s="319" t="s">
        <v>1100</v>
      </c>
      <c r="C3" s="319" t="s">
        <v>789</v>
      </c>
      <c r="D3" s="319" t="s">
        <v>788</v>
      </c>
      <c r="E3" s="319" t="s">
        <v>1100</v>
      </c>
      <c r="F3" s="319" t="s">
        <v>789</v>
      </c>
      <c r="G3" s="319" t="s">
        <v>788</v>
      </c>
      <c r="H3" s="319" t="s">
        <v>1101</v>
      </c>
      <c r="I3" s="319" t="s">
        <v>789</v>
      </c>
      <c r="J3" s="319" t="s">
        <v>788</v>
      </c>
      <c r="K3" s="319" t="s">
        <v>1100</v>
      </c>
      <c r="L3" s="319" t="s">
        <v>789</v>
      </c>
      <c r="M3" s="319" t="s">
        <v>788</v>
      </c>
      <c r="N3" s="319" t="s">
        <v>1101</v>
      </c>
      <c r="O3" s="319" t="s">
        <v>789</v>
      </c>
      <c r="P3" s="319" t="s">
        <v>788</v>
      </c>
      <c r="Q3" s="319" t="s">
        <v>1102</v>
      </c>
      <c r="R3" s="319" t="s">
        <v>789</v>
      </c>
      <c r="S3" s="319" t="s">
        <v>788</v>
      </c>
      <c r="T3" s="319" t="s">
        <v>1101</v>
      </c>
      <c r="U3" s="224" t="s">
        <v>789</v>
      </c>
    </row>
    <row r="4">
      <c r="A4" s="319" t="s">
        <v>788</v>
      </c>
      <c r="B4" s="320" t="s">
        <v>409</v>
      </c>
      <c r="C4" s="319" t="s">
        <v>789</v>
      </c>
      <c r="D4" s="319" t="s">
        <v>788</v>
      </c>
      <c r="E4" s="320" t="s">
        <v>409</v>
      </c>
      <c r="F4" s="319" t="s">
        <v>789</v>
      </c>
      <c r="G4" s="319" t="s">
        <v>788</v>
      </c>
      <c r="H4" s="320" t="s">
        <v>409</v>
      </c>
      <c r="I4" s="319" t="s">
        <v>789</v>
      </c>
      <c r="J4" s="319" t="s">
        <v>788</v>
      </c>
      <c r="K4" s="320" t="s">
        <v>1103</v>
      </c>
      <c r="L4" s="319" t="s">
        <v>789</v>
      </c>
      <c r="M4" s="319" t="s">
        <v>788</v>
      </c>
      <c r="N4" s="320" t="s">
        <v>1104</v>
      </c>
      <c r="O4" s="319" t="s">
        <v>789</v>
      </c>
      <c r="P4" s="319" t="s">
        <v>788</v>
      </c>
      <c r="Q4" s="320" t="s">
        <v>1105</v>
      </c>
      <c r="R4" s="319" t="s">
        <v>789</v>
      </c>
      <c r="S4" s="319" t="s">
        <v>788</v>
      </c>
      <c r="T4" s="319" t="s">
        <v>1106</v>
      </c>
      <c r="U4" s="224" t="s">
        <v>789</v>
      </c>
    </row>
    <row r="5">
      <c r="A5" s="319" t="s">
        <v>788</v>
      </c>
      <c r="B5" s="320" t="s">
        <v>426</v>
      </c>
      <c r="C5" s="319" t="s">
        <v>789</v>
      </c>
      <c r="D5" s="319" t="s">
        <v>788</v>
      </c>
      <c r="E5" s="320" t="s">
        <v>426</v>
      </c>
      <c r="F5" s="319" t="s">
        <v>789</v>
      </c>
      <c r="G5" s="319" t="s">
        <v>788</v>
      </c>
      <c r="H5" s="320" t="s">
        <v>426</v>
      </c>
      <c r="I5" s="319" t="s">
        <v>789</v>
      </c>
      <c r="J5" s="319" t="s">
        <v>788</v>
      </c>
      <c r="K5" s="320" t="s">
        <v>1107</v>
      </c>
      <c r="L5" s="319" t="s">
        <v>789</v>
      </c>
      <c r="M5" s="319" t="s">
        <v>788</v>
      </c>
      <c r="N5" s="320" t="s">
        <v>1108</v>
      </c>
      <c r="O5" s="319" t="s">
        <v>789</v>
      </c>
      <c r="P5" s="319" t="s">
        <v>788</v>
      </c>
      <c r="Q5" s="321" t="s">
        <v>1109</v>
      </c>
      <c r="R5" s="319" t="s">
        <v>789</v>
      </c>
      <c r="S5" s="319" t="s">
        <v>788</v>
      </c>
      <c r="T5" s="320" t="s">
        <v>415</v>
      </c>
      <c r="U5" s="224" t="s">
        <v>789</v>
      </c>
    </row>
    <row r="6">
      <c r="A6" s="319" t="s">
        <v>788</v>
      </c>
      <c r="B6" s="320" t="s">
        <v>1110</v>
      </c>
      <c r="C6" s="319" t="s">
        <v>789</v>
      </c>
      <c r="D6" s="319" t="s">
        <v>788</v>
      </c>
      <c r="E6" s="320" t="s">
        <v>1111</v>
      </c>
      <c r="F6" s="319" t="s">
        <v>789</v>
      </c>
      <c r="G6" s="319" t="s">
        <v>788</v>
      </c>
      <c r="H6" s="320" t="s">
        <v>1112</v>
      </c>
      <c r="I6" s="319" t="s">
        <v>789</v>
      </c>
      <c r="J6" s="319" t="s">
        <v>788</v>
      </c>
      <c r="K6" s="320" t="s">
        <v>1113</v>
      </c>
      <c r="L6" s="319" t="s">
        <v>789</v>
      </c>
      <c r="M6" s="319" t="s">
        <v>788</v>
      </c>
      <c r="N6" s="320" t="s">
        <v>1114</v>
      </c>
      <c r="O6" s="319" t="s">
        <v>789</v>
      </c>
      <c r="P6" s="319" t="s">
        <v>788</v>
      </c>
      <c r="Q6" s="321" t="s">
        <v>1115</v>
      </c>
      <c r="R6" s="319" t="s">
        <v>789</v>
      </c>
      <c r="S6" s="319" t="s">
        <v>788</v>
      </c>
      <c r="T6" s="320" t="s">
        <v>1116</v>
      </c>
      <c r="U6" s="224" t="s">
        <v>789</v>
      </c>
    </row>
    <row r="7">
      <c r="A7" s="319" t="s">
        <v>788</v>
      </c>
      <c r="B7" s="320" t="s">
        <v>1112</v>
      </c>
      <c r="C7" s="319" t="s">
        <v>789</v>
      </c>
      <c r="D7" s="319" t="s">
        <v>788</v>
      </c>
      <c r="E7" s="320" t="s">
        <v>1117</v>
      </c>
      <c r="F7" s="319" t="s">
        <v>789</v>
      </c>
      <c r="G7" s="319" t="s">
        <v>788</v>
      </c>
      <c r="H7" s="320" t="s">
        <v>1118</v>
      </c>
      <c r="I7" s="319" t="s">
        <v>789</v>
      </c>
      <c r="J7" s="319" t="s">
        <v>788</v>
      </c>
      <c r="K7" s="320" t="s">
        <v>1119</v>
      </c>
      <c r="L7" s="319" t="s">
        <v>789</v>
      </c>
      <c r="M7" s="319" t="s">
        <v>788</v>
      </c>
      <c r="N7" s="320" t="s">
        <v>1120</v>
      </c>
      <c r="O7" s="319" t="s">
        <v>789</v>
      </c>
      <c r="P7" s="319" t="s">
        <v>788</v>
      </c>
      <c r="Q7" s="320" t="s">
        <v>1121</v>
      </c>
      <c r="R7" s="319" t="s">
        <v>789</v>
      </c>
      <c r="S7" s="319" t="s">
        <v>788</v>
      </c>
      <c r="T7" s="323" t="s">
        <v>1122</v>
      </c>
      <c r="U7" s="224" t="s">
        <v>789</v>
      </c>
    </row>
    <row r="8">
      <c r="A8" s="319" t="s">
        <v>788</v>
      </c>
      <c r="B8" s="320" t="s">
        <v>1118</v>
      </c>
      <c r="C8" s="319" t="s">
        <v>789</v>
      </c>
      <c r="D8" s="319" t="s">
        <v>788</v>
      </c>
      <c r="E8" s="320" t="s">
        <v>1123</v>
      </c>
      <c r="F8" s="319" t="s">
        <v>789</v>
      </c>
      <c r="G8" s="319" t="s">
        <v>788</v>
      </c>
      <c r="H8" s="320" t="s">
        <v>1124</v>
      </c>
      <c r="I8" s="319" t="s">
        <v>789</v>
      </c>
      <c r="J8" s="319" t="s">
        <v>788</v>
      </c>
      <c r="K8" s="320" t="s">
        <v>1125</v>
      </c>
      <c r="L8" s="319" t="s">
        <v>789</v>
      </c>
      <c r="M8" s="319" t="s">
        <v>788</v>
      </c>
      <c r="N8" s="320" t="s">
        <v>1126</v>
      </c>
      <c r="O8" s="319" t="s">
        <v>789</v>
      </c>
      <c r="P8" s="319" t="s">
        <v>788</v>
      </c>
      <c r="Q8" s="321" t="s">
        <v>1127</v>
      </c>
      <c r="R8" s="319" t="s">
        <v>789</v>
      </c>
      <c r="S8" s="319" t="s">
        <v>788</v>
      </c>
      <c r="T8" s="320" t="s">
        <v>1128</v>
      </c>
      <c r="U8" s="224" t="s">
        <v>789</v>
      </c>
    </row>
    <row r="9">
      <c r="A9" s="319" t="s">
        <v>788</v>
      </c>
      <c r="B9" s="320" t="s">
        <v>1124</v>
      </c>
      <c r="C9" s="319" t="s">
        <v>789</v>
      </c>
      <c r="D9" s="319" t="s">
        <v>788</v>
      </c>
      <c r="E9" s="320" t="s">
        <v>1129</v>
      </c>
      <c r="F9" s="319" t="s">
        <v>789</v>
      </c>
      <c r="G9" s="319" t="s">
        <v>788</v>
      </c>
      <c r="H9" s="320" t="s">
        <v>1130</v>
      </c>
      <c r="I9" s="319" t="s">
        <v>789</v>
      </c>
      <c r="J9" s="319" t="s">
        <v>788</v>
      </c>
      <c r="K9" s="320" t="s">
        <v>1131</v>
      </c>
      <c r="L9" s="319" t="s">
        <v>789</v>
      </c>
      <c r="M9" s="319" t="s">
        <v>788</v>
      </c>
      <c r="N9" s="320" t="s">
        <v>1132</v>
      </c>
      <c r="O9" s="319" t="s">
        <v>789</v>
      </c>
      <c r="P9" s="319" t="s">
        <v>788</v>
      </c>
      <c r="Q9" s="319" t="s">
        <v>1133</v>
      </c>
      <c r="R9" s="319" t="s">
        <v>789</v>
      </c>
      <c r="S9" s="319" t="s">
        <v>788</v>
      </c>
      <c r="T9" s="319" t="s">
        <v>1134</v>
      </c>
      <c r="U9" s="224" t="s">
        <v>789</v>
      </c>
    </row>
    <row r="10">
      <c r="A10" s="319" t="s">
        <v>788</v>
      </c>
      <c r="B10" s="320" t="s">
        <v>1130</v>
      </c>
      <c r="C10" s="319" t="s">
        <v>789</v>
      </c>
      <c r="D10" s="319" t="s">
        <v>788</v>
      </c>
      <c r="E10" s="320" t="s">
        <v>1135</v>
      </c>
      <c r="F10" s="319" t="s">
        <v>789</v>
      </c>
      <c r="G10" s="319" t="s">
        <v>788</v>
      </c>
      <c r="H10" s="320" t="s">
        <v>1136</v>
      </c>
      <c r="I10" s="319" t="s">
        <v>789</v>
      </c>
      <c r="J10" s="319" t="s">
        <v>788</v>
      </c>
      <c r="K10" s="320" t="s">
        <v>423</v>
      </c>
      <c r="L10" s="319" t="s">
        <v>789</v>
      </c>
      <c r="M10" s="319" t="s">
        <v>788</v>
      </c>
      <c r="N10" s="320" t="s">
        <v>1137</v>
      </c>
      <c r="O10" s="319" t="s">
        <v>789</v>
      </c>
      <c r="P10" s="319" t="s">
        <v>788</v>
      </c>
      <c r="Q10" s="320" t="s">
        <v>1138</v>
      </c>
      <c r="R10" s="319" t="s">
        <v>789</v>
      </c>
      <c r="S10" s="319" t="s">
        <v>788</v>
      </c>
      <c r="T10" s="320" t="s">
        <v>1104</v>
      </c>
      <c r="U10" s="224" t="s">
        <v>789</v>
      </c>
    </row>
    <row r="11">
      <c r="A11" s="319" t="s">
        <v>788</v>
      </c>
      <c r="B11" s="320" t="s">
        <v>1136</v>
      </c>
      <c r="C11" s="319" t="s">
        <v>789</v>
      </c>
      <c r="D11" s="319" t="s">
        <v>788</v>
      </c>
      <c r="E11" s="320" t="s">
        <v>1139</v>
      </c>
      <c r="F11" s="319" t="s">
        <v>789</v>
      </c>
      <c r="G11" s="319" t="s">
        <v>788</v>
      </c>
      <c r="H11" s="320" t="s">
        <v>1129</v>
      </c>
      <c r="I11" s="319" t="s">
        <v>789</v>
      </c>
      <c r="J11" s="319" t="s">
        <v>788</v>
      </c>
      <c r="K11" s="320" t="s">
        <v>422</v>
      </c>
      <c r="L11" s="319" t="s">
        <v>789</v>
      </c>
      <c r="M11" s="319" t="s">
        <v>788</v>
      </c>
      <c r="N11" s="320" t="s">
        <v>1140</v>
      </c>
      <c r="O11" s="319" t="s">
        <v>789</v>
      </c>
      <c r="P11" s="319" t="s">
        <v>788</v>
      </c>
      <c r="Q11" s="320" t="s">
        <v>1141</v>
      </c>
      <c r="R11" s="319" t="s">
        <v>789</v>
      </c>
      <c r="S11" s="319" t="s">
        <v>788</v>
      </c>
      <c r="T11" s="320" t="s">
        <v>1108</v>
      </c>
      <c r="U11" s="224" t="s">
        <v>789</v>
      </c>
    </row>
    <row r="12">
      <c r="A12" s="319" t="s">
        <v>788</v>
      </c>
      <c r="B12" s="320" t="s">
        <v>1129</v>
      </c>
      <c r="C12" s="319" t="s">
        <v>789</v>
      </c>
      <c r="D12" s="319" t="s">
        <v>788</v>
      </c>
      <c r="E12" s="320" t="s">
        <v>1142</v>
      </c>
      <c r="F12" s="319" t="s">
        <v>789</v>
      </c>
      <c r="G12" s="319" t="s">
        <v>788</v>
      </c>
      <c r="H12" s="320" t="s">
        <v>1143</v>
      </c>
      <c r="I12" s="319" t="s">
        <v>789</v>
      </c>
      <c r="J12" s="319" t="s">
        <v>788</v>
      </c>
      <c r="K12" s="320" t="s">
        <v>414</v>
      </c>
      <c r="L12" s="319" t="s">
        <v>789</v>
      </c>
      <c r="M12" s="319" t="s">
        <v>788</v>
      </c>
      <c r="N12" s="320" t="s">
        <v>1144</v>
      </c>
      <c r="O12" s="319" t="s">
        <v>789</v>
      </c>
      <c r="P12" s="319" t="s">
        <v>788</v>
      </c>
      <c r="Q12" s="320" t="s">
        <v>1145</v>
      </c>
      <c r="R12" s="319" t="s">
        <v>789</v>
      </c>
      <c r="S12" s="319" t="s">
        <v>788</v>
      </c>
      <c r="T12" s="320" t="s">
        <v>1114</v>
      </c>
      <c r="U12" s="224" t="s">
        <v>789</v>
      </c>
    </row>
    <row r="13">
      <c r="A13" s="319" t="s">
        <v>788</v>
      </c>
      <c r="B13" s="320" t="s">
        <v>1143</v>
      </c>
      <c r="C13" s="319" t="s">
        <v>789</v>
      </c>
      <c r="D13" s="319" t="s">
        <v>788</v>
      </c>
      <c r="E13" s="320" t="s">
        <v>1146</v>
      </c>
      <c r="F13" s="319" t="s">
        <v>789</v>
      </c>
      <c r="G13" s="319" t="s">
        <v>788</v>
      </c>
      <c r="H13" s="320" t="s">
        <v>1147</v>
      </c>
      <c r="I13" s="319" t="s">
        <v>789</v>
      </c>
      <c r="J13" s="319" t="s">
        <v>788</v>
      </c>
      <c r="K13" s="320" t="s">
        <v>413</v>
      </c>
      <c r="L13" s="319" t="s">
        <v>789</v>
      </c>
      <c r="M13" s="319" t="s">
        <v>788</v>
      </c>
      <c r="N13" s="320" t="s">
        <v>1148</v>
      </c>
      <c r="O13" s="319" t="s">
        <v>789</v>
      </c>
      <c r="P13" s="319" t="s">
        <v>788</v>
      </c>
      <c r="Q13" s="320" t="s">
        <v>1149</v>
      </c>
      <c r="R13" s="319" t="s">
        <v>789</v>
      </c>
      <c r="S13" s="319" t="s">
        <v>788</v>
      </c>
      <c r="T13" s="320" t="s">
        <v>1120</v>
      </c>
      <c r="U13" s="224" t="s">
        <v>789</v>
      </c>
    </row>
    <row r="14">
      <c r="A14" s="319" t="s">
        <v>788</v>
      </c>
      <c r="B14" s="320" t="s">
        <v>1150</v>
      </c>
      <c r="C14" s="319" t="s">
        <v>789</v>
      </c>
      <c r="D14" s="319" t="s">
        <v>788</v>
      </c>
      <c r="E14" s="320" t="s">
        <v>1151</v>
      </c>
      <c r="F14" s="319" t="s">
        <v>789</v>
      </c>
      <c r="G14" s="319" t="s">
        <v>788</v>
      </c>
      <c r="H14" s="320" t="s">
        <v>1150</v>
      </c>
      <c r="I14" s="319" t="s">
        <v>789</v>
      </c>
      <c r="J14" s="319" t="s">
        <v>788</v>
      </c>
      <c r="K14" s="320" t="s">
        <v>412</v>
      </c>
      <c r="L14" s="319" t="s">
        <v>789</v>
      </c>
      <c r="M14" s="319" t="s">
        <v>788</v>
      </c>
      <c r="N14" s="320" t="s">
        <v>1152</v>
      </c>
      <c r="O14" s="319" t="s">
        <v>789</v>
      </c>
      <c r="P14" s="319" t="s">
        <v>788</v>
      </c>
      <c r="Q14" s="320" t="s">
        <v>1153</v>
      </c>
      <c r="R14" s="319" t="s">
        <v>789</v>
      </c>
      <c r="S14" s="319" t="s">
        <v>788</v>
      </c>
      <c r="T14" s="320" t="s">
        <v>1126</v>
      </c>
      <c r="U14" s="224" t="s">
        <v>789</v>
      </c>
    </row>
    <row r="15">
      <c r="A15" s="319" t="s">
        <v>788</v>
      </c>
      <c r="B15" s="320" t="s">
        <v>1154</v>
      </c>
      <c r="C15" s="319" t="s">
        <v>789</v>
      </c>
      <c r="D15" s="319" t="s">
        <v>788</v>
      </c>
      <c r="E15" s="320" t="s">
        <v>1155</v>
      </c>
      <c r="F15" s="319" t="s">
        <v>789</v>
      </c>
      <c r="G15" s="319" t="s">
        <v>788</v>
      </c>
      <c r="H15" s="320" t="s">
        <v>1154</v>
      </c>
      <c r="I15" s="319" t="s">
        <v>789</v>
      </c>
      <c r="J15" s="319" t="s">
        <v>788</v>
      </c>
      <c r="K15" s="320" t="s">
        <v>417</v>
      </c>
      <c r="L15" s="319" t="s">
        <v>789</v>
      </c>
      <c r="M15" s="319" t="s">
        <v>788</v>
      </c>
      <c r="N15" s="320" t="s">
        <v>1156</v>
      </c>
      <c r="O15" s="319" t="s">
        <v>789</v>
      </c>
      <c r="P15" s="319" t="s">
        <v>788</v>
      </c>
      <c r="Q15" s="319" t="s">
        <v>1134</v>
      </c>
      <c r="R15" s="319" t="s">
        <v>789</v>
      </c>
      <c r="S15" s="319" t="s">
        <v>788</v>
      </c>
      <c r="T15" s="320" t="s">
        <v>1157</v>
      </c>
      <c r="U15" s="224" t="s">
        <v>789</v>
      </c>
    </row>
    <row r="16">
      <c r="A16" s="319" t="s">
        <v>788</v>
      </c>
      <c r="B16" s="320" t="s">
        <v>1158</v>
      </c>
      <c r="C16" s="319" t="s">
        <v>789</v>
      </c>
      <c r="D16" s="319" t="s">
        <v>788</v>
      </c>
      <c r="E16" s="320" t="s">
        <v>1159</v>
      </c>
      <c r="F16" s="319" t="s">
        <v>789</v>
      </c>
      <c r="G16" s="319" t="s">
        <v>788</v>
      </c>
      <c r="H16" s="320" t="s">
        <v>1158</v>
      </c>
      <c r="I16" s="319" t="s">
        <v>789</v>
      </c>
      <c r="J16" s="319" t="s">
        <v>788</v>
      </c>
      <c r="K16" s="320" t="s">
        <v>1160</v>
      </c>
      <c r="L16" s="319" t="s">
        <v>789</v>
      </c>
      <c r="M16" s="319" t="s">
        <v>788</v>
      </c>
      <c r="N16" s="320" t="s">
        <v>1161</v>
      </c>
      <c r="O16" s="319" t="s">
        <v>789</v>
      </c>
      <c r="P16" s="319" t="s">
        <v>788</v>
      </c>
      <c r="Q16" s="320" t="s">
        <v>1104</v>
      </c>
      <c r="R16" s="319" t="s">
        <v>789</v>
      </c>
      <c r="S16" s="319" t="s">
        <v>788</v>
      </c>
      <c r="T16" s="320" t="s">
        <v>1137</v>
      </c>
      <c r="U16" s="224" t="s">
        <v>789</v>
      </c>
    </row>
    <row r="17">
      <c r="A17" s="319" t="s">
        <v>788</v>
      </c>
      <c r="B17" s="320" t="s">
        <v>1142</v>
      </c>
      <c r="C17" s="319" t="s">
        <v>789</v>
      </c>
      <c r="D17" s="319" t="s">
        <v>788</v>
      </c>
      <c r="E17" s="320" t="s">
        <v>427</v>
      </c>
      <c r="F17" s="319" t="s">
        <v>789</v>
      </c>
      <c r="G17" s="319" t="s">
        <v>788</v>
      </c>
      <c r="H17" s="320" t="s">
        <v>1142</v>
      </c>
      <c r="I17" s="319" t="s">
        <v>789</v>
      </c>
      <c r="J17" s="319" t="s">
        <v>788</v>
      </c>
      <c r="K17" s="320" t="s">
        <v>419</v>
      </c>
      <c r="L17" s="319" t="s">
        <v>789</v>
      </c>
      <c r="M17" s="319" t="s">
        <v>788</v>
      </c>
      <c r="N17" s="320" t="s">
        <v>1162</v>
      </c>
      <c r="O17" s="319" t="s">
        <v>789</v>
      </c>
      <c r="P17" s="319" t="s">
        <v>788</v>
      </c>
      <c r="Q17" s="320" t="s">
        <v>1108</v>
      </c>
      <c r="R17" s="319" t="s">
        <v>789</v>
      </c>
      <c r="S17" s="319" t="s">
        <v>788</v>
      </c>
      <c r="T17" s="320" t="s">
        <v>1140</v>
      </c>
      <c r="U17" s="224" t="s">
        <v>789</v>
      </c>
    </row>
    <row r="18">
      <c r="A18" s="319" t="s">
        <v>788</v>
      </c>
      <c r="B18" s="320" t="s">
        <v>1163</v>
      </c>
      <c r="C18" s="319" t="s">
        <v>789</v>
      </c>
      <c r="D18" s="319" t="s">
        <v>788</v>
      </c>
      <c r="E18" s="320" t="s">
        <v>428</v>
      </c>
      <c r="F18" s="319" t="s">
        <v>789</v>
      </c>
      <c r="G18" s="319" t="s">
        <v>788</v>
      </c>
      <c r="H18" s="320" t="s">
        <v>1163</v>
      </c>
      <c r="I18" s="319" t="s">
        <v>789</v>
      </c>
      <c r="J18" s="319" t="s">
        <v>788</v>
      </c>
      <c r="K18" s="320" t="s">
        <v>426</v>
      </c>
      <c r="L18" s="319" t="s">
        <v>789</v>
      </c>
      <c r="M18" s="319" t="s">
        <v>788</v>
      </c>
      <c r="N18" s="320" t="s">
        <v>1164</v>
      </c>
      <c r="O18" s="319" t="s">
        <v>789</v>
      </c>
      <c r="P18" s="319" t="s">
        <v>788</v>
      </c>
      <c r="Q18" s="320" t="s">
        <v>1114</v>
      </c>
      <c r="R18" s="319" t="s">
        <v>789</v>
      </c>
      <c r="S18" s="319" t="s">
        <v>788</v>
      </c>
      <c r="T18" s="320" t="s">
        <v>1165</v>
      </c>
      <c r="U18" s="224" t="s">
        <v>789</v>
      </c>
    </row>
    <row r="19">
      <c r="A19" s="319" t="s">
        <v>788</v>
      </c>
      <c r="B19" s="320" t="s">
        <v>1166</v>
      </c>
      <c r="C19" s="319" t="s">
        <v>789</v>
      </c>
      <c r="D19" s="319" t="s">
        <v>788</v>
      </c>
      <c r="E19" s="320" t="s">
        <v>417</v>
      </c>
      <c r="F19" s="319" t="s">
        <v>789</v>
      </c>
      <c r="G19" s="319" t="s">
        <v>788</v>
      </c>
      <c r="H19" s="320" t="s">
        <v>1166</v>
      </c>
      <c r="I19" s="319" t="s">
        <v>789</v>
      </c>
      <c r="J19" s="319" t="s">
        <v>788</v>
      </c>
      <c r="K19" s="320" t="s">
        <v>427</v>
      </c>
      <c r="L19" s="319" t="s">
        <v>789</v>
      </c>
      <c r="M19" s="319" t="s">
        <v>788</v>
      </c>
      <c r="N19" s="320" t="s">
        <v>1167</v>
      </c>
      <c r="O19" s="319" t="s">
        <v>789</v>
      </c>
      <c r="P19" s="319" t="s">
        <v>788</v>
      </c>
      <c r="Q19" s="320" t="s">
        <v>1120</v>
      </c>
      <c r="R19" s="319" t="s">
        <v>789</v>
      </c>
      <c r="S19" s="319" t="s">
        <v>788</v>
      </c>
      <c r="T19" s="319" t="s">
        <v>1168</v>
      </c>
      <c r="U19" s="224" t="s">
        <v>789</v>
      </c>
    </row>
    <row r="20">
      <c r="A20" s="319" t="s">
        <v>788</v>
      </c>
      <c r="B20" s="320" t="s">
        <v>1169</v>
      </c>
      <c r="C20" s="319" t="s">
        <v>789</v>
      </c>
      <c r="D20" s="319" t="s">
        <v>788</v>
      </c>
      <c r="E20" s="320" t="s">
        <v>1160</v>
      </c>
      <c r="F20" s="319" t="s">
        <v>789</v>
      </c>
      <c r="G20" s="319" t="s">
        <v>788</v>
      </c>
      <c r="H20" s="320" t="s">
        <v>1169</v>
      </c>
      <c r="I20" s="319" t="s">
        <v>789</v>
      </c>
      <c r="J20" s="319" t="s">
        <v>788</v>
      </c>
      <c r="K20" s="321" t="s">
        <v>428</v>
      </c>
      <c r="L20" s="319" t="s">
        <v>789</v>
      </c>
      <c r="M20" s="319" t="s">
        <v>788</v>
      </c>
      <c r="N20" s="320" t="s">
        <v>1170</v>
      </c>
      <c r="O20" s="319" t="s">
        <v>789</v>
      </c>
      <c r="P20" s="319" t="s">
        <v>788</v>
      </c>
      <c r="Q20" s="320" t="s">
        <v>1126</v>
      </c>
      <c r="R20" s="319" t="s">
        <v>789</v>
      </c>
      <c r="S20" s="319" t="s">
        <v>788</v>
      </c>
      <c r="T20" s="320" t="s">
        <v>1162</v>
      </c>
      <c r="U20" s="224" t="s">
        <v>789</v>
      </c>
    </row>
    <row r="21">
      <c r="A21" s="319" t="s">
        <v>788</v>
      </c>
      <c r="B21" s="320" t="s">
        <v>1171</v>
      </c>
      <c r="C21" s="319" t="s">
        <v>789</v>
      </c>
      <c r="D21" s="319" t="s">
        <v>788</v>
      </c>
      <c r="E21" s="320" t="s">
        <v>420</v>
      </c>
      <c r="F21" s="319" t="s">
        <v>789</v>
      </c>
      <c r="G21" s="319" t="s">
        <v>788</v>
      </c>
      <c r="H21" s="320" t="s">
        <v>1151</v>
      </c>
      <c r="I21" s="319" t="s">
        <v>789</v>
      </c>
      <c r="J21" s="319" t="s">
        <v>788</v>
      </c>
      <c r="K21" s="323" t="s">
        <v>1172</v>
      </c>
      <c r="L21" s="319" t="s">
        <v>789</v>
      </c>
      <c r="M21" s="319" t="s">
        <v>788</v>
      </c>
      <c r="N21" s="320" t="s">
        <v>1173</v>
      </c>
      <c r="O21" s="319" t="s">
        <v>789</v>
      </c>
      <c r="P21" s="319" t="s">
        <v>788</v>
      </c>
      <c r="Q21" s="320" t="s">
        <v>1157</v>
      </c>
      <c r="R21" s="319" t="s">
        <v>789</v>
      </c>
      <c r="S21" s="319" t="s">
        <v>788</v>
      </c>
      <c r="T21" s="320" t="s">
        <v>1164</v>
      </c>
      <c r="U21" s="224" t="s">
        <v>789</v>
      </c>
    </row>
    <row r="22">
      <c r="A22" s="319" t="s">
        <v>788</v>
      </c>
      <c r="B22" s="320" t="s">
        <v>1174</v>
      </c>
      <c r="C22" s="319" t="s">
        <v>789</v>
      </c>
      <c r="D22" s="319" t="s">
        <v>788</v>
      </c>
      <c r="E22" s="320" t="s">
        <v>421</v>
      </c>
      <c r="F22" s="319" t="s">
        <v>789</v>
      </c>
      <c r="G22" s="319" t="s">
        <v>788</v>
      </c>
      <c r="H22" s="320" t="s">
        <v>1155</v>
      </c>
      <c r="I22" s="319" t="s">
        <v>789</v>
      </c>
      <c r="J22" s="319" t="s">
        <v>788</v>
      </c>
      <c r="K22" s="320" t="s">
        <v>430</v>
      </c>
      <c r="L22" s="319" t="s">
        <v>789</v>
      </c>
      <c r="M22" s="319" t="s">
        <v>788</v>
      </c>
      <c r="N22" s="320" t="s">
        <v>1175</v>
      </c>
      <c r="O22" s="319" t="s">
        <v>789</v>
      </c>
      <c r="P22" s="319" t="s">
        <v>788</v>
      </c>
      <c r="Q22" s="320" t="s">
        <v>1140</v>
      </c>
      <c r="R22" s="319" t="s">
        <v>789</v>
      </c>
      <c r="S22" s="319" t="s">
        <v>788</v>
      </c>
      <c r="T22" s="320" t="s">
        <v>1167</v>
      </c>
      <c r="U22" s="224" t="s">
        <v>789</v>
      </c>
    </row>
    <row r="23">
      <c r="A23" s="319" t="s">
        <v>788</v>
      </c>
      <c r="B23" s="320" t="s">
        <v>1151</v>
      </c>
      <c r="C23" s="319" t="s">
        <v>789</v>
      </c>
      <c r="D23" s="319" t="s">
        <v>788</v>
      </c>
      <c r="E23" s="323" t="s">
        <v>429</v>
      </c>
      <c r="F23" s="319" t="s">
        <v>789</v>
      </c>
      <c r="G23" s="319" t="s">
        <v>788</v>
      </c>
      <c r="H23" s="320" t="s">
        <v>1159</v>
      </c>
      <c r="I23" s="319" t="s">
        <v>789</v>
      </c>
      <c r="J23" s="319" t="s">
        <v>788</v>
      </c>
      <c r="K23" s="323" t="s">
        <v>1176</v>
      </c>
      <c r="L23" s="319" t="s">
        <v>789</v>
      </c>
      <c r="M23" s="319" t="s">
        <v>788</v>
      </c>
      <c r="N23" s="320" t="s">
        <v>1177</v>
      </c>
      <c r="O23" s="319" t="s">
        <v>789</v>
      </c>
      <c r="P23" s="319" t="s">
        <v>788</v>
      </c>
      <c r="Q23" s="320" t="s">
        <v>1178</v>
      </c>
      <c r="R23" s="319" t="s">
        <v>789</v>
      </c>
      <c r="S23" s="319" t="s">
        <v>788</v>
      </c>
      <c r="T23" s="320" t="s">
        <v>1170</v>
      </c>
      <c r="U23" s="224" t="s">
        <v>789</v>
      </c>
    </row>
    <row r="24">
      <c r="A24" s="319" t="s">
        <v>788</v>
      </c>
      <c r="B24" s="320" t="s">
        <v>1155</v>
      </c>
      <c r="C24" s="319" t="s">
        <v>789</v>
      </c>
      <c r="D24" s="319" t="s">
        <v>788</v>
      </c>
      <c r="E24" s="320" t="s">
        <v>430</v>
      </c>
      <c r="F24" s="319" t="s">
        <v>789</v>
      </c>
      <c r="G24" s="319" t="s">
        <v>788</v>
      </c>
      <c r="H24" s="321" t="s">
        <v>427</v>
      </c>
      <c r="I24" s="319" t="s">
        <v>789</v>
      </c>
      <c r="J24" s="319" t="s">
        <v>788</v>
      </c>
      <c r="K24" s="320" t="s">
        <v>432</v>
      </c>
      <c r="L24" s="319" t="s">
        <v>789</v>
      </c>
      <c r="M24" s="319" t="s">
        <v>788</v>
      </c>
      <c r="N24" s="320" t="s">
        <v>1179</v>
      </c>
      <c r="O24" s="319" t="s">
        <v>789</v>
      </c>
      <c r="P24" s="319" t="s">
        <v>788</v>
      </c>
      <c r="Q24" s="320" t="s">
        <v>1180</v>
      </c>
      <c r="R24" s="319" t="s">
        <v>789</v>
      </c>
      <c r="S24" s="319" t="s">
        <v>788</v>
      </c>
      <c r="T24" s="320" t="s">
        <v>1173</v>
      </c>
      <c r="U24" s="224" t="s">
        <v>789</v>
      </c>
    </row>
    <row r="25">
      <c r="A25" s="319" t="s">
        <v>788</v>
      </c>
      <c r="B25" s="320" t="s">
        <v>1159</v>
      </c>
      <c r="C25" s="319" t="s">
        <v>789</v>
      </c>
      <c r="D25" s="319" t="s">
        <v>788</v>
      </c>
      <c r="E25" s="323" t="s">
        <v>431</v>
      </c>
      <c r="F25" s="319" t="s">
        <v>789</v>
      </c>
      <c r="G25" s="319" t="s">
        <v>788</v>
      </c>
      <c r="H25" s="321" t="s">
        <v>428</v>
      </c>
      <c r="I25" s="319" t="s">
        <v>789</v>
      </c>
      <c r="J25" s="319" t="s">
        <v>788</v>
      </c>
      <c r="K25" s="323" t="s">
        <v>1181</v>
      </c>
      <c r="L25" s="319" t="s">
        <v>789</v>
      </c>
      <c r="M25" s="319" t="s">
        <v>788</v>
      </c>
      <c r="N25" s="320" t="s">
        <v>1182</v>
      </c>
      <c r="O25" s="319" t="s">
        <v>789</v>
      </c>
      <c r="P25" s="319" t="s">
        <v>788</v>
      </c>
      <c r="Q25" s="320" t="s">
        <v>1183</v>
      </c>
      <c r="R25" s="319" t="s">
        <v>789</v>
      </c>
      <c r="S25" s="319" t="s">
        <v>788</v>
      </c>
      <c r="T25" s="320" t="s">
        <v>1175</v>
      </c>
      <c r="U25" s="224" t="s">
        <v>789</v>
      </c>
    </row>
    <row r="26">
      <c r="A26" s="319" t="s">
        <v>788</v>
      </c>
      <c r="B26" s="321" t="s">
        <v>427</v>
      </c>
      <c r="C26" s="319" t="s">
        <v>789</v>
      </c>
      <c r="D26" s="319" t="s">
        <v>788</v>
      </c>
      <c r="E26" s="320" t="s">
        <v>432</v>
      </c>
      <c r="F26" s="319" t="s">
        <v>789</v>
      </c>
      <c r="G26" s="319" t="s">
        <v>788</v>
      </c>
      <c r="H26" s="320" t="s">
        <v>417</v>
      </c>
      <c r="I26" s="319" t="s">
        <v>789</v>
      </c>
      <c r="J26" s="319" t="s">
        <v>788</v>
      </c>
      <c r="K26" s="319" t="s">
        <v>1184</v>
      </c>
      <c r="L26" s="319" t="s">
        <v>789</v>
      </c>
      <c r="M26" s="319" t="s">
        <v>788</v>
      </c>
      <c r="N26" s="320" t="s">
        <v>1185</v>
      </c>
      <c r="O26" s="319" t="s">
        <v>789</v>
      </c>
      <c r="P26" s="319" t="s">
        <v>788</v>
      </c>
      <c r="Q26" s="320" t="s">
        <v>1186</v>
      </c>
      <c r="R26" s="319" t="s">
        <v>789</v>
      </c>
      <c r="S26" s="319" t="s">
        <v>788</v>
      </c>
      <c r="T26" s="320" t="s">
        <v>1177</v>
      </c>
      <c r="U26" s="224" t="s">
        <v>789</v>
      </c>
    </row>
    <row r="27">
      <c r="A27" s="319" t="s">
        <v>788</v>
      </c>
      <c r="B27" s="321" t="s">
        <v>428</v>
      </c>
      <c r="C27" s="319" t="s">
        <v>789</v>
      </c>
      <c r="D27" s="319" t="s">
        <v>788</v>
      </c>
      <c r="E27" s="323" t="s">
        <v>433</v>
      </c>
      <c r="F27" s="319" t="s">
        <v>789</v>
      </c>
      <c r="G27" s="319" t="s">
        <v>788</v>
      </c>
      <c r="H27" s="320" t="s">
        <v>1160</v>
      </c>
      <c r="I27" s="319" t="s">
        <v>789</v>
      </c>
      <c r="J27" s="319" t="s">
        <v>788</v>
      </c>
      <c r="K27" s="318" t="s">
        <v>1187</v>
      </c>
      <c r="L27" s="319" t="s">
        <v>789</v>
      </c>
      <c r="M27" s="319" t="s">
        <v>788</v>
      </c>
      <c r="N27" s="320" t="s">
        <v>1188</v>
      </c>
      <c r="O27" s="319" t="s">
        <v>789</v>
      </c>
      <c r="P27" s="319" t="s">
        <v>788</v>
      </c>
      <c r="Q27" s="320" t="s">
        <v>414</v>
      </c>
      <c r="R27" s="319" t="s">
        <v>789</v>
      </c>
      <c r="S27" s="319" t="s">
        <v>788</v>
      </c>
      <c r="T27" s="320" t="s">
        <v>1179</v>
      </c>
      <c r="U27" s="224" t="s">
        <v>789</v>
      </c>
    </row>
    <row r="28">
      <c r="A28" s="319" t="s">
        <v>788</v>
      </c>
      <c r="B28" s="320" t="s">
        <v>417</v>
      </c>
      <c r="C28" s="319" t="s">
        <v>789</v>
      </c>
      <c r="D28" s="319" t="s">
        <v>788</v>
      </c>
      <c r="E28" s="319" t="s">
        <v>1184</v>
      </c>
      <c r="F28" s="319" t="s">
        <v>789</v>
      </c>
      <c r="G28" s="319" t="s">
        <v>788</v>
      </c>
      <c r="H28" s="320" t="s">
        <v>420</v>
      </c>
      <c r="I28" s="319" t="s">
        <v>789</v>
      </c>
      <c r="J28" s="319" t="s">
        <v>788</v>
      </c>
      <c r="K28" s="320" t="s">
        <v>458</v>
      </c>
      <c r="L28" s="319" t="s">
        <v>789</v>
      </c>
      <c r="M28" s="319" t="s">
        <v>788</v>
      </c>
      <c r="N28" s="320" t="s">
        <v>1189</v>
      </c>
      <c r="O28" s="319" t="s">
        <v>789</v>
      </c>
      <c r="P28" s="319" t="s">
        <v>788</v>
      </c>
      <c r="Q28" s="320" t="s">
        <v>1190</v>
      </c>
      <c r="R28" s="319" t="s">
        <v>789</v>
      </c>
      <c r="S28" s="319" t="s">
        <v>788</v>
      </c>
      <c r="T28" s="320" t="s">
        <v>1191</v>
      </c>
      <c r="U28" s="224" t="s">
        <v>789</v>
      </c>
    </row>
    <row r="29">
      <c r="A29" s="319" t="s">
        <v>788</v>
      </c>
      <c r="B29" s="320" t="s">
        <v>1160</v>
      </c>
      <c r="C29" s="319" t="s">
        <v>789</v>
      </c>
      <c r="D29" s="319" t="s">
        <v>788</v>
      </c>
      <c r="E29" s="318" t="s">
        <v>1187</v>
      </c>
      <c r="F29" s="319" t="s">
        <v>789</v>
      </c>
      <c r="G29" s="319" t="s">
        <v>788</v>
      </c>
      <c r="H29" s="320" t="s">
        <v>421</v>
      </c>
      <c r="I29" s="319" t="s">
        <v>789</v>
      </c>
      <c r="J29" s="319" t="s">
        <v>788</v>
      </c>
      <c r="K29" s="320" t="s">
        <v>459</v>
      </c>
      <c r="L29" s="319" t="s">
        <v>789</v>
      </c>
      <c r="M29" s="319" t="s">
        <v>788</v>
      </c>
      <c r="N29" s="320" t="s">
        <v>413</v>
      </c>
      <c r="O29" s="319" t="s">
        <v>789</v>
      </c>
      <c r="P29" s="319" t="s">
        <v>788</v>
      </c>
      <c r="Q29" s="320" t="s">
        <v>1192</v>
      </c>
      <c r="R29" s="319" t="s">
        <v>789</v>
      </c>
      <c r="S29" s="319" t="s">
        <v>788</v>
      </c>
      <c r="T29" s="320" t="s">
        <v>1188</v>
      </c>
      <c r="U29" s="224" t="s">
        <v>789</v>
      </c>
    </row>
    <row r="30">
      <c r="A30" s="319" t="s">
        <v>788</v>
      </c>
      <c r="B30" s="320" t="s">
        <v>420</v>
      </c>
      <c r="C30" s="319" t="s">
        <v>789</v>
      </c>
      <c r="D30" s="319" t="s">
        <v>788</v>
      </c>
      <c r="E30" s="320" t="s">
        <v>458</v>
      </c>
      <c r="F30" s="319" t="s">
        <v>789</v>
      </c>
      <c r="G30" s="319" t="s">
        <v>788</v>
      </c>
      <c r="H30" s="323" t="s">
        <v>429</v>
      </c>
      <c r="I30" s="319" t="s">
        <v>789</v>
      </c>
      <c r="J30" s="319" t="s">
        <v>788</v>
      </c>
      <c r="K30" s="320" t="s">
        <v>460</v>
      </c>
      <c r="L30" s="319" t="s">
        <v>789</v>
      </c>
      <c r="M30" s="319" t="s">
        <v>788</v>
      </c>
      <c r="N30" s="323" t="s">
        <v>429</v>
      </c>
      <c r="O30" s="319" t="s">
        <v>789</v>
      </c>
      <c r="P30" s="319" t="s">
        <v>788</v>
      </c>
      <c r="Q30" s="320" t="s">
        <v>419</v>
      </c>
      <c r="R30" s="319" t="s">
        <v>789</v>
      </c>
      <c r="S30" s="319" t="s">
        <v>788</v>
      </c>
      <c r="T30" s="320" t="s">
        <v>1189</v>
      </c>
      <c r="U30" s="224" t="s">
        <v>789</v>
      </c>
    </row>
    <row r="31">
      <c r="A31" s="319" t="s">
        <v>788</v>
      </c>
      <c r="B31" s="320" t="s">
        <v>421</v>
      </c>
      <c r="C31" s="319" t="s">
        <v>789</v>
      </c>
      <c r="D31" s="319" t="s">
        <v>788</v>
      </c>
      <c r="E31" s="320" t="s">
        <v>459</v>
      </c>
      <c r="F31" s="319" t="s">
        <v>789</v>
      </c>
      <c r="G31" s="319" t="s">
        <v>788</v>
      </c>
      <c r="H31" s="320" t="s">
        <v>430</v>
      </c>
      <c r="I31" s="319" t="s">
        <v>789</v>
      </c>
      <c r="J31" s="319" t="s">
        <v>788</v>
      </c>
      <c r="K31" s="323" t="s">
        <v>457</v>
      </c>
      <c r="L31" s="319" t="s">
        <v>789</v>
      </c>
      <c r="M31" s="319" t="s">
        <v>788</v>
      </c>
      <c r="N31" s="320" t="s">
        <v>430</v>
      </c>
      <c r="O31" s="319" t="s">
        <v>789</v>
      </c>
      <c r="P31" s="319" t="s">
        <v>788</v>
      </c>
      <c r="Q31" s="320" t="s">
        <v>1193</v>
      </c>
      <c r="R31" s="319" t="s">
        <v>789</v>
      </c>
      <c r="S31" s="319" t="s">
        <v>788</v>
      </c>
      <c r="T31" s="320" t="s">
        <v>1194</v>
      </c>
      <c r="U31" s="224" t="s">
        <v>789</v>
      </c>
    </row>
    <row r="32">
      <c r="A32" s="319" t="s">
        <v>788</v>
      </c>
      <c r="B32" s="323" t="s">
        <v>1172</v>
      </c>
      <c r="C32" s="319" t="s">
        <v>789</v>
      </c>
      <c r="D32" s="319" t="s">
        <v>788</v>
      </c>
      <c r="E32" s="320" t="s">
        <v>460</v>
      </c>
      <c r="F32" s="319" t="s">
        <v>789</v>
      </c>
      <c r="G32" s="319" t="s">
        <v>788</v>
      </c>
      <c r="H32" s="323" t="s">
        <v>431</v>
      </c>
      <c r="I32" s="319" t="s">
        <v>789</v>
      </c>
      <c r="J32" s="319" t="s">
        <v>788</v>
      </c>
      <c r="K32" s="318" t="s">
        <v>1195</v>
      </c>
      <c r="L32" s="319" t="s">
        <v>789</v>
      </c>
      <c r="M32" s="319" t="s">
        <v>788</v>
      </c>
      <c r="N32" s="323" t="s">
        <v>431</v>
      </c>
      <c r="O32" s="319" t="s">
        <v>789</v>
      </c>
      <c r="P32" s="319" t="s">
        <v>788</v>
      </c>
      <c r="Q32" s="320" t="s">
        <v>1196</v>
      </c>
      <c r="R32" s="319" t="s">
        <v>789</v>
      </c>
      <c r="S32" s="319" t="s">
        <v>788</v>
      </c>
      <c r="T32" s="319" t="s">
        <v>1133</v>
      </c>
      <c r="U32" s="224" t="s">
        <v>789</v>
      </c>
    </row>
    <row r="33">
      <c r="A33" s="319" t="s">
        <v>788</v>
      </c>
      <c r="B33" s="320" t="s">
        <v>430</v>
      </c>
      <c r="C33" s="319" t="s">
        <v>789</v>
      </c>
      <c r="D33" s="319" t="s">
        <v>788</v>
      </c>
      <c r="E33" s="323" t="s">
        <v>461</v>
      </c>
      <c r="F33" s="319" t="s">
        <v>789</v>
      </c>
      <c r="G33" s="319" t="s">
        <v>788</v>
      </c>
      <c r="H33" s="320" t="s">
        <v>432</v>
      </c>
      <c r="I33" s="319" t="s">
        <v>789</v>
      </c>
      <c r="J33" s="319" t="s">
        <v>788</v>
      </c>
      <c r="K33" s="320" t="s">
        <v>463</v>
      </c>
      <c r="L33" s="319" t="s">
        <v>789</v>
      </c>
      <c r="M33" s="319" t="s">
        <v>788</v>
      </c>
      <c r="N33" s="320" t="s">
        <v>432</v>
      </c>
      <c r="O33" s="319" t="s">
        <v>789</v>
      </c>
      <c r="P33" s="319" t="s">
        <v>788</v>
      </c>
      <c r="Q33" s="320" t="s">
        <v>1197</v>
      </c>
      <c r="R33" s="319" t="s">
        <v>789</v>
      </c>
      <c r="S33" s="319" t="s">
        <v>788</v>
      </c>
      <c r="T33" s="320" t="s">
        <v>1138</v>
      </c>
      <c r="U33" s="224" t="s">
        <v>789</v>
      </c>
    </row>
    <row r="34">
      <c r="A34" s="319" t="s">
        <v>788</v>
      </c>
      <c r="B34" s="323" t="s">
        <v>1176</v>
      </c>
      <c r="C34" s="319" t="s">
        <v>789</v>
      </c>
      <c r="D34" s="319" t="s">
        <v>788</v>
      </c>
      <c r="E34" s="318" t="s">
        <v>1195</v>
      </c>
      <c r="F34" s="319" t="s">
        <v>789</v>
      </c>
      <c r="G34" s="319" t="s">
        <v>788</v>
      </c>
      <c r="H34" s="323" t="s">
        <v>433</v>
      </c>
      <c r="I34" s="319" t="s">
        <v>789</v>
      </c>
      <c r="J34" s="319" t="s">
        <v>788</v>
      </c>
      <c r="K34" s="320" t="s">
        <v>464</v>
      </c>
      <c r="L34" s="319" t="s">
        <v>789</v>
      </c>
      <c r="M34" s="319" t="s">
        <v>788</v>
      </c>
      <c r="N34" s="323" t="s">
        <v>433</v>
      </c>
      <c r="O34" s="319" t="s">
        <v>789</v>
      </c>
      <c r="P34" s="319" t="s">
        <v>788</v>
      </c>
      <c r="Q34" s="320" t="s">
        <v>1198</v>
      </c>
      <c r="R34" s="319" t="s">
        <v>789</v>
      </c>
      <c r="S34" s="319" t="s">
        <v>788</v>
      </c>
      <c r="T34" s="320" t="s">
        <v>1141</v>
      </c>
      <c r="U34" s="224" t="s">
        <v>789</v>
      </c>
    </row>
    <row r="35">
      <c r="A35" s="319" t="s">
        <v>788</v>
      </c>
      <c r="B35" s="320" t="s">
        <v>432</v>
      </c>
      <c r="C35" s="319" t="s">
        <v>789</v>
      </c>
      <c r="D35" s="319" t="s">
        <v>788</v>
      </c>
      <c r="E35" s="320" t="s">
        <v>463</v>
      </c>
      <c r="F35" s="319" t="s">
        <v>789</v>
      </c>
      <c r="G35" s="319" t="s">
        <v>788</v>
      </c>
      <c r="H35" s="319" t="s">
        <v>1184</v>
      </c>
      <c r="I35" s="319" t="s">
        <v>789</v>
      </c>
      <c r="J35" s="319" t="s">
        <v>788</v>
      </c>
      <c r="K35" s="320" t="s">
        <v>1199</v>
      </c>
      <c r="L35" s="319" t="s">
        <v>789</v>
      </c>
      <c r="M35" s="319" t="s">
        <v>788</v>
      </c>
      <c r="N35" s="319" t="s">
        <v>1184</v>
      </c>
      <c r="O35" s="319" t="s">
        <v>789</v>
      </c>
      <c r="P35" s="319" t="s">
        <v>788</v>
      </c>
      <c r="Q35" s="320" t="s">
        <v>1200</v>
      </c>
      <c r="R35" s="319" t="s">
        <v>789</v>
      </c>
      <c r="S35" s="319" t="s">
        <v>788</v>
      </c>
      <c r="T35" s="320" t="s">
        <v>1149</v>
      </c>
      <c r="U35" s="224" t="s">
        <v>789</v>
      </c>
    </row>
    <row r="36">
      <c r="A36" s="319" t="s">
        <v>788</v>
      </c>
      <c r="B36" s="323" t="s">
        <v>1181</v>
      </c>
      <c r="C36" s="319" t="s">
        <v>789</v>
      </c>
      <c r="D36" s="319" t="s">
        <v>788</v>
      </c>
      <c r="E36" s="320" t="s">
        <v>464</v>
      </c>
      <c r="F36" s="319" t="s">
        <v>789</v>
      </c>
      <c r="G36" s="319" t="s">
        <v>788</v>
      </c>
      <c r="H36" s="318" t="s">
        <v>1187</v>
      </c>
      <c r="I36" s="319" t="s">
        <v>789</v>
      </c>
      <c r="J36" s="319" t="s">
        <v>788</v>
      </c>
      <c r="K36" s="320" t="s">
        <v>1201</v>
      </c>
      <c r="L36" s="319" t="s">
        <v>789</v>
      </c>
      <c r="M36" s="319" t="s">
        <v>788</v>
      </c>
      <c r="N36" s="319" t="s">
        <v>1187</v>
      </c>
      <c r="O36" s="319" t="s">
        <v>789</v>
      </c>
      <c r="P36" s="319" t="s">
        <v>788</v>
      </c>
      <c r="Q36" s="320" t="s">
        <v>1202</v>
      </c>
      <c r="R36" s="319" t="s">
        <v>789</v>
      </c>
      <c r="S36" s="319" t="s">
        <v>788</v>
      </c>
      <c r="T36" s="320" t="s">
        <v>1145</v>
      </c>
      <c r="U36" s="224" t="s">
        <v>789</v>
      </c>
    </row>
    <row r="37">
      <c r="A37" s="319" t="s">
        <v>788</v>
      </c>
      <c r="B37" s="319" t="s">
        <v>1184</v>
      </c>
      <c r="C37" s="319" t="s">
        <v>789</v>
      </c>
      <c r="D37" s="319" t="s">
        <v>788</v>
      </c>
      <c r="E37" s="320" t="s">
        <v>1199</v>
      </c>
      <c r="F37" s="319" t="s">
        <v>789</v>
      </c>
      <c r="G37" s="319" t="s">
        <v>788</v>
      </c>
      <c r="H37" s="320" t="s">
        <v>458</v>
      </c>
      <c r="I37" s="319" t="s">
        <v>789</v>
      </c>
      <c r="J37" s="319" t="s">
        <v>788</v>
      </c>
      <c r="K37" s="320" t="s">
        <v>467</v>
      </c>
      <c r="L37" s="319" t="s">
        <v>789</v>
      </c>
      <c r="M37" s="319" t="s">
        <v>788</v>
      </c>
      <c r="N37" s="320" t="s">
        <v>458</v>
      </c>
      <c r="O37" s="319" t="s">
        <v>789</v>
      </c>
      <c r="P37" s="319" t="s">
        <v>788</v>
      </c>
      <c r="Q37" s="320" t="s">
        <v>426</v>
      </c>
      <c r="R37" s="319" t="s">
        <v>789</v>
      </c>
      <c r="S37" s="319" t="s">
        <v>788</v>
      </c>
      <c r="T37" s="319" t="s">
        <v>1203</v>
      </c>
      <c r="U37" s="224" t="s">
        <v>789</v>
      </c>
    </row>
    <row r="38">
      <c r="A38" s="319" t="s">
        <v>788</v>
      </c>
      <c r="B38" s="319" t="s">
        <v>1187</v>
      </c>
      <c r="C38" s="319" t="s">
        <v>789</v>
      </c>
      <c r="D38" s="319" t="s">
        <v>788</v>
      </c>
      <c r="E38" s="320" t="s">
        <v>1201</v>
      </c>
      <c r="F38" s="319" t="s">
        <v>789</v>
      </c>
      <c r="G38" s="319" t="s">
        <v>788</v>
      </c>
      <c r="H38" s="320" t="s">
        <v>459</v>
      </c>
      <c r="I38" s="319" t="s">
        <v>789</v>
      </c>
      <c r="J38" s="319" t="s">
        <v>788</v>
      </c>
      <c r="K38" s="320" t="s">
        <v>468</v>
      </c>
      <c r="L38" s="319" t="s">
        <v>789</v>
      </c>
      <c r="M38" s="319" t="s">
        <v>788</v>
      </c>
      <c r="N38" s="320" t="s">
        <v>459</v>
      </c>
      <c r="O38" s="319" t="s">
        <v>789</v>
      </c>
      <c r="P38" s="319" t="s">
        <v>788</v>
      </c>
      <c r="Q38" s="320" t="s">
        <v>1204</v>
      </c>
      <c r="R38" s="319" t="s">
        <v>789</v>
      </c>
      <c r="S38" s="319" t="s">
        <v>788</v>
      </c>
      <c r="T38" s="320" t="s">
        <v>1107</v>
      </c>
      <c r="U38" s="224" t="s">
        <v>789</v>
      </c>
    </row>
    <row r="39">
      <c r="A39" s="319" t="s">
        <v>788</v>
      </c>
      <c r="B39" s="320" t="s">
        <v>458</v>
      </c>
      <c r="C39" s="319" t="s">
        <v>789</v>
      </c>
      <c r="D39" s="319" t="s">
        <v>788</v>
      </c>
      <c r="E39" s="320" t="s">
        <v>467</v>
      </c>
      <c r="F39" s="319" t="s">
        <v>789</v>
      </c>
      <c r="G39" s="319" t="s">
        <v>788</v>
      </c>
      <c r="H39" s="320" t="s">
        <v>460</v>
      </c>
      <c r="I39" s="319" t="s">
        <v>789</v>
      </c>
      <c r="J39" s="319" t="s">
        <v>788</v>
      </c>
      <c r="K39" s="320" t="s">
        <v>469</v>
      </c>
      <c r="L39" s="319" t="s">
        <v>789</v>
      </c>
      <c r="M39" s="319" t="s">
        <v>788</v>
      </c>
      <c r="N39" s="322" t="s">
        <v>460</v>
      </c>
      <c r="O39" s="319" t="s">
        <v>789</v>
      </c>
      <c r="P39" s="319" t="s">
        <v>788</v>
      </c>
      <c r="Q39" s="319" t="s">
        <v>1205</v>
      </c>
      <c r="R39" s="319" t="s">
        <v>789</v>
      </c>
      <c r="S39" s="319" t="s">
        <v>788</v>
      </c>
      <c r="T39" s="320" t="s">
        <v>1206</v>
      </c>
      <c r="U39" s="224" t="s">
        <v>789</v>
      </c>
    </row>
    <row r="40">
      <c r="A40" s="319" t="s">
        <v>788</v>
      </c>
      <c r="B40" s="320" t="s">
        <v>459</v>
      </c>
      <c r="C40" s="319" t="s">
        <v>789</v>
      </c>
      <c r="D40" s="319" t="s">
        <v>788</v>
      </c>
      <c r="E40" s="320" t="s">
        <v>468</v>
      </c>
      <c r="F40" s="319" t="s">
        <v>789</v>
      </c>
      <c r="G40" s="319" t="s">
        <v>788</v>
      </c>
      <c r="H40" s="323" t="s">
        <v>461</v>
      </c>
      <c r="I40" s="319" t="s">
        <v>789</v>
      </c>
      <c r="J40" s="319" t="s">
        <v>788</v>
      </c>
      <c r="K40" s="320" t="s">
        <v>470</v>
      </c>
      <c r="L40" s="319" t="s">
        <v>789</v>
      </c>
      <c r="M40" s="319" t="s">
        <v>788</v>
      </c>
      <c r="N40" s="323" t="s">
        <v>461</v>
      </c>
      <c r="O40" s="319" t="s">
        <v>789</v>
      </c>
      <c r="P40" s="319" t="s">
        <v>788</v>
      </c>
      <c r="Q40" s="320" t="s">
        <v>1116</v>
      </c>
      <c r="R40" s="319" t="s">
        <v>789</v>
      </c>
      <c r="S40" s="319" t="s">
        <v>788</v>
      </c>
      <c r="T40" s="320" t="s">
        <v>1119</v>
      </c>
      <c r="U40" s="224" t="s">
        <v>789</v>
      </c>
    </row>
    <row r="41">
      <c r="A41" s="319" t="s">
        <v>788</v>
      </c>
      <c r="B41" s="320" t="s">
        <v>460</v>
      </c>
      <c r="C41" s="319" t="s">
        <v>789</v>
      </c>
      <c r="D41" s="319" t="s">
        <v>788</v>
      </c>
      <c r="E41" s="320" t="s">
        <v>469</v>
      </c>
      <c r="F41" s="319" t="s">
        <v>789</v>
      </c>
      <c r="G41" s="319" t="s">
        <v>788</v>
      </c>
      <c r="H41" s="318" t="s">
        <v>1195</v>
      </c>
      <c r="I41" s="319" t="s">
        <v>789</v>
      </c>
      <c r="J41" s="319" t="s">
        <v>788</v>
      </c>
      <c r="K41" s="320" t="s">
        <v>471</v>
      </c>
      <c r="L41" s="319" t="s">
        <v>789</v>
      </c>
      <c r="M41" s="319" t="s">
        <v>788</v>
      </c>
      <c r="N41" s="319" t="s">
        <v>1195</v>
      </c>
      <c r="O41" s="319" t="s">
        <v>789</v>
      </c>
      <c r="P41" s="319" t="s">
        <v>788</v>
      </c>
      <c r="Q41" s="320" t="s">
        <v>1207</v>
      </c>
      <c r="R41" s="319" t="s">
        <v>789</v>
      </c>
      <c r="S41" s="319" t="s">
        <v>788</v>
      </c>
      <c r="T41" s="320" t="s">
        <v>1125</v>
      </c>
      <c r="U41" s="224" t="s">
        <v>789</v>
      </c>
    </row>
    <row r="42">
      <c r="A42" s="319" t="s">
        <v>788</v>
      </c>
      <c r="B42" s="323" t="s">
        <v>457</v>
      </c>
      <c r="C42" s="319" t="s">
        <v>789</v>
      </c>
      <c r="D42" s="319" t="s">
        <v>788</v>
      </c>
      <c r="E42" s="320" t="s">
        <v>470</v>
      </c>
      <c r="F42" s="319" t="s">
        <v>789</v>
      </c>
      <c r="G42" s="319" t="s">
        <v>788</v>
      </c>
      <c r="H42" s="320" t="s">
        <v>463</v>
      </c>
      <c r="I42" s="319" t="s">
        <v>789</v>
      </c>
      <c r="J42" s="319" t="s">
        <v>788</v>
      </c>
      <c r="K42" s="320" t="s">
        <v>472</v>
      </c>
      <c r="L42" s="319" t="s">
        <v>789</v>
      </c>
      <c r="M42" s="319" t="s">
        <v>788</v>
      </c>
      <c r="N42" s="320" t="s">
        <v>463</v>
      </c>
      <c r="O42" s="319" t="s">
        <v>789</v>
      </c>
      <c r="P42" s="319" t="s">
        <v>788</v>
      </c>
      <c r="Q42" s="319" t="s">
        <v>1168</v>
      </c>
      <c r="R42" s="319" t="s">
        <v>789</v>
      </c>
      <c r="S42" s="319" t="s">
        <v>788</v>
      </c>
      <c r="T42" s="320" t="s">
        <v>1131</v>
      </c>
      <c r="U42" s="224" t="s">
        <v>789</v>
      </c>
    </row>
    <row r="43">
      <c r="A43" s="319" t="s">
        <v>788</v>
      </c>
      <c r="B43" s="319" t="s">
        <v>1195</v>
      </c>
      <c r="C43" s="319" t="s">
        <v>789</v>
      </c>
      <c r="D43" s="319" t="s">
        <v>788</v>
      </c>
      <c r="E43" s="320" t="s">
        <v>471</v>
      </c>
      <c r="F43" s="319" t="s">
        <v>789</v>
      </c>
      <c r="G43" s="319" t="s">
        <v>788</v>
      </c>
      <c r="H43" s="320" t="s">
        <v>464</v>
      </c>
      <c r="I43" s="319" t="s">
        <v>789</v>
      </c>
      <c r="J43" s="319" t="s">
        <v>788</v>
      </c>
      <c r="K43" s="320" t="s">
        <v>473</v>
      </c>
      <c r="L43" s="319" t="s">
        <v>789</v>
      </c>
      <c r="M43" s="319" t="s">
        <v>788</v>
      </c>
      <c r="N43" s="320" t="s">
        <v>464</v>
      </c>
      <c r="O43" s="319" t="s">
        <v>789</v>
      </c>
      <c r="P43" s="319" t="s">
        <v>788</v>
      </c>
      <c r="Q43" s="320" t="s">
        <v>1162</v>
      </c>
      <c r="R43" s="319" t="s">
        <v>789</v>
      </c>
      <c r="S43" s="319" t="s">
        <v>788</v>
      </c>
      <c r="T43" s="320" t="s">
        <v>423</v>
      </c>
      <c r="U43" s="224" t="s">
        <v>789</v>
      </c>
    </row>
    <row r="44">
      <c r="A44" s="319" t="s">
        <v>788</v>
      </c>
      <c r="B44" s="320" t="s">
        <v>463</v>
      </c>
      <c r="C44" s="319" t="s">
        <v>789</v>
      </c>
      <c r="D44" s="319" t="s">
        <v>788</v>
      </c>
      <c r="E44" s="320" t="s">
        <v>472</v>
      </c>
      <c r="F44" s="319" t="s">
        <v>789</v>
      </c>
      <c r="G44" s="319" t="s">
        <v>788</v>
      </c>
      <c r="H44" s="320" t="s">
        <v>1199</v>
      </c>
      <c r="I44" s="319" t="s">
        <v>789</v>
      </c>
      <c r="J44" s="319" t="s">
        <v>788</v>
      </c>
      <c r="K44" s="320" t="s">
        <v>474</v>
      </c>
      <c r="L44" s="319" t="s">
        <v>789</v>
      </c>
      <c r="M44" s="319" t="s">
        <v>788</v>
      </c>
      <c r="N44" s="320" t="s">
        <v>1199</v>
      </c>
      <c r="O44" s="319" t="s">
        <v>789</v>
      </c>
      <c r="P44" s="319" t="s">
        <v>788</v>
      </c>
      <c r="Q44" s="320" t="s">
        <v>1164</v>
      </c>
      <c r="R44" s="319" t="s">
        <v>789</v>
      </c>
      <c r="S44" s="319" t="s">
        <v>788</v>
      </c>
      <c r="T44" s="320" t="s">
        <v>422</v>
      </c>
      <c r="U44" s="224" t="s">
        <v>789</v>
      </c>
    </row>
    <row r="45">
      <c r="A45" s="319" t="s">
        <v>788</v>
      </c>
      <c r="B45" s="320" t="s">
        <v>464</v>
      </c>
      <c r="C45" s="319" t="s">
        <v>789</v>
      </c>
      <c r="D45" s="319" t="s">
        <v>788</v>
      </c>
      <c r="E45" s="320" t="s">
        <v>473</v>
      </c>
      <c r="F45" s="319" t="s">
        <v>789</v>
      </c>
      <c r="G45" s="319" t="s">
        <v>788</v>
      </c>
      <c r="H45" s="320" t="s">
        <v>1201</v>
      </c>
      <c r="I45" s="319" t="s">
        <v>789</v>
      </c>
      <c r="J45" s="319" t="s">
        <v>788</v>
      </c>
      <c r="K45" s="320" t="s">
        <v>462</v>
      </c>
      <c r="L45" s="319" t="s">
        <v>789</v>
      </c>
      <c r="M45" s="319" t="s">
        <v>788</v>
      </c>
      <c r="N45" s="320" t="s">
        <v>1201</v>
      </c>
      <c r="O45" s="319" t="s">
        <v>789</v>
      </c>
      <c r="P45" s="319" t="s">
        <v>788</v>
      </c>
      <c r="Q45" s="320" t="s">
        <v>1167</v>
      </c>
      <c r="R45" s="319" t="s">
        <v>789</v>
      </c>
      <c r="S45" s="319" t="s">
        <v>788</v>
      </c>
      <c r="T45" s="319" t="s">
        <v>1208</v>
      </c>
      <c r="U45" s="224" t="s">
        <v>789</v>
      </c>
    </row>
    <row r="46">
      <c r="A46" s="319" t="s">
        <v>788</v>
      </c>
      <c r="B46" s="320" t="s">
        <v>1199</v>
      </c>
      <c r="C46" s="319" t="s">
        <v>789</v>
      </c>
      <c r="D46" s="319" t="s">
        <v>788</v>
      </c>
      <c r="E46" s="320" t="s">
        <v>474</v>
      </c>
      <c r="F46" s="319" t="s">
        <v>789</v>
      </c>
      <c r="G46" s="319" t="s">
        <v>788</v>
      </c>
      <c r="H46" s="320" t="s">
        <v>467</v>
      </c>
      <c r="I46" s="319" t="s">
        <v>789</v>
      </c>
      <c r="J46" s="319" t="s">
        <v>788</v>
      </c>
      <c r="K46" s="323" t="s">
        <v>456</v>
      </c>
      <c r="L46" s="319" t="s">
        <v>789</v>
      </c>
      <c r="M46" s="319" t="s">
        <v>788</v>
      </c>
      <c r="N46" s="320" t="s">
        <v>467</v>
      </c>
      <c r="O46" s="319" t="s">
        <v>789</v>
      </c>
      <c r="P46" s="319" t="s">
        <v>788</v>
      </c>
      <c r="Q46" s="320" t="s">
        <v>1170</v>
      </c>
      <c r="R46" s="319" t="s">
        <v>789</v>
      </c>
      <c r="S46" s="319" t="s">
        <v>788</v>
      </c>
      <c r="T46" s="320" t="s">
        <v>416</v>
      </c>
      <c r="U46" s="224" t="s">
        <v>789</v>
      </c>
    </row>
    <row r="47">
      <c r="A47" s="319" t="s">
        <v>788</v>
      </c>
      <c r="B47" s="320" t="s">
        <v>1201</v>
      </c>
      <c r="C47" s="319" t="s">
        <v>789</v>
      </c>
      <c r="D47" s="319" t="s">
        <v>788</v>
      </c>
      <c r="E47" s="323" t="s">
        <v>475</v>
      </c>
      <c r="F47" s="319" t="s">
        <v>789</v>
      </c>
      <c r="G47" s="319" t="s">
        <v>788</v>
      </c>
      <c r="H47" s="320" t="s">
        <v>468</v>
      </c>
      <c r="I47" s="319" t="s">
        <v>789</v>
      </c>
      <c r="J47" s="319" t="s">
        <v>788</v>
      </c>
      <c r="K47" s="323" t="s">
        <v>1209</v>
      </c>
      <c r="L47" s="319" t="s">
        <v>789</v>
      </c>
      <c r="M47" s="319" t="s">
        <v>788</v>
      </c>
      <c r="N47" s="320" t="s">
        <v>468</v>
      </c>
      <c r="O47" s="319" t="s">
        <v>789</v>
      </c>
      <c r="P47" s="319" t="s">
        <v>788</v>
      </c>
      <c r="Q47" s="320" t="s">
        <v>1173</v>
      </c>
      <c r="R47" s="319" t="s">
        <v>789</v>
      </c>
      <c r="S47" s="319" t="s">
        <v>788</v>
      </c>
      <c r="T47" s="320" t="s">
        <v>1210</v>
      </c>
      <c r="U47" s="224" t="s">
        <v>789</v>
      </c>
    </row>
    <row r="48">
      <c r="A48" s="319" t="s">
        <v>788</v>
      </c>
      <c r="B48" s="320" t="s">
        <v>467</v>
      </c>
      <c r="C48" s="319" t="s">
        <v>789</v>
      </c>
      <c r="D48" s="319" t="s">
        <v>788</v>
      </c>
      <c r="E48" s="323" t="s">
        <v>476</v>
      </c>
      <c r="F48" s="319" t="s">
        <v>789</v>
      </c>
      <c r="G48" s="319" t="s">
        <v>788</v>
      </c>
      <c r="H48" s="320" t="s">
        <v>469</v>
      </c>
      <c r="I48" s="319" t="s">
        <v>789</v>
      </c>
      <c r="J48" s="319" t="s">
        <v>788</v>
      </c>
      <c r="K48" s="319" t="s">
        <v>1211</v>
      </c>
      <c r="L48" s="319" t="s">
        <v>789</v>
      </c>
      <c r="M48" s="319" t="s">
        <v>788</v>
      </c>
      <c r="N48" s="320" t="s">
        <v>469</v>
      </c>
      <c r="O48" s="319" t="s">
        <v>789</v>
      </c>
      <c r="P48" s="319" t="s">
        <v>788</v>
      </c>
      <c r="Q48" s="320" t="s">
        <v>1175</v>
      </c>
      <c r="R48" s="319" t="s">
        <v>789</v>
      </c>
      <c r="S48" s="319" t="s">
        <v>788</v>
      </c>
      <c r="T48" s="320" t="s">
        <v>1212</v>
      </c>
      <c r="U48" s="224" t="s">
        <v>789</v>
      </c>
    </row>
    <row r="49">
      <c r="A49" s="319" t="s">
        <v>788</v>
      </c>
      <c r="B49" s="320" t="s">
        <v>468</v>
      </c>
      <c r="C49" s="319" t="s">
        <v>789</v>
      </c>
      <c r="D49" s="319" t="s">
        <v>788</v>
      </c>
      <c r="E49" s="323" t="s">
        <v>477</v>
      </c>
      <c r="F49" s="319" t="s">
        <v>789</v>
      </c>
      <c r="G49" s="319" t="s">
        <v>788</v>
      </c>
      <c r="H49" s="320" t="s">
        <v>470</v>
      </c>
      <c r="I49" s="319" t="s">
        <v>789</v>
      </c>
      <c r="J49" s="319" t="s">
        <v>788</v>
      </c>
      <c r="K49" s="320" t="s">
        <v>479</v>
      </c>
      <c r="L49" s="319" t="s">
        <v>789</v>
      </c>
      <c r="M49" s="319" t="s">
        <v>788</v>
      </c>
      <c r="N49" s="320" t="s">
        <v>470</v>
      </c>
      <c r="O49" s="319" t="s">
        <v>789</v>
      </c>
      <c r="P49" s="319" t="s">
        <v>788</v>
      </c>
      <c r="Q49" s="320" t="s">
        <v>1177</v>
      </c>
      <c r="R49" s="319" t="s">
        <v>789</v>
      </c>
      <c r="S49" s="319" t="s">
        <v>788</v>
      </c>
      <c r="T49" s="320" t="s">
        <v>414</v>
      </c>
      <c r="U49" s="224" t="s">
        <v>789</v>
      </c>
    </row>
    <row r="50">
      <c r="A50" s="319" t="s">
        <v>788</v>
      </c>
      <c r="B50" s="320" t="s">
        <v>469</v>
      </c>
      <c r="C50" s="319" t="s">
        <v>789</v>
      </c>
      <c r="D50" s="319" t="s">
        <v>788</v>
      </c>
      <c r="E50" s="319" t="s">
        <v>1211</v>
      </c>
      <c r="F50" s="319" t="s">
        <v>789</v>
      </c>
      <c r="G50" s="319" t="s">
        <v>788</v>
      </c>
      <c r="H50" s="320" t="s">
        <v>471</v>
      </c>
      <c r="I50" s="319" t="s">
        <v>789</v>
      </c>
      <c r="J50" s="319" t="s">
        <v>788</v>
      </c>
      <c r="K50" s="320" t="s">
        <v>480</v>
      </c>
      <c r="L50" s="319" t="s">
        <v>789</v>
      </c>
      <c r="M50" s="319" t="s">
        <v>788</v>
      </c>
      <c r="N50" s="320" t="s">
        <v>471</v>
      </c>
      <c r="O50" s="319" t="s">
        <v>789</v>
      </c>
      <c r="P50" s="319" t="s">
        <v>788</v>
      </c>
      <c r="Q50" s="320" t="s">
        <v>1179</v>
      </c>
      <c r="R50" s="319" t="s">
        <v>789</v>
      </c>
      <c r="S50" s="319" t="s">
        <v>788</v>
      </c>
      <c r="T50" s="320" t="s">
        <v>1190</v>
      </c>
      <c r="U50" s="224" t="s">
        <v>789</v>
      </c>
    </row>
    <row r="51">
      <c r="A51" s="319" t="s">
        <v>788</v>
      </c>
      <c r="B51" s="320" t="s">
        <v>470</v>
      </c>
      <c r="C51" s="319" t="s">
        <v>789</v>
      </c>
      <c r="D51" s="319" t="s">
        <v>788</v>
      </c>
      <c r="E51" s="320" t="s">
        <v>479</v>
      </c>
      <c r="F51" s="319" t="s">
        <v>789</v>
      </c>
      <c r="G51" s="319" t="s">
        <v>788</v>
      </c>
      <c r="H51" s="320" t="s">
        <v>472</v>
      </c>
      <c r="I51" s="319" t="s">
        <v>789</v>
      </c>
      <c r="J51" s="319" t="s">
        <v>788</v>
      </c>
      <c r="K51" s="319" t="s">
        <v>1213</v>
      </c>
      <c r="L51" s="319" t="s">
        <v>789</v>
      </c>
      <c r="M51" s="319" t="s">
        <v>788</v>
      </c>
      <c r="N51" s="320" t="s">
        <v>472</v>
      </c>
      <c r="O51" s="319" t="s">
        <v>789</v>
      </c>
      <c r="P51" s="319" t="s">
        <v>788</v>
      </c>
      <c r="Q51" s="320" t="s">
        <v>1191</v>
      </c>
      <c r="R51" s="319" t="s">
        <v>789</v>
      </c>
      <c r="S51" s="319" t="s">
        <v>788</v>
      </c>
      <c r="T51" s="320" t="s">
        <v>1192</v>
      </c>
      <c r="U51" s="224" t="s">
        <v>789</v>
      </c>
    </row>
    <row r="52">
      <c r="A52" s="319" t="s">
        <v>788</v>
      </c>
      <c r="B52" s="320" t="s">
        <v>471</v>
      </c>
      <c r="C52" s="319" t="s">
        <v>789</v>
      </c>
      <c r="D52" s="319" t="s">
        <v>788</v>
      </c>
      <c r="E52" s="320" t="s">
        <v>480</v>
      </c>
      <c r="F52" s="319" t="s">
        <v>789</v>
      </c>
      <c r="G52" s="319" t="s">
        <v>788</v>
      </c>
      <c r="H52" s="320" t="s">
        <v>473</v>
      </c>
      <c r="I52" s="319" t="s">
        <v>789</v>
      </c>
      <c r="J52" s="319" t="s">
        <v>788</v>
      </c>
      <c r="K52" s="320" t="s">
        <v>482</v>
      </c>
      <c r="L52" s="319" t="s">
        <v>789</v>
      </c>
      <c r="M52" s="319" t="s">
        <v>788</v>
      </c>
      <c r="N52" s="320" t="s">
        <v>473</v>
      </c>
      <c r="O52" s="319" t="s">
        <v>789</v>
      </c>
      <c r="P52" s="319" t="s">
        <v>788</v>
      </c>
      <c r="Q52" s="320" t="s">
        <v>1185</v>
      </c>
      <c r="R52" s="319" t="s">
        <v>789</v>
      </c>
      <c r="S52" s="319" t="s">
        <v>788</v>
      </c>
      <c r="T52" s="320" t="s">
        <v>419</v>
      </c>
      <c r="U52" s="224" t="s">
        <v>789</v>
      </c>
    </row>
    <row r="53">
      <c r="A53" s="319" t="s">
        <v>788</v>
      </c>
      <c r="B53" s="320" t="s">
        <v>472</v>
      </c>
      <c r="C53" s="319" t="s">
        <v>789</v>
      </c>
      <c r="D53" s="319" t="s">
        <v>788</v>
      </c>
      <c r="E53" s="319" t="s">
        <v>1213</v>
      </c>
      <c r="F53" s="319" t="s">
        <v>789</v>
      </c>
      <c r="G53" s="319" t="s">
        <v>788</v>
      </c>
      <c r="H53" s="320" t="s">
        <v>474</v>
      </c>
      <c r="I53" s="319" t="s">
        <v>789</v>
      </c>
      <c r="J53" s="319" t="s">
        <v>788</v>
      </c>
      <c r="K53" s="320" t="s">
        <v>483</v>
      </c>
      <c r="L53" s="319" t="s">
        <v>789</v>
      </c>
      <c r="M53" s="319" t="s">
        <v>788</v>
      </c>
      <c r="N53" s="320" t="s">
        <v>474</v>
      </c>
      <c r="O53" s="319" t="s">
        <v>789</v>
      </c>
      <c r="P53" s="319" t="s">
        <v>788</v>
      </c>
      <c r="Q53" s="320" t="s">
        <v>1188</v>
      </c>
      <c r="R53" s="319" t="s">
        <v>789</v>
      </c>
      <c r="S53" s="319" t="s">
        <v>788</v>
      </c>
      <c r="T53" s="320" t="s">
        <v>1193</v>
      </c>
      <c r="U53" s="224" t="s">
        <v>789</v>
      </c>
    </row>
    <row r="54">
      <c r="A54" s="319" t="s">
        <v>788</v>
      </c>
      <c r="B54" s="320" t="s">
        <v>473</v>
      </c>
      <c r="C54" s="319" t="s">
        <v>789</v>
      </c>
      <c r="D54" s="319" t="s">
        <v>788</v>
      </c>
      <c r="E54" s="320" t="s">
        <v>482</v>
      </c>
      <c r="F54" s="319" t="s">
        <v>789</v>
      </c>
      <c r="G54" s="319" t="s">
        <v>788</v>
      </c>
      <c r="H54" s="320" t="s">
        <v>475</v>
      </c>
      <c r="I54" s="319" t="s">
        <v>789</v>
      </c>
      <c r="J54" s="319" t="s">
        <v>788</v>
      </c>
      <c r="K54" s="319" t="s">
        <v>1214</v>
      </c>
      <c r="L54" s="319" t="s">
        <v>789</v>
      </c>
      <c r="M54" s="319" t="s">
        <v>788</v>
      </c>
      <c r="N54" s="323" t="s">
        <v>475</v>
      </c>
      <c r="O54" s="319" t="s">
        <v>789</v>
      </c>
      <c r="P54" s="319" t="s">
        <v>788</v>
      </c>
      <c r="Q54" s="320" t="s">
        <v>1189</v>
      </c>
      <c r="R54" s="319" t="s">
        <v>789</v>
      </c>
      <c r="S54" s="319" t="s">
        <v>788</v>
      </c>
      <c r="T54" s="320" t="s">
        <v>1196</v>
      </c>
      <c r="U54" s="224" t="s">
        <v>789</v>
      </c>
    </row>
    <row r="55">
      <c r="A55" s="319" t="s">
        <v>788</v>
      </c>
      <c r="B55" s="320" t="s">
        <v>474</v>
      </c>
      <c r="C55" s="319" t="s">
        <v>789</v>
      </c>
      <c r="D55" s="319" t="s">
        <v>788</v>
      </c>
      <c r="E55" s="320" t="s">
        <v>483</v>
      </c>
      <c r="F55" s="319" t="s">
        <v>789</v>
      </c>
      <c r="G55" s="319" t="s">
        <v>788</v>
      </c>
      <c r="H55" s="323" t="s">
        <v>476</v>
      </c>
      <c r="I55" s="319" t="s">
        <v>789</v>
      </c>
      <c r="J55" s="319" t="s">
        <v>788</v>
      </c>
      <c r="K55" s="318" t="s">
        <v>1215</v>
      </c>
      <c r="L55" s="319" t="s">
        <v>789</v>
      </c>
      <c r="M55" s="319" t="s">
        <v>788</v>
      </c>
      <c r="N55" s="323" t="s">
        <v>476</v>
      </c>
      <c r="O55" s="319" t="s">
        <v>789</v>
      </c>
      <c r="P55" s="319" t="s">
        <v>788</v>
      </c>
      <c r="Q55" s="320" t="s">
        <v>1160</v>
      </c>
      <c r="R55" s="319" t="s">
        <v>789</v>
      </c>
      <c r="S55" s="319" t="s">
        <v>788</v>
      </c>
      <c r="T55" s="320" t="s">
        <v>1216</v>
      </c>
      <c r="U55" s="224" t="s">
        <v>789</v>
      </c>
    </row>
    <row r="56">
      <c r="A56" s="319" t="s">
        <v>788</v>
      </c>
      <c r="B56" s="323" t="s">
        <v>462</v>
      </c>
      <c r="C56" s="319" t="s">
        <v>789</v>
      </c>
      <c r="D56" s="319" t="s">
        <v>788</v>
      </c>
      <c r="E56" s="319" t="s">
        <v>1214</v>
      </c>
      <c r="F56" s="319" t="s">
        <v>789</v>
      </c>
      <c r="G56" s="319" t="s">
        <v>788</v>
      </c>
      <c r="H56" s="323" t="s">
        <v>477</v>
      </c>
      <c r="I56" s="319" t="s">
        <v>789</v>
      </c>
      <c r="J56" s="319" t="s">
        <v>788</v>
      </c>
      <c r="K56" s="320" t="s">
        <v>486</v>
      </c>
      <c r="L56" s="319" t="s">
        <v>789</v>
      </c>
      <c r="M56" s="319" t="s">
        <v>788</v>
      </c>
      <c r="N56" s="323" t="s">
        <v>477</v>
      </c>
      <c r="O56" s="319" t="s">
        <v>789</v>
      </c>
      <c r="P56" s="319" t="s">
        <v>788</v>
      </c>
      <c r="Q56" s="320" t="s">
        <v>1217</v>
      </c>
      <c r="R56" s="319" t="s">
        <v>789</v>
      </c>
      <c r="S56" s="319" t="s">
        <v>788</v>
      </c>
      <c r="T56" s="319" t="s">
        <v>1218</v>
      </c>
      <c r="U56" s="224" t="s">
        <v>789</v>
      </c>
    </row>
    <row r="57">
      <c r="A57" s="319" t="s">
        <v>788</v>
      </c>
      <c r="B57" s="323" t="s">
        <v>456</v>
      </c>
      <c r="C57" s="319" t="s">
        <v>789</v>
      </c>
      <c r="D57" s="319" t="s">
        <v>788</v>
      </c>
      <c r="E57" s="318" t="s">
        <v>1215</v>
      </c>
      <c r="F57" s="319" t="s">
        <v>789</v>
      </c>
      <c r="G57" s="319" t="s">
        <v>788</v>
      </c>
      <c r="H57" s="319" t="s">
        <v>1211</v>
      </c>
      <c r="I57" s="319" t="s">
        <v>789</v>
      </c>
      <c r="J57" s="319" t="s">
        <v>788</v>
      </c>
      <c r="K57" s="320" t="s">
        <v>487</v>
      </c>
      <c r="L57" s="319" t="s">
        <v>789</v>
      </c>
      <c r="M57" s="319" t="s">
        <v>788</v>
      </c>
      <c r="N57" s="319" t="s">
        <v>1211</v>
      </c>
      <c r="O57" s="319" t="s">
        <v>789</v>
      </c>
      <c r="P57" s="319" t="s">
        <v>788</v>
      </c>
      <c r="Q57" s="320" t="s">
        <v>412</v>
      </c>
      <c r="R57" s="319" t="s">
        <v>789</v>
      </c>
      <c r="S57" s="319" t="s">
        <v>788</v>
      </c>
      <c r="T57" s="320" t="s">
        <v>1219</v>
      </c>
      <c r="U57" s="224" t="s">
        <v>789</v>
      </c>
    </row>
    <row r="58">
      <c r="A58" s="319" t="s">
        <v>788</v>
      </c>
      <c r="B58" s="323" t="s">
        <v>1209</v>
      </c>
      <c r="C58" s="319" t="s">
        <v>789</v>
      </c>
      <c r="D58" s="319" t="s">
        <v>788</v>
      </c>
      <c r="E58" s="320" t="s">
        <v>486</v>
      </c>
      <c r="F58" s="319" t="s">
        <v>789</v>
      </c>
      <c r="G58" s="319" t="s">
        <v>788</v>
      </c>
      <c r="H58" s="320" t="s">
        <v>479</v>
      </c>
      <c r="I58" s="319" t="s">
        <v>789</v>
      </c>
      <c r="J58" s="319" t="s">
        <v>788</v>
      </c>
      <c r="K58" s="319" t="s">
        <v>1220</v>
      </c>
      <c r="L58" s="319" t="s">
        <v>789</v>
      </c>
      <c r="M58" s="319" t="s">
        <v>788</v>
      </c>
      <c r="N58" s="320" t="s">
        <v>479</v>
      </c>
      <c r="O58" s="319" t="s">
        <v>789</v>
      </c>
      <c r="P58" s="319" t="s">
        <v>788</v>
      </c>
      <c r="Q58" s="320" t="s">
        <v>1221</v>
      </c>
      <c r="R58" s="319" t="s">
        <v>789</v>
      </c>
      <c r="S58" s="319" t="s">
        <v>788</v>
      </c>
      <c r="T58" s="320" t="s">
        <v>1222</v>
      </c>
      <c r="U58" s="224" t="s">
        <v>789</v>
      </c>
    </row>
    <row r="59">
      <c r="A59" s="319" t="s">
        <v>788</v>
      </c>
      <c r="B59" s="319" t="s">
        <v>1211</v>
      </c>
      <c r="C59" s="319" t="s">
        <v>789</v>
      </c>
      <c r="D59" s="319" t="s">
        <v>788</v>
      </c>
      <c r="E59" s="320" t="s">
        <v>487</v>
      </c>
      <c r="F59" s="319" t="s">
        <v>789</v>
      </c>
      <c r="G59" s="319" t="s">
        <v>788</v>
      </c>
      <c r="H59" s="320" t="s">
        <v>480</v>
      </c>
      <c r="I59" s="319" t="s">
        <v>789</v>
      </c>
      <c r="J59" s="319" t="s">
        <v>788</v>
      </c>
      <c r="K59" s="320" t="s">
        <v>489</v>
      </c>
      <c r="L59" s="319" t="s">
        <v>789</v>
      </c>
      <c r="M59" s="319" t="s">
        <v>788</v>
      </c>
      <c r="N59" s="320" t="s">
        <v>480</v>
      </c>
      <c r="O59" s="319" t="s">
        <v>789</v>
      </c>
      <c r="P59" s="319" t="s">
        <v>788</v>
      </c>
      <c r="Q59" s="320" t="s">
        <v>413</v>
      </c>
      <c r="R59" s="319" t="s">
        <v>789</v>
      </c>
      <c r="S59" s="319" t="s">
        <v>788</v>
      </c>
      <c r="T59" s="320" t="s">
        <v>1223</v>
      </c>
      <c r="U59" s="224" t="s">
        <v>789</v>
      </c>
    </row>
    <row r="60">
      <c r="A60" s="319" t="s">
        <v>788</v>
      </c>
      <c r="B60" s="320" t="s">
        <v>479</v>
      </c>
      <c r="C60" s="319" t="s">
        <v>789</v>
      </c>
      <c r="D60" s="319" t="s">
        <v>788</v>
      </c>
      <c r="E60" s="319" t="s">
        <v>1220</v>
      </c>
      <c r="F60" s="319" t="s">
        <v>789</v>
      </c>
      <c r="G60" s="319" t="s">
        <v>788</v>
      </c>
      <c r="H60" s="319" t="s">
        <v>1213</v>
      </c>
      <c r="I60" s="319" t="s">
        <v>789</v>
      </c>
      <c r="J60" s="319" t="s">
        <v>788</v>
      </c>
      <c r="K60" s="320" t="s">
        <v>490</v>
      </c>
      <c r="L60" s="319" t="s">
        <v>789</v>
      </c>
      <c r="M60" s="319" t="s">
        <v>788</v>
      </c>
      <c r="N60" s="319" t="s">
        <v>1213</v>
      </c>
      <c r="O60" s="319" t="s">
        <v>789</v>
      </c>
      <c r="P60" s="319" t="s">
        <v>788</v>
      </c>
      <c r="Q60" s="320" t="s">
        <v>1224</v>
      </c>
      <c r="R60" s="319" t="s">
        <v>789</v>
      </c>
      <c r="S60" s="319" t="s">
        <v>788</v>
      </c>
      <c r="T60" s="320" t="s">
        <v>1225</v>
      </c>
      <c r="U60" s="224" t="s">
        <v>789</v>
      </c>
    </row>
    <row r="61">
      <c r="A61" s="319" t="s">
        <v>788</v>
      </c>
      <c r="B61" s="320" t="s">
        <v>480</v>
      </c>
      <c r="C61" s="319" t="s">
        <v>789</v>
      </c>
      <c r="D61" s="319" t="s">
        <v>788</v>
      </c>
      <c r="E61" s="320" t="s">
        <v>489</v>
      </c>
      <c r="F61" s="319" t="s">
        <v>789</v>
      </c>
      <c r="G61" s="319" t="s">
        <v>788</v>
      </c>
      <c r="H61" s="320" t="s">
        <v>482</v>
      </c>
      <c r="I61" s="319" t="s">
        <v>789</v>
      </c>
      <c r="J61" s="319"/>
      <c r="M61" s="319" t="s">
        <v>788</v>
      </c>
      <c r="N61" s="320" t="s">
        <v>482</v>
      </c>
      <c r="O61" s="319" t="s">
        <v>789</v>
      </c>
      <c r="P61" s="319" t="s">
        <v>788</v>
      </c>
      <c r="Q61" s="320" t="s">
        <v>1226</v>
      </c>
      <c r="R61" s="319" t="s">
        <v>789</v>
      </c>
      <c r="S61" s="319" t="s">
        <v>788</v>
      </c>
      <c r="T61" s="320" t="s">
        <v>1227</v>
      </c>
      <c r="U61" s="224" t="s">
        <v>789</v>
      </c>
    </row>
    <row r="62">
      <c r="A62" s="319" t="s">
        <v>788</v>
      </c>
      <c r="B62" s="319" t="s">
        <v>1213</v>
      </c>
      <c r="C62" s="319" t="s">
        <v>789</v>
      </c>
      <c r="D62" s="319" t="s">
        <v>788</v>
      </c>
      <c r="E62" s="320" t="s">
        <v>490</v>
      </c>
      <c r="F62" s="320"/>
      <c r="G62" s="319" t="s">
        <v>788</v>
      </c>
      <c r="H62" s="320" t="s">
        <v>483</v>
      </c>
      <c r="I62" s="319" t="s">
        <v>789</v>
      </c>
      <c r="J62" s="319"/>
      <c r="M62" s="319" t="s">
        <v>788</v>
      </c>
      <c r="N62" s="320" t="s">
        <v>483</v>
      </c>
      <c r="O62" s="319" t="s">
        <v>789</v>
      </c>
      <c r="P62" s="319" t="s">
        <v>788</v>
      </c>
      <c r="Q62" s="320" t="s">
        <v>427</v>
      </c>
      <c r="R62" s="319" t="s">
        <v>789</v>
      </c>
      <c r="S62" s="319" t="s">
        <v>788</v>
      </c>
      <c r="T62" s="320" t="s">
        <v>1228</v>
      </c>
      <c r="U62" s="224" t="s">
        <v>789</v>
      </c>
    </row>
    <row r="63">
      <c r="A63" s="319" t="s">
        <v>788</v>
      </c>
      <c r="B63" s="320" t="s">
        <v>482</v>
      </c>
      <c r="C63" s="319" t="s">
        <v>789</v>
      </c>
      <c r="D63" s="319"/>
      <c r="G63" s="319" t="s">
        <v>788</v>
      </c>
      <c r="H63" s="319" t="s">
        <v>1214</v>
      </c>
      <c r="I63" s="319" t="s">
        <v>789</v>
      </c>
      <c r="J63" s="319"/>
      <c r="M63" s="319" t="s">
        <v>788</v>
      </c>
      <c r="N63" s="319" t="s">
        <v>1214</v>
      </c>
      <c r="O63" s="319" t="s">
        <v>789</v>
      </c>
      <c r="P63" s="319" t="s">
        <v>788</v>
      </c>
      <c r="Q63" s="323" t="s">
        <v>1172</v>
      </c>
      <c r="R63" s="319" t="s">
        <v>789</v>
      </c>
      <c r="S63" s="319" t="s">
        <v>788</v>
      </c>
      <c r="T63" s="319" t="s">
        <v>1229</v>
      </c>
      <c r="U63" s="224" t="s">
        <v>789</v>
      </c>
    </row>
    <row r="64">
      <c r="A64" s="319" t="s">
        <v>788</v>
      </c>
      <c r="B64" s="320" t="s">
        <v>483</v>
      </c>
      <c r="C64" s="319" t="s">
        <v>789</v>
      </c>
      <c r="D64" s="319"/>
      <c r="G64" s="319" t="s">
        <v>788</v>
      </c>
      <c r="H64" s="319" t="s">
        <v>1215</v>
      </c>
      <c r="I64" s="319" t="s">
        <v>789</v>
      </c>
      <c r="J64" s="319"/>
      <c r="M64" s="319" t="s">
        <v>788</v>
      </c>
      <c r="N64" s="319" t="s">
        <v>1215</v>
      </c>
      <c r="O64" s="319" t="s">
        <v>789</v>
      </c>
      <c r="P64" s="319" t="s">
        <v>788</v>
      </c>
      <c r="Q64" s="320" t="s">
        <v>430</v>
      </c>
      <c r="R64" s="319" t="s">
        <v>789</v>
      </c>
      <c r="S64" s="319" t="s">
        <v>788</v>
      </c>
      <c r="T64" s="320" t="s">
        <v>1230</v>
      </c>
      <c r="U64" s="224" t="s">
        <v>789</v>
      </c>
    </row>
    <row r="65">
      <c r="A65" s="319" t="s">
        <v>788</v>
      </c>
      <c r="B65" s="319" t="s">
        <v>1214</v>
      </c>
      <c r="C65" s="319" t="s">
        <v>789</v>
      </c>
      <c r="D65" s="319"/>
      <c r="G65" s="319" t="s">
        <v>788</v>
      </c>
      <c r="H65" s="320" t="s">
        <v>486</v>
      </c>
      <c r="I65" s="319" t="s">
        <v>789</v>
      </c>
      <c r="J65" s="319"/>
      <c r="M65" s="319" t="s">
        <v>788</v>
      </c>
      <c r="N65" s="319" t="s">
        <v>486</v>
      </c>
      <c r="O65" s="319" t="s">
        <v>789</v>
      </c>
      <c r="P65" s="319" t="s">
        <v>788</v>
      </c>
      <c r="Q65" s="323" t="s">
        <v>1176</v>
      </c>
      <c r="R65" s="319" t="s">
        <v>789</v>
      </c>
      <c r="S65" s="319" t="s">
        <v>788</v>
      </c>
      <c r="T65" s="320" t="s">
        <v>1231</v>
      </c>
      <c r="U65" s="224" t="s">
        <v>789</v>
      </c>
    </row>
    <row r="66">
      <c r="A66" s="319" t="s">
        <v>788</v>
      </c>
      <c r="B66" s="319" t="s">
        <v>1215</v>
      </c>
      <c r="C66" s="319" t="s">
        <v>789</v>
      </c>
      <c r="D66" s="319"/>
      <c r="G66" s="319" t="s">
        <v>788</v>
      </c>
      <c r="H66" s="320" t="s">
        <v>487</v>
      </c>
      <c r="I66" s="319" t="s">
        <v>789</v>
      </c>
      <c r="J66" s="319"/>
      <c r="M66" s="319" t="s">
        <v>788</v>
      </c>
      <c r="N66" s="319" t="s">
        <v>487</v>
      </c>
      <c r="O66" s="319" t="s">
        <v>789</v>
      </c>
      <c r="P66" s="319" t="s">
        <v>788</v>
      </c>
      <c r="Q66" s="320" t="s">
        <v>432</v>
      </c>
      <c r="R66" s="319" t="s">
        <v>789</v>
      </c>
      <c r="S66" s="319" t="s">
        <v>788</v>
      </c>
      <c r="T66" s="320" t="s">
        <v>1232</v>
      </c>
      <c r="U66" s="224" t="s">
        <v>789</v>
      </c>
    </row>
    <row r="67">
      <c r="A67" s="319" t="s">
        <v>788</v>
      </c>
      <c r="B67" s="320" t="s">
        <v>486</v>
      </c>
      <c r="C67" s="319" t="s">
        <v>789</v>
      </c>
      <c r="D67" s="319"/>
      <c r="G67" s="319" t="s">
        <v>788</v>
      </c>
      <c r="H67" s="319" t="s">
        <v>1220</v>
      </c>
      <c r="I67" s="319" t="s">
        <v>789</v>
      </c>
      <c r="J67" s="319"/>
      <c r="M67" s="319" t="s">
        <v>788</v>
      </c>
      <c r="N67" s="319" t="s">
        <v>1220</v>
      </c>
      <c r="O67" s="319" t="s">
        <v>789</v>
      </c>
      <c r="P67" s="319" t="s">
        <v>788</v>
      </c>
      <c r="Q67" s="323" t="s">
        <v>1181</v>
      </c>
      <c r="R67" s="319" t="s">
        <v>789</v>
      </c>
      <c r="S67" s="319" t="s">
        <v>788</v>
      </c>
      <c r="T67" s="319" t="s">
        <v>1233</v>
      </c>
      <c r="U67" s="224" t="s">
        <v>789</v>
      </c>
    </row>
    <row r="68">
      <c r="A68" s="319" t="s">
        <v>788</v>
      </c>
      <c r="B68" s="320" t="s">
        <v>487</v>
      </c>
      <c r="C68" s="319" t="s">
        <v>789</v>
      </c>
      <c r="D68" s="319"/>
      <c r="G68" s="319" t="s">
        <v>788</v>
      </c>
      <c r="H68" s="320" t="s">
        <v>489</v>
      </c>
      <c r="I68" s="319" t="s">
        <v>789</v>
      </c>
      <c r="J68" s="319"/>
      <c r="M68" s="319" t="s">
        <v>788</v>
      </c>
      <c r="N68" s="319" t="s">
        <v>489</v>
      </c>
      <c r="O68" s="319" t="s">
        <v>789</v>
      </c>
      <c r="P68" s="319" t="s">
        <v>788</v>
      </c>
      <c r="Q68" s="319" t="s">
        <v>1184</v>
      </c>
      <c r="R68" s="319" t="s">
        <v>789</v>
      </c>
      <c r="S68" s="319" t="s">
        <v>788</v>
      </c>
      <c r="T68" s="320" t="s">
        <v>1234</v>
      </c>
      <c r="U68" s="224" t="s">
        <v>789</v>
      </c>
    </row>
    <row r="69">
      <c r="A69" s="319" t="s">
        <v>788</v>
      </c>
      <c r="B69" s="319" t="s">
        <v>1220</v>
      </c>
      <c r="C69" s="319" t="s">
        <v>789</v>
      </c>
      <c r="D69" s="319"/>
      <c r="G69" s="319" t="s">
        <v>788</v>
      </c>
      <c r="H69" s="320" t="s">
        <v>490</v>
      </c>
      <c r="I69" s="319"/>
      <c r="J69" s="319"/>
      <c r="M69" s="319" t="s">
        <v>788</v>
      </c>
      <c r="N69" s="319" t="s">
        <v>490</v>
      </c>
      <c r="O69" s="319"/>
      <c r="P69" s="319" t="s">
        <v>788</v>
      </c>
      <c r="Q69" s="318" t="s">
        <v>1187</v>
      </c>
      <c r="R69" s="319" t="s">
        <v>789</v>
      </c>
      <c r="S69" s="319" t="s">
        <v>788</v>
      </c>
      <c r="T69" s="320" t="s">
        <v>412</v>
      </c>
      <c r="U69" s="224" t="s">
        <v>789</v>
      </c>
    </row>
    <row r="70">
      <c r="A70" s="319" t="s">
        <v>788</v>
      </c>
      <c r="B70" s="320" t="s">
        <v>489</v>
      </c>
      <c r="C70" s="319" t="s">
        <v>789</v>
      </c>
      <c r="D70" s="319"/>
      <c r="P70" s="319" t="s">
        <v>788</v>
      </c>
      <c r="Q70" s="320" t="s">
        <v>458</v>
      </c>
      <c r="R70" s="319" t="s">
        <v>789</v>
      </c>
      <c r="S70" s="319" t="s">
        <v>788</v>
      </c>
      <c r="T70" s="320" t="s">
        <v>1235</v>
      </c>
      <c r="U70" s="224" t="s">
        <v>789</v>
      </c>
    </row>
    <row r="71">
      <c r="A71" s="319" t="s">
        <v>788</v>
      </c>
      <c r="B71" s="320" t="s">
        <v>490</v>
      </c>
      <c r="C71" s="320"/>
      <c r="D71" s="320"/>
      <c r="P71" s="319" t="s">
        <v>788</v>
      </c>
      <c r="Q71" s="320" t="s">
        <v>459</v>
      </c>
      <c r="R71" s="319" t="s">
        <v>789</v>
      </c>
      <c r="S71" s="319" t="s">
        <v>788</v>
      </c>
      <c r="T71" s="320" t="s">
        <v>1236</v>
      </c>
      <c r="U71" s="224" t="s">
        <v>789</v>
      </c>
    </row>
    <row r="72">
      <c r="P72" s="319" t="s">
        <v>788</v>
      </c>
      <c r="Q72" s="320" t="s">
        <v>460</v>
      </c>
      <c r="R72" s="319" t="s">
        <v>789</v>
      </c>
      <c r="S72" s="319" t="s">
        <v>788</v>
      </c>
      <c r="T72" s="320" t="s">
        <v>1226</v>
      </c>
      <c r="U72" s="224" t="s">
        <v>789</v>
      </c>
    </row>
    <row r="73">
      <c r="P73" s="319" t="s">
        <v>788</v>
      </c>
      <c r="Q73" s="323" t="s">
        <v>457</v>
      </c>
      <c r="R73" s="319" t="s">
        <v>789</v>
      </c>
      <c r="S73" s="319" t="s">
        <v>788</v>
      </c>
      <c r="T73" s="323" t="s">
        <v>1237</v>
      </c>
      <c r="U73" s="224" t="s">
        <v>789</v>
      </c>
    </row>
    <row r="74">
      <c r="P74" s="319" t="s">
        <v>788</v>
      </c>
      <c r="Q74" s="319" t="s">
        <v>1195</v>
      </c>
      <c r="R74" s="319" t="s">
        <v>789</v>
      </c>
      <c r="S74" s="319" t="s">
        <v>788</v>
      </c>
      <c r="T74" s="319" t="s">
        <v>1238</v>
      </c>
      <c r="U74" s="224" t="s">
        <v>789</v>
      </c>
    </row>
    <row r="75">
      <c r="P75" s="319" t="s">
        <v>788</v>
      </c>
      <c r="Q75" s="320" t="s">
        <v>463</v>
      </c>
      <c r="R75" s="319" t="s">
        <v>789</v>
      </c>
      <c r="S75" s="319" t="s">
        <v>788</v>
      </c>
      <c r="T75" s="320" t="s">
        <v>1239</v>
      </c>
      <c r="U75" s="224" t="s">
        <v>789</v>
      </c>
    </row>
    <row r="76">
      <c r="P76" s="319" t="s">
        <v>788</v>
      </c>
      <c r="Q76" s="320" t="s">
        <v>464</v>
      </c>
      <c r="R76" s="319" t="s">
        <v>789</v>
      </c>
      <c r="S76" s="319" t="s">
        <v>788</v>
      </c>
      <c r="T76" s="320" t="s">
        <v>1240</v>
      </c>
      <c r="U76" s="224" t="s">
        <v>789</v>
      </c>
    </row>
    <row r="77">
      <c r="P77" s="319" t="s">
        <v>788</v>
      </c>
      <c r="Q77" s="320" t="s">
        <v>1199</v>
      </c>
      <c r="R77" s="319" t="s">
        <v>789</v>
      </c>
      <c r="S77" s="319" t="s">
        <v>788</v>
      </c>
      <c r="T77" s="320" t="s">
        <v>420</v>
      </c>
      <c r="U77" s="224" t="s">
        <v>789</v>
      </c>
    </row>
    <row r="78">
      <c r="P78" s="319" t="s">
        <v>788</v>
      </c>
      <c r="Q78" s="320" t="s">
        <v>1201</v>
      </c>
      <c r="R78" s="319" t="s">
        <v>789</v>
      </c>
      <c r="S78" s="319" t="s">
        <v>788</v>
      </c>
      <c r="T78" s="320" t="s">
        <v>421</v>
      </c>
      <c r="U78" s="224" t="s">
        <v>789</v>
      </c>
    </row>
    <row r="79">
      <c r="P79" s="319" t="s">
        <v>788</v>
      </c>
      <c r="Q79" s="320" t="s">
        <v>467</v>
      </c>
      <c r="R79" s="319" t="s">
        <v>789</v>
      </c>
      <c r="S79" s="319" t="s">
        <v>788</v>
      </c>
      <c r="T79" s="323" t="s">
        <v>429</v>
      </c>
      <c r="U79" s="224" t="s">
        <v>789</v>
      </c>
    </row>
    <row r="80">
      <c r="P80" s="319" t="s">
        <v>788</v>
      </c>
      <c r="Q80" s="320" t="s">
        <v>468</v>
      </c>
      <c r="R80" s="319" t="s">
        <v>789</v>
      </c>
      <c r="S80" s="319" t="s">
        <v>788</v>
      </c>
      <c r="T80" s="320" t="s">
        <v>430</v>
      </c>
      <c r="U80" s="224" t="s">
        <v>789</v>
      </c>
    </row>
    <row r="81">
      <c r="P81" s="319" t="s">
        <v>788</v>
      </c>
      <c r="Q81" s="320" t="s">
        <v>469</v>
      </c>
      <c r="R81" s="319" t="s">
        <v>789</v>
      </c>
      <c r="S81" s="319" t="s">
        <v>788</v>
      </c>
      <c r="T81" s="323" t="s">
        <v>431</v>
      </c>
      <c r="U81" s="224" t="s">
        <v>789</v>
      </c>
    </row>
    <row r="82">
      <c r="P82" s="319" t="s">
        <v>788</v>
      </c>
      <c r="Q82" s="320" t="s">
        <v>470</v>
      </c>
      <c r="R82" s="319" t="s">
        <v>789</v>
      </c>
      <c r="S82" s="319" t="s">
        <v>788</v>
      </c>
      <c r="T82" s="320" t="s">
        <v>432</v>
      </c>
      <c r="U82" s="224" t="s">
        <v>789</v>
      </c>
    </row>
    <row r="83">
      <c r="P83" s="319" t="s">
        <v>788</v>
      </c>
      <c r="Q83" s="320" t="s">
        <v>471</v>
      </c>
      <c r="R83" s="319" t="s">
        <v>789</v>
      </c>
      <c r="S83" s="319" t="s">
        <v>788</v>
      </c>
      <c r="T83" s="323" t="s">
        <v>433</v>
      </c>
      <c r="U83" s="224" t="s">
        <v>789</v>
      </c>
    </row>
    <row r="84">
      <c r="P84" s="319" t="s">
        <v>788</v>
      </c>
      <c r="Q84" s="320" t="s">
        <v>472</v>
      </c>
      <c r="R84" s="319" t="s">
        <v>789</v>
      </c>
      <c r="S84" s="319" t="s">
        <v>788</v>
      </c>
      <c r="T84" s="319" t="s">
        <v>1184</v>
      </c>
      <c r="U84" s="224" t="s">
        <v>789</v>
      </c>
    </row>
    <row r="85">
      <c r="P85" s="319" t="s">
        <v>788</v>
      </c>
      <c r="Q85" s="320" t="s">
        <v>473</v>
      </c>
      <c r="R85" s="319" t="s">
        <v>789</v>
      </c>
      <c r="S85" s="319" t="s">
        <v>788</v>
      </c>
      <c r="T85" s="319" t="s">
        <v>1187</v>
      </c>
      <c r="U85" s="224" t="s">
        <v>789</v>
      </c>
    </row>
    <row r="86">
      <c r="P86" s="319" t="s">
        <v>788</v>
      </c>
      <c r="Q86" s="320" t="s">
        <v>474</v>
      </c>
      <c r="R86" s="319" t="s">
        <v>789</v>
      </c>
      <c r="S86" s="319" t="s">
        <v>788</v>
      </c>
      <c r="T86" s="320" t="s">
        <v>458</v>
      </c>
      <c r="U86" s="224" t="s">
        <v>789</v>
      </c>
    </row>
    <row r="87">
      <c r="P87" s="319" t="s">
        <v>788</v>
      </c>
      <c r="Q87" s="323" t="s">
        <v>462</v>
      </c>
      <c r="R87" s="319" t="s">
        <v>789</v>
      </c>
      <c r="S87" s="319" t="s">
        <v>788</v>
      </c>
      <c r="T87" s="320" t="s">
        <v>459</v>
      </c>
      <c r="U87" s="224" t="s">
        <v>789</v>
      </c>
    </row>
    <row r="88">
      <c r="P88" s="319" t="s">
        <v>788</v>
      </c>
      <c r="Q88" s="323" t="s">
        <v>456</v>
      </c>
      <c r="R88" s="319" t="s">
        <v>789</v>
      </c>
      <c r="S88" s="319" t="s">
        <v>788</v>
      </c>
      <c r="T88" s="320" t="s">
        <v>460</v>
      </c>
      <c r="U88" s="224" t="s">
        <v>789</v>
      </c>
    </row>
    <row r="89">
      <c r="P89" s="319" t="s">
        <v>788</v>
      </c>
      <c r="Q89" s="323" t="s">
        <v>1209</v>
      </c>
      <c r="R89" s="319" t="s">
        <v>789</v>
      </c>
      <c r="S89" s="319" t="s">
        <v>788</v>
      </c>
      <c r="T89" s="323" t="s">
        <v>461</v>
      </c>
      <c r="U89" s="224" t="s">
        <v>789</v>
      </c>
    </row>
    <row r="90">
      <c r="P90" s="319" t="s">
        <v>788</v>
      </c>
      <c r="Q90" s="319" t="s">
        <v>1211</v>
      </c>
      <c r="R90" s="319" t="s">
        <v>789</v>
      </c>
      <c r="S90" s="319" t="s">
        <v>788</v>
      </c>
      <c r="T90" s="319" t="s">
        <v>1195</v>
      </c>
      <c r="U90" s="224" t="s">
        <v>789</v>
      </c>
    </row>
    <row r="91">
      <c r="P91" s="319" t="s">
        <v>788</v>
      </c>
      <c r="Q91" s="320" t="s">
        <v>479</v>
      </c>
      <c r="R91" s="319" t="s">
        <v>789</v>
      </c>
      <c r="S91" s="319" t="s">
        <v>788</v>
      </c>
      <c r="T91" s="320" t="s">
        <v>463</v>
      </c>
      <c r="U91" s="224" t="s">
        <v>789</v>
      </c>
    </row>
    <row r="92">
      <c r="P92" s="319" t="s">
        <v>788</v>
      </c>
      <c r="Q92" s="320" t="s">
        <v>480</v>
      </c>
      <c r="R92" s="319" t="s">
        <v>789</v>
      </c>
      <c r="S92" s="319" t="s">
        <v>788</v>
      </c>
      <c r="T92" s="320" t="s">
        <v>464</v>
      </c>
      <c r="U92" s="224" t="s">
        <v>789</v>
      </c>
    </row>
    <row r="93">
      <c r="P93" s="319" t="s">
        <v>788</v>
      </c>
      <c r="Q93" s="319" t="s">
        <v>1213</v>
      </c>
      <c r="R93" s="319" t="s">
        <v>789</v>
      </c>
      <c r="S93" s="319" t="s">
        <v>788</v>
      </c>
      <c r="T93" s="320" t="s">
        <v>1199</v>
      </c>
      <c r="U93" s="224" t="s">
        <v>789</v>
      </c>
    </row>
    <row r="94">
      <c r="P94" s="319" t="s">
        <v>788</v>
      </c>
      <c r="Q94" s="320" t="s">
        <v>482</v>
      </c>
      <c r="R94" s="319" t="s">
        <v>789</v>
      </c>
      <c r="S94" s="319" t="s">
        <v>788</v>
      </c>
      <c r="T94" s="320" t="s">
        <v>1201</v>
      </c>
      <c r="U94" s="224" t="s">
        <v>789</v>
      </c>
    </row>
    <row r="95">
      <c r="P95" s="319" t="s">
        <v>788</v>
      </c>
      <c r="Q95" s="320" t="s">
        <v>483</v>
      </c>
      <c r="R95" s="319" t="s">
        <v>789</v>
      </c>
      <c r="S95" s="319" t="s">
        <v>788</v>
      </c>
      <c r="T95" s="320" t="s">
        <v>467</v>
      </c>
      <c r="U95" s="224" t="s">
        <v>789</v>
      </c>
    </row>
    <row r="96">
      <c r="P96" s="319" t="s">
        <v>788</v>
      </c>
      <c r="Q96" s="319" t="s">
        <v>1214</v>
      </c>
      <c r="R96" s="319" t="s">
        <v>789</v>
      </c>
      <c r="S96" s="319" t="s">
        <v>788</v>
      </c>
      <c r="T96" s="320" t="s">
        <v>468</v>
      </c>
      <c r="U96" s="224" t="s">
        <v>789</v>
      </c>
    </row>
    <row r="97">
      <c r="P97" s="319" t="s">
        <v>788</v>
      </c>
      <c r="Q97" s="319" t="s">
        <v>1215</v>
      </c>
      <c r="R97" s="319" t="s">
        <v>789</v>
      </c>
      <c r="S97" s="319" t="s">
        <v>788</v>
      </c>
      <c r="T97" s="320" t="s">
        <v>469</v>
      </c>
      <c r="U97" s="224" t="s">
        <v>789</v>
      </c>
    </row>
    <row r="98">
      <c r="P98" s="319" t="s">
        <v>788</v>
      </c>
      <c r="Q98" s="320" t="s">
        <v>486</v>
      </c>
      <c r="R98" s="319" t="s">
        <v>789</v>
      </c>
      <c r="S98" s="319" t="s">
        <v>788</v>
      </c>
      <c r="T98" s="320" t="s">
        <v>470</v>
      </c>
      <c r="U98" s="224" t="s">
        <v>789</v>
      </c>
    </row>
    <row r="99">
      <c r="P99" s="319" t="s">
        <v>788</v>
      </c>
      <c r="Q99" s="320" t="s">
        <v>487</v>
      </c>
      <c r="R99" s="319" t="s">
        <v>789</v>
      </c>
      <c r="S99" s="319" t="s">
        <v>788</v>
      </c>
      <c r="T99" s="320" t="s">
        <v>471</v>
      </c>
      <c r="U99" s="224" t="s">
        <v>789</v>
      </c>
    </row>
    <row r="100">
      <c r="P100" s="319" t="s">
        <v>788</v>
      </c>
      <c r="Q100" s="319" t="s">
        <v>1220</v>
      </c>
      <c r="R100" s="319" t="s">
        <v>789</v>
      </c>
      <c r="S100" s="319" t="s">
        <v>788</v>
      </c>
      <c r="T100" s="320" t="s">
        <v>472</v>
      </c>
      <c r="U100" s="224" t="s">
        <v>789</v>
      </c>
    </row>
    <row r="101">
      <c r="P101" s="319" t="s">
        <v>788</v>
      </c>
      <c r="Q101" s="320" t="s">
        <v>489</v>
      </c>
      <c r="R101" s="319" t="s">
        <v>789</v>
      </c>
      <c r="S101" s="319" t="s">
        <v>788</v>
      </c>
      <c r="T101" s="320" t="s">
        <v>473</v>
      </c>
      <c r="U101" s="224" t="s">
        <v>789</v>
      </c>
    </row>
    <row r="102">
      <c r="P102" s="319" t="s">
        <v>788</v>
      </c>
      <c r="Q102" s="320" t="s">
        <v>490</v>
      </c>
      <c r="R102" s="319"/>
      <c r="S102" s="319" t="s">
        <v>788</v>
      </c>
      <c r="T102" s="320" t="s">
        <v>474</v>
      </c>
      <c r="U102" s="224" t="s">
        <v>789</v>
      </c>
    </row>
    <row r="103">
      <c r="S103" s="319" t="s">
        <v>788</v>
      </c>
      <c r="T103" s="323" t="s">
        <v>475</v>
      </c>
      <c r="U103" s="224" t="s">
        <v>789</v>
      </c>
    </row>
    <row r="104">
      <c r="S104" s="319" t="s">
        <v>788</v>
      </c>
      <c r="T104" s="323" t="s">
        <v>476</v>
      </c>
      <c r="U104" s="224" t="s">
        <v>789</v>
      </c>
    </row>
    <row r="105">
      <c r="S105" s="319" t="s">
        <v>788</v>
      </c>
      <c r="T105" s="323" t="s">
        <v>477</v>
      </c>
      <c r="U105" s="224" t="s">
        <v>789</v>
      </c>
    </row>
    <row r="106">
      <c r="S106" s="319" t="s">
        <v>788</v>
      </c>
      <c r="T106" s="319" t="s">
        <v>1211</v>
      </c>
      <c r="U106" s="224" t="s">
        <v>789</v>
      </c>
    </row>
    <row r="107">
      <c r="S107" s="319" t="s">
        <v>788</v>
      </c>
      <c r="T107" s="320" t="s">
        <v>479</v>
      </c>
      <c r="U107" s="224" t="s">
        <v>789</v>
      </c>
    </row>
    <row r="108">
      <c r="S108" s="319" t="s">
        <v>788</v>
      </c>
      <c r="T108" s="320" t="s">
        <v>480</v>
      </c>
      <c r="U108" s="224" t="s">
        <v>789</v>
      </c>
    </row>
    <row r="109">
      <c r="S109" s="319" t="s">
        <v>788</v>
      </c>
      <c r="T109" s="319" t="s">
        <v>1213</v>
      </c>
      <c r="U109" s="224" t="s">
        <v>789</v>
      </c>
    </row>
    <row r="110">
      <c r="S110" s="319" t="s">
        <v>788</v>
      </c>
      <c r="T110" s="320" t="s">
        <v>482</v>
      </c>
      <c r="U110" s="224" t="s">
        <v>789</v>
      </c>
    </row>
    <row r="111">
      <c r="S111" s="319" t="s">
        <v>788</v>
      </c>
      <c r="T111" s="320" t="s">
        <v>483</v>
      </c>
      <c r="U111" s="224" t="s">
        <v>789</v>
      </c>
    </row>
    <row r="112">
      <c r="S112" s="319" t="s">
        <v>788</v>
      </c>
      <c r="T112" s="319" t="s">
        <v>1214</v>
      </c>
      <c r="U112" s="224" t="s">
        <v>789</v>
      </c>
    </row>
    <row r="113">
      <c r="S113" s="319" t="s">
        <v>788</v>
      </c>
      <c r="T113" s="319" t="s">
        <v>1215</v>
      </c>
      <c r="U113" s="224" t="s">
        <v>789</v>
      </c>
    </row>
    <row r="114">
      <c r="S114" s="319" t="s">
        <v>788</v>
      </c>
      <c r="T114" s="320" t="s">
        <v>486</v>
      </c>
      <c r="U114" s="224" t="s">
        <v>789</v>
      </c>
    </row>
    <row r="115">
      <c r="S115" s="319" t="s">
        <v>788</v>
      </c>
      <c r="T115" s="320" t="s">
        <v>487</v>
      </c>
      <c r="U115" s="224" t="s">
        <v>789</v>
      </c>
    </row>
    <row r="116">
      <c r="S116" s="319" t="s">
        <v>788</v>
      </c>
      <c r="T116" s="319" t="s">
        <v>1220</v>
      </c>
      <c r="U116" s="224" t="s">
        <v>789</v>
      </c>
    </row>
    <row r="117">
      <c r="S117" s="319" t="s">
        <v>788</v>
      </c>
      <c r="T117" s="320" t="s">
        <v>489</v>
      </c>
      <c r="U117" s="224" t="s">
        <v>789</v>
      </c>
    </row>
    <row r="118">
      <c r="S118" s="319" t="s">
        <v>788</v>
      </c>
      <c r="T118" s="320" t="s">
        <v>490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77.75"/>
    <col customWidth="1" min="5" max="5" width="128.88"/>
    <col customWidth="1" min="6" max="6" width="77.75"/>
    <col customWidth="1" min="7" max="7" width="128.88"/>
    <col customWidth="1" min="8" max="8" width="77.75"/>
  </cols>
  <sheetData>
    <row r="1">
      <c r="A1" s="224" t="s">
        <v>107</v>
      </c>
    </row>
    <row r="2">
      <c r="A2" s="224" t="s">
        <v>780</v>
      </c>
      <c r="B2" s="224" t="s">
        <v>781</v>
      </c>
      <c r="C2" s="224" t="s">
        <v>782</v>
      </c>
      <c r="E2" s="224" t="s">
        <v>783</v>
      </c>
      <c r="F2" s="224" t="s">
        <v>784</v>
      </c>
      <c r="G2" s="224" t="s">
        <v>785</v>
      </c>
      <c r="H2" s="224" t="s">
        <v>786</v>
      </c>
      <c r="M2" s="224" t="s">
        <v>1093</v>
      </c>
    </row>
    <row r="3">
      <c r="A3" s="319" t="s">
        <v>1100</v>
      </c>
      <c r="B3" s="319" t="s">
        <v>1100</v>
      </c>
      <c r="C3" s="319" t="s">
        <v>1101</v>
      </c>
      <c r="E3" s="319" t="s">
        <v>1100</v>
      </c>
      <c r="F3" s="319" t="s">
        <v>1101</v>
      </c>
      <c r="G3" s="319" t="s">
        <v>1102</v>
      </c>
      <c r="H3" s="319" t="s">
        <v>1101</v>
      </c>
      <c r="M3" s="319" t="s">
        <v>1100</v>
      </c>
    </row>
    <row r="4">
      <c r="A4" s="323" t="s">
        <v>1172</v>
      </c>
      <c r="B4" s="323" t="s">
        <v>429</v>
      </c>
      <c r="C4" s="323" t="s">
        <v>429</v>
      </c>
      <c r="G4" s="319" t="s">
        <v>1133</v>
      </c>
      <c r="H4" s="319" t="s">
        <v>1106</v>
      </c>
      <c r="M4" s="320" t="s">
        <v>1103</v>
      </c>
    </row>
    <row r="5">
      <c r="A5" s="323" t="s">
        <v>1176</v>
      </c>
      <c r="B5" s="323" t="s">
        <v>431</v>
      </c>
      <c r="C5" s="323" t="s">
        <v>431</v>
      </c>
      <c r="G5" s="319" t="s">
        <v>1134</v>
      </c>
      <c r="H5" s="323" t="s">
        <v>1122</v>
      </c>
      <c r="M5" s="320" t="s">
        <v>1107</v>
      </c>
    </row>
    <row r="6">
      <c r="A6" s="323" t="s">
        <v>1181</v>
      </c>
      <c r="B6" s="323" t="s">
        <v>433</v>
      </c>
      <c r="C6" s="323" t="s">
        <v>433</v>
      </c>
      <c r="H6" s="319" t="s">
        <v>1134</v>
      </c>
      <c r="M6" s="320" t="s">
        <v>1113</v>
      </c>
    </row>
    <row r="7">
      <c r="A7" s="319" t="s">
        <v>1184</v>
      </c>
      <c r="B7" s="319" t="s">
        <v>1184</v>
      </c>
      <c r="C7" s="319" t="s">
        <v>1184</v>
      </c>
      <c r="G7" s="319" t="s">
        <v>1205</v>
      </c>
      <c r="H7" s="319"/>
      <c r="M7" s="320" t="s">
        <v>1119</v>
      </c>
    </row>
    <row r="8">
      <c r="A8" s="319" t="s">
        <v>1187</v>
      </c>
      <c r="B8" s="318" t="s">
        <v>1187</v>
      </c>
      <c r="C8" s="318" t="s">
        <v>1187</v>
      </c>
      <c r="G8" s="319" t="s">
        <v>1168</v>
      </c>
      <c r="H8" s="319" t="s">
        <v>1168</v>
      </c>
      <c r="M8" s="320" t="s">
        <v>1125</v>
      </c>
    </row>
    <row r="9">
      <c r="A9" s="323" t="s">
        <v>457</v>
      </c>
      <c r="B9" s="323" t="s">
        <v>461</v>
      </c>
      <c r="C9" s="323" t="s">
        <v>461</v>
      </c>
      <c r="H9" s="319" t="s">
        <v>1133</v>
      </c>
      <c r="M9" s="320" t="s">
        <v>1131</v>
      </c>
    </row>
    <row r="10">
      <c r="A10" s="319" t="s">
        <v>1195</v>
      </c>
      <c r="B10" s="318" t="s">
        <v>1195</v>
      </c>
      <c r="C10" s="318" t="s">
        <v>1195</v>
      </c>
      <c r="H10" s="319" t="s">
        <v>1203</v>
      </c>
      <c r="M10" s="320" t="s">
        <v>423</v>
      </c>
    </row>
    <row r="11">
      <c r="A11" s="323" t="s">
        <v>462</v>
      </c>
      <c r="B11" s="323" t="s">
        <v>475</v>
      </c>
      <c r="H11" s="319" t="s">
        <v>1208</v>
      </c>
      <c r="M11" s="320" t="s">
        <v>422</v>
      </c>
    </row>
    <row r="12">
      <c r="A12" s="323" t="s">
        <v>456</v>
      </c>
      <c r="B12" s="323" t="s">
        <v>476</v>
      </c>
      <c r="C12" s="323" t="s">
        <v>476</v>
      </c>
      <c r="H12" s="319" t="s">
        <v>1218</v>
      </c>
      <c r="M12" s="320" t="s">
        <v>414</v>
      </c>
    </row>
    <row r="13">
      <c r="A13" s="323" t="s">
        <v>1209</v>
      </c>
      <c r="B13" s="323" t="s">
        <v>477</v>
      </c>
      <c r="C13" s="323" t="s">
        <v>477</v>
      </c>
      <c r="H13" s="319" t="s">
        <v>1229</v>
      </c>
      <c r="M13" s="320" t="s">
        <v>413</v>
      </c>
    </row>
    <row r="14">
      <c r="A14" s="319" t="s">
        <v>1211</v>
      </c>
      <c r="B14" s="319" t="s">
        <v>1211</v>
      </c>
      <c r="C14" s="319" t="s">
        <v>1211</v>
      </c>
      <c r="H14" s="319" t="s">
        <v>1233</v>
      </c>
      <c r="M14" s="320" t="s">
        <v>412</v>
      </c>
    </row>
    <row r="15">
      <c r="A15" s="319" t="s">
        <v>1213</v>
      </c>
      <c r="B15" s="319" t="s">
        <v>1213</v>
      </c>
      <c r="C15" s="319" t="s">
        <v>1213</v>
      </c>
      <c r="H15" s="323" t="s">
        <v>1237</v>
      </c>
      <c r="M15" s="320" t="s">
        <v>417</v>
      </c>
    </row>
    <row r="16">
      <c r="A16" s="319" t="s">
        <v>1214</v>
      </c>
      <c r="B16" s="319" t="s">
        <v>1214</v>
      </c>
      <c r="C16" s="319" t="s">
        <v>1214</v>
      </c>
      <c r="H16" s="319" t="s">
        <v>1238</v>
      </c>
      <c r="M16" s="320" t="s">
        <v>1160</v>
      </c>
    </row>
    <row r="17">
      <c r="A17" s="319" t="s">
        <v>1215</v>
      </c>
      <c r="B17" s="318" t="s">
        <v>1215</v>
      </c>
      <c r="C17" s="319" t="s">
        <v>1215</v>
      </c>
      <c r="E17" s="323" t="s">
        <v>1172</v>
      </c>
      <c r="F17" s="323" t="s">
        <v>429</v>
      </c>
      <c r="G17" s="323" t="s">
        <v>1172</v>
      </c>
      <c r="H17" s="323" t="s">
        <v>429</v>
      </c>
      <c r="M17" s="320" t="s">
        <v>419</v>
      </c>
    </row>
    <row r="18">
      <c r="A18" s="319" t="s">
        <v>1220</v>
      </c>
      <c r="B18" s="319" t="s">
        <v>1220</v>
      </c>
      <c r="C18" s="319" t="s">
        <v>1220</v>
      </c>
      <c r="E18" s="323" t="s">
        <v>1176</v>
      </c>
      <c r="F18" s="323" t="s">
        <v>431</v>
      </c>
      <c r="G18" s="323" t="s">
        <v>1176</v>
      </c>
      <c r="H18" s="323" t="s">
        <v>431</v>
      </c>
      <c r="M18" s="320" t="s">
        <v>426</v>
      </c>
    </row>
    <row r="19">
      <c r="A19" s="320"/>
      <c r="B19" s="320"/>
      <c r="C19" s="320"/>
      <c r="E19" s="323" t="s">
        <v>1181</v>
      </c>
      <c r="F19" s="323" t="s">
        <v>433</v>
      </c>
      <c r="G19" s="323" t="s">
        <v>1181</v>
      </c>
      <c r="H19" s="323" t="s">
        <v>433</v>
      </c>
      <c r="M19" s="320" t="s">
        <v>427</v>
      </c>
    </row>
    <row r="20">
      <c r="A20" s="320"/>
      <c r="B20" s="320"/>
      <c r="E20" s="319" t="s">
        <v>1184</v>
      </c>
      <c r="F20" s="319" t="s">
        <v>1184</v>
      </c>
      <c r="G20" s="319" t="s">
        <v>1184</v>
      </c>
      <c r="H20" s="319" t="s">
        <v>1184</v>
      </c>
      <c r="M20" s="321" t="s">
        <v>428</v>
      </c>
    </row>
    <row r="21">
      <c r="C21" s="320"/>
      <c r="E21" s="318" t="s">
        <v>1187</v>
      </c>
      <c r="F21" s="319" t="s">
        <v>1187</v>
      </c>
      <c r="G21" s="318" t="s">
        <v>1187</v>
      </c>
      <c r="H21" s="319" t="s">
        <v>1187</v>
      </c>
      <c r="M21" s="323" t="s">
        <v>1172</v>
      </c>
    </row>
    <row r="22">
      <c r="C22" s="320"/>
      <c r="E22" s="323" t="s">
        <v>457</v>
      </c>
      <c r="F22" s="323" t="s">
        <v>461</v>
      </c>
      <c r="G22" s="323" t="s">
        <v>457</v>
      </c>
      <c r="H22" s="323" t="s">
        <v>461</v>
      </c>
      <c r="M22" s="320" t="s">
        <v>430</v>
      </c>
    </row>
    <row r="23">
      <c r="E23" s="318" t="s">
        <v>1195</v>
      </c>
      <c r="F23" s="319" t="s">
        <v>1195</v>
      </c>
      <c r="G23" s="319" t="s">
        <v>1195</v>
      </c>
      <c r="H23" s="319" t="s">
        <v>1195</v>
      </c>
      <c r="M23" s="323" t="s">
        <v>1176</v>
      </c>
    </row>
    <row r="24">
      <c r="E24" s="320"/>
      <c r="F24" s="323" t="s">
        <v>475</v>
      </c>
      <c r="G24" s="323" t="s">
        <v>462</v>
      </c>
      <c r="H24" s="323" t="s">
        <v>475</v>
      </c>
      <c r="M24" s="320" t="s">
        <v>432</v>
      </c>
    </row>
    <row r="25">
      <c r="E25" s="323" t="s">
        <v>456</v>
      </c>
      <c r="F25" s="323" t="s">
        <v>476</v>
      </c>
      <c r="G25" s="323" t="s">
        <v>456</v>
      </c>
      <c r="H25" s="323" t="s">
        <v>476</v>
      </c>
      <c r="M25" s="323" t="s">
        <v>1181</v>
      </c>
    </row>
    <row r="26">
      <c r="E26" s="323" t="s">
        <v>1209</v>
      </c>
      <c r="F26" s="323" t="s">
        <v>477</v>
      </c>
      <c r="G26" s="323" t="s">
        <v>1209</v>
      </c>
      <c r="H26" s="323" t="s">
        <v>477</v>
      </c>
      <c r="M26" s="319" t="s">
        <v>1184</v>
      </c>
    </row>
    <row r="27">
      <c r="E27" s="319" t="s">
        <v>1211</v>
      </c>
      <c r="F27" s="319" t="s">
        <v>1211</v>
      </c>
      <c r="G27" s="319" t="s">
        <v>1211</v>
      </c>
      <c r="H27" s="319" t="s">
        <v>1211</v>
      </c>
      <c r="M27" s="318" t="s">
        <v>1187</v>
      </c>
    </row>
    <row r="28">
      <c r="E28" s="319" t="s">
        <v>1213</v>
      </c>
      <c r="F28" s="319" t="s">
        <v>1213</v>
      </c>
      <c r="G28" s="319" t="s">
        <v>1213</v>
      </c>
      <c r="H28" s="319" t="s">
        <v>1213</v>
      </c>
      <c r="M28" s="320" t="s">
        <v>458</v>
      </c>
    </row>
    <row r="29">
      <c r="E29" s="319" t="s">
        <v>1214</v>
      </c>
      <c r="F29" s="319" t="s">
        <v>1214</v>
      </c>
      <c r="G29" s="319" t="s">
        <v>1214</v>
      </c>
      <c r="H29" s="319" t="s">
        <v>1214</v>
      </c>
      <c r="M29" s="320" t="s">
        <v>459</v>
      </c>
    </row>
    <row r="30">
      <c r="E30" s="318" t="s">
        <v>1215</v>
      </c>
      <c r="F30" s="319" t="s">
        <v>1215</v>
      </c>
      <c r="G30" s="319" t="s">
        <v>1215</v>
      </c>
      <c r="H30" s="319" t="s">
        <v>1215</v>
      </c>
      <c r="M30" s="320" t="s">
        <v>460</v>
      </c>
    </row>
    <row r="31">
      <c r="F31" s="319" t="s">
        <v>486</v>
      </c>
      <c r="M31" s="323" t="s">
        <v>457</v>
      </c>
    </row>
    <row r="32">
      <c r="F32" s="319" t="s">
        <v>487</v>
      </c>
      <c r="H32" s="320"/>
      <c r="M32" s="318" t="s">
        <v>1195</v>
      </c>
    </row>
    <row r="33">
      <c r="E33" s="319" t="s">
        <v>1220</v>
      </c>
      <c r="F33" s="319" t="s">
        <v>1220</v>
      </c>
      <c r="G33" s="319" t="s">
        <v>1220</v>
      </c>
      <c r="H33" s="319" t="s">
        <v>1220</v>
      </c>
      <c r="M33" s="320" t="s">
        <v>463</v>
      </c>
    </row>
    <row r="34">
      <c r="F34" s="319" t="s">
        <v>489</v>
      </c>
      <c r="M34" s="320" t="s">
        <v>464</v>
      </c>
    </row>
    <row r="35">
      <c r="F35" s="319" t="s">
        <v>490</v>
      </c>
      <c r="M35" s="320" t="s">
        <v>1199</v>
      </c>
    </row>
    <row r="36">
      <c r="M36" s="320" t="s">
        <v>1201</v>
      </c>
    </row>
    <row r="37">
      <c r="M37" s="320" t="s">
        <v>467</v>
      </c>
    </row>
    <row r="38">
      <c r="M38" s="320" t="s">
        <v>468</v>
      </c>
    </row>
    <row r="39">
      <c r="M39" s="320" t="s">
        <v>469</v>
      </c>
    </row>
    <row r="40">
      <c r="M40" s="320" t="s">
        <v>470</v>
      </c>
    </row>
    <row r="41">
      <c r="M41" s="320" t="s">
        <v>471</v>
      </c>
    </row>
    <row r="42">
      <c r="M42" s="320" t="s">
        <v>472</v>
      </c>
    </row>
    <row r="43">
      <c r="M43" s="320" t="s">
        <v>473</v>
      </c>
    </row>
    <row r="44">
      <c r="M44" s="320" t="s">
        <v>474</v>
      </c>
    </row>
    <row r="45">
      <c r="M45" s="320" t="s">
        <v>462</v>
      </c>
    </row>
    <row r="46">
      <c r="M46" s="323" t="s">
        <v>456</v>
      </c>
    </row>
    <row r="47">
      <c r="M47" s="323" t="s">
        <v>1209</v>
      </c>
    </row>
    <row r="48">
      <c r="M48" s="319" t="s">
        <v>1211</v>
      </c>
    </row>
    <row r="49">
      <c r="M49" s="320" t="s">
        <v>479</v>
      </c>
    </row>
    <row r="50">
      <c r="M50" s="320" t="s">
        <v>480</v>
      </c>
    </row>
    <row r="51">
      <c r="M51" s="319" t="s">
        <v>1213</v>
      </c>
    </row>
    <row r="52">
      <c r="M52" s="320" t="s">
        <v>482</v>
      </c>
    </row>
    <row r="53">
      <c r="M53" s="320" t="s">
        <v>483</v>
      </c>
    </row>
    <row r="54">
      <c r="M54" s="319" t="s">
        <v>1214</v>
      </c>
    </row>
    <row r="55">
      <c r="M55" s="318" t="s">
        <v>1215</v>
      </c>
    </row>
    <row r="56">
      <c r="M56" s="320" t="s">
        <v>486</v>
      </c>
    </row>
    <row r="57">
      <c r="M57" s="320" t="s">
        <v>487</v>
      </c>
    </row>
    <row r="58">
      <c r="M58" s="319" t="s">
        <v>1220</v>
      </c>
    </row>
    <row r="59">
      <c r="M59" s="320" t="s">
        <v>489</v>
      </c>
    </row>
    <row r="60">
      <c r="M60" s="320" t="s">
        <v>490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6.13"/>
    <col customWidth="1" min="3" max="3" width="9.63"/>
    <col customWidth="1" min="4" max="4" width="6.88"/>
    <col customWidth="1" min="5" max="5" width="5.5"/>
    <col customWidth="1" min="6" max="6" width="14.88"/>
    <col customWidth="1" min="7" max="7" width="5.25"/>
    <col customWidth="1" min="8" max="8" width="6.13"/>
    <col customWidth="1" min="9" max="9" width="10.5"/>
    <col customWidth="1" min="10" max="10" width="6.88"/>
    <col customWidth="1" min="11" max="11" width="5.5"/>
    <col customWidth="1" min="12" max="12" width="14.88"/>
    <col customWidth="1" min="13" max="13" width="5.25"/>
    <col customWidth="1" min="14" max="14" width="6.13"/>
    <col customWidth="1" min="15" max="15" width="10.5"/>
    <col customWidth="1" min="16" max="16" width="6.88"/>
    <col customWidth="1" min="17" max="17" width="5.5"/>
    <col customWidth="1" min="18" max="18" width="14.88"/>
    <col customWidth="1" min="20" max="20" width="3.13"/>
    <col customWidth="1" min="21" max="21" width="6.13"/>
    <col customWidth="1" min="22" max="22" width="9.0"/>
    <col customWidth="1" min="23" max="23" width="6.88"/>
    <col customWidth="1" min="26" max="26" width="10.0"/>
    <col customWidth="1" min="27" max="27" width="6.88"/>
    <col customWidth="1" min="28" max="28" width="10.0"/>
    <col customWidth="1" min="29" max="29" width="6.88"/>
  </cols>
  <sheetData>
    <row r="1">
      <c r="A1" s="345" t="s">
        <v>685</v>
      </c>
      <c r="B1" s="345" t="s">
        <v>736</v>
      </c>
      <c r="C1" s="346" t="s">
        <v>1241</v>
      </c>
      <c r="D1" s="3"/>
      <c r="E1" s="3"/>
      <c r="F1" s="5"/>
      <c r="G1" s="69" t="s">
        <v>685</v>
      </c>
      <c r="H1" s="69" t="s">
        <v>736</v>
      </c>
      <c r="I1" s="346" t="s">
        <v>1242</v>
      </c>
      <c r="J1" s="3"/>
      <c r="K1" s="3"/>
      <c r="L1" s="5"/>
      <c r="M1" s="345" t="s">
        <v>685</v>
      </c>
      <c r="N1" s="345" t="s">
        <v>736</v>
      </c>
      <c r="O1" s="346" t="s">
        <v>1243</v>
      </c>
      <c r="P1" s="3"/>
      <c r="Q1" s="3"/>
      <c r="R1" s="5"/>
      <c r="T1" s="347" t="s">
        <v>685</v>
      </c>
      <c r="U1" s="347" t="s">
        <v>736</v>
      </c>
      <c r="V1" s="348" t="s">
        <v>1244</v>
      </c>
      <c r="W1" s="5"/>
      <c r="X1" s="41"/>
      <c r="Y1" s="41"/>
      <c r="Z1" s="348" t="s">
        <v>1245</v>
      </c>
      <c r="AA1" s="5"/>
      <c r="AB1" s="348" t="s">
        <v>1246</v>
      </c>
      <c r="AC1" s="5"/>
    </row>
    <row r="2">
      <c r="A2" s="11"/>
      <c r="B2" s="11"/>
      <c r="C2" s="69" t="s">
        <v>1247</v>
      </c>
      <c r="D2" s="69" t="s">
        <v>1248</v>
      </c>
      <c r="E2" s="69" t="s">
        <v>1249</v>
      </c>
      <c r="F2" s="317" t="s">
        <v>1250</v>
      </c>
      <c r="G2" s="264"/>
      <c r="H2" s="264"/>
      <c r="I2" s="69" t="s">
        <v>1247</v>
      </c>
      <c r="J2" s="69" t="s">
        <v>1248</v>
      </c>
      <c r="K2" s="69" t="s">
        <v>1249</v>
      </c>
      <c r="L2" s="317" t="s">
        <v>1250</v>
      </c>
      <c r="M2" s="11"/>
      <c r="N2" s="11"/>
      <c r="O2" s="69" t="s">
        <v>1247</v>
      </c>
      <c r="P2" s="69" t="s">
        <v>1248</v>
      </c>
      <c r="Q2" s="69" t="s">
        <v>1249</v>
      </c>
      <c r="R2" s="317" t="s">
        <v>1250</v>
      </c>
      <c r="T2" s="11"/>
      <c r="U2" s="11"/>
      <c r="V2" s="41" t="s">
        <v>1247</v>
      </c>
      <c r="W2" s="41" t="s">
        <v>1248</v>
      </c>
      <c r="X2" s="41"/>
      <c r="Y2" s="41"/>
      <c r="Z2" s="41" t="s">
        <v>1247</v>
      </c>
      <c r="AA2" s="41" t="s">
        <v>1248</v>
      </c>
      <c r="AB2" s="41" t="s">
        <v>1247</v>
      </c>
      <c r="AC2" s="41" t="s">
        <v>1248</v>
      </c>
    </row>
    <row r="3">
      <c r="A3" s="69">
        <v>1.0</v>
      </c>
      <c r="B3" s="69" t="s">
        <v>132</v>
      </c>
      <c r="C3" s="69">
        <v>4500.0</v>
      </c>
      <c r="D3" s="69">
        <v>4341.0</v>
      </c>
      <c r="E3" s="69">
        <f t="shared" ref="E3:E12" si="1">D3-C3</f>
        <v>-159</v>
      </c>
      <c r="F3" s="349">
        <f t="shared" ref="F3:F12" si="2">abs(E3)/C3</f>
        <v>0.03533333333</v>
      </c>
      <c r="G3" s="69">
        <v>1.0</v>
      </c>
      <c r="H3" s="69" t="s">
        <v>132</v>
      </c>
      <c r="I3" s="69">
        <v>4420.0</v>
      </c>
      <c r="J3" s="69">
        <v>4346.0</v>
      </c>
      <c r="K3" s="69">
        <f t="shared" ref="K3:K12" si="3">J3-I3</f>
        <v>-74</v>
      </c>
      <c r="L3" s="349">
        <f t="shared" ref="L3:L12" si="4">abs(K3)/I3</f>
        <v>0.01674208145</v>
      </c>
      <c r="M3" s="69">
        <v>1.0</v>
      </c>
      <c r="N3" s="69" t="s">
        <v>132</v>
      </c>
      <c r="O3" s="69">
        <v>4460.0</v>
      </c>
      <c r="P3" s="69">
        <v>4364.0</v>
      </c>
      <c r="Q3" s="69">
        <f t="shared" ref="Q3:Q12" si="5">P3-O3</f>
        <v>-96</v>
      </c>
      <c r="R3" s="349">
        <f t="shared" ref="R3:R12" si="6">abs(Q3)/O3</f>
        <v>0.02152466368</v>
      </c>
      <c r="T3" s="41">
        <v>1.0</v>
      </c>
      <c r="U3" s="41" t="s">
        <v>132</v>
      </c>
      <c r="V3" s="41">
        <v>4550.0</v>
      </c>
      <c r="W3" s="41">
        <v>4346.0</v>
      </c>
      <c r="X3" s="41"/>
      <c r="Y3" s="41"/>
      <c r="Z3" s="41">
        <v>4460.0</v>
      </c>
      <c r="AA3" s="41">
        <v>4346.0</v>
      </c>
      <c r="AB3" s="41">
        <v>4610.0</v>
      </c>
      <c r="AC3" s="41">
        <v>4356.0</v>
      </c>
    </row>
    <row r="4">
      <c r="A4" s="69">
        <v>2.0</v>
      </c>
      <c r="B4" s="69" t="s">
        <v>133</v>
      </c>
      <c r="C4" s="69">
        <v>2800.0</v>
      </c>
      <c r="D4" s="69">
        <v>2773.0</v>
      </c>
      <c r="E4" s="69">
        <f t="shared" si="1"/>
        <v>-27</v>
      </c>
      <c r="F4" s="349">
        <f t="shared" si="2"/>
        <v>0.009642857143</v>
      </c>
      <c r="G4" s="69">
        <v>2.0</v>
      </c>
      <c r="H4" s="69" t="s">
        <v>133</v>
      </c>
      <c r="I4" s="69">
        <v>2720.0</v>
      </c>
      <c r="J4" s="69">
        <v>2773.0</v>
      </c>
      <c r="K4" s="69">
        <f t="shared" si="3"/>
        <v>53</v>
      </c>
      <c r="L4" s="349">
        <f t="shared" si="4"/>
        <v>0.01948529412</v>
      </c>
      <c r="M4" s="69">
        <v>2.0</v>
      </c>
      <c r="N4" s="69" t="s">
        <v>133</v>
      </c>
      <c r="O4" s="69">
        <v>2750.0</v>
      </c>
      <c r="P4" s="69">
        <v>2773.0</v>
      </c>
      <c r="Q4" s="69">
        <f t="shared" si="5"/>
        <v>23</v>
      </c>
      <c r="R4" s="349">
        <f t="shared" si="6"/>
        <v>0.008363636364</v>
      </c>
      <c r="T4" s="41">
        <v>2.0</v>
      </c>
      <c r="U4" s="41" t="s">
        <v>133</v>
      </c>
      <c r="V4" s="41">
        <v>2760.0</v>
      </c>
      <c r="W4" s="41">
        <v>2773.0</v>
      </c>
      <c r="X4" s="41"/>
      <c r="Y4" s="41"/>
      <c r="Z4" s="41">
        <v>2860.0</v>
      </c>
      <c r="AA4" s="41">
        <v>2773.0</v>
      </c>
      <c r="AB4" s="41">
        <v>2850.0</v>
      </c>
      <c r="AC4" s="41">
        <v>2773.0</v>
      </c>
    </row>
    <row r="5">
      <c r="A5" s="69">
        <v>3.0</v>
      </c>
      <c r="B5" s="69" t="s">
        <v>134</v>
      </c>
      <c r="C5" s="69">
        <v>22975.0</v>
      </c>
      <c r="D5" s="69">
        <v>22101.0</v>
      </c>
      <c r="E5" s="69">
        <f t="shared" si="1"/>
        <v>-874</v>
      </c>
      <c r="F5" s="349">
        <f t="shared" si="2"/>
        <v>0.03804134929</v>
      </c>
      <c r="G5" s="69">
        <v>3.0</v>
      </c>
      <c r="H5" s="69" t="s">
        <v>134</v>
      </c>
      <c r="I5" s="69">
        <v>21225.0</v>
      </c>
      <c r="J5" s="69">
        <v>22101.0</v>
      </c>
      <c r="K5" s="69">
        <f t="shared" si="3"/>
        <v>876</v>
      </c>
      <c r="L5" s="349">
        <f t="shared" si="4"/>
        <v>0.04127208481</v>
      </c>
      <c r="M5" s="69">
        <v>3.0</v>
      </c>
      <c r="N5" s="69" t="s">
        <v>134</v>
      </c>
      <c r="O5" s="69">
        <v>21975.0</v>
      </c>
      <c r="P5" s="69">
        <v>22101.0</v>
      </c>
      <c r="Q5" s="69">
        <f t="shared" si="5"/>
        <v>126</v>
      </c>
      <c r="R5" s="349">
        <f t="shared" si="6"/>
        <v>0.005733788396</v>
      </c>
      <c r="T5" s="41">
        <v>3.0</v>
      </c>
      <c r="U5" s="41" t="s">
        <v>134</v>
      </c>
      <c r="V5" s="41">
        <v>23700.0</v>
      </c>
      <c r="W5" s="41">
        <v>22101.0</v>
      </c>
      <c r="X5" s="41"/>
      <c r="Y5" s="41"/>
      <c r="Z5" s="41">
        <v>23800.0</v>
      </c>
      <c r="AA5" s="41">
        <v>22101.0</v>
      </c>
      <c r="AB5" s="41">
        <v>24975.0</v>
      </c>
      <c r="AC5" s="41">
        <v>22101.0</v>
      </c>
    </row>
    <row r="6">
      <c r="A6" s="69">
        <v>4.0</v>
      </c>
      <c r="B6" s="69" t="s">
        <v>135</v>
      </c>
      <c r="C6" s="69">
        <v>3080.0</v>
      </c>
      <c r="D6" s="69">
        <v>3085.0</v>
      </c>
      <c r="E6" s="69">
        <f t="shared" si="1"/>
        <v>5</v>
      </c>
      <c r="F6" s="349">
        <f t="shared" si="2"/>
        <v>0.001623376623</v>
      </c>
      <c r="G6" s="69">
        <v>4.0</v>
      </c>
      <c r="H6" s="69" t="s">
        <v>135</v>
      </c>
      <c r="I6" s="69">
        <v>3200.0</v>
      </c>
      <c r="J6" s="69">
        <v>3085.0</v>
      </c>
      <c r="K6" s="69">
        <f t="shared" si="3"/>
        <v>-115</v>
      </c>
      <c r="L6" s="349">
        <f t="shared" si="4"/>
        <v>0.0359375</v>
      </c>
      <c r="M6" s="69">
        <v>4.0</v>
      </c>
      <c r="N6" s="69" t="s">
        <v>135</v>
      </c>
      <c r="O6" s="69">
        <v>3020.0</v>
      </c>
      <c r="P6" s="69">
        <v>3085.0</v>
      </c>
      <c r="Q6" s="69">
        <f t="shared" si="5"/>
        <v>65</v>
      </c>
      <c r="R6" s="349">
        <f t="shared" si="6"/>
        <v>0.02152317881</v>
      </c>
      <c r="T6" s="41">
        <v>4.0</v>
      </c>
      <c r="U6" s="41" t="s">
        <v>135</v>
      </c>
      <c r="V6" s="41">
        <v>2920.0</v>
      </c>
      <c r="W6" s="41">
        <v>3085.0</v>
      </c>
      <c r="X6" s="41"/>
      <c r="Y6" s="41"/>
      <c r="Z6" s="41">
        <v>2860.0</v>
      </c>
      <c r="AA6" s="41">
        <v>3085.0</v>
      </c>
      <c r="AB6" s="41">
        <v>2490.0</v>
      </c>
      <c r="AC6" s="41">
        <v>3106.0</v>
      </c>
    </row>
    <row r="7">
      <c r="A7" s="69">
        <v>5.0</v>
      </c>
      <c r="B7" s="69" t="s">
        <v>136</v>
      </c>
      <c r="C7" s="69">
        <v>1350.0</v>
      </c>
      <c r="D7" s="69">
        <v>1331.0</v>
      </c>
      <c r="E7" s="69">
        <f t="shared" si="1"/>
        <v>-19</v>
      </c>
      <c r="F7" s="349">
        <f t="shared" si="2"/>
        <v>0.01407407407</v>
      </c>
      <c r="G7" s="69">
        <v>5.0</v>
      </c>
      <c r="H7" s="69" t="s">
        <v>136</v>
      </c>
      <c r="I7" s="69">
        <v>1470.0</v>
      </c>
      <c r="J7" s="69">
        <v>1332.0</v>
      </c>
      <c r="K7" s="69">
        <f t="shared" si="3"/>
        <v>-138</v>
      </c>
      <c r="L7" s="349">
        <f t="shared" si="4"/>
        <v>0.09387755102</v>
      </c>
      <c r="M7" s="69">
        <v>5.0</v>
      </c>
      <c r="N7" s="69" t="s">
        <v>136</v>
      </c>
      <c r="O7" s="69">
        <v>1475.0</v>
      </c>
      <c r="P7" s="69">
        <v>1334.0</v>
      </c>
      <c r="Q7" s="69">
        <f t="shared" si="5"/>
        <v>-141</v>
      </c>
      <c r="R7" s="349">
        <f t="shared" si="6"/>
        <v>0.09559322034</v>
      </c>
      <c r="T7" s="41">
        <v>5.0</v>
      </c>
      <c r="U7" s="41" t="s">
        <v>136</v>
      </c>
      <c r="V7" s="41">
        <v>1400.0</v>
      </c>
      <c r="W7" s="41">
        <v>1334.0</v>
      </c>
      <c r="X7" s="41"/>
      <c r="Y7" s="41"/>
      <c r="Z7" s="41">
        <v>1410.0</v>
      </c>
      <c r="AA7" s="41">
        <v>1334.0</v>
      </c>
      <c r="AB7" s="41">
        <v>1375.0</v>
      </c>
      <c r="AC7" s="41">
        <v>1334.0</v>
      </c>
    </row>
    <row r="8">
      <c r="A8" s="69">
        <v>6.0</v>
      </c>
      <c r="B8" s="69" t="s">
        <v>137</v>
      </c>
      <c r="C8" s="69">
        <v>9325.0</v>
      </c>
      <c r="D8" s="69">
        <v>9491.0</v>
      </c>
      <c r="E8" s="69">
        <f t="shared" si="1"/>
        <v>166</v>
      </c>
      <c r="F8" s="349">
        <f t="shared" si="2"/>
        <v>0.01780160858</v>
      </c>
      <c r="G8" s="69">
        <v>6.0</v>
      </c>
      <c r="H8" s="69" t="s">
        <v>137</v>
      </c>
      <c r="I8" s="69">
        <v>8675.0</v>
      </c>
      <c r="J8" s="69">
        <v>9491.0</v>
      </c>
      <c r="K8" s="69">
        <f t="shared" si="3"/>
        <v>816</v>
      </c>
      <c r="L8" s="349">
        <f t="shared" si="4"/>
        <v>0.09406340058</v>
      </c>
      <c r="M8" s="69">
        <v>6.0</v>
      </c>
      <c r="N8" s="69" t="s">
        <v>137</v>
      </c>
      <c r="O8" s="69">
        <v>8900.0</v>
      </c>
      <c r="P8" s="69">
        <v>9491.0</v>
      </c>
      <c r="Q8" s="69">
        <f t="shared" si="5"/>
        <v>591</v>
      </c>
      <c r="R8" s="349">
        <f t="shared" si="6"/>
        <v>0.06640449438</v>
      </c>
      <c r="T8" s="41">
        <v>6.0</v>
      </c>
      <c r="U8" s="41" t="s">
        <v>137</v>
      </c>
      <c r="V8" s="41">
        <v>8975.0</v>
      </c>
      <c r="W8" s="41">
        <v>9491.0</v>
      </c>
      <c r="X8" s="41"/>
      <c r="Y8" s="41"/>
      <c r="Z8" s="41">
        <v>8525.0</v>
      </c>
      <c r="AA8" s="41">
        <v>9483.0</v>
      </c>
      <c r="AB8" s="41">
        <v>8075.0</v>
      </c>
      <c r="AC8" s="41">
        <v>9476.0</v>
      </c>
    </row>
    <row r="9">
      <c r="A9" s="69">
        <v>7.0</v>
      </c>
      <c r="B9" s="69" t="s">
        <v>138</v>
      </c>
      <c r="C9" s="69">
        <v>6500.0</v>
      </c>
      <c r="D9" s="69">
        <v>6539.0</v>
      </c>
      <c r="E9" s="69">
        <f t="shared" si="1"/>
        <v>39</v>
      </c>
      <c r="F9" s="349">
        <f t="shared" si="2"/>
        <v>0.006</v>
      </c>
      <c r="G9" s="69">
        <v>7.0</v>
      </c>
      <c r="H9" s="69" t="s">
        <v>138</v>
      </c>
      <c r="I9" s="69">
        <v>7200.0</v>
      </c>
      <c r="J9" s="69">
        <v>6538.0</v>
      </c>
      <c r="K9" s="69">
        <f t="shared" si="3"/>
        <v>-662</v>
      </c>
      <c r="L9" s="349">
        <f t="shared" si="4"/>
        <v>0.09194444444</v>
      </c>
      <c r="M9" s="69">
        <v>7.0</v>
      </c>
      <c r="N9" s="69" t="s">
        <v>138</v>
      </c>
      <c r="O9" s="69">
        <v>7250.0</v>
      </c>
      <c r="P9" s="69">
        <v>6538.0</v>
      </c>
      <c r="Q9" s="69">
        <f t="shared" si="5"/>
        <v>-712</v>
      </c>
      <c r="R9" s="349">
        <f t="shared" si="6"/>
        <v>0.09820689655</v>
      </c>
      <c r="T9" s="41">
        <v>7.0</v>
      </c>
      <c r="U9" s="41" t="s">
        <v>138</v>
      </c>
      <c r="V9" s="41">
        <v>7450.0</v>
      </c>
      <c r="W9" s="41">
        <v>6538.0</v>
      </c>
      <c r="X9" s="41"/>
      <c r="Y9" s="41"/>
      <c r="Z9" s="41">
        <v>7350.0</v>
      </c>
      <c r="AA9" s="41">
        <v>6538.0</v>
      </c>
      <c r="AB9" s="41">
        <v>7275.0</v>
      </c>
      <c r="AC9" s="41">
        <v>6538.0</v>
      </c>
    </row>
    <row r="10">
      <c r="A10" s="69">
        <v>8.0</v>
      </c>
      <c r="B10" s="69" t="s">
        <v>139</v>
      </c>
      <c r="C10" s="69">
        <v>825.0</v>
      </c>
      <c r="D10" s="69">
        <v>815.0</v>
      </c>
      <c r="E10" s="69">
        <f t="shared" si="1"/>
        <v>-10</v>
      </c>
      <c r="F10" s="349">
        <f t="shared" si="2"/>
        <v>0.01212121212</v>
      </c>
      <c r="G10" s="69">
        <v>8.0</v>
      </c>
      <c r="H10" s="69" t="s">
        <v>139</v>
      </c>
      <c r="I10" s="69">
        <v>840.0</v>
      </c>
      <c r="J10" s="69">
        <v>815.0</v>
      </c>
      <c r="K10" s="69">
        <f t="shared" si="3"/>
        <v>-25</v>
      </c>
      <c r="L10" s="349">
        <f t="shared" si="4"/>
        <v>0.02976190476</v>
      </c>
      <c r="M10" s="69">
        <v>8.0</v>
      </c>
      <c r="N10" s="69" t="s">
        <v>139</v>
      </c>
      <c r="O10" s="69">
        <v>855.0</v>
      </c>
      <c r="P10" s="69">
        <v>815.0</v>
      </c>
      <c r="Q10" s="69">
        <f t="shared" si="5"/>
        <v>-40</v>
      </c>
      <c r="R10" s="349">
        <f t="shared" si="6"/>
        <v>0.04678362573</v>
      </c>
      <c r="T10" s="41">
        <v>8.0</v>
      </c>
      <c r="U10" s="41" t="s">
        <v>139</v>
      </c>
      <c r="V10" s="41">
        <v>835.0</v>
      </c>
      <c r="W10" s="41">
        <v>813.0</v>
      </c>
      <c r="X10" s="41"/>
      <c r="Y10" s="41"/>
      <c r="Z10" s="41">
        <v>810.0</v>
      </c>
      <c r="AA10" s="41">
        <v>813.0</v>
      </c>
      <c r="AB10" s="41">
        <v>820.0</v>
      </c>
      <c r="AC10" s="41">
        <v>813.0</v>
      </c>
    </row>
    <row r="11">
      <c r="A11" s="69">
        <v>9.0</v>
      </c>
      <c r="B11" s="69" t="s">
        <v>140</v>
      </c>
      <c r="C11" s="69">
        <v>715.0</v>
      </c>
      <c r="D11" s="69">
        <v>700.0</v>
      </c>
      <c r="E11" s="69">
        <f t="shared" si="1"/>
        <v>-15</v>
      </c>
      <c r="F11" s="349">
        <f t="shared" si="2"/>
        <v>0.02097902098</v>
      </c>
      <c r="G11" s="69">
        <v>9.0</v>
      </c>
      <c r="H11" s="69" t="s">
        <v>140</v>
      </c>
      <c r="I11" s="69">
        <v>735.0</v>
      </c>
      <c r="J11" s="69">
        <v>700.0</v>
      </c>
      <c r="K11" s="69">
        <f t="shared" si="3"/>
        <v>-35</v>
      </c>
      <c r="L11" s="349">
        <f t="shared" si="4"/>
        <v>0.04761904762</v>
      </c>
      <c r="M11" s="69">
        <v>9.0</v>
      </c>
      <c r="N11" s="69" t="s">
        <v>140</v>
      </c>
      <c r="O11" s="69">
        <v>775.0</v>
      </c>
      <c r="P11" s="69">
        <v>700.0</v>
      </c>
      <c r="Q11" s="69">
        <f t="shared" si="5"/>
        <v>-75</v>
      </c>
      <c r="R11" s="349">
        <f t="shared" si="6"/>
        <v>0.09677419355</v>
      </c>
      <c r="T11" s="41">
        <v>9.0</v>
      </c>
      <c r="U11" s="41" t="s">
        <v>140</v>
      </c>
      <c r="V11" s="41">
        <v>750.0</v>
      </c>
      <c r="W11" s="41">
        <v>700.0</v>
      </c>
      <c r="X11" s="41"/>
      <c r="Y11" s="41"/>
      <c r="Z11" s="41">
        <v>740.0</v>
      </c>
      <c r="AA11" s="41">
        <v>700.0</v>
      </c>
      <c r="AB11" s="41">
        <v>715.0</v>
      </c>
      <c r="AC11" s="41">
        <v>699.0</v>
      </c>
    </row>
    <row r="12">
      <c r="A12" s="69">
        <v>10.0</v>
      </c>
      <c r="B12" s="69" t="s">
        <v>141</v>
      </c>
      <c r="C12" s="69">
        <v>1350.0</v>
      </c>
      <c r="D12" s="69">
        <v>1362.0</v>
      </c>
      <c r="E12" s="69">
        <f t="shared" si="1"/>
        <v>12</v>
      </c>
      <c r="F12" s="349">
        <f t="shared" si="2"/>
        <v>0.008888888889</v>
      </c>
      <c r="G12" s="69">
        <v>10.0</v>
      </c>
      <c r="H12" s="69" t="s">
        <v>141</v>
      </c>
      <c r="I12" s="69">
        <v>1105.0</v>
      </c>
      <c r="J12" s="69">
        <v>1362.0</v>
      </c>
      <c r="K12" s="69">
        <f t="shared" si="3"/>
        <v>257</v>
      </c>
      <c r="L12" s="349">
        <f t="shared" si="4"/>
        <v>0.2325791855</v>
      </c>
      <c r="M12" s="69">
        <v>10.0</v>
      </c>
      <c r="N12" s="69" t="s">
        <v>141</v>
      </c>
      <c r="O12" s="69">
        <v>1140.0</v>
      </c>
      <c r="P12" s="69">
        <v>1374.0</v>
      </c>
      <c r="Q12" s="69">
        <f t="shared" si="5"/>
        <v>234</v>
      </c>
      <c r="R12" s="349">
        <f t="shared" si="6"/>
        <v>0.2052631579</v>
      </c>
      <c r="T12" s="41">
        <v>10.0</v>
      </c>
      <c r="U12" s="41" t="s">
        <v>141</v>
      </c>
      <c r="V12" s="41">
        <v>1210.0</v>
      </c>
      <c r="W12" s="41">
        <v>1374.0</v>
      </c>
      <c r="X12" s="41"/>
      <c r="Y12" s="41"/>
      <c r="Z12" s="41">
        <v>1230.0</v>
      </c>
      <c r="AA12" s="41">
        <v>1372.0</v>
      </c>
      <c r="AB12" s="41">
        <v>1195.0</v>
      </c>
      <c r="AC12" s="41">
        <v>1368.0</v>
      </c>
    </row>
    <row r="13">
      <c r="A13" s="350" t="s">
        <v>1251</v>
      </c>
      <c r="B13" s="3"/>
      <c r="C13" s="3"/>
      <c r="D13" s="3"/>
      <c r="E13" s="5"/>
      <c r="F13" s="44">
        <f>AVERAGE(F3:F12)</f>
        <v>0.0164505721</v>
      </c>
      <c r="G13" s="350" t="s">
        <v>1251</v>
      </c>
      <c r="H13" s="3"/>
      <c r="I13" s="3"/>
      <c r="J13" s="3"/>
      <c r="K13" s="5"/>
      <c r="L13" s="44">
        <f>AVERAGE(L3:L12)</f>
        <v>0.07032824943</v>
      </c>
      <c r="M13" s="350" t="s">
        <v>1251</v>
      </c>
      <c r="N13" s="3"/>
      <c r="O13" s="3"/>
      <c r="P13" s="3"/>
      <c r="Q13" s="5"/>
      <c r="R13" s="44">
        <f>AVERAGE(R3:R12)</f>
        <v>0.06661708557</v>
      </c>
    </row>
    <row r="14">
      <c r="F14" s="237"/>
    </row>
    <row r="15">
      <c r="A15" s="345" t="s">
        <v>685</v>
      </c>
      <c r="B15" s="345" t="s">
        <v>736</v>
      </c>
      <c r="C15" s="346" t="s">
        <v>1252</v>
      </c>
      <c r="D15" s="3"/>
      <c r="E15" s="3"/>
      <c r="F15" s="5"/>
      <c r="G15" s="345" t="s">
        <v>685</v>
      </c>
      <c r="H15" s="345" t="s">
        <v>736</v>
      </c>
      <c r="I15" s="346" t="s">
        <v>1253</v>
      </c>
      <c r="J15" s="3"/>
      <c r="K15" s="3"/>
      <c r="L15" s="5"/>
      <c r="M15" s="345" t="s">
        <v>685</v>
      </c>
      <c r="N15" s="345" t="s">
        <v>736</v>
      </c>
      <c r="O15" s="346" t="s">
        <v>1246</v>
      </c>
      <c r="P15" s="3"/>
      <c r="Q15" s="3"/>
      <c r="R15" s="5"/>
    </row>
    <row r="16">
      <c r="A16" s="11"/>
      <c r="B16" s="11"/>
      <c r="C16" s="41" t="s">
        <v>1247</v>
      </c>
      <c r="D16" s="41" t="s">
        <v>1248</v>
      </c>
      <c r="E16" s="69" t="s">
        <v>1249</v>
      </c>
      <c r="F16" s="317" t="s">
        <v>1250</v>
      </c>
      <c r="G16" s="11"/>
      <c r="H16" s="11"/>
      <c r="I16" s="41" t="s">
        <v>1247</v>
      </c>
      <c r="J16" s="41" t="s">
        <v>1248</v>
      </c>
      <c r="K16" s="69" t="s">
        <v>1249</v>
      </c>
      <c r="L16" s="317" t="s">
        <v>1250</v>
      </c>
      <c r="M16" s="11"/>
      <c r="N16" s="11"/>
      <c r="O16" s="69" t="s">
        <v>1247</v>
      </c>
      <c r="P16" s="69" t="s">
        <v>1248</v>
      </c>
      <c r="Q16" s="69" t="s">
        <v>1249</v>
      </c>
      <c r="R16" s="317" t="s">
        <v>1250</v>
      </c>
    </row>
    <row r="17">
      <c r="A17" s="69">
        <v>1.0</v>
      </c>
      <c r="B17" s="69" t="s">
        <v>132</v>
      </c>
      <c r="C17" s="41">
        <v>4550.0</v>
      </c>
      <c r="D17" s="41">
        <v>4346.0</v>
      </c>
      <c r="E17" s="69">
        <f t="shared" ref="E17:E26" si="7">D17-C17</f>
        <v>-204</v>
      </c>
      <c r="F17" s="349">
        <f t="shared" ref="F17:F26" si="8">abs(E17)/C17</f>
        <v>0.04483516484</v>
      </c>
      <c r="G17" s="69">
        <v>1.0</v>
      </c>
      <c r="H17" s="69" t="s">
        <v>132</v>
      </c>
      <c r="I17" s="41">
        <v>4460.0</v>
      </c>
      <c r="J17" s="41">
        <v>4346.0</v>
      </c>
      <c r="K17" s="69">
        <f t="shared" ref="K17:K26" si="9">J17-I17</f>
        <v>-114</v>
      </c>
      <c r="L17" s="349">
        <f t="shared" ref="L17:L26" si="10">abs(K17)/I17</f>
        <v>0.02556053812</v>
      </c>
      <c r="M17" s="69">
        <v>1.0</v>
      </c>
      <c r="N17" s="69" t="s">
        <v>132</v>
      </c>
      <c r="O17" s="41">
        <v>4610.0</v>
      </c>
      <c r="P17" s="41">
        <v>4356.0</v>
      </c>
      <c r="Q17" s="69">
        <f t="shared" ref="Q17:Q26" si="11">P17-O17</f>
        <v>-254</v>
      </c>
      <c r="R17" s="349">
        <f t="shared" ref="R17:R26" si="12">abs(Q17)/O17</f>
        <v>0.05509761388</v>
      </c>
    </row>
    <row r="18">
      <c r="A18" s="69">
        <v>2.0</v>
      </c>
      <c r="B18" s="69" t="s">
        <v>133</v>
      </c>
      <c r="C18" s="41">
        <v>2760.0</v>
      </c>
      <c r="D18" s="41">
        <v>2773.0</v>
      </c>
      <c r="E18" s="69">
        <f t="shared" si="7"/>
        <v>13</v>
      </c>
      <c r="F18" s="349">
        <f t="shared" si="8"/>
        <v>0.004710144928</v>
      </c>
      <c r="G18" s="69">
        <v>2.0</v>
      </c>
      <c r="H18" s="69" t="s">
        <v>133</v>
      </c>
      <c r="I18" s="41">
        <v>2860.0</v>
      </c>
      <c r="J18" s="41">
        <v>2773.0</v>
      </c>
      <c r="K18" s="69">
        <f t="shared" si="9"/>
        <v>-87</v>
      </c>
      <c r="L18" s="349">
        <f t="shared" si="10"/>
        <v>0.03041958042</v>
      </c>
      <c r="M18" s="69">
        <v>2.0</v>
      </c>
      <c r="N18" s="69" t="s">
        <v>133</v>
      </c>
      <c r="O18" s="41">
        <v>2850.0</v>
      </c>
      <c r="P18" s="41">
        <v>2773.0</v>
      </c>
      <c r="Q18" s="69">
        <f t="shared" si="11"/>
        <v>-77</v>
      </c>
      <c r="R18" s="349">
        <f t="shared" si="12"/>
        <v>0.02701754386</v>
      </c>
    </row>
    <row r="19">
      <c r="A19" s="69">
        <v>3.0</v>
      </c>
      <c r="B19" s="69" t="s">
        <v>134</v>
      </c>
      <c r="C19" s="41">
        <v>23700.0</v>
      </c>
      <c r="D19" s="41">
        <v>22101.0</v>
      </c>
      <c r="E19" s="69">
        <f t="shared" si="7"/>
        <v>-1599</v>
      </c>
      <c r="F19" s="349">
        <f t="shared" si="8"/>
        <v>0.06746835443</v>
      </c>
      <c r="G19" s="69">
        <v>3.0</v>
      </c>
      <c r="H19" s="69" t="s">
        <v>134</v>
      </c>
      <c r="I19" s="41">
        <v>23800.0</v>
      </c>
      <c r="J19" s="41">
        <v>22101.0</v>
      </c>
      <c r="K19" s="69">
        <f t="shared" si="9"/>
        <v>-1699</v>
      </c>
      <c r="L19" s="349">
        <f t="shared" si="10"/>
        <v>0.07138655462</v>
      </c>
      <c r="M19" s="69">
        <v>3.0</v>
      </c>
      <c r="N19" s="69" t="s">
        <v>134</v>
      </c>
      <c r="O19" s="41">
        <v>24975.0</v>
      </c>
      <c r="P19" s="41">
        <v>22101.0</v>
      </c>
      <c r="Q19" s="69">
        <f t="shared" si="11"/>
        <v>-2874</v>
      </c>
      <c r="R19" s="349">
        <f t="shared" si="12"/>
        <v>0.1150750751</v>
      </c>
    </row>
    <row r="20">
      <c r="A20" s="69">
        <v>4.0</v>
      </c>
      <c r="B20" s="69" t="s">
        <v>135</v>
      </c>
      <c r="C20" s="41">
        <v>2920.0</v>
      </c>
      <c r="D20" s="41">
        <v>3085.0</v>
      </c>
      <c r="E20" s="69">
        <f t="shared" si="7"/>
        <v>165</v>
      </c>
      <c r="F20" s="349">
        <f t="shared" si="8"/>
        <v>0.05650684932</v>
      </c>
      <c r="G20" s="69">
        <v>4.0</v>
      </c>
      <c r="H20" s="69" t="s">
        <v>135</v>
      </c>
      <c r="I20" s="41">
        <v>2860.0</v>
      </c>
      <c r="J20" s="41">
        <v>3085.0</v>
      </c>
      <c r="K20" s="69">
        <f t="shared" si="9"/>
        <v>225</v>
      </c>
      <c r="L20" s="349">
        <f t="shared" si="10"/>
        <v>0.07867132867</v>
      </c>
      <c r="M20" s="69">
        <v>4.0</v>
      </c>
      <c r="N20" s="69" t="s">
        <v>135</v>
      </c>
      <c r="O20" s="41">
        <v>2490.0</v>
      </c>
      <c r="P20" s="41">
        <v>3106.0</v>
      </c>
      <c r="Q20" s="69">
        <f t="shared" si="11"/>
        <v>616</v>
      </c>
      <c r="R20" s="349">
        <f t="shared" si="12"/>
        <v>0.2473895582</v>
      </c>
    </row>
    <row r="21">
      <c r="A21" s="69">
        <v>5.0</v>
      </c>
      <c r="B21" s="69" t="s">
        <v>136</v>
      </c>
      <c r="C21" s="41">
        <v>1400.0</v>
      </c>
      <c r="D21" s="41">
        <v>1334.0</v>
      </c>
      <c r="E21" s="69">
        <f t="shared" si="7"/>
        <v>-66</v>
      </c>
      <c r="F21" s="349">
        <f t="shared" si="8"/>
        <v>0.04714285714</v>
      </c>
      <c r="G21" s="69">
        <v>5.0</v>
      </c>
      <c r="H21" s="69" t="s">
        <v>136</v>
      </c>
      <c r="I21" s="41">
        <v>1410.0</v>
      </c>
      <c r="J21" s="41">
        <v>1334.0</v>
      </c>
      <c r="K21" s="69">
        <f t="shared" si="9"/>
        <v>-76</v>
      </c>
      <c r="L21" s="349">
        <f t="shared" si="10"/>
        <v>0.05390070922</v>
      </c>
      <c r="M21" s="69">
        <v>5.0</v>
      </c>
      <c r="N21" s="69" t="s">
        <v>136</v>
      </c>
      <c r="O21" s="41">
        <v>1375.0</v>
      </c>
      <c r="P21" s="41">
        <v>1334.0</v>
      </c>
      <c r="Q21" s="69">
        <f t="shared" si="11"/>
        <v>-41</v>
      </c>
      <c r="R21" s="349">
        <f t="shared" si="12"/>
        <v>0.02981818182</v>
      </c>
    </row>
    <row r="22">
      <c r="A22" s="69">
        <v>6.0</v>
      </c>
      <c r="B22" s="69" t="s">
        <v>137</v>
      </c>
      <c r="C22" s="41">
        <v>8975.0</v>
      </c>
      <c r="D22" s="41">
        <v>9491.0</v>
      </c>
      <c r="E22" s="69">
        <f t="shared" si="7"/>
        <v>516</v>
      </c>
      <c r="F22" s="349">
        <f t="shared" si="8"/>
        <v>0.05749303621</v>
      </c>
      <c r="G22" s="69">
        <v>6.0</v>
      </c>
      <c r="H22" s="69" t="s">
        <v>137</v>
      </c>
      <c r="I22" s="41">
        <v>8525.0</v>
      </c>
      <c r="J22" s="41">
        <v>9483.0</v>
      </c>
      <c r="K22" s="69">
        <f t="shared" si="9"/>
        <v>958</v>
      </c>
      <c r="L22" s="349">
        <f t="shared" si="10"/>
        <v>0.1123753666</v>
      </c>
      <c r="M22" s="69">
        <v>6.0</v>
      </c>
      <c r="N22" s="69" t="s">
        <v>137</v>
      </c>
      <c r="O22" s="41">
        <v>8075.0</v>
      </c>
      <c r="P22" s="41">
        <v>9476.0</v>
      </c>
      <c r="Q22" s="69">
        <f t="shared" si="11"/>
        <v>1401</v>
      </c>
      <c r="R22" s="349">
        <f t="shared" si="12"/>
        <v>0.173498452</v>
      </c>
    </row>
    <row r="23">
      <c r="A23" s="69">
        <v>7.0</v>
      </c>
      <c r="B23" s="69" t="s">
        <v>138</v>
      </c>
      <c r="C23" s="41">
        <v>7450.0</v>
      </c>
      <c r="D23" s="41">
        <v>6538.0</v>
      </c>
      <c r="E23" s="69">
        <f t="shared" si="7"/>
        <v>-912</v>
      </c>
      <c r="F23" s="349">
        <f t="shared" si="8"/>
        <v>0.1224161074</v>
      </c>
      <c r="G23" s="69">
        <v>7.0</v>
      </c>
      <c r="H23" s="69" t="s">
        <v>138</v>
      </c>
      <c r="I23" s="41">
        <v>7350.0</v>
      </c>
      <c r="J23" s="41">
        <v>6538.0</v>
      </c>
      <c r="K23" s="69">
        <f t="shared" si="9"/>
        <v>-812</v>
      </c>
      <c r="L23" s="349">
        <f t="shared" si="10"/>
        <v>0.1104761905</v>
      </c>
      <c r="M23" s="69">
        <v>7.0</v>
      </c>
      <c r="N23" s="69" t="s">
        <v>138</v>
      </c>
      <c r="O23" s="41">
        <v>7275.0</v>
      </c>
      <c r="P23" s="41">
        <v>6538.0</v>
      </c>
      <c r="Q23" s="69">
        <f t="shared" si="11"/>
        <v>-737</v>
      </c>
      <c r="R23" s="349">
        <f t="shared" si="12"/>
        <v>0.1013058419</v>
      </c>
    </row>
    <row r="24">
      <c r="A24" s="69">
        <v>8.0</v>
      </c>
      <c r="B24" s="69" t="s">
        <v>139</v>
      </c>
      <c r="C24" s="41">
        <v>835.0</v>
      </c>
      <c r="D24" s="41">
        <v>813.0</v>
      </c>
      <c r="E24" s="69">
        <f t="shared" si="7"/>
        <v>-22</v>
      </c>
      <c r="F24" s="349">
        <f t="shared" si="8"/>
        <v>0.02634730539</v>
      </c>
      <c r="G24" s="69">
        <v>8.0</v>
      </c>
      <c r="H24" s="69" t="s">
        <v>139</v>
      </c>
      <c r="I24" s="41">
        <v>810.0</v>
      </c>
      <c r="J24" s="41">
        <v>813.0</v>
      </c>
      <c r="K24" s="69">
        <f t="shared" si="9"/>
        <v>3</v>
      </c>
      <c r="L24" s="349">
        <f t="shared" si="10"/>
        <v>0.003703703704</v>
      </c>
      <c r="M24" s="69">
        <v>8.0</v>
      </c>
      <c r="N24" s="69" t="s">
        <v>139</v>
      </c>
      <c r="O24" s="41">
        <v>820.0</v>
      </c>
      <c r="P24" s="41">
        <v>813.0</v>
      </c>
      <c r="Q24" s="69">
        <f t="shared" si="11"/>
        <v>-7</v>
      </c>
      <c r="R24" s="349">
        <f t="shared" si="12"/>
        <v>0.008536585366</v>
      </c>
    </row>
    <row r="25">
      <c r="A25" s="69">
        <v>9.0</v>
      </c>
      <c r="B25" s="69" t="s">
        <v>140</v>
      </c>
      <c r="C25" s="41">
        <v>750.0</v>
      </c>
      <c r="D25" s="41">
        <v>700.0</v>
      </c>
      <c r="E25" s="69">
        <f t="shared" si="7"/>
        <v>-50</v>
      </c>
      <c r="F25" s="349">
        <f t="shared" si="8"/>
        <v>0.06666666667</v>
      </c>
      <c r="G25" s="69">
        <v>9.0</v>
      </c>
      <c r="H25" s="69" t="s">
        <v>140</v>
      </c>
      <c r="I25" s="41">
        <v>740.0</v>
      </c>
      <c r="J25" s="41">
        <v>700.0</v>
      </c>
      <c r="K25" s="69">
        <f t="shared" si="9"/>
        <v>-40</v>
      </c>
      <c r="L25" s="349">
        <f t="shared" si="10"/>
        <v>0.05405405405</v>
      </c>
      <c r="M25" s="69">
        <v>9.0</v>
      </c>
      <c r="N25" s="69" t="s">
        <v>140</v>
      </c>
      <c r="O25" s="41">
        <v>715.0</v>
      </c>
      <c r="P25" s="41">
        <v>699.0</v>
      </c>
      <c r="Q25" s="69">
        <f t="shared" si="11"/>
        <v>-16</v>
      </c>
      <c r="R25" s="349">
        <f t="shared" si="12"/>
        <v>0.02237762238</v>
      </c>
    </row>
    <row r="26">
      <c r="A26" s="69">
        <v>10.0</v>
      </c>
      <c r="B26" s="69" t="s">
        <v>141</v>
      </c>
      <c r="C26" s="41">
        <v>1210.0</v>
      </c>
      <c r="D26" s="41">
        <v>1374.0</v>
      </c>
      <c r="E26" s="69">
        <f t="shared" si="7"/>
        <v>164</v>
      </c>
      <c r="F26" s="349">
        <f t="shared" si="8"/>
        <v>0.1355371901</v>
      </c>
      <c r="G26" s="69">
        <v>10.0</v>
      </c>
      <c r="H26" s="69" t="s">
        <v>141</v>
      </c>
      <c r="I26" s="41">
        <v>1230.0</v>
      </c>
      <c r="J26" s="41">
        <v>1372.0</v>
      </c>
      <c r="K26" s="69">
        <f t="shared" si="9"/>
        <v>142</v>
      </c>
      <c r="L26" s="349">
        <f t="shared" si="10"/>
        <v>0.1154471545</v>
      </c>
      <c r="M26" s="69">
        <v>10.0</v>
      </c>
      <c r="N26" s="69" t="s">
        <v>141</v>
      </c>
      <c r="O26" s="41">
        <v>1195.0</v>
      </c>
      <c r="P26" s="41">
        <v>1368.0</v>
      </c>
      <c r="Q26" s="69">
        <f t="shared" si="11"/>
        <v>173</v>
      </c>
      <c r="R26" s="349">
        <f t="shared" si="12"/>
        <v>0.1447698745</v>
      </c>
    </row>
    <row r="27">
      <c r="A27" s="350" t="s">
        <v>1251</v>
      </c>
      <c r="B27" s="3"/>
      <c r="C27" s="3"/>
      <c r="D27" s="3"/>
      <c r="E27" s="5"/>
      <c r="F27" s="44">
        <f>AVERAGE(F17:F26)</f>
        <v>0.06291236764</v>
      </c>
      <c r="G27" s="350" t="s">
        <v>1251</v>
      </c>
      <c r="H27" s="3"/>
      <c r="I27" s="3"/>
      <c r="J27" s="3"/>
      <c r="K27" s="5"/>
      <c r="L27" s="44">
        <f>AVERAGE(L17:L26)</f>
        <v>0.06559951803</v>
      </c>
      <c r="M27" s="350" t="s">
        <v>1251</v>
      </c>
      <c r="N27" s="3"/>
      <c r="O27" s="3"/>
      <c r="P27" s="3"/>
      <c r="Q27" s="5"/>
      <c r="R27" s="44">
        <f>AVERAGE(R17:R26)</f>
        <v>0.0924886349</v>
      </c>
    </row>
    <row r="28">
      <c r="F28" s="237"/>
      <c r="G28" s="237"/>
      <c r="H28" s="237"/>
    </row>
    <row r="29">
      <c r="F29" s="237"/>
      <c r="G29" s="237"/>
      <c r="H29" s="237"/>
    </row>
    <row r="30">
      <c r="F30" s="237"/>
      <c r="G30" s="237"/>
      <c r="H30" s="237"/>
    </row>
    <row r="31">
      <c r="F31" s="237"/>
      <c r="G31" s="237"/>
      <c r="H31" s="237"/>
    </row>
    <row r="32">
      <c r="F32" s="237"/>
      <c r="G32" s="237"/>
      <c r="H32" s="237"/>
    </row>
    <row r="33">
      <c r="F33" s="237"/>
      <c r="G33" s="237"/>
      <c r="H33" s="237"/>
    </row>
    <row r="34">
      <c r="F34" s="237"/>
      <c r="G34" s="237"/>
      <c r="H34" s="237"/>
    </row>
    <row r="35">
      <c r="F35" s="237"/>
      <c r="G35" s="237"/>
      <c r="H35" s="237"/>
    </row>
    <row r="36">
      <c r="F36" s="237"/>
      <c r="G36" s="237"/>
      <c r="H36" s="237"/>
    </row>
    <row r="37">
      <c r="F37" s="237"/>
      <c r="G37" s="237"/>
      <c r="H37" s="237"/>
    </row>
    <row r="38">
      <c r="F38" s="237"/>
      <c r="G38" s="237"/>
      <c r="H38" s="237"/>
    </row>
    <row r="39">
      <c r="F39" s="237"/>
      <c r="G39" s="237"/>
      <c r="H39" s="237"/>
    </row>
    <row r="40">
      <c r="F40" s="237"/>
      <c r="G40" s="237"/>
      <c r="H40" s="237"/>
    </row>
    <row r="41">
      <c r="F41" s="237"/>
      <c r="G41" s="237"/>
      <c r="H41" s="237"/>
    </row>
    <row r="42">
      <c r="F42" s="237"/>
      <c r="G42" s="237"/>
      <c r="H42" s="237"/>
    </row>
    <row r="43">
      <c r="F43" s="237"/>
      <c r="G43" s="237"/>
      <c r="H43" s="237"/>
    </row>
    <row r="44">
      <c r="F44" s="237"/>
      <c r="G44" s="237"/>
      <c r="H44" s="237"/>
    </row>
    <row r="45">
      <c r="F45" s="237"/>
      <c r="G45" s="237"/>
      <c r="H45" s="237"/>
    </row>
    <row r="46">
      <c r="F46" s="237"/>
      <c r="G46" s="237"/>
      <c r="H46" s="237"/>
    </row>
    <row r="47">
      <c r="F47" s="237"/>
      <c r="G47" s="237"/>
      <c r="H47" s="237"/>
    </row>
    <row r="48">
      <c r="F48" s="237"/>
      <c r="G48" s="237"/>
      <c r="H48" s="237"/>
    </row>
    <row r="49">
      <c r="F49" s="237"/>
      <c r="G49" s="237"/>
      <c r="H49" s="237"/>
    </row>
    <row r="50">
      <c r="F50" s="237"/>
      <c r="G50" s="237"/>
      <c r="H50" s="237"/>
    </row>
    <row r="51">
      <c r="F51" s="237"/>
      <c r="G51" s="237"/>
      <c r="H51" s="237"/>
    </row>
    <row r="52">
      <c r="F52" s="237"/>
      <c r="G52" s="237"/>
      <c r="H52" s="237"/>
    </row>
    <row r="53">
      <c r="F53" s="237"/>
      <c r="G53" s="237"/>
      <c r="H53" s="237"/>
    </row>
    <row r="54">
      <c r="F54" s="237"/>
      <c r="G54" s="237"/>
      <c r="H54" s="237"/>
    </row>
    <row r="55">
      <c r="F55" s="237"/>
      <c r="G55" s="237"/>
      <c r="H55" s="237"/>
    </row>
    <row r="56">
      <c r="F56" s="237"/>
      <c r="G56" s="237"/>
      <c r="H56" s="237"/>
    </row>
    <row r="57">
      <c r="F57" s="237"/>
      <c r="G57" s="237"/>
      <c r="H57" s="237"/>
    </row>
    <row r="58">
      <c r="F58" s="237"/>
      <c r="G58" s="237"/>
      <c r="H58" s="237"/>
    </row>
    <row r="59">
      <c r="F59" s="237"/>
      <c r="G59" s="237"/>
      <c r="H59" s="237"/>
    </row>
    <row r="60">
      <c r="F60" s="237"/>
      <c r="G60" s="237"/>
      <c r="H60" s="237"/>
    </row>
    <row r="61">
      <c r="F61" s="237"/>
      <c r="G61" s="237"/>
      <c r="H61" s="237"/>
    </row>
    <row r="62">
      <c r="F62" s="237"/>
      <c r="G62" s="237"/>
      <c r="H62" s="237"/>
    </row>
    <row r="63">
      <c r="F63" s="237"/>
      <c r="G63" s="237"/>
      <c r="H63" s="237"/>
    </row>
    <row r="64">
      <c r="F64" s="237"/>
      <c r="G64" s="237"/>
      <c r="H64" s="237"/>
    </row>
    <row r="65">
      <c r="F65" s="237"/>
      <c r="G65" s="237"/>
      <c r="H65" s="237"/>
    </row>
    <row r="66">
      <c r="F66" s="237"/>
      <c r="G66" s="237"/>
      <c r="H66" s="237"/>
    </row>
    <row r="67">
      <c r="F67" s="237"/>
      <c r="G67" s="237"/>
      <c r="H67" s="237"/>
    </row>
    <row r="68">
      <c r="F68" s="237"/>
      <c r="G68" s="237"/>
      <c r="H68" s="237"/>
    </row>
    <row r="69">
      <c r="F69" s="237"/>
      <c r="G69" s="237"/>
      <c r="H69" s="237"/>
    </row>
    <row r="70">
      <c r="F70" s="237"/>
      <c r="G70" s="237"/>
      <c r="H70" s="237"/>
    </row>
    <row r="71">
      <c r="F71" s="237"/>
      <c r="G71" s="237"/>
      <c r="H71" s="237"/>
    </row>
    <row r="72">
      <c r="F72" s="237"/>
      <c r="G72" s="237"/>
      <c r="H72" s="237"/>
    </row>
    <row r="73">
      <c r="F73" s="237"/>
      <c r="G73" s="237"/>
      <c r="H73" s="237"/>
    </row>
    <row r="74">
      <c r="F74" s="237"/>
      <c r="G74" s="237"/>
      <c r="H74" s="237"/>
    </row>
    <row r="75">
      <c r="F75" s="237"/>
      <c r="G75" s="237"/>
      <c r="H75" s="237"/>
    </row>
    <row r="76">
      <c r="F76" s="237"/>
      <c r="G76" s="237"/>
      <c r="H76" s="237"/>
    </row>
    <row r="77">
      <c r="F77" s="237"/>
      <c r="G77" s="237"/>
      <c r="H77" s="237"/>
    </row>
    <row r="78">
      <c r="F78" s="237"/>
      <c r="G78" s="237"/>
      <c r="H78" s="237"/>
    </row>
    <row r="79">
      <c r="F79" s="237"/>
      <c r="G79" s="237"/>
      <c r="H79" s="237"/>
    </row>
    <row r="80">
      <c r="F80" s="237"/>
      <c r="G80" s="237"/>
      <c r="H80" s="237"/>
    </row>
    <row r="81">
      <c r="F81" s="237"/>
      <c r="G81" s="237"/>
      <c r="H81" s="237"/>
    </row>
    <row r="82">
      <c r="F82" s="237"/>
      <c r="G82" s="237"/>
      <c r="H82" s="237"/>
    </row>
    <row r="83">
      <c r="F83" s="237"/>
      <c r="G83" s="237"/>
      <c r="H83" s="237"/>
    </row>
    <row r="84">
      <c r="F84" s="237"/>
      <c r="G84" s="237"/>
      <c r="H84" s="237"/>
    </row>
    <row r="85">
      <c r="F85" s="237"/>
      <c r="G85" s="237"/>
      <c r="H85" s="237"/>
    </row>
    <row r="86">
      <c r="F86" s="237"/>
      <c r="G86" s="237"/>
      <c r="H86" s="237"/>
    </row>
    <row r="87">
      <c r="F87" s="237"/>
      <c r="G87" s="237"/>
      <c r="H87" s="237"/>
    </row>
    <row r="88">
      <c r="F88" s="237"/>
      <c r="G88" s="237"/>
      <c r="H88" s="237"/>
    </row>
    <row r="89">
      <c r="F89" s="237"/>
      <c r="G89" s="237"/>
      <c r="H89" s="237"/>
    </row>
    <row r="90">
      <c r="F90" s="237"/>
      <c r="G90" s="237"/>
      <c r="H90" s="237"/>
    </row>
    <row r="91">
      <c r="F91" s="237"/>
      <c r="G91" s="237"/>
      <c r="H91" s="237"/>
    </row>
    <row r="92">
      <c r="F92" s="237"/>
      <c r="G92" s="237"/>
      <c r="H92" s="237"/>
    </row>
    <row r="93">
      <c r="F93" s="237"/>
      <c r="G93" s="237"/>
      <c r="H93" s="237"/>
    </row>
    <row r="94">
      <c r="F94" s="237"/>
      <c r="G94" s="237"/>
      <c r="H94" s="237"/>
    </row>
    <row r="95">
      <c r="F95" s="237"/>
      <c r="G95" s="237"/>
      <c r="H95" s="237"/>
    </row>
    <row r="96">
      <c r="F96" s="237"/>
      <c r="G96" s="237"/>
      <c r="H96" s="237"/>
    </row>
    <row r="97">
      <c r="F97" s="237"/>
      <c r="G97" s="237"/>
      <c r="H97" s="237"/>
    </row>
    <row r="98">
      <c r="F98" s="237"/>
      <c r="G98" s="237"/>
      <c r="H98" s="237"/>
    </row>
    <row r="99">
      <c r="F99" s="237"/>
      <c r="G99" s="237"/>
      <c r="H99" s="237"/>
    </row>
    <row r="100">
      <c r="F100" s="237"/>
      <c r="G100" s="237"/>
      <c r="H100" s="237"/>
    </row>
    <row r="101">
      <c r="F101" s="237"/>
      <c r="G101" s="237"/>
      <c r="H101" s="237"/>
    </row>
    <row r="102">
      <c r="F102" s="237"/>
      <c r="G102" s="237"/>
      <c r="H102" s="237"/>
    </row>
    <row r="103">
      <c r="F103" s="237"/>
      <c r="G103" s="237"/>
      <c r="H103" s="237"/>
    </row>
    <row r="104">
      <c r="F104" s="237"/>
      <c r="G104" s="237"/>
      <c r="H104" s="237"/>
    </row>
    <row r="105">
      <c r="F105" s="237"/>
      <c r="G105" s="237"/>
      <c r="H105" s="237"/>
    </row>
    <row r="106">
      <c r="F106" s="237"/>
      <c r="G106" s="237"/>
      <c r="H106" s="237"/>
    </row>
    <row r="107">
      <c r="F107" s="237"/>
      <c r="G107" s="237"/>
      <c r="H107" s="237"/>
    </row>
    <row r="108">
      <c r="F108" s="237"/>
      <c r="G108" s="237"/>
      <c r="H108" s="237"/>
    </row>
    <row r="109">
      <c r="F109" s="237"/>
      <c r="G109" s="237"/>
      <c r="H109" s="237"/>
    </row>
    <row r="110">
      <c r="F110" s="237"/>
      <c r="G110" s="237"/>
      <c r="H110" s="237"/>
    </row>
    <row r="111">
      <c r="F111" s="237"/>
      <c r="G111" s="237"/>
      <c r="H111" s="237"/>
    </row>
    <row r="112">
      <c r="F112" s="237"/>
      <c r="G112" s="237"/>
      <c r="H112" s="237"/>
    </row>
    <row r="113">
      <c r="F113" s="237"/>
      <c r="G113" s="237"/>
      <c r="H113" s="237"/>
    </row>
    <row r="114">
      <c r="F114" s="237"/>
      <c r="G114" s="237"/>
      <c r="H114" s="237"/>
    </row>
    <row r="115">
      <c r="F115" s="237"/>
      <c r="G115" s="237"/>
      <c r="H115" s="237"/>
    </row>
    <row r="116">
      <c r="F116" s="237"/>
      <c r="G116" s="237"/>
      <c r="H116" s="237"/>
    </row>
    <row r="117">
      <c r="F117" s="237"/>
      <c r="G117" s="237"/>
      <c r="H117" s="237"/>
    </row>
    <row r="118">
      <c r="F118" s="237"/>
      <c r="G118" s="237"/>
      <c r="H118" s="237"/>
    </row>
    <row r="119">
      <c r="F119" s="237"/>
      <c r="G119" s="237"/>
      <c r="H119" s="237"/>
    </row>
    <row r="120">
      <c r="F120" s="237"/>
      <c r="G120" s="237"/>
      <c r="H120" s="237"/>
    </row>
    <row r="121">
      <c r="F121" s="237"/>
      <c r="G121" s="237"/>
      <c r="H121" s="237"/>
    </row>
    <row r="122">
      <c r="F122" s="237"/>
      <c r="G122" s="237"/>
      <c r="H122" s="237"/>
    </row>
    <row r="123">
      <c r="F123" s="237"/>
      <c r="G123" s="237"/>
      <c r="H123" s="237"/>
    </row>
    <row r="124">
      <c r="F124" s="237"/>
      <c r="G124" s="237"/>
      <c r="H124" s="237"/>
    </row>
    <row r="125">
      <c r="F125" s="237"/>
      <c r="G125" s="237"/>
      <c r="H125" s="237"/>
    </row>
    <row r="126">
      <c r="F126" s="237"/>
      <c r="G126" s="237"/>
      <c r="H126" s="237"/>
    </row>
    <row r="127">
      <c r="F127" s="237"/>
      <c r="G127" s="237"/>
      <c r="H127" s="237"/>
    </row>
    <row r="128">
      <c r="F128" s="237"/>
      <c r="G128" s="237"/>
      <c r="H128" s="237"/>
    </row>
    <row r="129">
      <c r="F129" s="237"/>
      <c r="G129" s="237"/>
      <c r="H129" s="237"/>
    </row>
    <row r="130">
      <c r="F130" s="237"/>
      <c r="G130" s="237"/>
      <c r="H130" s="237"/>
    </row>
    <row r="131">
      <c r="F131" s="237"/>
      <c r="G131" s="237"/>
      <c r="H131" s="237"/>
    </row>
    <row r="132">
      <c r="F132" s="237"/>
      <c r="G132" s="237"/>
      <c r="H132" s="237"/>
    </row>
    <row r="133">
      <c r="F133" s="237"/>
      <c r="G133" s="237"/>
      <c r="H133" s="237"/>
    </row>
    <row r="134">
      <c r="F134" s="237"/>
      <c r="G134" s="237"/>
      <c r="H134" s="237"/>
    </row>
    <row r="135">
      <c r="F135" s="237"/>
      <c r="G135" s="237"/>
      <c r="H135" s="237"/>
    </row>
    <row r="136">
      <c r="F136" s="237"/>
      <c r="G136" s="237"/>
      <c r="H136" s="237"/>
    </row>
    <row r="137">
      <c r="F137" s="237"/>
      <c r="G137" s="237"/>
      <c r="H137" s="237"/>
    </row>
    <row r="138">
      <c r="F138" s="237"/>
      <c r="G138" s="237"/>
      <c r="H138" s="237"/>
    </row>
    <row r="139">
      <c r="F139" s="237"/>
      <c r="G139" s="237"/>
      <c r="H139" s="237"/>
    </row>
    <row r="140">
      <c r="F140" s="237"/>
      <c r="G140" s="237"/>
      <c r="H140" s="237"/>
    </row>
    <row r="141">
      <c r="F141" s="237"/>
      <c r="G141" s="237"/>
      <c r="H141" s="237"/>
    </row>
    <row r="142">
      <c r="F142" s="237"/>
      <c r="G142" s="237"/>
      <c r="H142" s="237"/>
    </row>
    <row r="143">
      <c r="F143" s="237"/>
      <c r="G143" s="237"/>
      <c r="H143" s="237"/>
    </row>
    <row r="144">
      <c r="F144" s="237"/>
      <c r="G144" s="237"/>
      <c r="H144" s="237"/>
    </row>
    <row r="145">
      <c r="F145" s="237"/>
      <c r="G145" s="237"/>
      <c r="H145" s="237"/>
    </row>
    <row r="146">
      <c r="F146" s="237"/>
      <c r="G146" s="237"/>
      <c r="H146" s="237"/>
    </row>
    <row r="147">
      <c r="F147" s="237"/>
      <c r="G147" s="237"/>
      <c r="H147" s="237"/>
    </row>
    <row r="148">
      <c r="F148" s="237"/>
      <c r="G148" s="237"/>
      <c r="H148" s="237"/>
    </row>
    <row r="149">
      <c r="F149" s="237"/>
      <c r="G149" s="237"/>
      <c r="H149" s="237"/>
    </row>
    <row r="150">
      <c r="F150" s="237"/>
      <c r="G150" s="237"/>
      <c r="H150" s="237"/>
    </row>
    <row r="151">
      <c r="F151" s="237"/>
      <c r="G151" s="237"/>
      <c r="H151" s="237"/>
    </row>
    <row r="152">
      <c r="F152" s="237"/>
      <c r="G152" s="237"/>
      <c r="H152" s="237"/>
    </row>
    <row r="153">
      <c r="F153" s="237"/>
      <c r="G153" s="237"/>
      <c r="H153" s="237"/>
    </row>
    <row r="154">
      <c r="F154" s="237"/>
      <c r="G154" s="237"/>
      <c r="H154" s="237"/>
    </row>
    <row r="155">
      <c r="F155" s="237"/>
      <c r="G155" s="237"/>
      <c r="H155" s="237"/>
    </row>
    <row r="156">
      <c r="F156" s="237"/>
      <c r="G156" s="237"/>
      <c r="H156" s="237"/>
    </row>
    <row r="157">
      <c r="F157" s="237"/>
      <c r="G157" s="237"/>
      <c r="H157" s="237"/>
    </row>
    <row r="158">
      <c r="F158" s="237"/>
      <c r="G158" s="237"/>
      <c r="H158" s="237"/>
    </row>
    <row r="159">
      <c r="F159" s="237"/>
      <c r="G159" s="237"/>
      <c r="H159" s="237"/>
    </row>
    <row r="160">
      <c r="F160" s="237"/>
      <c r="G160" s="237"/>
      <c r="H160" s="237"/>
    </row>
    <row r="161">
      <c r="F161" s="237"/>
      <c r="G161" s="237"/>
      <c r="H161" s="237"/>
    </row>
    <row r="162">
      <c r="F162" s="237"/>
      <c r="G162" s="237"/>
      <c r="H162" s="237"/>
    </row>
    <row r="163">
      <c r="F163" s="237"/>
      <c r="G163" s="237"/>
      <c r="H163" s="237"/>
    </row>
    <row r="164">
      <c r="F164" s="237"/>
      <c r="G164" s="237"/>
      <c r="H164" s="237"/>
    </row>
    <row r="165">
      <c r="F165" s="237"/>
      <c r="G165" s="237"/>
      <c r="H165" s="237"/>
    </row>
    <row r="166">
      <c r="F166" s="237"/>
      <c r="G166" s="237"/>
      <c r="H166" s="237"/>
    </row>
    <row r="167">
      <c r="F167" s="237"/>
      <c r="G167" s="237"/>
      <c r="H167" s="237"/>
    </row>
    <row r="168">
      <c r="F168" s="237"/>
      <c r="G168" s="237"/>
      <c r="H168" s="237"/>
    </row>
    <row r="169">
      <c r="F169" s="237"/>
      <c r="G169" s="237"/>
      <c r="H169" s="237"/>
    </row>
    <row r="170">
      <c r="F170" s="237"/>
      <c r="G170" s="237"/>
      <c r="H170" s="237"/>
    </row>
    <row r="171">
      <c r="F171" s="237"/>
      <c r="G171" s="237"/>
      <c r="H171" s="237"/>
    </row>
    <row r="172">
      <c r="F172" s="237"/>
      <c r="G172" s="237"/>
      <c r="H172" s="237"/>
    </row>
    <row r="173">
      <c r="F173" s="237"/>
      <c r="G173" s="237"/>
      <c r="H173" s="237"/>
    </row>
    <row r="174">
      <c r="F174" s="237"/>
      <c r="G174" s="237"/>
      <c r="H174" s="237"/>
    </row>
    <row r="175">
      <c r="F175" s="237"/>
      <c r="G175" s="237"/>
      <c r="H175" s="237"/>
    </row>
    <row r="176">
      <c r="F176" s="237"/>
      <c r="G176" s="237"/>
      <c r="H176" s="237"/>
    </row>
    <row r="177">
      <c r="F177" s="237"/>
      <c r="G177" s="237"/>
      <c r="H177" s="237"/>
    </row>
    <row r="178">
      <c r="F178" s="237"/>
      <c r="G178" s="237"/>
      <c r="H178" s="237"/>
    </row>
    <row r="179">
      <c r="F179" s="237"/>
      <c r="G179" s="237"/>
      <c r="H179" s="237"/>
    </row>
    <row r="180">
      <c r="F180" s="237"/>
      <c r="G180" s="237"/>
      <c r="H180" s="237"/>
    </row>
    <row r="181">
      <c r="F181" s="237"/>
      <c r="G181" s="237"/>
      <c r="H181" s="237"/>
    </row>
    <row r="182">
      <c r="F182" s="237"/>
      <c r="G182" s="237"/>
      <c r="H182" s="237"/>
    </row>
    <row r="183">
      <c r="F183" s="237"/>
      <c r="G183" s="237"/>
      <c r="H183" s="237"/>
    </row>
    <row r="184">
      <c r="F184" s="237"/>
      <c r="G184" s="237"/>
      <c r="H184" s="237"/>
    </row>
    <row r="185">
      <c r="F185" s="237"/>
      <c r="G185" s="237"/>
      <c r="H185" s="237"/>
    </row>
    <row r="186">
      <c r="F186" s="237"/>
      <c r="G186" s="237"/>
      <c r="H186" s="237"/>
    </row>
    <row r="187">
      <c r="F187" s="237"/>
      <c r="G187" s="237"/>
      <c r="H187" s="237"/>
    </row>
    <row r="188">
      <c r="F188" s="237"/>
      <c r="G188" s="237"/>
      <c r="H188" s="237"/>
    </row>
    <row r="189">
      <c r="F189" s="237"/>
      <c r="G189" s="237"/>
      <c r="H189" s="237"/>
    </row>
    <row r="190">
      <c r="F190" s="237"/>
      <c r="G190" s="237"/>
      <c r="H190" s="237"/>
    </row>
    <row r="191">
      <c r="F191" s="237"/>
      <c r="G191" s="237"/>
      <c r="H191" s="237"/>
    </row>
    <row r="192">
      <c r="F192" s="237"/>
      <c r="G192" s="237"/>
      <c r="H192" s="237"/>
    </row>
    <row r="193">
      <c r="F193" s="237"/>
      <c r="G193" s="237"/>
      <c r="H193" s="237"/>
    </row>
    <row r="194">
      <c r="F194" s="237"/>
      <c r="G194" s="237"/>
      <c r="H194" s="237"/>
    </row>
    <row r="195">
      <c r="F195" s="237"/>
      <c r="G195" s="237"/>
      <c r="H195" s="237"/>
    </row>
    <row r="196">
      <c r="F196" s="237"/>
      <c r="G196" s="237"/>
      <c r="H196" s="237"/>
    </row>
    <row r="197">
      <c r="F197" s="237"/>
      <c r="G197" s="237"/>
      <c r="H197" s="237"/>
    </row>
    <row r="198">
      <c r="F198" s="237"/>
      <c r="G198" s="237"/>
      <c r="H198" s="237"/>
    </row>
    <row r="199">
      <c r="F199" s="237"/>
      <c r="G199" s="237"/>
      <c r="H199" s="237"/>
    </row>
    <row r="200">
      <c r="F200" s="237"/>
      <c r="G200" s="237"/>
      <c r="H200" s="237"/>
    </row>
    <row r="201">
      <c r="F201" s="237"/>
      <c r="G201" s="237"/>
      <c r="H201" s="237"/>
    </row>
    <row r="202">
      <c r="F202" s="237"/>
      <c r="G202" s="237"/>
      <c r="H202" s="237"/>
    </row>
    <row r="203">
      <c r="F203" s="237"/>
      <c r="G203" s="237"/>
      <c r="H203" s="237"/>
    </row>
    <row r="204">
      <c r="F204" s="237"/>
      <c r="G204" s="237"/>
      <c r="H204" s="237"/>
    </row>
    <row r="205">
      <c r="F205" s="237"/>
      <c r="G205" s="237"/>
      <c r="H205" s="237"/>
    </row>
    <row r="206">
      <c r="F206" s="237"/>
      <c r="G206" s="237"/>
      <c r="H206" s="237"/>
    </row>
    <row r="207">
      <c r="F207" s="237"/>
      <c r="G207" s="237"/>
      <c r="H207" s="237"/>
    </row>
    <row r="208">
      <c r="F208" s="237"/>
      <c r="G208" s="237"/>
      <c r="H208" s="237"/>
    </row>
    <row r="209">
      <c r="F209" s="237"/>
      <c r="G209" s="237"/>
      <c r="H209" s="237"/>
    </row>
    <row r="210">
      <c r="F210" s="237"/>
      <c r="G210" s="237"/>
      <c r="H210" s="237"/>
    </row>
    <row r="211">
      <c r="F211" s="237"/>
      <c r="G211" s="237"/>
      <c r="H211" s="237"/>
    </row>
    <row r="212">
      <c r="F212" s="237"/>
      <c r="G212" s="237"/>
      <c r="H212" s="237"/>
    </row>
    <row r="213">
      <c r="F213" s="237"/>
      <c r="G213" s="237"/>
      <c r="H213" s="237"/>
    </row>
    <row r="214">
      <c r="F214" s="237"/>
      <c r="G214" s="237"/>
      <c r="H214" s="237"/>
    </row>
    <row r="215">
      <c r="F215" s="237"/>
      <c r="G215" s="237"/>
      <c r="H215" s="237"/>
    </row>
    <row r="216">
      <c r="F216" s="237"/>
      <c r="G216" s="237"/>
      <c r="H216" s="237"/>
    </row>
    <row r="217">
      <c r="F217" s="237"/>
      <c r="G217" s="237"/>
      <c r="H217" s="237"/>
    </row>
    <row r="218">
      <c r="F218" s="237"/>
      <c r="G218" s="237"/>
      <c r="H218" s="237"/>
    </row>
    <row r="219">
      <c r="F219" s="237"/>
      <c r="G219" s="237"/>
      <c r="H219" s="237"/>
    </row>
    <row r="220">
      <c r="F220" s="237"/>
      <c r="G220" s="237"/>
      <c r="H220" s="237"/>
    </row>
    <row r="221">
      <c r="F221" s="237"/>
      <c r="G221" s="237"/>
      <c r="H221" s="237"/>
    </row>
    <row r="222">
      <c r="F222" s="237"/>
      <c r="G222" s="237"/>
      <c r="H222" s="237"/>
    </row>
    <row r="223">
      <c r="F223" s="237"/>
      <c r="G223" s="237"/>
      <c r="H223" s="237"/>
    </row>
    <row r="224">
      <c r="F224" s="237"/>
      <c r="G224" s="237"/>
      <c r="H224" s="237"/>
    </row>
    <row r="225">
      <c r="F225" s="237"/>
      <c r="G225" s="237"/>
      <c r="H225" s="237"/>
    </row>
    <row r="226">
      <c r="F226" s="237"/>
      <c r="G226" s="237"/>
      <c r="H226" s="237"/>
    </row>
    <row r="227">
      <c r="F227" s="237"/>
      <c r="G227" s="237"/>
      <c r="H227" s="237"/>
    </row>
    <row r="228">
      <c r="F228" s="237"/>
      <c r="G228" s="237"/>
      <c r="H228" s="237"/>
    </row>
    <row r="229">
      <c r="F229" s="237"/>
      <c r="G229" s="237"/>
      <c r="H229" s="237"/>
    </row>
    <row r="230">
      <c r="F230" s="237"/>
      <c r="G230" s="237"/>
      <c r="H230" s="237"/>
    </row>
    <row r="231">
      <c r="F231" s="237"/>
      <c r="G231" s="237"/>
      <c r="H231" s="237"/>
    </row>
    <row r="232">
      <c r="F232" s="237"/>
      <c r="G232" s="237"/>
      <c r="H232" s="237"/>
    </row>
    <row r="233">
      <c r="F233" s="237"/>
      <c r="G233" s="237"/>
      <c r="H233" s="237"/>
    </row>
    <row r="234">
      <c r="F234" s="237"/>
      <c r="G234" s="237"/>
      <c r="H234" s="237"/>
    </row>
    <row r="235">
      <c r="F235" s="237"/>
      <c r="G235" s="237"/>
      <c r="H235" s="237"/>
    </row>
    <row r="236">
      <c r="F236" s="237"/>
      <c r="G236" s="237"/>
      <c r="H236" s="237"/>
    </row>
    <row r="237">
      <c r="F237" s="237"/>
      <c r="G237" s="237"/>
      <c r="H237" s="237"/>
    </row>
    <row r="238">
      <c r="F238" s="237"/>
      <c r="G238" s="237"/>
      <c r="H238" s="237"/>
    </row>
    <row r="239">
      <c r="F239" s="237"/>
      <c r="G239" s="237"/>
      <c r="H239" s="237"/>
    </row>
    <row r="240">
      <c r="F240" s="237"/>
      <c r="G240" s="237"/>
      <c r="H240" s="237"/>
    </row>
    <row r="241">
      <c r="F241" s="237"/>
      <c r="G241" s="237"/>
      <c r="H241" s="237"/>
    </row>
    <row r="242">
      <c r="F242" s="237"/>
      <c r="G242" s="237"/>
      <c r="H242" s="237"/>
    </row>
    <row r="243">
      <c r="F243" s="237"/>
      <c r="G243" s="237"/>
      <c r="H243" s="237"/>
    </row>
    <row r="244">
      <c r="F244" s="237"/>
      <c r="G244" s="237"/>
      <c r="H244" s="237"/>
    </row>
    <row r="245">
      <c r="F245" s="237"/>
      <c r="G245" s="237"/>
      <c r="H245" s="237"/>
    </row>
    <row r="246">
      <c r="F246" s="237"/>
      <c r="G246" s="237"/>
      <c r="H246" s="237"/>
    </row>
    <row r="247">
      <c r="F247" s="237"/>
      <c r="G247" s="237"/>
      <c r="H247" s="237"/>
    </row>
    <row r="248">
      <c r="F248" s="237"/>
      <c r="G248" s="237"/>
      <c r="H248" s="237"/>
    </row>
    <row r="249">
      <c r="F249" s="237"/>
      <c r="G249" s="237"/>
      <c r="H249" s="237"/>
    </row>
    <row r="250">
      <c r="F250" s="237"/>
      <c r="G250" s="237"/>
      <c r="H250" s="237"/>
    </row>
    <row r="251">
      <c r="F251" s="237"/>
      <c r="G251" s="237"/>
      <c r="H251" s="237"/>
    </row>
    <row r="252">
      <c r="F252" s="237"/>
      <c r="G252" s="237"/>
      <c r="H252" s="237"/>
    </row>
    <row r="253">
      <c r="F253" s="237"/>
      <c r="G253" s="237"/>
      <c r="H253" s="237"/>
    </row>
    <row r="254">
      <c r="F254" s="237"/>
      <c r="G254" s="237"/>
      <c r="H254" s="237"/>
    </row>
    <row r="255">
      <c r="F255" s="237"/>
      <c r="G255" s="237"/>
      <c r="H255" s="237"/>
    </row>
    <row r="256">
      <c r="F256" s="237"/>
      <c r="G256" s="237"/>
      <c r="H256" s="237"/>
    </row>
    <row r="257">
      <c r="F257" s="237"/>
      <c r="G257" s="237"/>
      <c r="H257" s="237"/>
    </row>
    <row r="258">
      <c r="F258" s="237"/>
      <c r="G258" s="237"/>
      <c r="H258" s="237"/>
    </row>
    <row r="259">
      <c r="F259" s="237"/>
      <c r="G259" s="237"/>
      <c r="H259" s="237"/>
    </row>
    <row r="260">
      <c r="F260" s="237"/>
      <c r="G260" s="237"/>
      <c r="H260" s="237"/>
    </row>
    <row r="261">
      <c r="F261" s="237"/>
      <c r="G261" s="237"/>
      <c r="H261" s="237"/>
    </row>
    <row r="262">
      <c r="F262" s="237"/>
      <c r="G262" s="237"/>
      <c r="H262" s="237"/>
    </row>
    <row r="263">
      <c r="F263" s="237"/>
      <c r="G263" s="237"/>
      <c r="H263" s="237"/>
    </row>
    <row r="264">
      <c r="F264" s="237"/>
      <c r="G264" s="237"/>
      <c r="H264" s="237"/>
    </row>
    <row r="265">
      <c r="F265" s="237"/>
      <c r="G265" s="237"/>
      <c r="H265" s="237"/>
    </row>
    <row r="266">
      <c r="F266" s="237"/>
      <c r="G266" s="237"/>
      <c r="H266" s="237"/>
    </row>
    <row r="267">
      <c r="F267" s="237"/>
      <c r="G267" s="237"/>
      <c r="H267" s="237"/>
    </row>
    <row r="268">
      <c r="F268" s="237"/>
      <c r="G268" s="237"/>
      <c r="H268" s="237"/>
    </row>
    <row r="269">
      <c r="F269" s="237"/>
      <c r="G269" s="237"/>
      <c r="H269" s="237"/>
    </row>
    <row r="270">
      <c r="F270" s="237"/>
      <c r="G270" s="237"/>
      <c r="H270" s="237"/>
    </row>
    <row r="271">
      <c r="F271" s="237"/>
      <c r="G271" s="237"/>
      <c r="H271" s="237"/>
    </row>
    <row r="272">
      <c r="F272" s="237"/>
      <c r="G272" s="237"/>
      <c r="H272" s="237"/>
    </row>
    <row r="273">
      <c r="F273" s="237"/>
      <c r="G273" s="237"/>
      <c r="H273" s="237"/>
    </row>
    <row r="274">
      <c r="F274" s="237"/>
      <c r="G274" s="237"/>
      <c r="H274" s="237"/>
    </row>
    <row r="275">
      <c r="F275" s="237"/>
      <c r="G275" s="237"/>
      <c r="H275" s="237"/>
    </row>
    <row r="276">
      <c r="F276" s="237"/>
      <c r="G276" s="237"/>
      <c r="H276" s="237"/>
    </row>
    <row r="277">
      <c r="F277" s="237"/>
      <c r="G277" s="237"/>
      <c r="H277" s="237"/>
    </row>
    <row r="278">
      <c r="F278" s="237"/>
      <c r="G278" s="237"/>
      <c r="H278" s="237"/>
    </row>
    <row r="279">
      <c r="F279" s="237"/>
      <c r="G279" s="237"/>
      <c r="H279" s="237"/>
    </row>
    <row r="280">
      <c r="F280" s="237"/>
      <c r="G280" s="237"/>
      <c r="H280" s="237"/>
    </row>
    <row r="281">
      <c r="F281" s="237"/>
      <c r="G281" s="237"/>
      <c r="H281" s="237"/>
    </row>
    <row r="282">
      <c r="F282" s="237"/>
      <c r="G282" s="237"/>
      <c r="H282" s="237"/>
    </row>
    <row r="283">
      <c r="F283" s="237"/>
      <c r="G283" s="237"/>
      <c r="H283" s="237"/>
    </row>
    <row r="284">
      <c r="F284" s="237"/>
      <c r="G284" s="237"/>
      <c r="H284" s="237"/>
    </row>
    <row r="285">
      <c r="F285" s="237"/>
      <c r="G285" s="237"/>
      <c r="H285" s="237"/>
    </row>
    <row r="286">
      <c r="F286" s="237"/>
      <c r="G286" s="237"/>
      <c r="H286" s="237"/>
    </row>
    <row r="287">
      <c r="F287" s="237"/>
      <c r="G287" s="237"/>
      <c r="H287" s="237"/>
    </row>
    <row r="288">
      <c r="F288" s="237"/>
      <c r="G288" s="237"/>
      <c r="H288" s="237"/>
    </row>
    <row r="289">
      <c r="F289" s="237"/>
      <c r="G289" s="237"/>
      <c r="H289" s="237"/>
    </row>
    <row r="290">
      <c r="F290" s="237"/>
      <c r="G290" s="237"/>
      <c r="H290" s="237"/>
    </row>
    <row r="291">
      <c r="F291" s="237"/>
      <c r="G291" s="237"/>
      <c r="H291" s="237"/>
    </row>
    <row r="292">
      <c r="F292" s="237"/>
      <c r="G292" s="237"/>
      <c r="H292" s="237"/>
    </row>
    <row r="293">
      <c r="F293" s="237"/>
      <c r="G293" s="237"/>
      <c r="H293" s="237"/>
    </row>
    <row r="294">
      <c r="F294" s="237"/>
      <c r="G294" s="237"/>
      <c r="H294" s="237"/>
    </row>
    <row r="295">
      <c r="F295" s="237"/>
      <c r="G295" s="237"/>
      <c r="H295" s="237"/>
    </row>
    <row r="296">
      <c r="F296" s="237"/>
      <c r="G296" s="237"/>
      <c r="H296" s="237"/>
    </row>
    <row r="297">
      <c r="F297" s="237"/>
      <c r="G297" s="237"/>
      <c r="H297" s="237"/>
    </row>
    <row r="298">
      <c r="F298" s="237"/>
      <c r="G298" s="237"/>
      <c r="H298" s="237"/>
    </row>
    <row r="299">
      <c r="F299" s="237"/>
      <c r="G299" s="237"/>
      <c r="H299" s="237"/>
    </row>
    <row r="300">
      <c r="F300" s="237"/>
      <c r="G300" s="237"/>
      <c r="H300" s="237"/>
    </row>
    <row r="301">
      <c r="F301" s="237"/>
      <c r="G301" s="237"/>
      <c r="H301" s="237"/>
    </row>
    <row r="302">
      <c r="F302" s="237"/>
      <c r="G302" s="237"/>
      <c r="H302" s="237"/>
    </row>
    <row r="303">
      <c r="F303" s="237"/>
      <c r="G303" s="237"/>
      <c r="H303" s="237"/>
    </row>
    <row r="304">
      <c r="F304" s="237"/>
      <c r="G304" s="237"/>
      <c r="H304" s="237"/>
    </row>
    <row r="305">
      <c r="F305" s="237"/>
      <c r="G305" s="237"/>
      <c r="H305" s="237"/>
    </row>
    <row r="306">
      <c r="F306" s="237"/>
      <c r="G306" s="237"/>
      <c r="H306" s="237"/>
    </row>
    <row r="307">
      <c r="F307" s="237"/>
      <c r="G307" s="237"/>
      <c r="H307" s="237"/>
    </row>
    <row r="308">
      <c r="F308" s="237"/>
      <c r="G308" s="237"/>
      <c r="H308" s="237"/>
    </row>
    <row r="309">
      <c r="F309" s="237"/>
      <c r="G309" s="237"/>
      <c r="H309" s="237"/>
    </row>
    <row r="310">
      <c r="F310" s="237"/>
      <c r="G310" s="237"/>
      <c r="H310" s="237"/>
    </row>
    <row r="311">
      <c r="F311" s="237"/>
      <c r="G311" s="237"/>
      <c r="H311" s="237"/>
    </row>
    <row r="312">
      <c r="F312" s="237"/>
      <c r="G312" s="237"/>
      <c r="H312" s="237"/>
    </row>
    <row r="313">
      <c r="F313" s="237"/>
      <c r="G313" s="237"/>
      <c r="H313" s="237"/>
    </row>
    <row r="314">
      <c r="F314" s="237"/>
      <c r="G314" s="237"/>
      <c r="H314" s="237"/>
    </row>
    <row r="315">
      <c r="F315" s="237"/>
      <c r="G315" s="237"/>
      <c r="H315" s="237"/>
    </row>
    <row r="316">
      <c r="F316" s="237"/>
      <c r="G316" s="237"/>
      <c r="H316" s="237"/>
    </row>
    <row r="317">
      <c r="F317" s="237"/>
      <c r="G317" s="237"/>
      <c r="H317" s="237"/>
    </row>
    <row r="318">
      <c r="F318" s="237"/>
      <c r="G318" s="237"/>
      <c r="H318" s="237"/>
    </row>
    <row r="319">
      <c r="F319" s="237"/>
      <c r="G319" s="237"/>
      <c r="H319" s="237"/>
    </row>
    <row r="320">
      <c r="F320" s="237"/>
      <c r="G320" s="237"/>
      <c r="H320" s="237"/>
    </row>
    <row r="321">
      <c r="F321" s="237"/>
      <c r="G321" s="237"/>
      <c r="H321" s="237"/>
    </row>
    <row r="322">
      <c r="F322" s="237"/>
      <c r="G322" s="237"/>
      <c r="H322" s="237"/>
    </row>
    <row r="323">
      <c r="F323" s="237"/>
      <c r="G323" s="237"/>
      <c r="H323" s="237"/>
    </row>
    <row r="324">
      <c r="F324" s="237"/>
      <c r="G324" s="237"/>
      <c r="H324" s="237"/>
    </row>
    <row r="325">
      <c r="F325" s="237"/>
      <c r="G325" s="237"/>
      <c r="H325" s="237"/>
    </row>
    <row r="326">
      <c r="F326" s="237"/>
      <c r="G326" s="237"/>
      <c r="H326" s="237"/>
    </row>
    <row r="327">
      <c r="F327" s="237"/>
      <c r="G327" s="237"/>
      <c r="H327" s="237"/>
    </row>
    <row r="328">
      <c r="F328" s="237"/>
      <c r="G328" s="237"/>
      <c r="H328" s="237"/>
    </row>
    <row r="329">
      <c r="F329" s="237"/>
      <c r="G329" s="237"/>
      <c r="H329" s="237"/>
    </row>
    <row r="330">
      <c r="F330" s="237"/>
      <c r="G330" s="237"/>
      <c r="H330" s="237"/>
    </row>
    <row r="331">
      <c r="F331" s="237"/>
      <c r="G331" s="237"/>
      <c r="H331" s="237"/>
    </row>
    <row r="332">
      <c r="F332" s="237"/>
      <c r="G332" s="237"/>
      <c r="H332" s="237"/>
    </row>
    <row r="333">
      <c r="F333" s="237"/>
      <c r="G333" s="237"/>
      <c r="H333" s="237"/>
    </row>
    <row r="334">
      <c r="F334" s="237"/>
      <c r="G334" s="237"/>
      <c r="H334" s="237"/>
    </row>
    <row r="335">
      <c r="F335" s="237"/>
      <c r="G335" s="237"/>
      <c r="H335" s="237"/>
    </row>
    <row r="336">
      <c r="F336" s="237"/>
      <c r="G336" s="237"/>
      <c r="H336" s="237"/>
    </row>
    <row r="337">
      <c r="F337" s="237"/>
      <c r="G337" s="237"/>
      <c r="H337" s="237"/>
    </row>
    <row r="338">
      <c r="F338" s="237"/>
      <c r="G338" s="237"/>
      <c r="H338" s="237"/>
    </row>
    <row r="339">
      <c r="F339" s="237"/>
      <c r="G339" s="237"/>
      <c r="H339" s="237"/>
    </row>
    <row r="340">
      <c r="F340" s="237"/>
      <c r="G340" s="237"/>
      <c r="H340" s="237"/>
    </row>
    <row r="341">
      <c r="F341" s="237"/>
      <c r="G341" s="237"/>
      <c r="H341" s="237"/>
    </row>
    <row r="342">
      <c r="F342" s="237"/>
      <c r="G342" s="237"/>
      <c r="H342" s="237"/>
    </row>
    <row r="343">
      <c r="F343" s="237"/>
      <c r="G343" s="237"/>
      <c r="H343" s="237"/>
    </row>
    <row r="344">
      <c r="F344" s="237"/>
      <c r="G344" s="237"/>
      <c r="H344" s="237"/>
    </row>
    <row r="345">
      <c r="F345" s="237"/>
      <c r="G345" s="237"/>
      <c r="H345" s="237"/>
    </row>
    <row r="346">
      <c r="F346" s="237"/>
      <c r="G346" s="237"/>
      <c r="H346" s="237"/>
    </row>
    <row r="347">
      <c r="F347" s="237"/>
      <c r="G347" s="237"/>
      <c r="H347" s="237"/>
    </row>
    <row r="348">
      <c r="F348" s="237"/>
      <c r="G348" s="237"/>
      <c r="H348" s="237"/>
    </row>
    <row r="349">
      <c r="F349" s="237"/>
      <c r="G349" s="237"/>
      <c r="H349" s="237"/>
    </row>
    <row r="350">
      <c r="F350" s="237"/>
      <c r="G350" s="237"/>
      <c r="H350" s="237"/>
    </row>
    <row r="351">
      <c r="F351" s="237"/>
      <c r="G351" s="237"/>
      <c r="H351" s="237"/>
    </row>
    <row r="352">
      <c r="F352" s="237"/>
      <c r="G352" s="237"/>
      <c r="H352" s="237"/>
    </row>
    <row r="353">
      <c r="F353" s="237"/>
      <c r="G353" s="237"/>
      <c r="H353" s="237"/>
    </row>
    <row r="354">
      <c r="F354" s="237"/>
      <c r="G354" s="237"/>
      <c r="H354" s="237"/>
    </row>
    <row r="355">
      <c r="F355" s="237"/>
      <c r="G355" s="237"/>
      <c r="H355" s="237"/>
    </row>
    <row r="356">
      <c r="F356" s="237"/>
      <c r="G356" s="237"/>
      <c r="H356" s="237"/>
    </row>
    <row r="357">
      <c r="F357" s="237"/>
      <c r="G357" s="237"/>
      <c r="H357" s="237"/>
    </row>
    <row r="358">
      <c r="F358" s="237"/>
      <c r="G358" s="237"/>
      <c r="H358" s="237"/>
    </row>
    <row r="359">
      <c r="F359" s="237"/>
      <c r="G359" s="237"/>
      <c r="H359" s="237"/>
    </row>
    <row r="360">
      <c r="F360" s="237"/>
      <c r="G360" s="237"/>
      <c r="H360" s="237"/>
    </row>
    <row r="361">
      <c r="F361" s="237"/>
      <c r="G361" s="237"/>
      <c r="H361" s="237"/>
    </row>
    <row r="362">
      <c r="F362" s="237"/>
      <c r="G362" s="237"/>
      <c r="H362" s="237"/>
    </row>
    <row r="363">
      <c r="F363" s="237"/>
      <c r="G363" s="237"/>
      <c r="H363" s="237"/>
    </row>
    <row r="364">
      <c r="F364" s="237"/>
      <c r="G364" s="237"/>
      <c r="H364" s="237"/>
    </row>
    <row r="365">
      <c r="F365" s="237"/>
      <c r="G365" s="237"/>
      <c r="H365" s="237"/>
    </row>
    <row r="366">
      <c r="F366" s="237"/>
      <c r="G366" s="237"/>
      <c r="H366" s="237"/>
    </row>
    <row r="367">
      <c r="F367" s="237"/>
      <c r="G367" s="237"/>
      <c r="H367" s="237"/>
    </row>
    <row r="368">
      <c r="F368" s="237"/>
      <c r="G368" s="237"/>
      <c r="H368" s="237"/>
    </row>
    <row r="369">
      <c r="F369" s="237"/>
      <c r="G369" s="237"/>
      <c r="H369" s="237"/>
    </row>
    <row r="370">
      <c r="F370" s="237"/>
      <c r="G370" s="237"/>
      <c r="H370" s="237"/>
    </row>
    <row r="371">
      <c r="F371" s="237"/>
      <c r="G371" s="237"/>
      <c r="H371" s="237"/>
    </row>
    <row r="372">
      <c r="F372" s="237"/>
      <c r="G372" s="237"/>
      <c r="H372" s="237"/>
    </row>
    <row r="373">
      <c r="F373" s="237"/>
      <c r="G373" s="237"/>
      <c r="H373" s="237"/>
    </row>
    <row r="374">
      <c r="F374" s="237"/>
      <c r="G374" s="237"/>
      <c r="H374" s="237"/>
    </row>
    <row r="375">
      <c r="F375" s="237"/>
      <c r="G375" s="237"/>
      <c r="H375" s="237"/>
    </row>
    <row r="376">
      <c r="F376" s="237"/>
      <c r="G376" s="237"/>
      <c r="H376" s="237"/>
    </row>
    <row r="377">
      <c r="F377" s="237"/>
      <c r="G377" s="237"/>
      <c r="H377" s="237"/>
    </row>
    <row r="378">
      <c r="F378" s="237"/>
      <c r="G378" s="237"/>
      <c r="H378" s="237"/>
    </row>
    <row r="379">
      <c r="F379" s="237"/>
      <c r="G379" s="237"/>
      <c r="H379" s="237"/>
    </row>
    <row r="380">
      <c r="F380" s="237"/>
      <c r="G380" s="237"/>
      <c r="H380" s="237"/>
    </row>
    <row r="381">
      <c r="F381" s="237"/>
      <c r="G381" s="237"/>
      <c r="H381" s="237"/>
    </row>
    <row r="382">
      <c r="F382" s="237"/>
      <c r="G382" s="237"/>
      <c r="H382" s="237"/>
    </row>
    <row r="383">
      <c r="F383" s="237"/>
      <c r="G383" s="237"/>
      <c r="H383" s="237"/>
    </row>
    <row r="384">
      <c r="F384" s="237"/>
      <c r="G384" s="237"/>
      <c r="H384" s="237"/>
    </row>
    <row r="385">
      <c r="F385" s="237"/>
      <c r="G385" s="237"/>
      <c r="H385" s="237"/>
    </row>
    <row r="386">
      <c r="F386" s="237"/>
      <c r="G386" s="237"/>
      <c r="H386" s="237"/>
    </row>
    <row r="387">
      <c r="F387" s="237"/>
      <c r="G387" s="237"/>
      <c r="H387" s="237"/>
    </row>
    <row r="388">
      <c r="F388" s="237"/>
      <c r="G388" s="237"/>
      <c r="H388" s="237"/>
    </row>
    <row r="389">
      <c r="F389" s="237"/>
      <c r="G389" s="237"/>
      <c r="H389" s="237"/>
    </row>
    <row r="390">
      <c r="F390" s="237"/>
      <c r="G390" s="237"/>
      <c r="H390" s="237"/>
    </row>
    <row r="391">
      <c r="F391" s="237"/>
      <c r="G391" s="237"/>
      <c r="H391" s="237"/>
    </row>
    <row r="392">
      <c r="F392" s="237"/>
      <c r="G392" s="237"/>
      <c r="H392" s="237"/>
    </row>
    <row r="393">
      <c r="F393" s="237"/>
      <c r="G393" s="237"/>
      <c r="H393" s="237"/>
    </row>
    <row r="394">
      <c r="F394" s="237"/>
      <c r="G394" s="237"/>
      <c r="H394" s="237"/>
    </row>
    <row r="395">
      <c r="F395" s="237"/>
      <c r="G395" s="237"/>
      <c r="H395" s="237"/>
    </row>
    <row r="396">
      <c r="F396" s="237"/>
      <c r="G396" s="237"/>
      <c r="H396" s="237"/>
    </row>
    <row r="397">
      <c r="F397" s="237"/>
      <c r="G397" s="237"/>
      <c r="H397" s="237"/>
    </row>
    <row r="398">
      <c r="F398" s="237"/>
      <c r="G398" s="237"/>
      <c r="H398" s="237"/>
    </row>
    <row r="399">
      <c r="F399" s="237"/>
      <c r="G399" s="237"/>
      <c r="H399" s="237"/>
    </row>
    <row r="400">
      <c r="F400" s="237"/>
      <c r="G400" s="237"/>
      <c r="H400" s="237"/>
    </row>
    <row r="401">
      <c r="F401" s="237"/>
      <c r="G401" s="237"/>
      <c r="H401" s="237"/>
    </row>
    <row r="402">
      <c r="F402" s="237"/>
      <c r="G402" s="237"/>
      <c r="H402" s="237"/>
    </row>
    <row r="403">
      <c r="F403" s="237"/>
      <c r="G403" s="237"/>
      <c r="H403" s="237"/>
    </row>
    <row r="404">
      <c r="F404" s="237"/>
      <c r="G404" s="237"/>
      <c r="H404" s="237"/>
    </row>
    <row r="405">
      <c r="F405" s="237"/>
      <c r="G405" s="237"/>
      <c r="H405" s="237"/>
    </row>
    <row r="406">
      <c r="F406" s="237"/>
      <c r="G406" s="237"/>
      <c r="H406" s="237"/>
    </row>
    <row r="407">
      <c r="F407" s="237"/>
      <c r="G407" s="237"/>
      <c r="H407" s="237"/>
    </row>
    <row r="408">
      <c r="F408" s="237"/>
      <c r="G408" s="237"/>
      <c r="H408" s="237"/>
    </row>
    <row r="409">
      <c r="F409" s="237"/>
      <c r="G409" s="237"/>
      <c r="H409" s="237"/>
    </row>
    <row r="410">
      <c r="F410" s="237"/>
      <c r="G410" s="237"/>
      <c r="H410" s="237"/>
    </row>
    <row r="411">
      <c r="F411" s="237"/>
      <c r="G411" s="237"/>
      <c r="H411" s="237"/>
    </row>
    <row r="412">
      <c r="F412" s="237"/>
      <c r="G412" s="237"/>
      <c r="H412" s="237"/>
    </row>
    <row r="413">
      <c r="F413" s="237"/>
      <c r="G413" s="237"/>
      <c r="H413" s="237"/>
    </row>
    <row r="414">
      <c r="F414" s="237"/>
      <c r="G414" s="237"/>
      <c r="H414" s="237"/>
    </row>
    <row r="415">
      <c r="F415" s="237"/>
      <c r="G415" s="237"/>
      <c r="H415" s="237"/>
    </row>
    <row r="416">
      <c r="F416" s="237"/>
      <c r="G416" s="237"/>
      <c r="H416" s="237"/>
    </row>
    <row r="417">
      <c r="F417" s="237"/>
      <c r="G417" s="237"/>
      <c r="H417" s="237"/>
    </row>
    <row r="418">
      <c r="F418" s="237"/>
      <c r="G418" s="237"/>
      <c r="H418" s="237"/>
    </row>
    <row r="419">
      <c r="F419" s="237"/>
      <c r="G419" s="237"/>
      <c r="H419" s="237"/>
    </row>
    <row r="420">
      <c r="F420" s="237"/>
      <c r="G420" s="237"/>
      <c r="H420" s="237"/>
    </row>
    <row r="421">
      <c r="F421" s="237"/>
      <c r="G421" s="237"/>
      <c r="H421" s="237"/>
    </row>
    <row r="422">
      <c r="F422" s="237"/>
      <c r="G422" s="237"/>
      <c r="H422" s="237"/>
    </row>
    <row r="423">
      <c r="F423" s="237"/>
      <c r="G423" s="237"/>
      <c r="H423" s="237"/>
    </row>
    <row r="424">
      <c r="F424" s="237"/>
      <c r="G424" s="237"/>
      <c r="H424" s="237"/>
    </row>
    <row r="425">
      <c r="F425" s="237"/>
      <c r="G425" s="237"/>
      <c r="H425" s="237"/>
    </row>
    <row r="426">
      <c r="F426" s="237"/>
      <c r="G426" s="237"/>
      <c r="H426" s="237"/>
    </row>
    <row r="427">
      <c r="F427" s="237"/>
      <c r="G427" s="237"/>
      <c r="H427" s="237"/>
    </row>
    <row r="428">
      <c r="F428" s="237"/>
      <c r="G428" s="237"/>
      <c r="H428" s="237"/>
    </row>
    <row r="429">
      <c r="F429" s="237"/>
      <c r="G429" s="237"/>
      <c r="H429" s="237"/>
    </row>
    <row r="430">
      <c r="F430" s="237"/>
      <c r="G430" s="237"/>
      <c r="H430" s="237"/>
    </row>
    <row r="431">
      <c r="F431" s="237"/>
      <c r="G431" s="237"/>
      <c r="H431" s="237"/>
    </row>
    <row r="432">
      <c r="F432" s="237"/>
      <c r="G432" s="237"/>
      <c r="H432" s="237"/>
    </row>
    <row r="433">
      <c r="F433" s="237"/>
      <c r="G433" s="237"/>
      <c r="H433" s="237"/>
    </row>
    <row r="434">
      <c r="F434" s="237"/>
      <c r="G434" s="237"/>
      <c r="H434" s="237"/>
    </row>
    <row r="435">
      <c r="F435" s="237"/>
      <c r="G435" s="237"/>
      <c r="H435" s="237"/>
    </row>
    <row r="436">
      <c r="F436" s="237"/>
      <c r="G436" s="237"/>
      <c r="H436" s="237"/>
    </row>
    <row r="437">
      <c r="F437" s="237"/>
      <c r="G437" s="237"/>
      <c r="H437" s="237"/>
    </row>
    <row r="438">
      <c r="F438" s="237"/>
      <c r="G438" s="237"/>
      <c r="H438" s="237"/>
    </row>
    <row r="439">
      <c r="F439" s="237"/>
      <c r="G439" s="237"/>
      <c r="H439" s="237"/>
    </row>
    <row r="440">
      <c r="F440" s="237"/>
      <c r="G440" s="237"/>
      <c r="H440" s="237"/>
    </row>
    <row r="441">
      <c r="F441" s="237"/>
      <c r="G441" s="237"/>
      <c r="H441" s="237"/>
    </row>
    <row r="442">
      <c r="F442" s="237"/>
      <c r="G442" s="237"/>
      <c r="H442" s="237"/>
    </row>
    <row r="443">
      <c r="F443" s="237"/>
      <c r="G443" s="237"/>
      <c r="H443" s="237"/>
    </row>
    <row r="444">
      <c r="F444" s="237"/>
      <c r="G444" s="237"/>
      <c r="H444" s="237"/>
    </row>
    <row r="445">
      <c r="F445" s="237"/>
      <c r="G445" s="237"/>
      <c r="H445" s="237"/>
    </row>
    <row r="446">
      <c r="F446" s="237"/>
      <c r="G446" s="237"/>
      <c r="H446" s="237"/>
    </row>
    <row r="447">
      <c r="F447" s="237"/>
      <c r="G447" s="237"/>
      <c r="H447" s="237"/>
    </row>
    <row r="448">
      <c r="F448" s="237"/>
      <c r="G448" s="237"/>
      <c r="H448" s="237"/>
    </row>
    <row r="449">
      <c r="F449" s="237"/>
      <c r="G449" s="237"/>
      <c r="H449" s="237"/>
    </row>
    <row r="450">
      <c r="F450" s="237"/>
      <c r="G450" s="237"/>
      <c r="H450" s="237"/>
    </row>
    <row r="451">
      <c r="F451" s="237"/>
      <c r="G451" s="237"/>
      <c r="H451" s="237"/>
    </row>
    <row r="452">
      <c r="F452" s="237"/>
      <c r="G452" s="237"/>
      <c r="H452" s="237"/>
    </row>
    <row r="453">
      <c r="F453" s="237"/>
      <c r="G453" s="237"/>
      <c r="H453" s="237"/>
    </row>
    <row r="454">
      <c r="F454" s="237"/>
      <c r="G454" s="237"/>
      <c r="H454" s="237"/>
    </row>
    <row r="455">
      <c r="F455" s="237"/>
      <c r="G455" s="237"/>
      <c r="H455" s="237"/>
    </row>
    <row r="456">
      <c r="F456" s="237"/>
      <c r="G456" s="237"/>
      <c r="H456" s="237"/>
    </row>
    <row r="457">
      <c r="F457" s="237"/>
      <c r="G457" s="237"/>
      <c r="H457" s="237"/>
    </row>
    <row r="458">
      <c r="F458" s="237"/>
      <c r="G458" s="237"/>
      <c r="H458" s="237"/>
    </row>
    <row r="459">
      <c r="F459" s="237"/>
      <c r="G459" s="237"/>
      <c r="H459" s="237"/>
    </row>
    <row r="460">
      <c r="F460" s="237"/>
      <c r="G460" s="237"/>
      <c r="H460" s="237"/>
    </row>
    <row r="461">
      <c r="F461" s="237"/>
      <c r="G461" s="237"/>
      <c r="H461" s="237"/>
    </row>
    <row r="462">
      <c r="F462" s="237"/>
      <c r="G462" s="237"/>
      <c r="H462" s="237"/>
    </row>
    <row r="463">
      <c r="F463" s="237"/>
      <c r="G463" s="237"/>
      <c r="H463" s="237"/>
    </row>
    <row r="464">
      <c r="F464" s="237"/>
      <c r="G464" s="237"/>
      <c r="H464" s="237"/>
    </row>
    <row r="465">
      <c r="F465" s="237"/>
      <c r="G465" s="237"/>
      <c r="H465" s="237"/>
    </row>
    <row r="466">
      <c r="F466" s="237"/>
      <c r="G466" s="237"/>
      <c r="H466" s="237"/>
    </row>
    <row r="467">
      <c r="F467" s="237"/>
      <c r="G467" s="237"/>
      <c r="H467" s="237"/>
    </row>
    <row r="468">
      <c r="F468" s="237"/>
      <c r="G468" s="237"/>
      <c r="H468" s="237"/>
    </row>
    <row r="469">
      <c r="F469" s="237"/>
      <c r="G469" s="237"/>
      <c r="H469" s="237"/>
    </row>
    <row r="470">
      <c r="F470" s="237"/>
      <c r="G470" s="237"/>
      <c r="H470" s="237"/>
    </row>
    <row r="471">
      <c r="F471" s="237"/>
      <c r="G471" s="237"/>
      <c r="H471" s="237"/>
    </row>
    <row r="472">
      <c r="F472" s="237"/>
      <c r="G472" s="237"/>
      <c r="H472" s="237"/>
    </row>
    <row r="473">
      <c r="F473" s="237"/>
      <c r="G473" s="237"/>
      <c r="H473" s="237"/>
    </row>
    <row r="474">
      <c r="F474" s="237"/>
      <c r="G474" s="237"/>
      <c r="H474" s="237"/>
    </row>
    <row r="475">
      <c r="F475" s="237"/>
      <c r="G475" s="237"/>
      <c r="H475" s="237"/>
    </row>
    <row r="476">
      <c r="F476" s="237"/>
      <c r="G476" s="237"/>
      <c r="H476" s="237"/>
    </row>
    <row r="477">
      <c r="F477" s="237"/>
      <c r="G477" s="237"/>
      <c r="H477" s="237"/>
    </row>
    <row r="478">
      <c r="F478" s="237"/>
      <c r="G478" s="237"/>
      <c r="H478" s="237"/>
    </row>
    <row r="479">
      <c r="F479" s="237"/>
      <c r="G479" s="237"/>
      <c r="H479" s="237"/>
    </row>
    <row r="480">
      <c r="F480" s="237"/>
      <c r="G480" s="237"/>
      <c r="H480" s="237"/>
    </row>
    <row r="481">
      <c r="F481" s="237"/>
      <c r="G481" s="237"/>
      <c r="H481" s="237"/>
    </row>
    <row r="482">
      <c r="F482" s="237"/>
      <c r="G482" s="237"/>
      <c r="H482" s="237"/>
    </row>
    <row r="483">
      <c r="F483" s="237"/>
      <c r="G483" s="237"/>
      <c r="H483" s="237"/>
    </row>
    <row r="484">
      <c r="F484" s="237"/>
      <c r="G484" s="237"/>
      <c r="H484" s="237"/>
    </row>
    <row r="485">
      <c r="F485" s="237"/>
      <c r="G485" s="237"/>
      <c r="H485" s="237"/>
    </row>
    <row r="486">
      <c r="F486" s="237"/>
      <c r="G486" s="237"/>
      <c r="H486" s="237"/>
    </row>
    <row r="487">
      <c r="F487" s="237"/>
      <c r="G487" s="237"/>
      <c r="H487" s="237"/>
    </row>
    <row r="488">
      <c r="F488" s="237"/>
      <c r="G488" s="237"/>
      <c r="H488" s="237"/>
    </row>
    <row r="489">
      <c r="F489" s="237"/>
      <c r="G489" s="237"/>
      <c r="H489" s="237"/>
    </row>
    <row r="490">
      <c r="F490" s="237"/>
      <c r="G490" s="237"/>
      <c r="H490" s="237"/>
    </row>
    <row r="491">
      <c r="F491" s="237"/>
      <c r="G491" s="237"/>
      <c r="H491" s="237"/>
    </row>
    <row r="492">
      <c r="F492" s="237"/>
      <c r="G492" s="237"/>
      <c r="H492" s="237"/>
    </row>
    <row r="493">
      <c r="F493" s="237"/>
      <c r="G493" s="237"/>
      <c r="H493" s="237"/>
    </row>
    <row r="494">
      <c r="F494" s="237"/>
      <c r="G494" s="237"/>
      <c r="H494" s="237"/>
    </row>
    <row r="495">
      <c r="F495" s="237"/>
      <c r="G495" s="237"/>
      <c r="H495" s="237"/>
    </row>
    <row r="496">
      <c r="F496" s="237"/>
      <c r="G496" s="237"/>
      <c r="H496" s="237"/>
    </row>
    <row r="497">
      <c r="F497" s="237"/>
      <c r="G497" s="237"/>
      <c r="H497" s="237"/>
    </row>
    <row r="498">
      <c r="F498" s="237"/>
      <c r="G498" s="237"/>
      <c r="H498" s="237"/>
    </row>
    <row r="499">
      <c r="F499" s="237"/>
      <c r="G499" s="237"/>
      <c r="H499" s="237"/>
    </row>
    <row r="500">
      <c r="F500" s="237"/>
      <c r="G500" s="237"/>
      <c r="H500" s="237"/>
    </row>
    <row r="501">
      <c r="F501" s="237"/>
      <c r="G501" s="237"/>
      <c r="H501" s="237"/>
    </row>
    <row r="502">
      <c r="F502" s="237"/>
      <c r="G502" s="237"/>
      <c r="H502" s="237"/>
    </row>
    <row r="503">
      <c r="F503" s="237"/>
      <c r="G503" s="237"/>
      <c r="H503" s="237"/>
    </row>
    <row r="504">
      <c r="F504" s="237"/>
      <c r="G504" s="237"/>
      <c r="H504" s="237"/>
    </row>
    <row r="505">
      <c r="F505" s="237"/>
      <c r="G505" s="237"/>
      <c r="H505" s="237"/>
    </row>
    <row r="506">
      <c r="F506" s="237"/>
      <c r="G506" s="237"/>
      <c r="H506" s="237"/>
    </row>
    <row r="507">
      <c r="F507" s="237"/>
      <c r="G507" s="237"/>
      <c r="H507" s="237"/>
    </row>
    <row r="508">
      <c r="F508" s="237"/>
      <c r="G508" s="237"/>
      <c r="H508" s="237"/>
    </row>
    <row r="509">
      <c r="F509" s="237"/>
      <c r="G509" s="237"/>
      <c r="H509" s="237"/>
    </row>
    <row r="510">
      <c r="F510" s="237"/>
      <c r="G510" s="237"/>
      <c r="H510" s="237"/>
    </row>
    <row r="511">
      <c r="F511" s="237"/>
      <c r="G511" s="237"/>
      <c r="H511" s="237"/>
    </row>
    <row r="512">
      <c r="F512" s="237"/>
      <c r="G512" s="237"/>
      <c r="H512" s="237"/>
    </row>
    <row r="513">
      <c r="F513" s="237"/>
      <c r="G513" s="237"/>
      <c r="H513" s="237"/>
    </row>
    <row r="514">
      <c r="F514" s="237"/>
      <c r="G514" s="237"/>
      <c r="H514" s="237"/>
    </row>
    <row r="515">
      <c r="F515" s="237"/>
      <c r="G515" s="237"/>
      <c r="H515" s="237"/>
    </row>
    <row r="516">
      <c r="F516" s="237"/>
      <c r="G516" s="237"/>
      <c r="H516" s="237"/>
    </row>
    <row r="517">
      <c r="F517" s="237"/>
      <c r="G517" s="237"/>
      <c r="H517" s="237"/>
    </row>
    <row r="518">
      <c r="F518" s="237"/>
      <c r="G518" s="237"/>
      <c r="H518" s="237"/>
    </row>
    <row r="519">
      <c r="F519" s="237"/>
      <c r="G519" s="237"/>
      <c r="H519" s="237"/>
    </row>
    <row r="520">
      <c r="F520" s="237"/>
      <c r="G520" s="237"/>
      <c r="H520" s="237"/>
    </row>
    <row r="521">
      <c r="F521" s="237"/>
      <c r="G521" s="237"/>
      <c r="H521" s="237"/>
    </row>
    <row r="522">
      <c r="F522" s="237"/>
      <c r="G522" s="237"/>
      <c r="H522" s="237"/>
    </row>
    <row r="523">
      <c r="F523" s="237"/>
      <c r="G523" s="237"/>
      <c r="H523" s="237"/>
    </row>
    <row r="524">
      <c r="F524" s="237"/>
      <c r="G524" s="237"/>
      <c r="H524" s="237"/>
    </row>
    <row r="525">
      <c r="F525" s="237"/>
      <c r="G525" s="237"/>
      <c r="H525" s="237"/>
    </row>
    <row r="526">
      <c r="F526" s="237"/>
      <c r="G526" s="237"/>
      <c r="H526" s="237"/>
    </row>
    <row r="527">
      <c r="F527" s="237"/>
      <c r="G527" s="237"/>
      <c r="H527" s="237"/>
    </row>
    <row r="528">
      <c r="F528" s="237"/>
      <c r="G528" s="237"/>
      <c r="H528" s="237"/>
    </row>
    <row r="529">
      <c r="F529" s="237"/>
      <c r="G529" s="237"/>
      <c r="H529" s="237"/>
    </row>
    <row r="530">
      <c r="F530" s="237"/>
      <c r="G530" s="237"/>
      <c r="H530" s="237"/>
    </row>
    <row r="531">
      <c r="F531" s="237"/>
      <c r="G531" s="237"/>
      <c r="H531" s="237"/>
    </row>
    <row r="532">
      <c r="F532" s="237"/>
      <c r="G532" s="237"/>
      <c r="H532" s="237"/>
    </row>
    <row r="533">
      <c r="F533" s="237"/>
      <c r="G533" s="237"/>
      <c r="H533" s="237"/>
    </row>
    <row r="534">
      <c r="F534" s="237"/>
      <c r="G534" s="237"/>
      <c r="H534" s="237"/>
    </row>
    <row r="535">
      <c r="F535" s="237"/>
      <c r="G535" s="237"/>
      <c r="H535" s="237"/>
    </row>
    <row r="536">
      <c r="F536" s="237"/>
      <c r="G536" s="237"/>
      <c r="H536" s="237"/>
    </row>
    <row r="537">
      <c r="F537" s="237"/>
      <c r="G537" s="237"/>
      <c r="H537" s="237"/>
    </row>
    <row r="538">
      <c r="F538" s="237"/>
      <c r="G538" s="237"/>
      <c r="H538" s="237"/>
    </row>
    <row r="539">
      <c r="F539" s="237"/>
      <c r="G539" s="237"/>
      <c r="H539" s="237"/>
    </row>
    <row r="540">
      <c r="F540" s="237"/>
      <c r="G540" s="237"/>
      <c r="H540" s="237"/>
    </row>
    <row r="541">
      <c r="F541" s="237"/>
      <c r="G541" s="237"/>
      <c r="H541" s="237"/>
    </row>
    <row r="542">
      <c r="F542" s="237"/>
      <c r="G542" s="237"/>
      <c r="H542" s="237"/>
    </row>
    <row r="543">
      <c r="F543" s="237"/>
      <c r="G543" s="237"/>
      <c r="H543" s="237"/>
    </row>
    <row r="544">
      <c r="F544" s="237"/>
      <c r="G544" s="237"/>
      <c r="H544" s="237"/>
    </row>
    <row r="545">
      <c r="F545" s="237"/>
      <c r="G545" s="237"/>
      <c r="H545" s="237"/>
    </row>
    <row r="546">
      <c r="F546" s="237"/>
      <c r="G546" s="237"/>
      <c r="H546" s="237"/>
    </row>
    <row r="547">
      <c r="F547" s="237"/>
      <c r="G547" s="237"/>
      <c r="H547" s="237"/>
    </row>
    <row r="548">
      <c r="F548" s="237"/>
      <c r="G548" s="237"/>
      <c r="H548" s="237"/>
    </row>
    <row r="549">
      <c r="F549" s="237"/>
      <c r="G549" s="237"/>
      <c r="H549" s="237"/>
    </row>
    <row r="550">
      <c r="F550" s="237"/>
      <c r="G550" s="237"/>
      <c r="H550" s="237"/>
    </row>
    <row r="551">
      <c r="F551" s="237"/>
      <c r="G551" s="237"/>
      <c r="H551" s="237"/>
    </row>
    <row r="552">
      <c r="F552" s="237"/>
      <c r="G552" s="237"/>
      <c r="H552" s="237"/>
    </row>
    <row r="553">
      <c r="F553" s="237"/>
      <c r="G553" s="237"/>
      <c r="H553" s="237"/>
    </row>
    <row r="554">
      <c r="F554" s="237"/>
      <c r="G554" s="237"/>
      <c r="H554" s="237"/>
    </row>
    <row r="555">
      <c r="F555" s="237"/>
      <c r="G555" s="237"/>
      <c r="H555" s="237"/>
    </row>
    <row r="556">
      <c r="F556" s="237"/>
      <c r="G556" s="237"/>
      <c r="H556" s="237"/>
    </row>
    <row r="557">
      <c r="F557" s="237"/>
      <c r="G557" s="237"/>
      <c r="H557" s="237"/>
    </row>
    <row r="558">
      <c r="F558" s="237"/>
      <c r="G558" s="237"/>
      <c r="H558" s="237"/>
    </row>
    <row r="559">
      <c r="F559" s="237"/>
      <c r="G559" s="237"/>
      <c r="H559" s="237"/>
    </row>
    <row r="560">
      <c r="F560" s="237"/>
      <c r="G560" s="237"/>
      <c r="H560" s="237"/>
    </row>
    <row r="561">
      <c r="F561" s="237"/>
      <c r="G561" s="237"/>
      <c r="H561" s="237"/>
    </row>
    <row r="562">
      <c r="F562" s="237"/>
      <c r="G562" s="237"/>
      <c r="H562" s="237"/>
    </row>
    <row r="563">
      <c r="F563" s="237"/>
      <c r="G563" s="237"/>
      <c r="H563" s="237"/>
    </row>
    <row r="564">
      <c r="F564" s="237"/>
      <c r="G564" s="237"/>
      <c r="H564" s="237"/>
    </row>
    <row r="565">
      <c r="F565" s="237"/>
      <c r="G565" s="237"/>
      <c r="H565" s="237"/>
    </row>
    <row r="566">
      <c r="F566" s="237"/>
      <c r="G566" s="237"/>
      <c r="H566" s="237"/>
    </row>
    <row r="567">
      <c r="F567" s="237"/>
      <c r="G567" s="237"/>
      <c r="H567" s="237"/>
    </row>
    <row r="568">
      <c r="F568" s="237"/>
      <c r="G568" s="237"/>
      <c r="H568" s="237"/>
    </row>
    <row r="569">
      <c r="F569" s="237"/>
      <c r="G569" s="237"/>
      <c r="H569" s="237"/>
    </row>
    <row r="570">
      <c r="F570" s="237"/>
      <c r="G570" s="237"/>
      <c r="H570" s="237"/>
    </row>
    <row r="571">
      <c r="F571" s="237"/>
      <c r="G571" s="237"/>
      <c r="H571" s="237"/>
    </row>
    <row r="572">
      <c r="F572" s="237"/>
      <c r="G572" s="237"/>
      <c r="H572" s="237"/>
    </row>
    <row r="573">
      <c r="F573" s="237"/>
      <c r="G573" s="237"/>
      <c r="H573" s="237"/>
    </row>
    <row r="574">
      <c r="F574" s="237"/>
      <c r="G574" s="237"/>
      <c r="H574" s="237"/>
    </row>
    <row r="575">
      <c r="F575" s="237"/>
      <c r="G575" s="237"/>
      <c r="H575" s="237"/>
    </row>
    <row r="576">
      <c r="F576" s="237"/>
      <c r="G576" s="237"/>
      <c r="H576" s="237"/>
    </row>
    <row r="577">
      <c r="F577" s="237"/>
      <c r="G577" s="237"/>
      <c r="H577" s="237"/>
    </row>
    <row r="578">
      <c r="F578" s="237"/>
      <c r="G578" s="237"/>
      <c r="H578" s="237"/>
    </row>
    <row r="579">
      <c r="F579" s="237"/>
      <c r="G579" s="237"/>
      <c r="H579" s="237"/>
    </row>
    <row r="580">
      <c r="F580" s="237"/>
      <c r="G580" s="237"/>
      <c r="H580" s="237"/>
    </row>
    <row r="581">
      <c r="F581" s="237"/>
      <c r="G581" s="237"/>
      <c r="H581" s="237"/>
    </row>
    <row r="582">
      <c r="F582" s="237"/>
      <c r="G582" s="237"/>
      <c r="H582" s="237"/>
    </row>
    <row r="583">
      <c r="F583" s="237"/>
      <c r="G583" s="237"/>
      <c r="H583" s="237"/>
    </row>
    <row r="584">
      <c r="F584" s="237"/>
      <c r="G584" s="237"/>
      <c r="H584" s="237"/>
    </row>
    <row r="585">
      <c r="F585" s="237"/>
      <c r="G585" s="237"/>
      <c r="H585" s="237"/>
    </row>
    <row r="586">
      <c r="F586" s="237"/>
      <c r="G586" s="237"/>
      <c r="H586" s="237"/>
    </row>
    <row r="587">
      <c r="F587" s="237"/>
      <c r="G587" s="237"/>
      <c r="H587" s="237"/>
    </row>
    <row r="588">
      <c r="F588" s="237"/>
      <c r="G588" s="237"/>
      <c r="H588" s="237"/>
    </row>
    <row r="589">
      <c r="F589" s="237"/>
      <c r="G589" s="237"/>
      <c r="H589" s="237"/>
    </row>
    <row r="590">
      <c r="F590" s="237"/>
      <c r="G590" s="237"/>
      <c r="H590" s="237"/>
    </row>
    <row r="591">
      <c r="F591" s="237"/>
      <c r="G591" s="237"/>
      <c r="H591" s="237"/>
    </row>
    <row r="592">
      <c r="F592" s="237"/>
      <c r="G592" s="237"/>
      <c r="H592" s="237"/>
    </row>
    <row r="593">
      <c r="F593" s="237"/>
      <c r="G593" s="237"/>
      <c r="H593" s="237"/>
    </row>
    <row r="594">
      <c r="F594" s="237"/>
      <c r="G594" s="237"/>
      <c r="H594" s="237"/>
    </row>
    <row r="595">
      <c r="F595" s="237"/>
      <c r="G595" s="237"/>
      <c r="H595" s="237"/>
    </row>
    <row r="596">
      <c r="F596" s="237"/>
      <c r="G596" s="237"/>
      <c r="H596" s="237"/>
    </row>
    <row r="597">
      <c r="F597" s="237"/>
      <c r="G597" s="237"/>
      <c r="H597" s="237"/>
    </row>
    <row r="598">
      <c r="F598" s="237"/>
      <c r="G598" s="237"/>
      <c r="H598" s="237"/>
    </row>
    <row r="599">
      <c r="F599" s="237"/>
      <c r="G599" s="237"/>
      <c r="H599" s="237"/>
    </row>
    <row r="600">
      <c r="F600" s="237"/>
      <c r="G600" s="237"/>
      <c r="H600" s="237"/>
    </row>
    <row r="601">
      <c r="F601" s="237"/>
      <c r="G601" s="237"/>
      <c r="H601" s="237"/>
    </row>
    <row r="602">
      <c r="F602" s="237"/>
      <c r="G602" s="237"/>
      <c r="H602" s="237"/>
    </row>
    <row r="603">
      <c r="F603" s="237"/>
      <c r="G603" s="237"/>
      <c r="H603" s="237"/>
    </row>
    <row r="604">
      <c r="F604" s="237"/>
      <c r="G604" s="237"/>
      <c r="H604" s="237"/>
    </row>
    <row r="605">
      <c r="F605" s="237"/>
      <c r="G605" s="237"/>
      <c r="H605" s="237"/>
    </row>
    <row r="606">
      <c r="F606" s="237"/>
      <c r="G606" s="237"/>
      <c r="H606" s="237"/>
    </row>
    <row r="607">
      <c r="F607" s="237"/>
      <c r="G607" s="237"/>
      <c r="H607" s="237"/>
    </row>
    <row r="608">
      <c r="F608" s="237"/>
      <c r="G608" s="237"/>
      <c r="H608" s="237"/>
    </row>
    <row r="609">
      <c r="F609" s="237"/>
      <c r="G609" s="237"/>
      <c r="H609" s="237"/>
    </row>
    <row r="610">
      <c r="F610" s="237"/>
      <c r="G610" s="237"/>
      <c r="H610" s="237"/>
    </row>
    <row r="611">
      <c r="F611" s="237"/>
      <c r="G611" s="237"/>
      <c r="H611" s="237"/>
    </row>
    <row r="612">
      <c r="F612" s="237"/>
      <c r="G612" s="237"/>
      <c r="H612" s="237"/>
    </row>
    <row r="613">
      <c r="F613" s="237"/>
      <c r="G613" s="237"/>
      <c r="H613" s="237"/>
    </row>
    <row r="614">
      <c r="F614" s="237"/>
      <c r="G614" s="237"/>
      <c r="H614" s="237"/>
    </row>
    <row r="615">
      <c r="F615" s="237"/>
      <c r="G615" s="237"/>
      <c r="H615" s="237"/>
    </row>
    <row r="616">
      <c r="F616" s="237"/>
      <c r="G616" s="237"/>
      <c r="H616" s="237"/>
    </row>
    <row r="617">
      <c r="F617" s="237"/>
      <c r="G617" s="237"/>
      <c r="H617" s="237"/>
    </row>
    <row r="618">
      <c r="F618" s="237"/>
      <c r="G618" s="237"/>
      <c r="H618" s="237"/>
    </row>
    <row r="619">
      <c r="F619" s="237"/>
      <c r="G619" s="237"/>
      <c r="H619" s="237"/>
    </row>
    <row r="620">
      <c r="F620" s="237"/>
      <c r="G620" s="237"/>
      <c r="H620" s="237"/>
    </row>
    <row r="621">
      <c r="F621" s="237"/>
      <c r="G621" s="237"/>
      <c r="H621" s="237"/>
    </row>
    <row r="622">
      <c r="F622" s="237"/>
      <c r="G622" s="237"/>
      <c r="H622" s="237"/>
    </row>
    <row r="623">
      <c r="F623" s="237"/>
      <c r="G623" s="237"/>
      <c r="H623" s="237"/>
    </row>
    <row r="624">
      <c r="F624" s="237"/>
      <c r="G624" s="237"/>
      <c r="H624" s="237"/>
    </row>
    <row r="625">
      <c r="F625" s="237"/>
      <c r="G625" s="237"/>
      <c r="H625" s="237"/>
    </row>
    <row r="626">
      <c r="F626" s="237"/>
      <c r="G626" s="237"/>
      <c r="H626" s="237"/>
    </row>
    <row r="627">
      <c r="F627" s="237"/>
      <c r="G627" s="237"/>
      <c r="H627" s="237"/>
    </row>
    <row r="628">
      <c r="F628" s="237"/>
      <c r="G628" s="237"/>
      <c r="H628" s="237"/>
    </row>
    <row r="629">
      <c r="F629" s="237"/>
      <c r="G629" s="237"/>
      <c r="H629" s="237"/>
    </row>
    <row r="630">
      <c r="F630" s="237"/>
      <c r="G630" s="237"/>
      <c r="H630" s="237"/>
    </row>
    <row r="631">
      <c r="F631" s="237"/>
      <c r="G631" s="237"/>
      <c r="H631" s="237"/>
    </row>
    <row r="632">
      <c r="F632" s="237"/>
      <c r="G632" s="237"/>
      <c r="H632" s="237"/>
    </row>
    <row r="633">
      <c r="F633" s="237"/>
      <c r="G633" s="237"/>
      <c r="H633" s="237"/>
    </row>
    <row r="634">
      <c r="F634" s="237"/>
      <c r="G634" s="237"/>
      <c r="H634" s="237"/>
    </row>
    <row r="635">
      <c r="F635" s="237"/>
      <c r="G635" s="237"/>
      <c r="H635" s="237"/>
    </row>
    <row r="636">
      <c r="F636" s="237"/>
      <c r="G636" s="237"/>
      <c r="H636" s="237"/>
    </row>
    <row r="637">
      <c r="F637" s="237"/>
      <c r="G637" s="237"/>
      <c r="H637" s="237"/>
    </row>
    <row r="638">
      <c r="F638" s="237"/>
      <c r="G638" s="237"/>
      <c r="H638" s="237"/>
    </row>
    <row r="639">
      <c r="F639" s="237"/>
      <c r="G639" s="237"/>
      <c r="H639" s="237"/>
    </row>
    <row r="640">
      <c r="F640" s="237"/>
      <c r="G640" s="237"/>
      <c r="H640" s="237"/>
    </row>
    <row r="641">
      <c r="F641" s="237"/>
      <c r="G641" s="237"/>
      <c r="H641" s="237"/>
    </row>
    <row r="642">
      <c r="F642" s="237"/>
      <c r="G642" s="237"/>
      <c r="H642" s="237"/>
    </row>
    <row r="643">
      <c r="F643" s="237"/>
      <c r="G643" s="237"/>
      <c r="H643" s="237"/>
    </row>
    <row r="644">
      <c r="F644" s="237"/>
      <c r="G644" s="237"/>
      <c r="H644" s="237"/>
    </row>
    <row r="645">
      <c r="F645" s="237"/>
      <c r="G645" s="237"/>
      <c r="H645" s="237"/>
    </row>
    <row r="646">
      <c r="F646" s="237"/>
      <c r="G646" s="237"/>
      <c r="H646" s="237"/>
    </row>
    <row r="647">
      <c r="F647" s="237"/>
      <c r="G647" s="237"/>
      <c r="H647" s="237"/>
    </row>
    <row r="648">
      <c r="F648" s="237"/>
      <c r="G648" s="237"/>
      <c r="H648" s="237"/>
    </row>
    <row r="649">
      <c r="F649" s="237"/>
      <c r="G649" s="237"/>
      <c r="H649" s="237"/>
    </row>
    <row r="650">
      <c r="F650" s="237"/>
      <c r="G650" s="237"/>
      <c r="H650" s="237"/>
    </row>
    <row r="651">
      <c r="F651" s="237"/>
      <c r="G651" s="237"/>
      <c r="H651" s="237"/>
    </row>
    <row r="652">
      <c r="F652" s="237"/>
      <c r="G652" s="237"/>
      <c r="H652" s="237"/>
    </row>
    <row r="653">
      <c r="F653" s="237"/>
      <c r="G653" s="237"/>
      <c r="H653" s="237"/>
    </row>
    <row r="654">
      <c r="F654" s="237"/>
      <c r="G654" s="237"/>
      <c r="H654" s="237"/>
    </row>
    <row r="655">
      <c r="F655" s="237"/>
      <c r="G655" s="237"/>
      <c r="H655" s="237"/>
    </row>
    <row r="656">
      <c r="F656" s="237"/>
      <c r="G656" s="237"/>
      <c r="H656" s="237"/>
    </row>
    <row r="657">
      <c r="F657" s="237"/>
      <c r="G657" s="237"/>
      <c r="H657" s="237"/>
    </row>
    <row r="658">
      <c r="F658" s="237"/>
      <c r="G658" s="237"/>
      <c r="H658" s="237"/>
    </row>
    <row r="659">
      <c r="F659" s="237"/>
      <c r="G659" s="237"/>
      <c r="H659" s="237"/>
    </row>
    <row r="660">
      <c r="F660" s="237"/>
      <c r="G660" s="237"/>
      <c r="H660" s="237"/>
    </row>
    <row r="661">
      <c r="F661" s="237"/>
      <c r="G661" s="237"/>
      <c r="H661" s="237"/>
    </row>
    <row r="662">
      <c r="F662" s="237"/>
      <c r="G662" s="237"/>
      <c r="H662" s="237"/>
    </row>
    <row r="663">
      <c r="F663" s="237"/>
      <c r="G663" s="237"/>
      <c r="H663" s="237"/>
    </row>
    <row r="664">
      <c r="F664" s="237"/>
      <c r="G664" s="237"/>
      <c r="H664" s="237"/>
    </row>
    <row r="665">
      <c r="F665" s="237"/>
      <c r="G665" s="237"/>
      <c r="H665" s="237"/>
    </row>
    <row r="666">
      <c r="F666" s="237"/>
      <c r="G666" s="237"/>
      <c r="H666" s="237"/>
    </row>
    <row r="667">
      <c r="F667" s="237"/>
      <c r="G667" s="237"/>
      <c r="H667" s="237"/>
    </row>
    <row r="668">
      <c r="F668" s="237"/>
      <c r="G668" s="237"/>
      <c r="H668" s="237"/>
    </row>
    <row r="669">
      <c r="F669" s="237"/>
      <c r="G669" s="237"/>
      <c r="H669" s="237"/>
    </row>
    <row r="670">
      <c r="F670" s="237"/>
      <c r="G670" s="237"/>
      <c r="H670" s="237"/>
    </row>
    <row r="671">
      <c r="F671" s="237"/>
      <c r="G671" s="237"/>
      <c r="H671" s="237"/>
    </row>
    <row r="672">
      <c r="F672" s="237"/>
      <c r="G672" s="237"/>
      <c r="H672" s="237"/>
    </row>
    <row r="673">
      <c r="F673" s="237"/>
      <c r="G673" s="237"/>
      <c r="H673" s="237"/>
    </row>
    <row r="674">
      <c r="F674" s="237"/>
      <c r="G674" s="237"/>
      <c r="H674" s="237"/>
    </row>
    <row r="675">
      <c r="F675" s="237"/>
      <c r="G675" s="237"/>
      <c r="H675" s="237"/>
    </row>
    <row r="676">
      <c r="F676" s="237"/>
      <c r="G676" s="237"/>
      <c r="H676" s="237"/>
    </row>
    <row r="677">
      <c r="F677" s="237"/>
      <c r="G677" s="237"/>
      <c r="H677" s="237"/>
    </row>
    <row r="678">
      <c r="F678" s="237"/>
      <c r="G678" s="237"/>
      <c r="H678" s="237"/>
    </row>
    <row r="679">
      <c r="F679" s="237"/>
      <c r="G679" s="237"/>
      <c r="H679" s="237"/>
    </row>
    <row r="680">
      <c r="F680" s="237"/>
      <c r="G680" s="237"/>
      <c r="H680" s="237"/>
    </row>
    <row r="681">
      <c r="F681" s="237"/>
      <c r="G681" s="237"/>
      <c r="H681" s="237"/>
    </row>
    <row r="682">
      <c r="F682" s="237"/>
      <c r="G682" s="237"/>
      <c r="H682" s="237"/>
    </row>
    <row r="683">
      <c r="F683" s="237"/>
      <c r="G683" s="237"/>
      <c r="H683" s="237"/>
    </row>
    <row r="684">
      <c r="F684" s="237"/>
      <c r="G684" s="237"/>
      <c r="H684" s="237"/>
    </row>
    <row r="685">
      <c r="F685" s="237"/>
      <c r="G685" s="237"/>
      <c r="H685" s="237"/>
    </row>
    <row r="686">
      <c r="F686" s="237"/>
      <c r="G686" s="237"/>
      <c r="H686" s="237"/>
    </row>
    <row r="687">
      <c r="F687" s="237"/>
      <c r="G687" s="237"/>
      <c r="H687" s="237"/>
    </row>
    <row r="688">
      <c r="F688" s="237"/>
      <c r="G688" s="237"/>
      <c r="H688" s="237"/>
    </row>
    <row r="689">
      <c r="F689" s="237"/>
      <c r="G689" s="237"/>
      <c r="H689" s="237"/>
    </row>
    <row r="690">
      <c r="F690" s="237"/>
      <c r="G690" s="237"/>
      <c r="H690" s="237"/>
    </row>
    <row r="691">
      <c r="F691" s="237"/>
      <c r="G691" s="237"/>
      <c r="H691" s="237"/>
    </row>
    <row r="692">
      <c r="F692" s="237"/>
      <c r="G692" s="237"/>
      <c r="H692" s="237"/>
    </row>
    <row r="693">
      <c r="F693" s="237"/>
      <c r="G693" s="237"/>
      <c r="H693" s="237"/>
    </row>
    <row r="694">
      <c r="F694" s="237"/>
      <c r="G694" s="237"/>
      <c r="H694" s="237"/>
    </row>
    <row r="695">
      <c r="F695" s="237"/>
      <c r="G695" s="237"/>
      <c r="H695" s="237"/>
    </row>
    <row r="696">
      <c r="F696" s="237"/>
      <c r="G696" s="237"/>
      <c r="H696" s="237"/>
    </row>
    <row r="697">
      <c r="F697" s="237"/>
      <c r="G697" s="237"/>
      <c r="H697" s="237"/>
    </row>
    <row r="698">
      <c r="F698" s="237"/>
      <c r="G698" s="237"/>
      <c r="H698" s="237"/>
    </row>
    <row r="699">
      <c r="F699" s="237"/>
      <c r="G699" s="237"/>
      <c r="H699" s="237"/>
    </row>
    <row r="700">
      <c r="F700" s="237"/>
      <c r="G700" s="237"/>
      <c r="H700" s="237"/>
    </row>
    <row r="701">
      <c r="F701" s="237"/>
      <c r="G701" s="237"/>
      <c r="H701" s="237"/>
    </row>
    <row r="702">
      <c r="F702" s="237"/>
      <c r="G702" s="237"/>
      <c r="H702" s="237"/>
    </row>
    <row r="703">
      <c r="F703" s="237"/>
      <c r="G703" s="237"/>
      <c r="H703" s="237"/>
    </row>
    <row r="704">
      <c r="F704" s="237"/>
      <c r="G704" s="237"/>
      <c r="H704" s="237"/>
    </row>
    <row r="705">
      <c r="F705" s="237"/>
      <c r="G705" s="237"/>
      <c r="H705" s="237"/>
    </row>
    <row r="706">
      <c r="F706" s="237"/>
      <c r="G706" s="237"/>
      <c r="H706" s="237"/>
    </row>
    <row r="707">
      <c r="F707" s="237"/>
      <c r="G707" s="237"/>
      <c r="H707" s="237"/>
    </row>
    <row r="708">
      <c r="F708" s="237"/>
      <c r="G708" s="237"/>
      <c r="H708" s="237"/>
    </row>
    <row r="709">
      <c r="F709" s="237"/>
      <c r="G709" s="237"/>
      <c r="H709" s="237"/>
    </row>
    <row r="710">
      <c r="F710" s="237"/>
      <c r="G710" s="237"/>
      <c r="H710" s="237"/>
    </row>
    <row r="711">
      <c r="F711" s="237"/>
      <c r="G711" s="237"/>
      <c r="H711" s="237"/>
    </row>
    <row r="712">
      <c r="F712" s="237"/>
      <c r="G712" s="237"/>
      <c r="H712" s="237"/>
    </row>
    <row r="713">
      <c r="F713" s="237"/>
      <c r="G713" s="237"/>
      <c r="H713" s="237"/>
    </row>
    <row r="714">
      <c r="F714" s="237"/>
      <c r="G714" s="237"/>
      <c r="H714" s="237"/>
    </row>
    <row r="715">
      <c r="F715" s="237"/>
      <c r="G715" s="237"/>
      <c r="H715" s="237"/>
    </row>
    <row r="716">
      <c r="F716" s="237"/>
      <c r="G716" s="237"/>
      <c r="H716" s="237"/>
    </row>
    <row r="717">
      <c r="F717" s="237"/>
      <c r="G717" s="237"/>
      <c r="H717" s="237"/>
    </row>
    <row r="718">
      <c r="F718" s="237"/>
      <c r="G718" s="237"/>
      <c r="H718" s="237"/>
    </row>
    <row r="719">
      <c r="F719" s="237"/>
      <c r="G719" s="237"/>
      <c r="H719" s="237"/>
    </row>
    <row r="720">
      <c r="F720" s="237"/>
      <c r="G720" s="237"/>
      <c r="H720" s="237"/>
    </row>
    <row r="721">
      <c r="F721" s="237"/>
      <c r="G721" s="237"/>
      <c r="H721" s="237"/>
    </row>
    <row r="722">
      <c r="F722" s="237"/>
      <c r="G722" s="237"/>
      <c r="H722" s="237"/>
    </row>
    <row r="723">
      <c r="F723" s="237"/>
      <c r="G723" s="237"/>
      <c r="H723" s="237"/>
    </row>
    <row r="724">
      <c r="F724" s="237"/>
      <c r="G724" s="237"/>
      <c r="H724" s="237"/>
    </row>
    <row r="725">
      <c r="F725" s="237"/>
      <c r="G725" s="237"/>
      <c r="H725" s="237"/>
    </row>
    <row r="726">
      <c r="F726" s="237"/>
      <c r="G726" s="237"/>
      <c r="H726" s="237"/>
    </row>
    <row r="727">
      <c r="F727" s="237"/>
      <c r="G727" s="237"/>
      <c r="H727" s="237"/>
    </row>
    <row r="728">
      <c r="F728" s="237"/>
      <c r="G728" s="237"/>
      <c r="H728" s="237"/>
    </row>
    <row r="729">
      <c r="F729" s="237"/>
      <c r="G729" s="237"/>
      <c r="H729" s="237"/>
    </row>
    <row r="730">
      <c r="F730" s="237"/>
      <c r="G730" s="237"/>
      <c r="H730" s="237"/>
    </row>
    <row r="731">
      <c r="F731" s="237"/>
      <c r="G731" s="237"/>
      <c r="H731" s="237"/>
    </row>
    <row r="732">
      <c r="F732" s="237"/>
      <c r="G732" s="237"/>
      <c r="H732" s="237"/>
    </row>
    <row r="733">
      <c r="F733" s="237"/>
      <c r="G733" s="237"/>
      <c r="H733" s="237"/>
    </row>
    <row r="734">
      <c r="F734" s="237"/>
      <c r="G734" s="237"/>
      <c r="H734" s="237"/>
    </row>
    <row r="735">
      <c r="F735" s="237"/>
      <c r="G735" s="237"/>
      <c r="H735" s="237"/>
    </row>
    <row r="736">
      <c r="F736" s="237"/>
      <c r="G736" s="237"/>
      <c r="H736" s="237"/>
    </row>
    <row r="737">
      <c r="F737" s="237"/>
      <c r="G737" s="237"/>
      <c r="H737" s="237"/>
    </row>
    <row r="738">
      <c r="F738" s="237"/>
      <c r="G738" s="237"/>
      <c r="H738" s="237"/>
    </row>
    <row r="739">
      <c r="F739" s="237"/>
      <c r="G739" s="237"/>
      <c r="H739" s="237"/>
    </row>
    <row r="740">
      <c r="F740" s="237"/>
      <c r="G740" s="237"/>
      <c r="H740" s="237"/>
    </row>
    <row r="741">
      <c r="F741" s="237"/>
      <c r="G741" s="237"/>
      <c r="H741" s="237"/>
    </row>
    <row r="742">
      <c r="F742" s="237"/>
      <c r="G742" s="237"/>
      <c r="H742" s="237"/>
    </row>
    <row r="743">
      <c r="F743" s="237"/>
      <c r="G743" s="237"/>
      <c r="H743" s="237"/>
    </row>
    <row r="744">
      <c r="F744" s="237"/>
      <c r="G744" s="237"/>
      <c r="H744" s="237"/>
    </row>
    <row r="745">
      <c r="F745" s="237"/>
      <c r="G745" s="237"/>
      <c r="H745" s="237"/>
    </row>
    <row r="746">
      <c r="F746" s="237"/>
      <c r="G746" s="237"/>
      <c r="H746" s="237"/>
    </row>
    <row r="747">
      <c r="F747" s="237"/>
      <c r="G747" s="237"/>
      <c r="H747" s="237"/>
    </row>
    <row r="748">
      <c r="F748" s="237"/>
      <c r="G748" s="237"/>
      <c r="H748" s="237"/>
    </row>
    <row r="749">
      <c r="F749" s="237"/>
      <c r="G749" s="237"/>
      <c r="H749" s="237"/>
    </row>
    <row r="750">
      <c r="F750" s="237"/>
      <c r="G750" s="237"/>
      <c r="H750" s="237"/>
    </row>
    <row r="751">
      <c r="F751" s="237"/>
      <c r="G751" s="237"/>
      <c r="H751" s="237"/>
    </row>
    <row r="752">
      <c r="F752" s="237"/>
      <c r="G752" s="237"/>
      <c r="H752" s="237"/>
    </row>
    <row r="753">
      <c r="F753" s="237"/>
      <c r="G753" s="237"/>
      <c r="H753" s="237"/>
    </row>
    <row r="754">
      <c r="F754" s="237"/>
      <c r="G754" s="237"/>
      <c r="H754" s="237"/>
    </row>
    <row r="755">
      <c r="F755" s="237"/>
      <c r="G755" s="237"/>
      <c r="H755" s="237"/>
    </row>
    <row r="756">
      <c r="F756" s="237"/>
      <c r="G756" s="237"/>
      <c r="H756" s="237"/>
    </row>
    <row r="757">
      <c r="F757" s="237"/>
      <c r="G757" s="237"/>
      <c r="H757" s="237"/>
    </row>
    <row r="758">
      <c r="F758" s="237"/>
      <c r="G758" s="237"/>
      <c r="H758" s="237"/>
    </row>
    <row r="759">
      <c r="F759" s="237"/>
      <c r="G759" s="237"/>
      <c r="H759" s="237"/>
    </row>
    <row r="760">
      <c r="F760" s="237"/>
      <c r="G760" s="237"/>
      <c r="H760" s="237"/>
    </row>
    <row r="761">
      <c r="F761" s="237"/>
      <c r="G761" s="237"/>
      <c r="H761" s="237"/>
    </row>
    <row r="762">
      <c r="F762" s="237"/>
      <c r="G762" s="237"/>
      <c r="H762" s="237"/>
    </row>
    <row r="763">
      <c r="F763" s="237"/>
      <c r="G763" s="237"/>
      <c r="H763" s="237"/>
    </row>
    <row r="764">
      <c r="F764" s="237"/>
      <c r="G764" s="237"/>
      <c r="H764" s="237"/>
    </row>
    <row r="765">
      <c r="F765" s="237"/>
      <c r="G765" s="237"/>
      <c r="H765" s="237"/>
    </row>
    <row r="766">
      <c r="F766" s="237"/>
      <c r="G766" s="237"/>
      <c r="H766" s="237"/>
    </row>
    <row r="767">
      <c r="F767" s="237"/>
      <c r="G767" s="237"/>
      <c r="H767" s="237"/>
    </row>
    <row r="768">
      <c r="F768" s="237"/>
      <c r="G768" s="237"/>
      <c r="H768" s="237"/>
    </row>
    <row r="769">
      <c r="F769" s="237"/>
      <c r="G769" s="237"/>
      <c r="H769" s="237"/>
    </row>
    <row r="770">
      <c r="F770" s="237"/>
      <c r="G770" s="237"/>
      <c r="H770" s="237"/>
    </row>
    <row r="771">
      <c r="F771" s="237"/>
      <c r="G771" s="237"/>
      <c r="H771" s="237"/>
    </row>
    <row r="772">
      <c r="F772" s="237"/>
      <c r="G772" s="237"/>
      <c r="H772" s="237"/>
    </row>
    <row r="773">
      <c r="F773" s="237"/>
      <c r="G773" s="237"/>
      <c r="H773" s="237"/>
    </row>
    <row r="774">
      <c r="F774" s="237"/>
      <c r="G774" s="237"/>
      <c r="H774" s="237"/>
    </row>
    <row r="775">
      <c r="F775" s="237"/>
      <c r="G775" s="237"/>
      <c r="H775" s="237"/>
    </row>
    <row r="776">
      <c r="F776" s="237"/>
      <c r="G776" s="237"/>
      <c r="H776" s="237"/>
    </row>
    <row r="777">
      <c r="F777" s="237"/>
      <c r="G777" s="237"/>
      <c r="H777" s="237"/>
    </row>
    <row r="778">
      <c r="F778" s="237"/>
      <c r="G778" s="237"/>
      <c r="H778" s="237"/>
    </row>
    <row r="779">
      <c r="F779" s="237"/>
      <c r="G779" s="237"/>
      <c r="H779" s="237"/>
    </row>
    <row r="780">
      <c r="F780" s="237"/>
      <c r="G780" s="237"/>
      <c r="H780" s="237"/>
    </row>
    <row r="781">
      <c r="F781" s="237"/>
      <c r="G781" s="237"/>
      <c r="H781" s="237"/>
    </row>
    <row r="782">
      <c r="F782" s="237"/>
      <c r="G782" s="237"/>
      <c r="H782" s="237"/>
    </row>
    <row r="783">
      <c r="F783" s="237"/>
      <c r="G783" s="237"/>
      <c r="H783" s="237"/>
    </row>
    <row r="784">
      <c r="F784" s="237"/>
      <c r="G784" s="237"/>
      <c r="H784" s="237"/>
    </row>
    <row r="785">
      <c r="F785" s="237"/>
      <c r="G785" s="237"/>
      <c r="H785" s="237"/>
    </row>
    <row r="786">
      <c r="F786" s="237"/>
      <c r="G786" s="237"/>
      <c r="H786" s="237"/>
    </row>
    <row r="787">
      <c r="F787" s="237"/>
      <c r="G787" s="237"/>
      <c r="H787" s="237"/>
    </row>
    <row r="788">
      <c r="F788" s="237"/>
      <c r="G788" s="237"/>
      <c r="H788" s="237"/>
    </row>
    <row r="789">
      <c r="F789" s="237"/>
      <c r="G789" s="237"/>
      <c r="H789" s="237"/>
    </row>
    <row r="790">
      <c r="F790" s="237"/>
      <c r="G790" s="237"/>
      <c r="H790" s="237"/>
    </row>
    <row r="791">
      <c r="F791" s="237"/>
      <c r="G791" s="237"/>
      <c r="H791" s="237"/>
    </row>
    <row r="792">
      <c r="F792" s="237"/>
      <c r="G792" s="237"/>
      <c r="H792" s="237"/>
    </row>
    <row r="793">
      <c r="F793" s="237"/>
      <c r="G793" s="237"/>
      <c r="H793" s="237"/>
    </row>
    <row r="794">
      <c r="F794" s="237"/>
      <c r="G794" s="237"/>
      <c r="H794" s="237"/>
    </row>
    <row r="795">
      <c r="F795" s="237"/>
      <c r="G795" s="237"/>
      <c r="H795" s="237"/>
    </row>
    <row r="796">
      <c r="F796" s="237"/>
      <c r="G796" s="237"/>
      <c r="H796" s="237"/>
    </row>
    <row r="797">
      <c r="F797" s="237"/>
      <c r="G797" s="237"/>
      <c r="H797" s="237"/>
    </row>
    <row r="798">
      <c r="F798" s="237"/>
      <c r="G798" s="237"/>
      <c r="H798" s="237"/>
    </row>
    <row r="799">
      <c r="F799" s="237"/>
      <c r="G799" s="237"/>
      <c r="H799" s="237"/>
    </row>
    <row r="800">
      <c r="F800" s="237"/>
      <c r="G800" s="237"/>
      <c r="H800" s="237"/>
    </row>
    <row r="801">
      <c r="F801" s="237"/>
      <c r="G801" s="237"/>
      <c r="H801" s="237"/>
    </row>
    <row r="802">
      <c r="F802" s="237"/>
      <c r="G802" s="237"/>
      <c r="H802" s="237"/>
    </row>
    <row r="803">
      <c r="F803" s="237"/>
      <c r="G803" s="237"/>
      <c r="H803" s="237"/>
    </row>
    <row r="804">
      <c r="F804" s="237"/>
      <c r="G804" s="237"/>
      <c r="H804" s="237"/>
    </row>
    <row r="805">
      <c r="F805" s="237"/>
      <c r="G805" s="237"/>
      <c r="H805" s="237"/>
    </row>
    <row r="806">
      <c r="F806" s="237"/>
      <c r="G806" s="237"/>
      <c r="H806" s="237"/>
    </row>
    <row r="807">
      <c r="F807" s="237"/>
      <c r="G807" s="237"/>
      <c r="H807" s="237"/>
    </row>
    <row r="808">
      <c r="F808" s="237"/>
      <c r="G808" s="237"/>
      <c r="H808" s="237"/>
    </row>
    <row r="809">
      <c r="F809" s="237"/>
      <c r="G809" s="237"/>
      <c r="H809" s="237"/>
    </row>
    <row r="810">
      <c r="F810" s="237"/>
      <c r="G810" s="237"/>
      <c r="H810" s="237"/>
    </row>
    <row r="811">
      <c r="F811" s="237"/>
      <c r="G811" s="237"/>
      <c r="H811" s="237"/>
    </row>
    <row r="812">
      <c r="F812" s="237"/>
      <c r="G812" s="237"/>
      <c r="H812" s="237"/>
    </row>
    <row r="813">
      <c r="F813" s="237"/>
      <c r="G813" s="237"/>
      <c r="H813" s="237"/>
    </row>
    <row r="814">
      <c r="F814" s="237"/>
      <c r="G814" s="237"/>
      <c r="H814" s="237"/>
    </row>
    <row r="815">
      <c r="F815" s="237"/>
      <c r="G815" s="237"/>
      <c r="H815" s="237"/>
    </row>
    <row r="816">
      <c r="F816" s="237"/>
      <c r="G816" s="237"/>
      <c r="H816" s="237"/>
    </row>
    <row r="817">
      <c r="F817" s="237"/>
      <c r="G817" s="237"/>
      <c r="H817" s="237"/>
    </row>
    <row r="818">
      <c r="F818" s="237"/>
      <c r="G818" s="237"/>
      <c r="H818" s="237"/>
    </row>
    <row r="819">
      <c r="F819" s="237"/>
      <c r="G819" s="237"/>
      <c r="H819" s="237"/>
    </row>
    <row r="820">
      <c r="F820" s="237"/>
      <c r="G820" s="237"/>
      <c r="H820" s="237"/>
    </row>
    <row r="821">
      <c r="F821" s="237"/>
      <c r="G821" s="237"/>
      <c r="H821" s="237"/>
    </row>
    <row r="822">
      <c r="F822" s="237"/>
      <c r="G822" s="237"/>
      <c r="H822" s="237"/>
    </row>
    <row r="823">
      <c r="F823" s="237"/>
      <c r="G823" s="237"/>
      <c r="H823" s="237"/>
    </row>
    <row r="824">
      <c r="F824" s="237"/>
      <c r="G824" s="237"/>
      <c r="H824" s="237"/>
    </row>
    <row r="825">
      <c r="F825" s="237"/>
      <c r="G825" s="237"/>
      <c r="H825" s="237"/>
    </row>
    <row r="826">
      <c r="F826" s="237"/>
      <c r="G826" s="237"/>
      <c r="H826" s="237"/>
    </row>
    <row r="827">
      <c r="F827" s="237"/>
      <c r="G827" s="237"/>
      <c r="H827" s="237"/>
    </row>
    <row r="828">
      <c r="F828" s="237"/>
      <c r="G828" s="237"/>
      <c r="H828" s="237"/>
    </row>
    <row r="829">
      <c r="F829" s="237"/>
      <c r="G829" s="237"/>
      <c r="H829" s="237"/>
    </row>
    <row r="830">
      <c r="F830" s="237"/>
      <c r="G830" s="237"/>
      <c r="H830" s="237"/>
    </row>
    <row r="831">
      <c r="F831" s="237"/>
      <c r="G831" s="237"/>
      <c r="H831" s="237"/>
    </row>
    <row r="832">
      <c r="F832" s="237"/>
      <c r="G832" s="237"/>
      <c r="H832" s="237"/>
    </row>
    <row r="833">
      <c r="F833" s="237"/>
      <c r="G833" s="237"/>
      <c r="H833" s="237"/>
    </row>
    <row r="834">
      <c r="F834" s="237"/>
      <c r="G834" s="237"/>
      <c r="H834" s="237"/>
    </row>
    <row r="835">
      <c r="F835" s="237"/>
      <c r="G835" s="237"/>
      <c r="H835" s="237"/>
    </row>
    <row r="836">
      <c r="F836" s="237"/>
      <c r="G836" s="237"/>
      <c r="H836" s="237"/>
    </row>
    <row r="837">
      <c r="F837" s="237"/>
      <c r="G837" s="237"/>
      <c r="H837" s="237"/>
    </row>
    <row r="838">
      <c r="F838" s="237"/>
      <c r="G838" s="237"/>
      <c r="H838" s="237"/>
    </row>
    <row r="839">
      <c r="F839" s="237"/>
      <c r="G839" s="237"/>
      <c r="H839" s="237"/>
    </row>
    <row r="840">
      <c r="F840" s="237"/>
      <c r="G840" s="237"/>
      <c r="H840" s="237"/>
    </row>
    <row r="841">
      <c r="F841" s="237"/>
      <c r="G841" s="237"/>
      <c r="H841" s="237"/>
    </row>
    <row r="842">
      <c r="F842" s="237"/>
      <c r="G842" s="237"/>
      <c r="H842" s="237"/>
    </row>
    <row r="843">
      <c r="F843" s="237"/>
      <c r="G843" s="237"/>
      <c r="H843" s="237"/>
    </row>
    <row r="844">
      <c r="F844" s="237"/>
      <c r="G844" s="237"/>
      <c r="H844" s="237"/>
    </row>
    <row r="845">
      <c r="F845" s="237"/>
      <c r="G845" s="237"/>
      <c r="H845" s="237"/>
    </row>
    <row r="846">
      <c r="F846" s="237"/>
      <c r="G846" s="237"/>
      <c r="H846" s="237"/>
    </row>
    <row r="847">
      <c r="F847" s="237"/>
      <c r="G847" s="237"/>
      <c r="H847" s="237"/>
    </row>
    <row r="848">
      <c r="F848" s="237"/>
      <c r="G848" s="237"/>
      <c r="H848" s="237"/>
    </row>
    <row r="849">
      <c r="F849" s="237"/>
      <c r="G849" s="237"/>
      <c r="H849" s="237"/>
    </row>
    <row r="850">
      <c r="F850" s="237"/>
      <c r="G850" s="237"/>
      <c r="H850" s="237"/>
    </row>
    <row r="851">
      <c r="F851" s="237"/>
      <c r="G851" s="237"/>
      <c r="H851" s="237"/>
    </row>
    <row r="852">
      <c r="F852" s="237"/>
      <c r="G852" s="237"/>
      <c r="H852" s="237"/>
    </row>
    <row r="853">
      <c r="F853" s="237"/>
      <c r="G853" s="237"/>
      <c r="H853" s="237"/>
    </row>
    <row r="854">
      <c r="F854" s="237"/>
      <c r="G854" s="237"/>
      <c r="H854" s="237"/>
    </row>
    <row r="855">
      <c r="F855" s="237"/>
      <c r="G855" s="237"/>
      <c r="H855" s="237"/>
    </row>
    <row r="856">
      <c r="F856" s="237"/>
      <c r="G856" s="237"/>
      <c r="H856" s="237"/>
    </row>
    <row r="857">
      <c r="F857" s="237"/>
      <c r="G857" s="237"/>
      <c r="H857" s="237"/>
    </row>
    <row r="858">
      <c r="F858" s="237"/>
      <c r="G858" s="237"/>
      <c r="H858" s="237"/>
    </row>
    <row r="859">
      <c r="F859" s="237"/>
      <c r="G859" s="237"/>
      <c r="H859" s="237"/>
    </row>
    <row r="860">
      <c r="F860" s="237"/>
      <c r="G860" s="237"/>
      <c r="H860" s="237"/>
    </row>
    <row r="861">
      <c r="F861" s="237"/>
      <c r="G861" s="237"/>
      <c r="H861" s="237"/>
    </row>
    <row r="862">
      <c r="F862" s="237"/>
      <c r="G862" s="237"/>
      <c r="H862" s="237"/>
    </row>
    <row r="863">
      <c r="F863" s="237"/>
      <c r="G863" s="237"/>
      <c r="H863" s="237"/>
    </row>
    <row r="864">
      <c r="F864" s="237"/>
      <c r="G864" s="237"/>
      <c r="H864" s="237"/>
    </row>
    <row r="865">
      <c r="F865" s="237"/>
      <c r="G865" s="237"/>
      <c r="H865" s="237"/>
    </row>
    <row r="866">
      <c r="F866" s="237"/>
      <c r="G866" s="237"/>
      <c r="H866" s="237"/>
    </row>
    <row r="867">
      <c r="F867" s="237"/>
      <c r="G867" s="237"/>
      <c r="H867" s="237"/>
    </row>
    <row r="868">
      <c r="F868" s="237"/>
      <c r="G868" s="237"/>
      <c r="H868" s="237"/>
    </row>
    <row r="869">
      <c r="F869" s="237"/>
      <c r="G869" s="237"/>
      <c r="H869" s="237"/>
    </row>
    <row r="870">
      <c r="F870" s="237"/>
      <c r="G870" s="237"/>
      <c r="H870" s="237"/>
    </row>
    <row r="871">
      <c r="F871" s="237"/>
      <c r="G871" s="237"/>
      <c r="H871" s="237"/>
    </row>
    <row r="872">
      <c r="F872" s="237"/>
      <c r="G872" s="237"/>
      <c r="H872" s="237"/>
    </row>
    <row r="873">
      <c r="F873" s="237"/>
      <c r="G873" s="237"/>
      <c r="H873" s="237"/>
    </row>
    <row r="874">
      <c r="F874" s="237"/>
      <c r="G874" s="237"/>
      <c r="H874" s="237"/>
    </row>
    <row r="875">
      <c r="F875" s="237"/>
      <c r="G875" s="237"/>
      <c r="H875" s="237"/>
    </row>
    <row r="876">
      <c r="F876" s="237"/>
      <c r="G876" s="237"/>
      <c r="H876" s="237"/>
    </row>
    <row r="877">
      <c r="F877" s="237"/>
      <c r="G877" s="237"/>
      <c r="H877" s="237"/>
    </row>
    <row r="878">
      <c r="F878" s="237"/>
      <c r="G878" s="237"/>
      <c r="H878" s="237"/>
    </row>
    <row r="879">
      <c r="F879" s="237"/>
      <c r="G879" s="237"/>
      <c r="H879" s="237"/>
    </row>
    <row r="880">
      <c r="F880" s="237"/>
      <c r="G880" s="237"/>
      <c r="H880" s="237"/>
    </row>
    <row r="881">
      <c r="F881" s="237"/>
      <c r="G881" s="237"/>
      <c r="H881" s="237"/>
    </row>
    <row r="882">
      <c r="F882" s="237"/>
      <c r="G882" s="237"/>
      <c r="H882" s="237"/>
    </row>
    <row r="883">
      <c r="F883" s="237"/>
      <c r="G883" s="237"/>
      <c r="H883" s="237"/>
    </row>
    <row r="884">
      <c r="F884" s="237"/>
      <c r="G884" s="237"/>
      <c r="H884" s="237"/>
    </row>
    <row r="885">
      <c r="F885" s="237"/>
      <c r="G885" s="237"/>
      <c r="H885" s="237"/>
    </row>
    <row r="886">
      <c r="F886" s="237"/>
      <c r="G886" s="237"/>
      <c r="H886" s="237"/>
    </row>
    <row r="887">
      <c r="F887" s="237"/>
      <c r="G887" s="237"/>
      <c r="H887" s="237"/>
    </row>
    <row r="888">
      <c r="F888" s="237"/>
      <c r="G888" s="237"/>
      <c r="H888" s="237"/>
    </row>
    <row r="889">
      <c r="F889" s="237"/>
      <c r="G889" s="237"/>
      <c r="H889" s="237"/>
    </row>
    <row r="890">
      <c r="F890" s="237"/>
      <c r="G890" s="237"/>
      <c r="H890" s="237"/>
    </row>
    <row r="891">
      <c r="F891" s="237"/>
      <c r="G891" s="237"/>
      <c r="H891" s="237"/>
    </row>
    <row r="892">
      <c r="F892" s="237"/>
      <c r="G892" s="237"/>
      <c r="H892" s="237"/>
    </row>
    <row r="893">
      <c r="F893" s="237"/>
      <c r="G893" s="237"/>
      <c r="H893" s="237"/>
    </row>
    <row r="894">
      <c r="F894" s="237"/>
      <c r="G894" s="237"/>
      <c r="H894" s="237"/>
    </row>
    <row r="895">
      <c r="F895" s="237"/>
      <c r="G895" s="237"/>
      <c r="H895" s="237"/>
    </row>
    <row r="896">
      <c r="F896" s="237"/>
      <c r="G896" s="237"/>
      <c r="H896" s="237"/>
    </row>
    <row r="897">
      <c r="F897" s="237"/>
      <c r="G897" s="237"/>
      <c r="H897" s="237"/>
    </row>
    <row r="898">
      <c r="F898" s="237"/>
      <c r="G898" s="237"/>
      <c r="H898" s="237"/>
    </row>
    <row r="899">
      <c r="F899" s="237"/>
      <c r="G899" s="237"/>
      <c r="H899" s="237"/>
    </row>
    <row r="900">
      <c r="F900" s="237"/>
      <c r="G900" s="237"/>
      <c r="H900" s="237"/>
    </row>
    <row r="901">
      <c r="F901" s="237"/>
      <c r="G901" s="237"/>
      <c r="H901" s="237"/>
    </row>
    <row r="902">
      <c r="F902" s="237"/>
      <c r="G902" s="237"/>
      <c r="H902" s="237"/>
    </row>
    <row r="903">
      <c r="F903" s="237"/>
      <c r="G903" s="237"/>
      <c r="H903" s="237"/>
    </row>
    <row r="904">
      <c r="F904" s="237"/>
      <c r="G904" s="237"/>
      <c r="H904" s="237"/>
    </row>
    <row r="905">
      <c r="F905" s="237"/>
      <c r="G905" s="237"/>
      <c r="H905" s="237"/>
    </row>
    <row r="906">
      <c r="F906" s="237"/>
      <c r="G906" s="237"/>
      <c r="H906" s="237"/>
    </row>
    <row r="907">
      <c r="F907" s="237"/>
      <c r="G907" s="237"/>
      <c r="H907" s="237"/>
    </row>
    <row r="908">
      <c r="F908" s="237"/>
      <c r="G908" s="237"/>
      <c r="H908" s="237"/>
    </row>
    <row r="909">
      <c r="F909" s="237"/>
      <c r="G909" s="237"/>
      <c r="H909" s="237"/>
    </row>
    <row r="910">
      <c r="F910" s="237"/>
      <c r="G910" s="237"/>
      <c r="H910" s="237"/>
    </row>
    <row r="911">
      <c r="F911" s="237"/>
      <c r="G911" s="237"/>
      <c r="H911" s="237"/>
    </row>
    <row r="912">
      <c r="F912" s="237"/>
      <c r="G912" s="237"/>
      <c r="H912" s="237"/>
    </row>
    <row r="913">
      <c r="F913" s="237"/>
      <c r="G913" s="237"/>
      <c r="H913" s="237"/>
    </row>
    <row r="914">
      <c r="F914" s="237"/>
      <c r="G914" s="237"/>
      <c r="H914" s="237"/>
    </row>
    <row r="915">
      <c r="F915" s="237"/>
      <c r="G915" s="237"/>
      <c r="H915" s="237"/>
    </row>
    <row r="916">
      <c r="F916" s="237"/>
      <c r="G916" s="237"/>
      <c r="H916" s="237"/>
    </row>
    <row r="917">
      <c r="F917" s="237"/>
      <c r="G917" s="237"/>
      <c r="H917" s="237"/>
    </row>
    <row r="918">
      <c r="F918" s="237"/>
      <c r="G918" s="237"/>
      <c r="H918" s="237"/>
    </row>
    <row r="919">
      <c r="F919" s="237"/>
      <c r="G919" s="237"/>
      <c r="H919" s="237"/>
    </row>
    <row r="920">
      <c r="F920" s="237"/>
      <c r="G920" s="237"/>
      <c r="H920" s="237"/>
    </row>
    <row r="921">
      <c r="F921" s="237"/>
      <c r="G921" s="237"/>
      <c r="H921" s="237"/>
    </row>
    <row r="922">
      <c r="F922" s="237"/>
      <c r="G922" s="237"/>
      <c r="H922" s="237"/>
    </row>
    <row r="923">
      <c r="F923" s="237"/>
      <c r="G923" s="237"/>
      <c r="H923" s="237"/>
    </row>
    <row r="924">
      <c r="F924" s="237"/>
      <c r="G924" s="237"/>
      <c r="H924" s="237"/>
    </row>
    <row r="925">
      <c r="F925" s="237"/>
      <c r="G925" s="237"/>
      <c r="H925" s="237"/>
    </row>
    <row r="926">
      <c r="F926" s="237"/>
      <c r="G926" s="237"/>
      <c r="H926" s="237"/>
    </row>
    <row r="927">
      <c r="F927" s="237"/>
      <c r="G927" s="237"/>
      <c r="H927" s="237"/>
    </row>
    <row r="928">
      <c r="F928" s="237"/>
      <c r="G928" s="237"/>
      <c r="H928" s="237"/>
    </row>
    <row r="929">
      <c r="F929" s="237"/>
      <c r="G929" s="237"/>
      <c r="H929" s="237"/>
    </row>
    <row r="930">
      <c r="F930" s="237"/>
      <c r="G930" s="237"/>
      <c r="H930" s="237"/>
    </row>
    <row r="931">
      <c r="F931" s="237"/>
      <c r="G931" s="237"/>
      <c r="H931" s="237"/>
    </row>
    <row r="932">
      <c r="F932" s="237"/>
      <c r="G932" s="237"/>
      <c r="H932" s="237"/>
    </row>
    <row r="933">
      <c r="F933" s="237"/>
      <c r="G933" s="237"/>
      <c r="H933" s="237"/>
    </row>
    <row r="934">
      <c r="F934" s="237"/>
      <c r="G934" s="237"/>
      <c r="H934" s="237"/>
    </row>
    <row r="935">
      <c r="F935" s="237"/>
      <c r="G935" s="237"/>
      <c r="H935" s="237"/>
    </row>
    <row r="936">
      <c r="F936" s="237"/>
      <c r="G936" s="237"/>
      <c r="H936" s="237"/>
    </row>
    <row r="937">
      <c r="F937" s="237"/>
      <c r="G937" s="237"/>
      <c r="H937" s="237"/>
    </row>
    <row r="938">
      <c r="F938" s="237"/>
      <c r="G938" s="237"/>
      <c r="H938" s="237"/>
    </row>
    <row r="939">
      <c r="F939" s="237"/>
      <c r="G939" s="237"/>
      <c r="H939" s="237"/>
    </row>
    <row r="940">
      <c r="F940" s="237"/>
      <c r="G940" s="237"/>
      <c r="H940" s="237"/>
    </row>
    <row r="941">
      <c r="F941" s="237"/>
      <c r="G941" s="237"/>
      <c r="H941" s="237"/>
    </row>
    <row r="942">
      <c r="F942" s="237"/>
      <c r="G942" s="237"/>
      <c r="H942" s="237"/>
    </row>
    <row r="943">
      <c r="F943" s="237"/>
      <c r="G943" s="237"/>
      <c r="H943" s="237"/>
    </row>
    <row r="944">
      <c r="F944" s="237"/>
      <c r="G944" s="237"/>
      <c r="H944" s="237"/>
    </row>
    <row r="945">
      <c r="F945" s="237"/>
      <c r="G945" s="237"/>
      <c r="H945" s="237"/>
    </row>
    <row r="946">
      <c r="F946" s="237"/>
      <c r="G946" s="237"/>
      <c r="H946" s="237"/>
    </row>
    <row r="947">
      <c r="F947" s="237"/>
      <c r="G947" s="237"/>
      <c r="H947" s="237"/>
    </row>
    <row r="948">
      <c r="F948" s="237"/>
      <c r="G948" s="237"/>
      <c r="H948" s="237"/>
    </row>
    <row r="949">
      <c r="F949" s="237"/>
      <c r="G949" s="237"/>
      <c r="H949" s="237"/>
    </row>
    <row r="950">
      <c r="F950" s="237"/>
      <c r="G950" s="237"/>
      <c r="H950" s="237"/>
    </row>
    <row r="951">
      <c r="F951" s="237"/>
      <c r="G951" s="237"/>
      <c r="H951" s="237"/>
    </row>
    <row r="952">
      <c r="F952" s="237"/>
      <c r="G952" s="237"/>
      <c r="H952" s="237"/>
    </row>
    <row r="953">
      <c r="F953" s="237"/>
      <c r="G953" s="237"/>
      <c r="H953" s="237"/>
    </row>
    <row r="954">
      <c r="F954" s="237"/>
      <c r="G954" s="237"/>
      <c r="H954" s="237"/>
    </row>
    <row r="955">
      <c r="F955" s="237"/>
      <c r="G955" s="237"/>
      <c r="H955" s="237"/>
    </row>
    <row r="956">
      <c r="F956" s="237"/>
      <c r="G956" s="237"/>
      <c r="H956" s="237"/>
    </row>
    <row r="957">
      <c r="F957" s="237"/>
      <c r="G957" s="237"/>
      <c r="H957" s="237"/>
    </row>
    <row r="958">
      <c r="F958" s="237"/>
      <c r="G958" s="237"/>
      <c r="H958" s="237"/>
    </row>
    <row r="959">
      <c r="F959" s="237"/>
      <c r="G959" s="237"/>
      <c r="H959" s="237"/>
    </row>
    <row r="960">
      <c r="F960" s="237"/>
      <c r="G960" s="237"/>
      <c r="H960" s="237"/>
    </row>
    <row r="961">
      <c r="F961" s="237"/>
      <c r="G961" s="237"/>
      <c r="H961" s="237"/>
    </row>
    <row r="962">
      <c r="F962" s="237"/>
      <c r="G962" s="237"/>
      <c r="H962" s="237"/>
    </row>
    <row r="963">
      <c r="F963" s="237"/>
      <c r="G963" s="237"/>
      <c r="H963" s="237"/>
    </row>
    <row r="964">
      <c r="F964" s="237"/>
      <c r="G964" s="237"/>
      <c r="H964" s="237"/>
    </row>
    <row r="965">
      <c r="F965" s="237"/>
      <c r="G965" s="237"/>
      <c r="H965" s="237"/>
    </row>
    <row r="966">
      <c r="F966" s="237"/>
      <c r="G966" s="237"/>
      <c r="H966" s="237"/>
    </row>
    <row r="967">
      <c r="F967" s="237"/>
      <c r="G967" s="237"/>
      <c r="H967" s="237"/>
    </row>
    <row r="968">
      <c r="F968" s="237"/>
      <c r="G968" s="237"/>
      <c r="H968" s="237"/>
    </row>
    <row r="969">
      <c r="F969" s="237"/>
      <c r="G969" s="237"/>
      <c r="H969" s="237"/>
    </row>
    <row r="970">
      <c r="F970" s="237"/>
      <c r="G970" s="237"/>
      <c r="H970" s="237"/>
    </row>
    <row r="971">
      <c r="F971" s="237"/>
      <c r="G971" s="237"/>
      <c r="H971" s="237"/>
    </row>
    <row r="972">
      <c r="F972" s="237"/>
      <c r="G972" s="237"/>
      <c r="H972" s="237"/>
    </row>
    <row r="973">
      <c r="F973" s="237"/>
      <c r="G973" s="237"/>
      <c r="H973" s="237"/>
    </row>
    <row r="974">
      <c r="F974" s="237"/>
      <c r="G974" s="237"/>
      <c r="H974" s="237"/>
    </row>
    <row r="975">
      <c r="F975" s="237"/>
      <c r="G975" s="237"/>
      <c r="H975" s="237"/>
    </row>
    <row r="976">
      <c r="F976" s="237"/>
      <c r="G976" s="237"/>
      <c r="H976" s="237"/>
    </row>
    <row r="977">
      <c r="F977" s="237"/>
      <c r="G977" s="237"/>
      <c r="H977" s="237"/>
    </row>
    <row r="978">
      <c r="F978" s="237"/>
      <c r="G978" s="237"/>
      <c r="H978" s="237"/>
    </row>
    <row r="979">
      <c r="F979" s="237"/>
      <c r="G979" s="237"/>
      <c r="H979" s="237"/>
    </row>
    <row r="980">
      <c r="F980" s="237"/>
      <c r="G980" s="237"/>
      <c r="H980" s="237"/>
    </row>
    <row r="981">
      <c r="F981" s="237"/>
      <c r="G981" s="237"/>
      <c r="H981" s="237"/>
    </row>
    <row r="982">
      <c r="F982" s="237"/>
      <c r="G982" s="237"/>
      <c r="H982" s="237"/>
    </row>
    <row r="983">
      <c r="F983" s="237"/>
      <c r="G983" s="237"/>
      <c r="H983" s="237"/>
    </row>
    <row r="984">
      <c r="F984" s="237"/>
      <c r="G984" s="237"/>
      <c r="H984" s="237"/>
    </row>
    <row r="985">
      <c r="F985" s="237"/>
      <c r="G985" s="237"/>
      <c r="H985" s="237"/>
    </row>
    <row r="986">
      <c r="F986" s="237"/>
      <c r="G986" s="237"/>
      <c r="H986" s="237"/>
    </row>
    <row r="987">
      <c r="F987" s="237"/>
      <c r="G987" s="237"/>
      <c r="H987" s="237"/>
    </row>
    <row r="988">
      <c r="F988" s="237"/>
      <c r="G988" s="237"/>
      <c r="H988" s="237"/>
    </row>
    <row r="989">
      <c r="F989" s="237"/>
      <c r="G989" s="237"/>
      <c r="H989" s="237"/>
    </row>
    <row r="990">
      <c r="F990" s="237"/>
      <c r="G990" s="237"/>
      <c r="H990" s="237"/>
    </row>
    <row r="991">
      <c r="F991" s="237"/>
      <c r="G991" s="237"/>
      <c r="H991" s="237"/>
    </row>
    <row r="992">
      <c r="F992" s="237"/>
      <c r="G992" s="237"/>
      <c r="H992" s="237"/>
    </row>
    <row r="993">
      <c r="F993" s="237"/>
      <c r="G993" s="237"/>
      <c r="H993" s="237"/>
    </row>
    <row r="994">
      <c r="F994" s="237"/>
      <c r="G994" s="237"/>
      <c r="H994" s="237"/>
    </row>
    <row r="995">
      <c r="F995" s="237"/>
      <c r="G995" s="237"/>
      <c r="H995" s="237"/>
    </row>
    <row r="996">
      <c r="F996" s="237"/>
      <c r="G996" s="237"/>
      <c r="H996" s="237"/>
    </row>
    <row r="997">
      <c r="F997" s="237"/>
      <c r="G997" s="237"/>
      <c r="H997" s="237"/>
    </row>
    <row r="998">
      <c r="F998" s="237"/>
      <c r="G998" s="237"/>
      <c r="H998" s="237"/>
    </row>
    <row r="999">
      <c r="F999" s="237"/>
      <c r="G999" s="237"/>
      <c r="H999" s="237"/>
    </row>
    <row r="1000">
      <c r="F1000" s="237"/>
      <c r="G1000" s="237"/>
      <c r="H1000" s="237"/>
    </row>
    <row r="1001">
      <c r="F1001" s="237"/>
      <c r="G1001" s="237"/>
      <c r="H1001" s="237"/>
    </row>
  </sheetData>
  <mergeCells count="27">
    <mergeCell ref="T1:T2"/>
    <mergeCell ref="U1:U2"/>
    <mergeCell ref="V1:W1"/>
    <mergeCell ref="Z1:AA1"/>
    <mergeCell ref="AB1:AC1"/>
    <mergeCell ref="A1:A2"/>
    <mergeCell ref="B1:B2"/>
    <mergeCell ref="C1:F1"/>
    <mergeCell ref="I1:L1"/>
    <mergeCell ref="M1:M2"/>
    <mergeCell ref="N1:N2"/>
    <mergeCell ref="O1:R1"/>
    <mergeCell ref="C15:F15"/>
    <mergeCell ref="I15:L15"/>
    <mergeCell ref="A27:E27"/>
    <mergeCell ref="G27:K27"/>
    <mergeCell ref="M15:M16"/>
    <mergeCell ref="N15:N16"/>
    <mergeCell ref="M27:Q27"/>
    <mergeCell ref="A13:E13"/>
    <mergeCell ref="G13:K13"/>
    <mergeCell ref="M13:Q13"/>
    <mergeCell ref="A15:A16"/>
    <mergeCell ref="B15:B16"/>
    <mergeCell ref="G15:G16"/>
    <mergeCell ref="H15:H16"/>
    <mergeCell ref="O15:R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8.75"/>
    <col customWidth="1" min="2" max="3" width="16.75"/>
    <col customWidth="1" min="4" max="4" width="9.38"/>
    <col customWidth="1" min="6" max="6" width="16.75"/>
  </cols>
  <sheetData>
    <row r="1">
      <c r="A1" s="77" t="s">
        <v>0</v>
      </c>
      <c r="B1" s="78" t="s">
        <v>132</v>
      </c>
      <c r="D1" s="78" t="s">
        <v>133</v>
      </c>
      <c r="F1" s="78" t="s">
        <v>134</v>
      </c>
      <c r="H1" s="78" t="s">
        <v>135</v>
      </c>
      <c r="J1" s="78" t="s">
        <v>136</v>
      </c>
      <c r="L1" s="78" t="s">
        <v>137</v>
      </c>
      <c r="N1" s="78" t="s">
        <v>138</v>
      </c>
      <c r="P1" s="78" t="s">
        <v>139</v>
      </c>
      <c r="R1" s="79" t="s">
        <v>140</v>
      </c>
      <c r="S1" s="80"/>
      <c r="T1" s="78" t="s">
        <v>141</v>
      </c>
      <c r="V1" s="78"/>
    </row>
    <row r="2">
      <c r="A2" s="81"/>
      <c r="B2" s="2" t="s">
        <v>1</v>
      </c>
      <c r="C2" s="114" t="s">
        <v>2</v>
      </c>
      <c r="D2" s="2" t="s">
        <v>1</v>
      </c>
      <c r="E2" s="114" t="s">
        <v>2</v>
      </c>
      <c r="F2" s="2" t="s">
        <v>1</v>
      </c>
      <c r="G2" s="4" t="s">
        <v>2</v>
      </c>
      <c r="H2" s="2" t="s">
        <v>1</v>
      </c>
      <c r="I2" s="4" t="s">
        <v>2</v>
      </c>
      <c r="J2" s="2" t="s">
        <v>1</v>
      </c>
      <c r="K2" s="4" t="s">
        <v>2</v>
      </c>
      <c r="L2" s="2" t="s">
        <v>1</v>
      </c>
      <c r="M2" s="4" t="s">
        <v>2</v>
      </c>
      <c r="N2" s="2" t="s">
        <v>1</v>
      </c>
      <c r="O2" s="4" t="s">
        <v>2</v>
      </c>
      <c r="P2" s="2" t="s">
        <v>1</v>
      </c>
      <c r="Q2" s="4" t="s">
        <v>2</v>
      </c>
      <c r="R2" s="82" t="s">
        <v>1</v>
      </c>
      <c r="S2" s="83" t="s">
        <v>2</v>
      </c>
      <c r="T2" s="2" t="s">
        <v>1</v>
      </c>
      <c r="U2" s="4" t="s">
        <v>2</v>
      </c>
      <c r="V2" s="78"/>
    </row>
    <row r="3">
      <c r="A3" s="11"/>
      <c r="B3" s="12" t="s">
        <v>142</v>
      </c>
      <c r="C3" s="12" t="s">
        <v>142</v>
      </c>
      <c r="D3" s="12" t="s">
        <v>142</v>
      </c>
      <c r="E3" s="12" t="s">
        <v>142</v>
      </c>
      <c r="F3" s="12" t="s">
        <v>142</v>
      </c>
      <c r="G3" s="12" t="s">
        <v>142</v>
      </c>
      <c r="H3" s="12" t="s">
        <v>142</v>
      </c>
      <c r="I3" s="12" t="s">
        <v>142</v>
      </c>
      <c r="J3" s="12" t="s">
        <v>142</v>
      </c>
      <c r="K3" s="12" t="s">
        <v>142</v>
      </c>
      <c r="L3" s="12" t="s">
        <v>142</v>
      </c>
      <c r="M3" s="12" t="s">
        <v>142</v>
      </c>
      <c r="N3" s="12" t="s">
        <v>142</v>
      </c>
      <c r="O3" s="12" t="s">
        <v>142</v>
      </c>
      <c r="P3" s="12" t="s">
        <v>142</v>
      </c>
      <c r="Q3" s="12" t="s">
        <v>142</v>
      </c>
      <c r="R3" s="84" t="s">
        <v>142</v>
      </c>
      <c r="S3" s="85" t="s">
        <v>142</v>
      </c>
      <c r="T3" s="12" t="s">
        <v>142</v>
      </c>
      <c r="U3" s="12" t="s">
        <v>142</v>
      </c>
      <c r="V3" s="86"/>
    </row>
    <row r="4">
      <c r="A4" s="87" t="s">
        <v>143</v>
      </c>
      <c r="B4" s="115"/>
      <c r="C4" s="115"/>
      <c r="D4" s="115"/>
      <c r="E4" s="115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7"/>
      <c r="S4" s="118"/>
      <c r="T4" s="116"/>
      <c r="U4" s="116"/>
      <c r="V4" s="119"/>
    </row>
    <row r="5">
      <c r="A5" s="120" t="s">
        <v>14</v>
      </c>
      <c r="B5" s="121">
        <v>4.45679E14</v>
      </c>
      <c r="C5" s="122">
        <v>4.13297E14</v>
      </c>
      <c r="D5" s="121">
        <v>3.4246183E7</v>
      </c>
      <c r="E5" s="122">
        <v>3.0746266E7</v>
      </c>
      <c r="F5" s="121">
        <v>1.54028248E14</v>
      </c>
      <c r="G5" s="122">
        <v>1.4047822E14</v>
      </c>
      <c r="H5" s="121">
        <v>1.6664086E13</v>
      </c>
      <c r="I5" s="122">
        <v>1.8318114E13</v>
      </c>
      <c r="J5" s="121">
        <v>2.7516859E7</v>
      </c>
      <c r="K5" s="122">
        <v>2.1012616E7</v>
      </c>
      <c r="L5" s="121">
        <v>1.0125138E7</v>
      </c>
      <c r="M5" s="122">
        <v>9640721.0</v>
      </c>
      <c r="N5" s="121">
        <v>2.9649645E7</v>
      </c>
      <c r="O5" s="122">
        <v>2.5706169E7</v>
      </c>
      <c r="P5" s="121">
        <v>7.753269368751E12</v>
      </c>
      <c r="Q5" s="122">
        <v>7.249254612049E12</v>
      </c>
      <c r="R5" s="121">
        <v>3890706.0</v>
      </c>
      <c r="S5" s="122">
        <v>4081442.0</v>
      </c>
      <c r="T5" s="121">
        <v>1.633107192E9</v>
      </c>
      <c r="U5" s="122">
        <v>1.278805856E9</v>
      </c>
      <c r="V5" s="123"/>
    </row>
    <row r="6">
      <c r="A6" s="124" t="s">
        <v>145</v>
      </c>
      <c r="B6" s="125">
        <v>1.66186E14</v>
      </c>
      <c r="C6" s="126">
        <v>1.79818E14</v>
      </c>
      <c r="D6" s="125">
        <v>1.7325874E7</v>
      </c>
      <c r="E6" s="126">
        <v>1.56642E7</v>
      </c>
      <c r="F6" s="125">
        <v>6.2667105E13</v>
      </c>
      <c r="G6" s="126">
        <v>7.8930048E13</v>
      </c>
      <c r="H6" s="125">
        <v>6.191839E12</v>
      </c>
      <c r="I6" s="126">
        <v>7.567768E12</v>
      </c>
      <c r="J6" s="125">
        <v>1.499173E7</v>
      </c>
      <c r="K6" s="126">
        <v>1.0737011E7</v>
      </c>
      <c r="L6" s="125">
        <v>5623833.0</v>
      </c>
      <c r="M6" s="126">
        <v>5476557.0</v>
      </c>
      <c r="N6" s="125">
        <v>9228033.0</v>
      </c>
      <c r="O6" s="126">
        <v>1.031209E7</v>
      </c>
      <c r="P6" s="125">
        <v>5.662380431624E12</v>
      </c>
      <c r="Q6" s="126">
        <v>5.362930145158E12</v>
      </c>
      <c r="R6" s="125">
        <v>2066770.0</v>
      </c>
      <c r="S6" s="126">
        <v>2194242.0</v>
      </c>
      <c r="T6" s="125">
        <v>4.32298363E8</v>
      </c>
      <c r="U6" s="126">
        <v>5.19290111E8</v>
      </c>
      <c r="V6" s="127"/>
    </row>
    <row r="7">
      <c r="A7" s="110" t="s">
        <v>20</v>
      </c>
      <c r="B7" s="128">
        <v>4.1136E13</v>
      </c>
      <c r="C7" s="129">
        <v>6.1295E13</v>
      </c>
      <c r="D7" s="128">
        <v>4074530.0</v>
      </c>
      <c r="E7" s="129">
        <v>3818601.0</v>
      </c>
      <c r="F7" s="128">
        <v>1.8596609E13</v>
      </c>
      <c r="G7" s="129">
        <v>3.8281513E13</v>
      </c>
      <c r="H7" s="128">
        <v>1.020598E12</v>
      </c>
      <c r="I7" s="129">
        <v>5.02882E11</v>
      </c>
      <c r="J7" s="128">
        <v>3674839.0</v>
      </c>
      <c r="K7" s="129">
        <v>3850844.0</v>
      </c>
      <c r="L7" s="128">
        <v>1400029.0</v>
      </c>
      <c r="M7" s="129">
        <v>1265434.0</v>
      </c>
      <c r="N7" s="128">
        <v>3185373.0</v>
      </c>
      <c r="O7" s="129">
        <v>4525505.0</v>
      </c>
      <c r="P7" s="128">
        <v>2.31237449014E12</v>
      </c>
      <c r="Q7" s="129">
        <v>2.13339908162E12</v>
      </c>
      <c r="R7" s="128">
        <v>830128.0</v>
      </c>
      <c r="S7" s="129">
        <v>923047.0</v>
      </c>
      <c r="T7" s="128">
        <v>1.57160214E8</v>
      </c>
      <c r="U7" s="129">
        <v>3.70538755E8</v>
      </c>
      <c r="V7" s="130"/>
    </row>
    <row r="8">
      <c r="A8" s="131" t="s">
        <v>149</v>
      </c>
      <c r="B8" s="132">
        <f t="shared" ref="B8:U8" si="1">sum(B9:B11)</f>
        <v>848000000000</v>
      </c>
      <c r="C8" s="132">
        <f t="shared" si="1"/>
        <v>286000000000</v>
      </c>
      <c r="D8" s="132">
        <f t="shared" si="1"/>
        <v>0</v>
      </c>
      <c r="E8" s="132">
        <f t="shared" si="1"/>
        <v>0</v>
      </c>
      <c r="F8" s="132">
        <f t="shared" si="1"/>
        <v>0</v>
      </c>
      <c r="G8" s="132">
        <f t="shared" si="1"/>
        <v>0</v>
      </c>
      <c r="H8" s="132">
        <f t="shared" si="1"/>
        <v>0</v>
      </c>
      <c r="I8" s="132">
        <f t="shared" si="1"/>
        <v>0</v>
      </c>
      <c r="J8" s="132">
        <f t="shared" si="1"/>
        <v>443264</v>
      </c>
      <c r="K8" s="132">
        <f t="shared" si="1"/>
        <v>315328</v>
      </c>
      <c r="L8" s="132">
        <f t="shared" si="1"/>
        <v>0</v>
      </c>
      <c r="M8" s="132">
        <f t="shared" si="1"/>
        <v>0</v>
      </c>
      <c r="N8" s="132">
        <f t="shared" si="1"/>
        <v>95857</v>
      </c>
      <c r="O8" s="132">
        <f t="shared" si="1"/>
        <v>61928</v>
      </c>
      <c r="P8" s="132">
        <f t="shared" si="1"/>
        <v>8615248936</v>
      </c>
      <c r="Q8" s="132">
        <f t="shared" si="1"/>
        <v>9167146664</v>
      </c>
      <c r="R8" s="132">
        <f t="shared" si="1"/>
        <v>0</v>
      </c>
      <c r="S8" s="132">
        <f t="shared" si="1"/>
        <v>0</v>
      </c>
      <c r="T8" s="132">
        <f t="shared" si="1"/>
        <v>0</v>
      </c>
      <c r="U8" s="132">
        <f t="shared" si="1"/>
        <v>0</v>
      </c>
      <c r="V8" s="133"/>
    </row>
    <row r="9">
      <c r="A9" s="93" t="s">
        <v>150</v>
      </c>
      <c r="B9" s="134"/>
      <c r="C9" s="112">
        <v>1.1E10</v>
      </c>
      <c r="D9" s="134"/>
      <c r="E9" s="135"/>
      <c r="F9" s="134"/>
      <c r="G9" s="135"/>
      <c r="H9" s="134"/>
      <c r="I9" s="135"/>
      <c r="J9" s="134"/>
      <c r="K9" s="135"/>
      <c r="L9" s="134"/>
      <c r="M9" s="135"/>
      <c r="N9" s="134"/>
      <c r="O9" s="135"/>
      <c r="P9" s="134"/>
      <c r="Q9" s="135"/>
      <c r="R9" s="134"/>
      <c r="S9" s="135"/>
      <c r="T9" s="134"/>
      <c r="U9" s="135"/>
      <c r="V9" s="136"/>
    </row>
    <row r="10">
      <c r="A10" s="93" t="s">
        <v>151</v>
      </c>
      <c r="B10" s="111">
        <v>8.48E11</v>
      </c>
      <c r="C10" s="112">
        <v>2.75E11</v>
      </c>
      <c r="D10" s="134"/>
      <c r="E10" s="135"/>
      <c r="F10" s="134"/>
      <c r="G10" s="135"/>
      <c r="H10" s="134"/>
      <c r="I10" s="135"/>
      <c r="J10" s="134"/>
      <c r="K10" s="135"/>
      <c r="L10" s="134"/>
      <c r="M10" s="135"/>
      <c r="N10" s="134"/>
      <c r="O10" s="135"/>
      <c r="P10" s="134"/>
      <c r="Q10" s="135"/>
      <c r="R10" s="134"/>
      <c r="S10" s="135"/>
      <c r="T10" s="134"/>
      <c r="U10" s="135"/>
      <c r="V10" s="136"/>
    </row>
    <row r="11">
      <c r="A11" s="93" t="s">
        <v>153</v>
      </c>
      <c r="B11" s="134"/>
      <c r="C11" s="135"/>
      <c r="D11" s="134"/>
      <c r="E11" s="135"/>
      <c r="F11" s="134"/>
      <c r="G11" s="135"/>
      <c r="H11" s="134"/>
      <c r="I11" s="135"/>
      <c r="J11" s="111">
        <v>443264.0</v>
      </c>
      <c r="K11" s="112">
        <v>315328.0</v>
      </c>
      <c r="L11" s="134"/>
      <c r="M11" s="135"/>
      <c r="N11" s="111">
        <v>95857.0</v>
      </c>
      <c r="O11" s="112">
        <v>61928.0</v>
      </c>
      <c r="P11" s="111">
        <v>8.615248936E9</v>
      </c>
      <c r="Q11" s="112">
        <v>9.167146664E9</v>
      </c>
      <c r="R11" s="134"/>
      <c r="S11" s="135"/>
      <c r="T11" s="134"/>
      <c r="U11" s="135"/>
      <c r="V11" s="136"/>
    </row>
    <row r="12">
      <c r="A12" s="110" t="s">
        <v>154</v>
      </c>
      <c r="B12" s="128">
        <v>3.47E11</v>
      </c>
      <c r="C12" s="129">
        <v>6.35E11</v>
      </c>
      <c r="D12" s="137"/>
      <c r="E12" s="138"/>
      <c r="F12" s="137"/>
      <c r="G12" s="138"/>
      <c r="H12" s="137"/>
      <c r="I12" s="138"/>
      <c r="J12" s="128">
        <v>1853.0</v>
      </c>
      <c r="K12" s="129">
        <v>128.0</v>
      </c>
      <c r="L12" s="137"/>
      <c r="M12" s="138"/>
      <c r="N12" s="137"/>
      <c r="O12" s="138"/>
      <c r="P12" s="137"/>
      <c r="Q12" s="138"/>
      <c r="R12" s="137"/>
      <c r="S12" s="138"/>
      <c r="T12" s="137"/>
      <c r="U12" s="138"/>
      <c r="V12" s="139"/>
    </row>
    <row r="13">
      <c r="A13" s="131" t="s">
        <v>155</v>
      </c>
      <c r="B13" s="132">
        <f t="shared" ref="B13:U13" si="2">sum(B14:B15)</f>
        <v>27938000000000</v>
      </c>
      <c r="C13" s="132">
        <f t="shared" si="2"/>
        <v>29425000000000</v>
      </c>
      <c r="D13" s="132">
        <f t="shared" si="2"/>
        <v>2571277</v>
      </c>
      <c r="E13" s="132">
        <f t="shared" si="2"/>
        <v>2162612</v>
      </c>
      <c r="F13" s="132">
        <f t="shared" si="2"/>
        <v>19305534000000</v>
      </c>
      <c r="G13" s="132">
        <f t="shared" si="2"/>
        <v>17033420000000</v>
      </c>
      <c r="H13" s="132">
        <f t="shared" si="2"/>
        <v>2343012000000</v>
      </c>
      <c r="I13" s="132">
        <f t="shared" si="2"/>
        <v>3924499000000</v>
      </c>
      <c r="J13" s="132">
        <f t="shared" si="2"/>
        <v>764667</v>
      </c>
      <c r="K13" s="132">
        <f t="shared" si="2"/>
        <v>689349</v>
      </c>
      <c r="L13" s="132">
        <f t="shared" si="2"/>
        <v>1695343</v>
      </c>
      <c r="M13" s="132">
        <f t="shared" si="2"/>
        <v>1271881</v>
      </c>
      <c r="N13" s="132">
        <f t="shared" si="2"/>
        <v>2741975</v>
      </c>
      <c r="O13" s="132">
        <f t="shared" si="2"/>
        <v>2651672</v>
      </c>
      <c r="P13" s="132">
        <f t="shared" si="2"/>
        <v>198609751090</v>
      </c>
      <c r="Q13" s="132">
        <f t="shared" si="2"/>
        <v>85854926858</v>
      </c>
      <c r="R13" s="132">
        <f t="shared" si="2"/>
        <v>788722</v>
      </c>
      <c r="S13" s="132">
        <f t="shared" si="2"/>
        <v>686662</v>
      </c>
      <c r="T13" s="132">
        <f t="shared" si="2"/>
        <v>111211560</v>
      </c>
      <c r="U13" s="132">
        <f t="shared" si="2"/>
        <v>69281475</v>
      </c>
      <c r="V13" s="132"/>
    </row>
    <row r="14">
      <c r="A14" s="93" t="s">
        <v>156</v>
      </c>
      <c r="B14" s="111">
        <v>2.4637E13</v>
      </c>
      <c r="C14" s="112">
        <v>2.6958E13</v>
      </c>
      <c r="D14" s="111">
        <v>2569601.0</v>
      </c>
      <c r="E14" s="112">
        <v>2161461.0</v>
      </c>
      <c r="F14" s="111">
        <v>1.8107603E13</v>
      </c>
      <c r="G14" s="112">
        <v>1.6672459E13</v>
      </c>
      <c r="H14" s="111">
        <v>2.104729E12</v>
      </c>
      <c r="I14" s="112">
        <v>3.507072E12</v>
      </c>
      <c r="J14" s="111">
        <v>747683.0</v>
      </c>
      <c r="K14" s="112">
        <v>688326.0</v>
      </c>
      <c r="L14" s="111">
        <v>415986.0</v>
      </c>
      <c r="M14" s="112">
        <v>60894.0</v>
      </c>
      <c r="N14" s="111">
        <v>2712320.0</v>
      </c>
      <c r="O14" s="112">
        <v>2645121.0</v>
      </c>
      <c r="P14" s="111">
        <v>4.4869643266E10</v>
      </c>
      <c r="Q14" s="112">
        <v>3.8207113267E10</v>
      </c>
      <c r="R14" s="111">
        <v>338154.0</v>
      </c>
      <c r="S14" s="112">
        <v>339221.0</v>
      </c>
      <c r="T14" s="111">
        <v>1.0742938E8</v>
      </c>
      <c r="U14" s="112">
        <v>6.4855891E7</v>
      </c>
      <c r="V14" s="140"/>
    </row>
    <row r="15">
      <c r="A15" s="93" t="s">
        <v>157</v>
      </c>
      <c r="B15" s="111">
        <v>3.301E12</v>
      </c>
      <c r="C15" s="112">
        <v>2.467E12</v>
      </c>
      <c r="D15" s="111">
        <v>1676.0</v>
      </c>
      <c r="E15" s="112">
        <v>1151.0</v>
      </c>
      <c r="F15" s="111">
        <v>1.197931E12</v>
      </c>
      <c r="G15" s="112">
        <v>3.60961E11</v>
      </c>
      <c r="H15" s="111">
        <v>2.38283E11</v>
      </c>
      <c r="I15" s="112">
        <v>4.17427E11</v>
      </c>
      <c r="J15" s="111">
        <v>16984.0</v>
      </c>
      <c r="K15" s="112">
        <v>1023.0</v>
      </c>
      <c r="L15" s="111">
        <v>1279357.0</v>
      </c>
      <c r="M15" s="112">
        <v>1210987.0</v>
      </c>
      <c r="N15" s="111">
        <v>29655.0</v>
      </c>
      <c r="O15" s="112">
        <v>6551.0</v>
      </c>
      <c r="P15" s="111">
        <v>1.53740107824E11</v>
      </c>
      <c r="Q15" s="112">
        <v>4.7647813591E10</v>
      </c>
      <c r="R15" s="111">
        <v>450568.0</v>
      </c>
      <c r="S15" s="112">
        <v>347441.0</v>
      </c>
      <c r="T15" s="111">
        <v>3782180.0</v>
      </c>
      <c r="U15" s="112">
        <v>4425584.0</v>
      </c>
      <c r="V15" s="140"/>
    </row>
    <row r="16">
      <c r="A16" s="110" t="s">
        <v>158</v>
      </c>
      <c r="B16" s="128">
        <v>3.8568E13</v>
      </c>
      <c r="C16" s="129">
        <v>3.6838E13</v>
      </c>
      <c r="D16" s="137"/>
      <c r="E16" s="138"/>
      <c r="F16" s="137"/>
      <c r="G16" s="138"/>
      <c r="H16" s="137"/>
      <c r="I16" s="138"/>
      <c r="J16" s="137"/>
      <c r="K16" s="138"/>
      <c r="L16" s="137"/>
      <c r="M16" s="138"/>
      <c r="N16" s="137"/>
      <c r="O16" s="138"/>
      <c r="P16" s="137"/>
      <c r="Q16" s="138"/>
      <c r="R16" s="137"/>
      <c r="S16" s="138"/>
      <c r="T16" s="137"/>
      <c r="U16" s="138"/>
      <c r="V16" s="139"/>
    </row>
    <row r="17">
      <c r="A17" s="110" t="s">
        <v>162</v>
      </c>
      <c r="B17" s="141">
        <f t="shared" ref="B17:U17" si="3">sum(B18:B19)</f>
        <v>0</v>
      </c>
      <c r="C17" s="141">
        <f t="shared" si="3"/>
        <v>0</v>
      </c>
      <c r="D17" s="141">
        <f t="shared" si="3"/>
        <v>0</v>
      </c>
      <c r="E17" s="141">
        <f t="shared" si="3"/>
        <v>0</v>
      </c>
      <c r="F17" s="141">
        <f t="shared" si="3"/>
        <v>969048000000</v>
      </c>
      <c r="G17" s="141">
        <f t="shared" si="3"/>
        <v>599967000000</v>
      </c>
      <c r="H17" s="141">
        <f t="shared" si="3"/>
        <v>0</v>
      </c>
      <c r="I17" s="141">
        <f t="shared" si="3"/>
        <v>0</v>
      </c>
      <c r="J17" s="141">
        <f t="shared" si="3"/>
        <v>0</v>
      </c>
      <c r="K17" s="141">
        <f t="shared" si="3"/>
        <v>0</v>
      </c>
      <c r="L17" s="141">
        <f t="shared" si="3"/>
        <v>0</v>
      </c>
      <c r="M17" s="141">
        <f t="shared" si="3"/>
        <v>0</v>
      </c>
      <c r="N17" s="141">
        <f t="shared" si="3"/>
        <v>0</v>
      </c>
      <c r="O17" s="141">
        <f t="shared" si="3"/>
        <v>0</v>
      </c>
      <c r="P17" s="141">
        <f t="shared" si="3"/>
        <v>0</v>
      </c>
      <c r="Q17" s="141">
        <f t="shared" si="3"/>
        <v>0</v>
      </c>
      <c r="R17" s="141">
        <f t="shared" si="3"/>
        <v>0</v>
      </c>
      <c r="S17" s="141">
        <f t="shared" si="3"/>
        <v>0</v>
      </c>
      <c r="T17" s="141">
        <f t="shared" si="3"/>
        <v>0</v>
      </c>
      <c r="U17" s="141">
        <f t="shared" si="3"/>
        <v>0</v>
      </c>
      <c r="V17" s="142"/>
    </row>
    <row r="18">
      <c r="A18" s="93" t="s">
        <v>163</v>
      </c>
      <c r="B18" s="134"/>
      <c r="C18" s="135"/>
      <c r="D18" s="134"/>
      <c r="E18" s="135"/>
      <c r="F18" s="111">
        <v>8.45486E11</v>
      </c>
      <c r="G18" s="112">
        <v>4.4587E11</v>
      </c>
      <c r="H18" s="134"/>
      <c r="I18" s="135"/>
      <c r="J18" s="134"/>
      <c r="K18" s="135"/>
      <c r="L18" s="134"/>
      <c r="M18" s="135"/>
      <c r="N18" s="134"/>
      <c r="O18" s="135"/>
      <c r="P18" s="134"/>
      <c r="Q18" s="135"/>
      <c r="R18" s="134"/>
      <c r="S18" s="135"/>
      <c r="T18" s="134"/>
      <c r="U18" s="135"/>
      <c r="V18" s="136"/>
    </row>
    <row r="19">
      <c r="A19" s="93" t="s">
        <v>164</v>
      </c>
      <c r="B19" s="134"/>
      <c r="C19" s="135"/>
      <c r="D19" s="134"/>
      <c r="E19" s="135"/>
      <c r="F19" s="111">
        <v>1.23562E11</v>
      </c>
      <c r="G19" s="112">
        <v>1.54097E11</v>
      </c>
      <c r="H19" s="134"/>
      <c r="I19" s="135"/>
      <c r="J19" s="134"/>
      <c r="K19" s="135"/>
      <c r="L19" s="134"/>
      <c r="M19" s="135"/>
      <c r="N19" s="134"/>
      <c r="O19" s="135"/>
      <c r="P19" s="134"/>
      <c r="Q19" s="135"/>
      <c r="R19" s="134"/>
      <c r="S19" s="135"/>
      <c r="T19" s="134"/>
      <c r="U19" s="135"/>
      <c r="V19" s="136"/>
    </row>
    <row r="20">
      <c r="A20" s="110" t="s">
        <v>173</v>
      </c>
      <c r="B20" s="141">
        <f t="shared" ref="B20:U20" si="4">sum(B21:B22)</f>
        <v>5374000000000</v>
      </c>
      <c r="C20" s="141">
        <f t="shared" si="4"/>
        <v>4941000000000</v>
      </c>
      <c r="D20" s="141">
        <f t="shared" si="4"/>
        <v>240419</v>
      </c>
      <c r="E20" s="141">
        <f t="shared" si="4"/>
        <v>327214</v>
      </c>
      <c r="F20" s="141">
        <f t="shared" si="4"/>
        <v>2040719000000</v>
      </c>
      <c r="G20" s="141">
        <f t="shared" si="4"/>
        <v>2015334000000</v>
      </c>
      <c r="H20" s="141">
        <f t="shared" si="4"/>
        <v>254638000000</v>
      </c>
      <c r="I20" s="141">
        <f t="shared" si="4"/>
        <v>286311000000</v>
      </c>
      <c r="J20" s="141">
        <f t="shared" si="4"/>
        <v>320753</v>
      </c>
      <c r="K20" s="141">
        <f t="shared" si="4"/>
        <v>152208</v>
      </c>
      <c r="L20" s="141">
        <f t="shared" si="4"/>
        <v>9141</v>
      </c>
      <c r="M20" s="141">
        <f t="shared" si="4"/>
        <v>5803</v>
      </c>
      <c r="N20" s="141">
        <f t="shared" si="4"/>
        <v>43818</v>
      </c>
      <c r="O20" s="141">
        <f t="shared" si="4"/>
        <v>34023</v>
      </c>
      <c r="P20" s="141">
        <f t="shared" si="4"/>
        <v>0</v>
      </c>
      <c r="Q20" s="141">
        <f t="shared" si="4"/>
        <v>0</v>
      </c>
      <c r="R20" s="141">
        <f t="shared" si="4"/>
        <v>1806</v>
      </c>
      <c r="S20" s="141">
        <f t="shared" si="4"/>
        <v>2042</v>
      </c>
      <c r="T20" s="141">
        <f t="shared" si="4"/>
        <v>18859326</v>
      </c>
      <c r="U20" s="141">
        <f t="shared" si="4"/>
        <v>22551949</v>
      </c>
      <c r="V20" s="142"/>
    </row>
    <row r="21">
      <c r="A21" s="93" t="s">
        <v>174</v>
      </c>
      <c r="B21" s="111">
        <v>4.641E12</v>
      </c>
      <c r="C21" s="112">
        <v>4.342E12</v>
      </c>
      <c r="D21" s="111">
        <v>240194.0</v>
      </c>
      <c r="E21" s="112">
        <v>327214.0</v>
      </c>
      <c r="F21" s="111">
        <v>8.33144E11</v>
      </c>
      <c r="G21" s="112">
        <v>1.04203E12</v>
      </c>
      <c r="H21" s="111">
        <v>2.31564E11</v>
      </c>
      <c r="I21" s="112">
        <v>2.12065E11</v>
      </c>
      <c r="J21" s="111">
        <v>294989.0</v>
      </c>
      <c r="K21" s="112">
        <v>152208.0</v>
      </c>
      <c r="L21" s="111">
        <v>9141.0</v>
      </c>
      <c r="M21" s="112">
        <v>5803.0</v>
      </c>
      <c r="N21" s="134"/>
      <c r="O21" s="135"/>
      <c r="P21" s="134"/>
      <c r="Q21" s="135"/>
      <c r="R21" s="111">
        <v>1806.0</v>
      </c>
      <c r="S21" s="112">
        <v>2042.0</v>
      </c>
      <c r="T21" s="111">
        <v>1.4733064E7</v>
      </c>
      <c r="U21" s="112">
        <v>792418.0</v>
      </c>
      <c r="V21" s="140"/>
    </row>
    <row r="22">
      <c r="A22" s="93" t="s">
        <v>175</v>
      </c>
      <c r="B22" s="111">
        <v>7.33E11</v>
      </c>
      <c r="C22" s="112">
        <v>5.99E11</v>
      </c>
      <c r="D22" s="111">
        <v>225.0</v>
      </c>
      <c r="E22" s="112">
        <v>0.0</v>
      </c>
      <c r="F22" s="111">
        <v>1.207575E12</v>
      </c>
      <c r="G22" s="112">
        <v>9.73304E11</v>
      </c>
      <c r="H22" s="111">
        <v>2.3074E10</v>
      </c>
      <c r="I22" s="112">
        <v>7.4246E10</v>
      </c>
      <c r="J22" s="111">
        <v>25764.0</v>
      </c>
      <c r="K22" s="112">
        <v>0.0</v>
      </c>
      <c r="L22" s="134"/>
      <c r="M22" s="135"/>
      <c r="N22" s="111">
        <v>43818.0</v>
      </c>
      <c r="O22" s="112">
        <v>34023.0</v>
      </c>
      <c r="P22" s="134"/>
      <c r="Q22" s="135"/>
      <c r="R22" s="134"/>
      <c r="S22" s="135"/>
      <c r="T22" s="111">
        <v>4126262.0</v>
      </c>
      <c r="U22" s="112">
        <v>2.1759531E7</v>
      </c>
      <c r="V22" s="140"/>
    </row>
    <row r="23">
      <c r="A23" s="110" t="s">
        <v>176</v>
      </c>
      <c r="B23" s="137"/>
      <c r="C23" s="138"/>
      <c r="D23" s="128">
        <v>1.0094023E7</v>
      </c>
      <c r="E23" s="129">
        <v>9128428.0</v>
      </c>
      <c r="F23" s="137"/>
      <c r="G23" s="138"/>
      <c r="H23" s="137"/>
      <c r="I23" s="138"/>
      <c r="J23" s="128">
        <v>8087950.0</v>
      </c>
      <c r="K23" s="129">
        <v>4698748.0</v>
      </c>
      <c r="L23" s="128">
        <v>369626.0</v>
      </c>
      <c r="M23" s="129">
        <v>486538.0</v>
      </c>
      <c r="N23" s="128">
        <v>2904699.0</v>
      </c>
      <c r="O23" s="129">
        <v>2830700.0</v>
      </c>
      <c r="P23" s="128">
        <v>2.664947948466E12</v>
      </c>
      <c r="Q23" s="129">
        <v>2.810769398502E12</v>
      </c>
      <c r="R23" s="128">
        <v>408454.0</v>
      </c>
      <c r="S23" s="129">
        <v>542624.0</v>
      </c>
      <c r="T23" s="128">
        <v>7.7803258E7</v>
      </c>
      <c r="U23" s="129">
        <v>4.3199206E7</v>
      </c>
      <c r="V23" s="130"/>
    </row>
    <row r="24">
      <c r="A24" s="110" t="s">
        <v>180</v>
      </c>
      <c r="B24" s="128">
        <v>6.41E11</v>
      </c>
      <c r="C24" s="129">
        <v>4.54E11</v>
      </c>
      <c r="D24" s="137"/>
      <c r="E24" s="138"/>
      <c r="F24" s="128">
        <v>1.86853E11</v>
      </c>
      <c r="G24" s="129">
        <v>2.24036E11</v>
      </c>
      <c r="H24" s="128">
        <v>2.9882E10</v>
      </c>
      <c r="I24" s="129">
        <v>2.375E10</v>
      </c>
      <c r="J24" s="128">
        <v>195724.0</v>
      </c>
      <c r="K24" s="129">
        <v>150015.0</v>
      </c>
      <c r="L24" s="128">
        <v>106862.0</v>
      </c>
      <c r="M24" s="129">
        <v>69505.0</v>
      </c>
      <c r="N24" s="128">
        <v>46878.0</v>
      </c>
      <c r="O24" s="129">
        <v>35052.0</v>
      </c>
      <c r="P24" s="128">
        <v>2.2916957189E10</v>
      </c>
      <c r="Q24" s="129">
        <v>1.8231978796E10</v>
      </c>
      <c r="R24" s="137"/>
      <c r="S24" s="138"/>
      <c r="T24" s="128">
        <v>9369825.0</v>
      </c>
      <c r="U24" s="129">
        <v>4634581.0</v>
      </c>
      <c r="V24" s="130"/>
    </row>
    <row r="25">
      <c r="A25" s="131" t="s">
        <v>182</v>
      </c>
      <c r="B25" s="132">
        <f t="shared" ref="B25:V25" si="5">B26</f>
        <v>1775000000000</v>
      </c>
      <c r="C25" s="132">
        <f t="shared" si="5"/>
        <v>1711000000000</v>
      </c>
      <c r="D25" s="132" t="str">
        <f t="shared" si="5"/>
        <v/>
      </c>
      <c r="E25" s="132" t="str">
        <f t="shared" si="5"/>
        <v/>
      </c>
      <c r="F25" s="132">
        <f t="shared" si="5"/>
        <v>916256000000</v>
      </c>
      <c r="G25" s="132">
        <f t="shared" si="5"/>
        <v>1031496000000</v>
      </c>
      <c r="H25" s="132" t="str">
        <f t="shared" si="5"/>
        <v/>
      </c>
      <c r="I25" s="132" t="str">
        <f t="shared" si="5"/>
        <v/>
      </c>
      <c r="J25" s="132">
        <f t="shared" si="5"/>
        <v>343974</v>
      </c>
      <c r="K25" s="132">
        <f t="shared" si="5"/>
        <v>317365</v>
      </c>
      <c r="L25" s="132">
        <f t="shared" si="5"/>
        <v>719395</v>
      </c>
      <c r="M25" s="132">
        <f t="shared" si="5"/>
        <v>741322</v>
      </c>
      <c r="N25" s="132">
        <f t="shared" si="5"/>
        <v>202756</v>
      </c>
      <c r="O25" s="132">
        <f t="shared" si="5"/>
        <v>156182</v>
      </c>
      <c r="P25" s="132">
        <f t="shared" si="5"/>
        <v>355970966138</v>
      </c>
      <c r="Q25" s="132">
        <f t="shared" si="5"/>
        <v>211679682918</v>
      </c>
      <c r="R25" s="132">
        <f t="shared" si="5"/>
        <v>2648</v>
      </c>
      <c r="S25" s="132">
        <f t="shared" si="5"/>
        <v>2476</v>
      </c>
      <c r="T25" s="132" t="str">
        <f t="shared" si="5"/>
        <v/>
      </c>
      <c r="U25" s="132">
        <f t="shared" si="5"/>
        <v>0</v>
      </c>
      <c r="V25" s="132" t="str">
        <f t="shared" si="5"/>
        <v/>
      </c>
    </row>
    <row r="26">
      <c r="A26" s="93" t="s">
        <v>185</v>
      </c>
      <c r="B26" s="111">
        <v>1.775E12</v>
      </c>
      <c r="C26" s="112">
        <v>1.711E12</v>
      </c>
      <c r="D26" s="134"/>
      <c r="E26" s="135"/>
      <c r="F26" s="111">
        <v>9.16256E11</v>
      </c>
      <c r="G26" s="112">
        <v>1.031496E12</v>
      </c>
      <c r="H26" s="134"/>
      <c r="I26" s="135"/>
      <c r="J26" s="111">
        <v>343974.0</v>
      </c>
      <c r="K26" s="112">
        <v>317365.0</v>
      </c>
      <c r="L26" s="111">
        <v>719395.0</v>
      </c>
      <c r="M26" s="112">
        <v>741322.0</v>
      </c>
      <c r="N26" s="111">
        <v>202756.0</v>
      </c>
      <c r="O26" s="112">
        <v>156182.0</v>
      </c>
      <c r="P26" s="111">
        <v>3.55970966138E11</v>
      </c>
      <c r="Q26" s="112">
        <v>2.11679682918E11</v>
      </c>
      <c r="R26" s="111">
        <v>2648.0</v>
      </c>
      <c r="S26" s="112">
        <v>2476.0</v>
      </c>
      <c r="T26" s="134"/>
      <c r="U26" s="112">
        <v>0.0</v>
      </c>
      <c r="V26" s="140"/>
    </row>
    <row r="27">
      <c r="A27" s="110" t="s">
        <v>186</v>
      </c>
      <c r="B27" s="128">
        <v>2.764E12</v>
      </c>
      <c r="C27" s="129">
        <v>4.606E12</v>
      </c>
      <c r="D27" s="128">
        <v>104771.0</v>
      </c>
      <c r="E27" s="129">
        <v>39366.0</v>
      </c>
      <c r="F27" s="128">
        <v>3.10716E12</v>
      </c>
      <c r="G27" s="129">
        <v>4.218005E12</v>
      </c>
      <c r="H27" s="128">
        <v>7.0259E10</v>
      </c>
      <c r="I27" s="129">
        <v>2.0521E11</v>
      </c>
      <c r="J27" s="128">
        <v>1155748.0</v>
      </c>
      <c r="K27" s="129">
        <v>561799.0</v>
      </c>
      <c r="L27" s="128">
        <v>31806.0</v>
      </c>
      <c r="M27" s="129">
        <v>21628.0</v>
      </c>
      <c r="N27" s="128">
        <v>6677.0</v>
      </c>
      <c r="O27" s="129">
        <v>17028.0</v>
      </c>
      <c r="P27" s="128">
        <v>9.8945069665E10</v>
      </c>
      <c r="Q27" s="129">
        <v>9.38279298E10</v>
      </c>
      <c r="R27" s="128">
        <v>1152.0</v>
      </c>
      <c r="S27" s="129">
        <v>1653.0</v>
      </c>
      <c r="T27" s="128">
        <v>4.9704754E7</v>
      </c>
      <c r="U27" s="129">
        <v>4030299.0</v>
      </c>
      <c r="V27" s="130"/>
    </row>
    <row r="28">
      <c r="A28" s="110" t="s">
        <v>187</v>
      </c>
      <c r="B28" s="128">
        <v>2.684E12</v>
      </c>
      <c r="C28" s="129">
        <v>2.18E12</v>
      </c>
      <c r="D28" s="137"/>
      <c r="E28" s="138"/>
      <c r="F28" s="137"/>
      <c r="G28" s="138"/>
      <c r="H28" s="137"/>
      <c r="I28" s="138"/>
      <c r="J28" s="137"/>
      <c r="K28" s="138"/>
      <c r="L28" s="137"/>
      <c r="M28" s="138"/>
      <c r="N28" s="137"/>
      <c r="O28" s="138"/>
      <c r="P28" s="137"/>
      <c r="Q28" s="138"/>
      <c r="R28" s="137"/>
      <c r="S28" s="138"/>
      <c r="T28" s="137"/>
      <c r="U28" s="138"/>
      <c r="V28" s="139"/>
    </row>
    <row r="29">
      <c r="A29" s="110" t="s">
        <v>191</v>
      </c>
      <c r="B29" s="128">
        <v>4.973E12</v>
      </c>
      <c r="C29" s="129">
        <v>5.124E12</v>
      </c>
      <c r="D29" s="128">
        <v>240854.0</v>
      </c>
      <c r="E29" s="129">
        <v>187979.0</v>
      </c>
      <c r="F29" s="128">
        <v>3.60718E11</v>
      </c>
      <c r="G29" s="129">
        <v>1.36E11</v>
      </c>
      <c r="H29" s="137"/>
      <c r="I29" s="138"/>
      <c r="J29" s="128">
        <v>2958.0</v>
      </c>
      <c r="K29" s="129">
        <v>1227.0</v>
      </c>
      <c r="L29" s="128">
        <v>1291631.0</v>
      </c>
      <c r="M29" s="129">
        <v>1066400.0</v>
      </c>
      <c r="N29" s="137"/>
      <c r="O29" s="138"/>
      <c r="P29" s="137"/>
      <c r="Q29" s="138"/>
      <c r="R29" s="128">
        <v>3386.0</v>
      </c>
      <c r="S29" s="129">
        <v>35738.0</v>
      </c>
      <c r="T29" s="128">
        <v>8189426.0</v>
      </c>
      <c r="U29" s="129">
        <v>5053846.0</v>
      </c>
      <c r="V29" s="130"/>
    </row>
    <row r="30">
      <c r="A30" s="110" t="s">
        <v>192</v>
      </c>
      <c r="B30" s="137"/>
      <c r="C30" s="138"/>
      <c r="D30" s="137"/>
      <c r="E30" s="138"/>
      <c r="F30" s="137"/>
      <c r="G30" s="138"/>
      <c r="H30" s="128">
        <v>5.1406E10</v>
      </c>
      <c r="I30" s="129">
        <v>0.0</v>
      </c>
      <c r="J30" s="137"/>
      <c r="K30" s="138"/>
      <c r="L30" s="137"/>
      <c r="M30" s="138"/>
      <c r="N30" s="137"/>
      <c r="O30" s="138"/>
      <c r="P30" s="137"/>
      <c r="Q30" s="138"/>
      <c r="R30" s="137"/>
      <c r="S30" s="138"/>
      <c r="T30" s="137"/>
      <c r="U30" s="129">
        <v>0.0</v>
      </c>
      <c r="V30" s="130"/>
    </row>
    <row r="31">
      <c r="A31" s="124" t="s">
        <v>195</v>
      </c>
      <c r="B31" s="143">
        <v>2.79493E14</v>
      </c>
      <c r="C31" s="144">
        <v>2.33479E14</v>
      </c>
      <c r="D31" s="143">
        <v>1.6920309E7</v>
      </c>
      <c r="E31" s="144">
        <v>1.5082066E7</v>
      </c>
      <c r="F31" s="143">
        <v>9.1361143E13</v>
      </c>
      <c r="G31" s="144">
        <v>6.1548172E13</v>
      </c>
      <c r="H31" s="143">
        <v>1.0472247E13</v>
      </c>
      <c r="I31" s="144">
        <v>1.0750346E13</v>
      </c>
      <c r="J31" s="143">
        <v>1.2525129E7</v>
      </c>
      <c r="K31" s="144">
        <v>1.0275605E7</v>
      </c>
      <c r="L31" s="143">
        <v>4501305.0</v>
      </c>
      <c r="M31" s="144">
        <v>4164164.0</v>
      </c>
      <c r="N31" s="143">
        <v>2.0421612E7</v>
      </c>
      <c r="O31" s="144">
        <v>1.5394079E7</v>
      </c>
      <c r="P31" s="143">
        <v>2.090888937127E12</v>
      </c>
      <c r="Q31" s="144">
        <v>1.886324466891E12</v>
      </c>
      <c r="R31" s="143">
        <v>1823936.0</v>
      </c>
      <c r="S31" s="144">
        <v>1887200.0</v>
      </c>
      <c r="T31" s="143">
        <v>1.200808829E9</v>
      </c>
      <c r="U31" s="144">
        <v>7.59515745E8</v>
      </c>
      <c r="V31" s="145"/>
    </row>
    <row r="32">
      <c r="A32" s="110" t="s">
        <v>196</v>
      </c>
      <c r="B32" s="128">
        <v>3.993E13</v>
      </c>
      <c r="C32" s="129">
        <v>3.5239E13</v>
      </c>
      <c r="D32" s="137"/>
      <c r="E32" s="138"/>
      <c r="F32" s="137"/>
      <c r="G32" s="138"/>
      <c r="H32" s="137"/>
      <c r="I32" s="138"/>
      <c r="J32" s="137"/>
      <c r="K32" s="138"/>
      <c r="L32" s="137"/>
      <c r="M32" s="138"/>
      <c r="N32" s="137"/>
      <c r="O32" s="138"/>
      <c r="P32" s="137"/>
      <c r="Q32" s="138"/>
      <c r="R32" s="137"/>
      <c r="S32" s="138"/>
      <c r="T32" s="137"/>
      <c r="U32" s="138"/>
      <c r="V32" s="139"/>
    </row>
    <row r="33">
      <c r="A33" s="110" t="s">
        <v>197</v>
      </c>
      <c r="B33" s="128">
        <v>7.39E11</v>
      </c>
      <c r="C33" s="129">
        <v>6.83E11</v>
      </c>
      <c r="D33" s="137"/>
      <c r="E33" s="138"/>
      <c r="F33" s="128">
        <v>5.61219E11</v>
      </c>
      <c r="G33" s="129">
        <v>5.19151E11</v>
      </c>
      <c r="H33" s="137"/>
      <c r="I33" s="138"/>
      <c r="J33" s="137"/>
      <c r="K33" s="138"/>
      <c r="L33" s="137"/>
      <c r="M33" s="138"/>
      <c r="N33" s="137"/>
      <c r="O33" s="138"/>
      <c r="P33" s="137"/>
      <c r="Q33" s="138"/>
      <c r="R33" s="137"/>
      <c r="S33" s="138"/>
      <c r="T33" s="137"/>
      <c r="U33" s="138"/>
      <c r="V33" s="139"/>
    </row>
    <row r="34">
      <c r="A34" s="110" t="s">
        <v>199</v>
      </c>
      <c r="B34" s="137"/>
      <c r="C34" s="138"/>
      <c r="D34" s="137"/>
      <c r="E34" s="138"/>
      <c r="F34" s="137"/>
      <c r="G34" s="138"/>
      <c r="H34" s="137"/>
      <c r="I34" s="138"/>
      <c r="J34" s="137"/>
      <c r="K34" s="138"/>
      <c r="L34" s="128">
        <v>58665.0</v>
      </c>
      <c r="M34" s="129">
        <v>64818.0</v>
      </c>
      <c r="N34" s="137"/>
      <c r="O34" s="138"/>
      <c r="P34" s="128">
        <v>6.106605555E9</v>
      </c>
      <c r="Q34" s="129">
        <v>2.675019109E9</v>
      </c>
      <c r="R34" s="137"/>
      <c r="S34" s="138"/>
      <c r="T34" s="137"/>
      <c r="U34" s="138"/>
      <c r="V34" s="139"/>
    </row>
    <row r="35">
      <c r="A35" s="131" t="s">
        <v>201</v>
      </c>
      <c r="B35" s="132">
        <f t="shared" ref="B35:U35" si="6">sum(B36:B37)</f>
        <v>0</v>
      </c>
      <c r="C35" s="132">
        <f t="shared" si="6"/>
        <v>0</v>
      </c>
      <c r="D35" s="132">
        <f t="shared" si="6"/>
        <v>0</v>
      </c>
      <c r="E35" s="132">
        <f t="shared" si="6"/>
        <v>0</v>
      </c>
      <c r="F35" s="132">
        <f t="shared" si="6"/>
        <v>124079000000</v>
      </c>
      <c r="G35" s="132">
        <f t="shared" si="6"/>
        <v>155000000</v>
      </c>
      <c r="H35" s="132">
        <f t="shared" si="6"/>
        <v>0</v>
      </c>
      <c r="I35" s="132">
        <f t="shared" si="6"/>
        <v>0</v>
      </c>
      <c r="J35" s="132">
        <f t="shared" si="6"/>
        <v>0</v>
      </c>
      <c r="K35" s="132">
        <f t="shared" si="6"/>
        <v>0</v>
      </c>
      <c r="L35" s="132">
        <f t="shared" si="6"/>
        <v>0</v>
      </c>
      <c r="M35" s="132">
        <f t="shared" si="6"/>
        <v>0</v>
      </c>
      <c r="N35" s="132">
        <f t="shared" si="6"/>
        <v>0</v>
      </c>
      <c r="O35" s="132">
        <f t="shared" si="6"/>
        <v>0</v>
      </c>
      <c r="P35" s="132">
        <f t="shared" si="6"/>
        <v>0</v>
      </c>
      <c r="Q35" s="132">
        <f t="shared" si="6"/>
        <v>0</v>
      </c>
      <c r="R35" s="132">
        <f t="shared" si="6"/>
        <v>0</v>
      </c>
      <c r="S35" s="132">
        <f t="shared" si="6"/>
        <v>0</v>
      </c>
      <c r="T35" s="132">
        <f t="shared" si="6"/>
        <v>0</v>
      </c>
      <c r="U35" s="132">
        <f t="shared" si="6"/>
        <v>0</v>
      </c>
      <c r="V35" s="133"/>
    </row>
    <row r="36">
      <c r="A36" s="93" t="s">
        <v>202</v>
      </c>
      <c r="B36" s="134"/>
      <c r="C36" s="135"/>
      <c r="D36" s="134"/>
      <c r="E36" s="135"/>
      <c r="F36" s="111">
        <v>1.07565E11</v>
      </c>
      <c r="G36" s="112">
        <v>1.55E8</v>
      </c>
      <c r="H36" s="134"/>
      <c r="I36" s="135"/>
      <c r="J36" s="134"/>
      <c r="K36" s="135"/>
      <c r="L36" s="134"/>
      <c r="M36" s="135"/>
      <c r="N36" s="134"/>
      <c r="O36" s="135"/>
      <c r="P36" s="134"/>
      <c r="Q36" s="135"/>
      <c r="R36" s="134"/>
      <c r="S36" s="135"/>
      <c r="T36" s="134"/>
      <c r="U36" s="135"/>
      <c r="V36" s="136"/>
    </row>
    <row r="37">
      <c r="A37" s="93" t="s">
        <v>203</v>
      </c>
      <c r="B37" s="134"/>
      <c r="C37" s="135"/>
      <c r="D37" s="134"/>
      <c r="E37" s="135"/>
      <c r="F37" s="111">
        <v>1.6514E10</v>
      </c>
      <c r="G37" s="112">
        <v>0.0</v>
      </c>
      <c r="H37" s="134"/>
      <c r="I37" s="135"/>
      <c r="J37" s="134"/>
      <c r="K37" s="135"/>
      <c r="L37" s="134"/>
      <c r="M37" s="135"/>
      <c r="N37" s="134"/>
      <c r="O37" s="135"/>
      <c r="P37" s="134"/>
      <c r="Q37" s="135"/>
      <c r="R37" s="134"/>
      <c r="S37" s="135"/>
      <c r="T37" s="134"/>
      <c r="U37" s="135"/>
      <c r="V37" s="136"/>
    </row>
    <row r="38">
      <c r="A38" s="131" t="s">
        <v>204</v>
      </c>
      <c r="B38" s="132">
        <f t="shared" ref="B38:U38" si="7">sum(B39:B40)</f>
        <v>2774000000000</v>
      </c>
      <c r="C38" s="132">
        <f t="shared" si="7"/>
        <v>3179000000000</v>
      </c>
      <c r="D38" s="132">
        <f t="shared" si="7"/>
        <v>0</v>
      </c>
      <c r="E38" s="132">
        <f t="shared" si="7"/>
        <v>0</v>
      </c>
      <c r="F38" s="132">
        <f t="shared" si="7"/>
        <v>3179414000000</v>
      </c>
      <c r="G38" s="132">
        <f t="shared" si="7"/>
        <v>3268468000000</v>
      </c>
      <c r="H38" s="132">
        <f t="shared" si="7"/>
        <v>0</v>
      </c>
      <c r="I38" s="132">
        <f t="shared" si="7"/>
        <v>0</v>
      </c>
      <c r="J38" s="132">
        <f t="shared" si="7"/>
        <v>59529</v>
      </c>
      <c r="K38" s="132">
        <f t="shared" si="7"/>
        <v>57916</v>
      </c>
      <c r="L38" s="132">
        <f t="shared" si="7"/>
        <v>0</v>
      </c>
      <c r="M38" s="132">
        <f t="shared" si="7"/>
        <v>0</v>
      </c>
      <c r="N38" s="132">
        <f t="shared" si="7"/>
        <v>0</v>
      </c>
      <c r="O38" s="132">
        <f t="shared" si="7"/>
        <v>0</v>
      </c>
      <c r="P38" s="132">
        <f t="shared" si="7"/>
        <v>0</v>
      </c>
      <c r="Q38" s="132">
        <f t="shared" si="7"/>
        <v>0</v>
      </c>
      <c r="R38" s="132">
        <f t="shared" si="7"/>
        <v>0</v>
      </c>
      <c r="S38" s="132">
        <f t="shared" si="7"/>
        <v>0</v>
      </c>
      <c r="T38" s="132">
        <f t="shared" si="7"/>
        <v>493450000</v>
      </c>
      <c r="U38" s="132">
        <f t="shared" si="7"/>
        <v>0</v>
      </c>
      <c r="V38" s="133"/>
    </row>
    <row r="39">
      <c r="A39" s="93" t="s">
        <v>205</v>
      </c>
      <c r="B39" s="111">
        <v>6.97E11</v>
      </c>
      <c r="C39" s="112">
        <v>8.4E11</v>
      </c>
      <c r="D39" s="134"/>
      <c r="E39" s="135"/>
      <c r="F39" s="111">
        <v>3.11702E11</v>
      </c>
      <c r="G39" s="112">
        <v>4.57815E11</v>
      </c>
      <c r="H39" s="134"/>
      <c r="I39" s="135"/>
      <c r="J39" s="134"/>
      <c r="K39" s="135"/>
      <c r="L39" s="134"/>
      <c r="M39" s="135"/>
      <c r="N39" s="134"/>
      <c r="O39" s="135"/>
      <c r="P39" s="134"/>
      <c r="Q39" s="135"/>
      <c r="R39" s="134"/>
      <c r="S39" s="135"/>
      <c r="T39" s="111">
        <v>4.0E8</v>
      </c>
      <c r="U39" s="135"/>
      <c r="V39" s="136"/>
    </row>
    <row r="40">
      <c r="A40" s="93" t="s">
        <v>206</v>
      </c>
      <c r="B40" s="111">
        <v>2.077E12</v>
      </c>
      <c r="C40" s="112">
        <v>2.339E12</v>
      </c>
      <c r="D40" s="134"/>
      <c r="E40" s="135"/>
      <c r="F40" s="111">
        <v>2.867712E12</v>
      </c>
      <c r="G40" s="112">
        <v>2.810653E12</v>
      </c>
      <c r="H40" s="134"/>
      <c r="I40" s="135"/>
      <c r="J40" s="111">
        <v>59529.0</v>
      </c>
      <c r="K40" s="112">
        <v>57916.0</v>
      </c>
      <c r="L40" s="134"/>
      <c r="M40" s="135"/>
      <c r="N40" s="134"/>
      <c r="O40" s="135"/>
      <c r="P40" s="134"/>
      <c r="Q40" s="135"/>
      <c r="R40" s="134"/>
      <c r="S40" s="135"/>
      <c r="T40" s="111">
        <v>9.345E7</v>
      </c>
      <c r="U40" s="135"/>
      <c r="V40" s="136"/>
    </row>
    <row r="41">
      <c r="A41" s="110" t="s">
        <v>207</v>
      </c>
      <c r="B41" s="137"/>
      <c r="C41" s="138"/>
      <c r="D41" s="137"/>
      <c r="E41" s="138"/>
      <c r="F41" s="137"/>
      <c r="G41" s="138"/>
      <c r="H41" s="137"/>
      <c r="I41" s="138"/>
      <c r="J41" s="137"/>
      <c r="K41" s="138"/>
      <c r="L41" s="137"/>
      <c r="M41" s="138"/>
      <c r="N41" s="137"/>
      <c r="O41" s="138"/>
      <c r="P41" s="137"/>
      <c r="Q41" s="138"/>
      <c r="R41" s="137"/>
      <c r="S41" s="138"/>
      <c r="T41" s="128">
        <v>1.7610714E7</v>
      </c>
      <c r="U41" s="138"/>
      <c r="V41" s="139"/>
    </row>
    <row r="42">
      <c r="A42" s="110" t="s">
        <v>208</v>
      </c>
      <c r="B42" s="132">
        <f t="shared" ref="B42:U42" si="8">sum(B43:B44)</f>
        <v>61348000000000</v>
      </c>
      <c r="C42" s="132">
        <f t="shared" si="8"/>
        <v>46725000000000</v>
      </c>
      <c r="D42" s="132">
        <f t="shared" si="8"/>
        <v>766594</v>
      </c>
      <c r="E42" s="132">
        <f t="shared" si="8"/>
        <v>784283</v>
      </c>
      <c r="F42" s="132">
        <f t="shared" si="8"/>
        <v>14853244000000</v>
      </c>
      <c r="G42" s="132">
        <f t="shared" si="8"/>
        <v>5145851000000</v>
      </c>
      <c r="H42" s="132">
        <f t="shared" si="8"/>
        <v>0</v>
      </c>
      <c r="I42" s="132">
        <f t="shared" si="8"/>
        <v>0</v>
      </c>
      <c r="J42" s="132">
        <f t="shared" si="8"/>
        <v>355598</v>
      </c>
      <c r="K42" s="132">
        <f t="shared" si="8"/>
        <v>296788</v>
      </c>
      <c r="L42" s="132">
        <f t="shared" si="8"/>
        <v>13121</v>
      </c>
      <c r="M42" s="132">
        <f t="shared" si="8"/>
        <v>12263</v>
      </c>
      <c r="N42" s="132">
        <f t="shared" si="8"/>
        <v>194608</v>
      </c>
      <c r="O42" s="132">
        <f t="shared" si="8"/>
        <v>17701</v>
      </c>
      <c r="P42" s="132">
        <f t="shared" si="8"/>
        <v>0</v>
      </c>
      <c r="Q42" s="132">
        <f t="shared" si="8"/>
        <v>0</v>
      </c>
      <c r="R42" s="132">
        <f t="shared" si="8"/>
        <v>0</v>
      </c>
      <c r="S42" s="132">
        <f t="shared" si="8"/>
        <v>0</v>
      </c>
      <c r="T42" s="132">
        <f t="shared" si="8"/>
        <v>226120722</v>
      </c>
      <c r="U42" s="132">
        <f t="shared" si="8"/>
        <v>389356078</v>
      </c>
      <c r="V42" s="142"/>
    </row>
    <row r="43">
      <c r="A43" s="93" t="s">
        <v>209</v>
      </c>
      <c r="B43" s="111">
        <v>3.5708E13</v>
      </c>
      <c r="C43" s="112">
        <v>3.3653E13</v>
      </c>
      <c r="D43" s="134"/>
      <c r="E43" s="135"/>
      <c r="F43" s="111">
        <v>2.04135E11</v>
      </c>
      <c r="G43" s="112">
        <v>1.50721E11</v>
      </c>
      <c r="H43" s="134"/>
      <c r="I43" s="135"/>
      <c r="J43" s="111">
        <v>128447.0</v>
      </c>
      <c r="K43" s="112">
        <v>126829.0</v>
      </c>
      <c r="L43" s="134"/>
      <c r="M43" s="135"/>
      <c r="N43" s="134"/>
      <c r="O43" s="135"/>
      <c r="P43" s="134"/>
      <c r="Q43" s="135"/>
      <c r="R43" s="134"/>
      <c r="S43" s="135"/>
      <c r="T43" s="134"/>
      <c r="U43" s="135"/>
      <c r="V43" s="136"/>
    </row>
    <row r="44">
      <c r="A44" s="93" t="s">
        <v>210</v>
      </c>
      <c r="B44" s="111">
        <v>2.564E13</v>
      </c>
      <c r="C44" s="112">
        <v>1.3072E13</v>
      </c>
      <c r="D44" s="111">
        <v>766594.0</v>
      </c>
      <c r="E44" s="112">
        <v>784283.0</v>
      </c>
      <c r="F44" s="111">
        <v>1.4649109E13</v>
      </c>
      <c r="G44" s="112">
        <v>4.99513E12</v>
      </c>
      <c r="H44" s="134"/>
      <c r="I44" s="135"/>
      <c r="J44" s="111">
        <v>227151.0</v>
      </c>
      <c r="K44" s="112">
        <v>169959.0</v>
      </c>
      <c r="L44" s="111">
        <v>13121.0</v>
      </c>
      <c r="M44" s="112">
        <v>12263.0</v>
      </c>
      <c r="N44" s="111">
        <v>194608.0</v>
      </c>
      <c r="O44" s="112">
        <v>17701.0</v>
      </c>
      <c r="P44" s="111">
        <v>0.0</v>
      </c>
      <c r="Q44" s="112">
        <v>0.0</v>
      </c>
      <c r="R44" s="134"/>
      <c r="S44" s="135"/>
      <c r="T44" s="111">
        <v>2.26120722E8</v>
      </c>
      <c r="U44" s="112">
        <v>3.89356078E8</v>
      </c>
      <c r="V44" s="140"/>
    </row>
    <row r="45">
      <c r="A45" s="110" t="s">
        <v>212</v>
      </c>
      <c r="B45" s="132">
        <f t="shared" ref="B45:U45" si="9">sum(B46:B47)</f>
        <v>1603000000000</v>
      </c>
      <c r="C45" s="132">
        <f t="shared" si="9"/>
        <v>856000000000</v>
      </c>
      <c r="D45" s="132">
        <f t="shared" si="9"/>
        <v>276956</v>
      </c>
      <c r="E45" s="132">
        <f t="shared" si="9"/>
        <v>161433</v>
      </c>
      <c r="F45" s="132">
        <f t="shared" si="9"/>
        <v>1276220000000</v>
      </c>
      <c r="G45" s="132">
        <f t="shared" si="9"/>
        <v>523226000000</v>
      </c>
      <c r="H45" s="132">
        <f t="shared" si="9"/>
        <v>0</v>
      </c>
      <c r="I45" s="132">
        <f t="shared" si="9"/>
        <v>0</v>
      </c>
      <c r="J45" s="132">
        <f t="shared" si="9"/>
        <v>113343</v>
      </c>
      <c r="K45" s="132">
        <f t="shared" si="9"/>
        <v>49851</v>
      </c>
      <c r="L45" s="132">
        <f t="shared" si="9"/>
        <v>1090623</v>
      </c>
      <c r="M45" s="132">
        <f t="shared" si="9"/>
        <v>781497</v>
      </c>
      <c r="N45" s="132">
        <f t="shared" si="9"/>
        <v>0</v>
      </c>
      <c r="O45" s="132">
        <f t="shared" si="9"/>
        <v>0</v>
      </c>
      <c r="P45" s="132">
        <f t="shared" si="9"/>
        <v>0</v>
      </c>
      <c r="Q45" s="132">
        <f t="shared" si="9"/>
        <v>0</v>
      </c>
      <c r="R45" s="132">
        <f t="shared" si="9"/>
        <v>7254</v>
      </c>
      <c r="S45" s="132">
        <f t="shared" si="9"/>
        <v>72305</v>
      </c>
      <c r="T45" s="132">
        <f t="shared" si="9"/>
        <v>0</v>
      </c>
      <c r="U45" s="132">
        <f t="shared" si="9"/>
        <v>0</v>
      </c>
      <c r="V45" s="142"/>
    </row>
    <row r="46">
      <c r="A46" s="93" t="s">
        <v>214</v>
      </c>
      <c r="B46" s="111">
        <v>7.79E11</v>
      </c>
      <c r="C46" s="112">
        <v>7.73E11</v>
      </c>
      <c r="D46" s="111">
        <v>276956.0</v>
      </c>
      <c r="E46" s="112">
        <v>161433.0</v>
      </c>
      <c r="F46" s="134"/>
      <c r="G46" s="135"/>
      <c r="H46" s="134"/>
      <c r="I46" s="135"/>
      <c r="J46" s="111">
        <v>113343.0</v>
      </c>
      <c r="K46" s="112">
        <v>49851.0</v>
      </c>
      <c r="L46" s="111">
        <v>809607.0</v>
      </c>
      <c r="M46" s="112">
        <v>499458.0</v>
      </c>
      <c r="N46" s="134"/>
      <c r="O46" s="135"/>
      <c r="P46" s="134"/>
      <c r="Q46" s="135"/>
      <c r="R46" s="111">
        <v>7254.0</v>
      </c>
      <c r="S46" s="112">
        <v>72305.0</v>
      </c>
      <c r="T46" s="134"/>
      <c r="U46" s="135"/>
      <c r="V46" s="136"/>
    </row>
    <row r="47">
      <c r="A47" s="93" t="s">
        <v>215</v>
      </c>
      <c r="B47" s="111">
        <v>8.24E11</v>
      </c>
      <c r="C47" s="112">
        <v>8.3E10</v>
      </c>
      <c r="D47" s="134"/>
      <c r="E47" s="135"/>
      <c r="F47" s="111">
        <v>1.27622E12</v>
      </c>
      <c r="G47" s="112">
        <v>5.23226E11</v>
      </c>
      <c r="H47" s="134"/>
      <c r="I47" s="135"/>
      <c r="J47" s="134"/>
      <c r="K47" s="135"/>
      <c r="L47" s="111">
        <v>281016.0</v>
      </c>
      <c r="M47" s="112">
        <v>282039.0</v>
      </c>
      <c r="N47" s="134"/>
      <c r="O47" s="135"/>
      <c r="P47" s="134"/>
      <c r="Q47" s="135"/>
      <c r="R47" s="134"/>
      <c r="S47" s="135"/>
      <c r="T47" s="134"/>
      <c r="U47" s="135"/>
      <c r="V47" s="136"/>
    </row>
    <row r="48">
      <c r="A48" s="110" t="s">
        <v>216</v>
      </c>
      <c r="B48" s="132">
        <f t="shared" ref="B48:U48" si="10">sum(B49:B50)</f>
        <v>19596000000000</v>
      </c>
      <c r="C48" s="132">
        <f t="shared" si="10"/>
        <v>19140000000000</v>
      </c>
      <c r="D48" s="132">
        <f t="shared" si="10"/>
        <v>0</v>
      </c>
      <c r="E48" s="132">
        <f t="shared" si="10"/>
        <v>0</v>
      </c>
      <c r="F48" s="132">
        <f t="shared" si="10"/>
        <v>1243018000000</v>
      </c>
      <c r="G48" s="132">
        <f t="shared" si="10"/>
        <v>1114257000000</v>
      </c>
      <c r="H48" s="132">
        <f t="shared" si="10"/>
        <v>0</v>
      </c>
      <c r="I48" s="132">
        <f t="shared" si="10"/>
        <v>0</v>
      </c>
      <c r="J48" s="132">
        <f t="shared" si="10"/>
        <v>0</v>
      </c>
      <c r="K48" s="132">
        <f t="shared" si="10"/>
        <v>0</v>
      </c>
      <c r="L48" s="132">
        <f t="shared" si="10"/>
        <v>0</v>
      </c>
      <c r="M48" s="132">
        <f t="shared" si="10"/>
        <v>0</v>
      </c>
      <c r="N48" s="132">
        <f t="shared" si="10"/>
        <v>0</v>
      </c>
      <c r="O48" s="132">
        <f t="shared" si="10"/>
        <v>0</v>
      </c>
      <c r="P48" s="132">
        <f t="shared" si="10"/>
        <v>0</v>
      </c>
      <c r="Q48" s="132">
        <f t="shared" si="10"/>
        <v>0</v>
      </c>
      <c r="R48" s="132">
        <f t="shared" si="10"/>
        <v>0</v>
      </c>
      <c r="S48" s="132">
        <f t="shared" si="10"/>
        <v>0</v>
      </c>
      <c r="T48" s="132">
        <f t="shared" si="10"/>
        <v>0</v>
      </c>
      <c r="U48" s="132">
        <f t="shared" si="10"/>
        <v>0</v>
      </c>
      <c r="V48" s="142"/>
    </row>
    <row r="49">
      <c r="A49" s="93" t="s">
        <v>217</v>
      </c>
      <c r="B49" s="111">
        <v>6.32E12</v>
      </c>
      <c r="C49" s="112">
        <v>7.416E12</v>
      </c>
      <c r="D49" s="134"/>
      <c r="E49" s="135"/>
      <c r="F49" s="111">
        <v>1.243018E12</v>
      </c>
      <c r="G49" s="112">
        <v>1.114257E12</v>
      </c>
      <c r="H49" s="134"/>
      <c r="I49" s="135"/>
      <c r="J49" s="134"/>
      <c r="K49" s="135"/>
      <c r="L49" s="134"/>
      <c r="M49" s="135"/>
      <c r="N49" s="134"/>
      <c r="O49" s="135"/>
      <c r="P49" s="134"/>
      <c r="Q49" s="135"/>
      <c r="R49" s="134"/>
      <c r="S49" s="135"/>
      <c r="T49" s="134"/>
      <c r="U49" s="112">
        <v>0.0</v>
      </c>
      <c r="V49" s="140"/>
    </row>
    <row r="50">
      <c r="A50" s="93" t="s">
        <v>218</v>
      </c>
      <c r="B50" s="111">
        <v>1.3276E13</v>
      </c>
      <c r="C50" s="112">
        <v>1.1724E13</v>
      </c>
      <c r="D50" s="134"/>
      <c r="E50" s="135"/>
      <c r="F50" s="134"/>
      <c r="G50" s="135"/>
      <c r="H50" s="134"/>
      <c r="I50" s="135"/>
      <c r="J50" s="134"/>
      <c r="K50" s="135"/>
      <c r="L50" s="134"/>
      <c r="M50" s="135"/>
      <c r="N50" s="134"/>
      <c r="O50" s="135"/>
      <c r="P50" s="134"/>
      <c r="Q50" s="135"/>
      <c r="R50" s="134"/>
      <c r="S50" s="135"/>
      <c r="T50" s="134"/>
      <c r="U50" s="135"/>
      <c r="V50" s="136"/>
    </row>
    <row r="51">
      <c r="A51" s="110" t="s">
        <v>220</v>
      </c>
      <c r="B51" s="137"/>
      <c r="C51" s="138"/>
      <c r="D51" s="137"/>
      <c r="E51" s="138"/>
      <c r="F51" s="137"/>
      <c r="G51" s="138"/>
      <c r="H51" s="137"/>
      <c r="I51" s="138"/>
      <c r="J51" s="128">
        <v>49205.0</v>
      </c>
      <c r="K51" s="129">
        <v>11131.0</v>
      </c>
      <c r="L51" s="137"/>
      <c r="M51" s="138"/>
      <c r="N51" s="128">
        <v>132358.0</v>
      </c>
      <c r="O51" s="129">
        <v>106208.0</v>
      </c>
      <c r="P51" s="128">
        <v>7.054187638E10</v>
      </c>
      <c r="Q51" s="129">
        <v>6.9487859001E10</v>
      </c>
      <c r="R51" s="137"/>
      <c r="S51" s="138"/>
      <c r="T51" s="137"/>
      <c r="U51" s="138"/>
      <c r="V51" s="139"/>
    </row>
    <row r="52">
      <c r="A52" s="110" t="s">
        <v>221</v>
      </c>
      <c r="B52" s="128">
        <v>4.12E11</v>
      </c>
      <c r="C52" s="129">
        <v>1.254E12</v>
      </c>
      <c r="D52" s="137"/>
      <c r="E52" s="138"/>
      <c r="F52" s="137"/>
      <c r="G52" s="138"/>
      <c r="H52" s="137"/>
      <c r="I52" s="138"/>
      <c r="J52" s="137"/>
      <c r="K52" s="138"/>
      <c r="L52" s="137"/>
      <c r="M52" s="138"/>
      <c r="N52" s="137"/>
      <c r="O52" s="138"/>
      <c r="P52" s="137"/>
      <c r="Q52" s="138"/>
      <c r="R52" s="137"/>
      <c r="S52" s="138"/>
      <c r="T52" s="137"/>
      <c r="U52" s="138"/>
      <c r="V52" s="139"/>
    </row>
    <row r="53">
      <c r="A53" s="110" t="s">
        <v>222</v>
      </c>
      <c r="B53" s="137"/>
      <c r="C53" s="138"/>
      <c r="D53" s="137"/>
      <c r="E53" s="138"/>
      <c r="F53" s="128">
        <v>2.2452E10</v>
      </c>
      <c r="G53" s="129">
        <v>4.5355E10</v>
      </c>
      <c r="H53" s="137"/>
      <c r="I53" s="138"/>
      <c r="J53" s="137"/>
      <c r="K53" s="138"/>
      <c r="L53" s="137"/>
      <c r="M53" s="138"/>
      <c r="N53" s="137"/>
      <c r="O53" s="138"/>
      <c r="P53" s="137"/>
      <c r="Q53" s="138"/>
      <c r="R53" s="137"/>
      <c r="S53" s="138"/>
      <c r="T53" s="137"/>
      <c r="U53" s="138"/>
      <c r="V53" s="139"/>
    </row>
    <row r="54">
      <c r="A54" s="110" t="s">
        <v>223</v>
      </c>
      <c r="B54" s="128">
        <v>1.493E12</v>
      </c>
      <c r="C54" s="129">
        <v>2.2E10</v>
      </c>
      <c r="D54" s="137"/>
      <c r="E54" s="138"/>
      <c r="F54" s="128">
        <v>1.731673E12</v>
      </c>
      <c r="G54" s="129">
        <v>2.66011E11</v>
      </c>
      <c r="H54" s="137"/>
      <c r="I54" s="138"/>
      <c r="J54" s="137"/>
      <c r="K54" s="138"/>
      <c r="L54" s="137"/>
      <c r="M54" s="138"/>
      <c r="N54" s="137"/>
      <c r="O54" s="138"/>
      <c r="P54" s="137"/>
      <c r="Q54" s="138"/>
      <c r="R54" s="137"/>
      <c r="S54" s="138"/>
      <c r="T54" s="137"/>
      <c r="U54" s="138"/>
      <c r="V54" s="139"/>
    </row>
    <row r="55">
      <c r="A55" s="110" t="s">
        <v>224</v>
      </c>
      <c r="B55" s="128">
        <v>6.367E12</v>
      </c>
      <c r="C55" s="129">
        <v>5.968E12</v>
      </c>
      <c r="D55" s="128">
        <v>126469.0</v>
      </c>
      <c r="E55" s="129">
        <v>164604.0</v>
      </c>
      <c r="F55" s="128">
        <v>3.537279E12</v>
      </c>
      <c r="G55" s="129">
        <v>2.980689E12</v>
      </c>
      <c r="H55" s="137"/>
      <c r="I55" s="138"/>
      <c r="J55" s="128">
        <v>247114.0</v>
      </c>
      <c r="K55" s="129">
        <v>302078.0</v>
      </c>
      <c r="L55" s="137"/>
      <c r="M55" s="138"/>
      <c r="N55" s="128">
        <v>64829.0</v>
      </c>
      <c r="O55" s="129">
        <v>51412.0</v>
      </c>
      <c r="P55" s="128">
        <v>7.8837390701E10</v>
      </c>
      <c r="Q55" s="129">
        <v>8.3807263724E10</v>
      </c>
      <c r="R55" s="128">
        <v>52777.0</v>
      </c>
      <c r="S55" s="129">
        <v>47971.0</v>
      </c>
      <c r="T55" s="128">
        <v>3866428.0</v>
      </c>
      <c r="U55" s="129">
        <v>4780638.0</v>
      </c>
      <c r="V55" s="130"/>
    </row>
    <row r="56">
      <c r="A56" s="110" t="s">
        <v>233</v>
      </c>
      <c r="B56" s="132">
        <f t="shared" ref="B56:U56" si="11">sum(B57:B58)</f>
        <v>7410000000000</v>
      </c>
      <c r="C56" s="132">
        <f t="shared" si="11"/>
        <v>7310000000000</v>
      </c>
      <c r="D56" s="132">
        <f t="shared" si="11"/>
        <v>0</v>
      </c>
      <c r="E56" s="132">
        <f t="shared" si="11"/>
        <v>0</v>
      </c>
      <c r="F56" s="132">
        <f t="shared" si="11"/>
        <v>0</v>
      </c>
      <c r="G56" s="132">
        <f t="shared" si="11"/>
        <v>0</v>
      </c>
      <c r="H56" s="132">
        <f t="shared" si="11"/>
        <v>0</v>
      </c>
      <c r="I56" s="132">
        <f t="shared" si="11"/>
        <v>0</v>
      </c>
      <c r="J56" s="132">
        <f t="shared" si="11"/>
        <v>0</v>
      </c>
      <c r="K56" s="132">
        <f t="shared" si="11"/>
        <v>0</v>
      </c>
      <c r="L56" s="132">
        <f t="shared" si="11"/>
        <v>0</v>
      </c>
      <c r="M56" s="132">
        <f t="shared" si="11"/>
        <v>0</v>
      </c>
      <c r="N56" s="132">
        <f t="shared" si="11"/>
        <v>0</v>
      </c>
      <c r="O56" s="132">
        <f t="shared" si="11"/>
        <v>0</v>
      </c>
      <c r="P56" s="132">
        <f t="shared" si="11"/>
        <v>0</v>
      </c>
      <c r="Q56" s="132">
        <f t="shared" si="11"/>
        <v>0</v>
      </c>
      <c r="R56" s="132">
        <f t="shared" si="11"/>
        <v>0</v>
      </c>
      <c r="S56" s="132">
        <f t="shared" si="11"/>
        <v>0</v>
      </c>
      <c r="T56" s="132">
        <f t="shared" si="11"/>
        <v>0</v>
      </c>
      <c r="U56" s="132">
        <f t="shared" si="11"/>
        <v>0</v>
      </c>
      <c r="V56" s="142"/>
    </row>
    <row r="57">
      <c r="A57" s="93" t="s">
        <v>234</v>
      </c>
      <c r="B57" s="111">
        <v>5.91E12</v>
      </c>
      <c r="C57" s="112">
        <v>5.675E12</v>
      </c>
      <c r="D57" s="134"/>
      <c r="E57" s="135"/>
      <c r="F57" s="134"/>
      <c r="G57" s="135"/>
      <c r="H57" s="134"/>
      <c r="I57" s="135"/>
      <c r="J57" s="134"/>
      <c r="K57" s="135"/>
      <c r="L57" s="134"/>
      <c r="M57" s="135"/>
      <c r="N57" s="134"/>
      <c r="O57" s="135"/>
      <c r="P57" s="134"/>
      <c r="Q57" s="135"/>
      <c r="R57" s="134"/>
      <c r="S57" s="135"/>
      <c r="T57" s="134"/>
      <c r="U57" s="135"/>
      <c r="V57" s="136"/>
    </row>
    <row r="58">
      <c r="A58" s="93" t="s">
        <v>235</v>
      </c>
      <c r="B58" s="111">
        <v>1.5E12</v>
      </c>
      <c r="C58" s="112">
        <v>1.635E12</v>
      </c>
      <c r="D58" s="134"/>
      <c r="E58" s="135"/>
      <c r="F58" s="134"/>
      <c r="G58" s="135"/>
      <c r="H58" s="134"/>
      <c r="I58" s="135"/>
      <c r="J58" s="134"/>
      <c r="K58" s="135"/>
      <c r="L58" s="134"/>
      <c r="M58" s="135"/>
      <c r="N58" s="134"/>
      <c r="O58" s="135"/>
      <c r="P58" s="134"/>
      <c r="Q58" s="135"/>
      <c r="R58" s="134"/>
      <c r="S58" s="135"/>
      <c r="T58" s="134"/>
      <c r="U58" s="135"/>
      <c r="V58" s="136"/>
    </row>
    <row r="59">
      <c r="A59" s="110" t="s">
        <v>237</v>
      </c>
      <c r="B59" s="128">
        <v>1.714E12</v>
      </c>
      <c r="C59" s="129">
        <v>1.581E12</v>
      </c>
      <c r="D59" s="137"/>
      <c r="E59" s="138"/>
      <c r="F59" s="137"/>
      <c r="G59" s="138"/>
      <c r="H59" s="137"/>
      <c r="I59" s="138"/>
      <c r="J59" s="137"/>
      <c r="K59" s="138"/>
      <c r="L59" s="137"/>
      <c r="M59" s="138"/>
      <c r="N59" s="137"/>
      <c r="O59" s="138"/>
      <c r="P59" s="137"/>
      <c r="Q59" s="138"/>
      <c r="R59" s="137"/>
      <c r="S59" s="138"/>
      <c r="T59" s="137"/>
      <c r="U59" s="138"/>
      <c r="V59" s="139"/>
    </row>
    <row r="60">
      <c r="A60" s="110" t="s">
        <v>239</v>
      </c>
      <c r="B60" s="128">
        <v>7.137E12</v>
      </c>
      <c r="C60" s="129">
        <v>7.172E12</v>
      </c>
      <c r="D60" s="137"/>
      <c r="E60" s="138"/>
      <c r="F60" s="128">
        <v>2.28097E11</v>
      </c>
      <c r="G60" s="129">
        <v>2.2176E11</v>
      </c>
      <c r="H60" s="137"/>
      <c r="I60" s="138"/>
      <c r="J60" s="128">
        <v>549319.0</v>
      </c>
      <c r="K60" s="129">
        <v>551002.0</v>
      </c>
      <c r="L60" s="137"/>
      <c r="M60" s="138"/>
      <c r="N60" s="128">
        <v>13423.0</v>
      </c>
      <c r="O60" s="129">
        <v>1392.0</v>
      </c>
      <c r="P60" s="128">
        <v>3.17725718332E11</v>
      </c>
      <c r="Q60" s="129">
        <v>3.3307526696E11</v>
      </c>
      <c r="R60" s="137"/>
      <c r="S60" s="138"/>
      <c r="T60" s="137"/>
      <c r="U60" s="138"/>
      <c r="V60" s="139"/>
    </row>
    <row r="61">
      <c r="A61" s="110" t="s">
        <v>241</v>
      </c>
      <c r="B61" s="137"/>
      <c r="C61" s="138"/>
      <c r="D61" s="128">
        <v>8052524.0</v>
      </c>
      <c r="E61" s="129">
        <v>7204035.0</v>
      </c>
      <c r="F61" s="137"/>
      <c r="G61" s="138"/>
      <c r="H61" s="137"/>
      <c r="I61" s="138"/>
      <c r="J61" s="128">
        <v>4741469.0</v>
      </c>
      <c r="K61" s="129">
        <v>3290108.0</v>
      </c>
      <c r="L61" s="128">
        <v>3329989.0</v>
      </c>
      <c r="M61" s="129">
        <v>3293157.0</v>
      </c>
      <c r="N61" s="128">
        <v>1.9155749E7</v>
      </c>
      <c r="O61" s="129">
        <v>1.4894921E7</v>
      </c>
      <c r="P61" s="128">
        <v>4.24271193208E11</v>
      </c>
      <c r="Q61" s="129">
        <v>4.25774133745E11</v>
      </c>
      <c r="R61" s="128">
        <v>1554538.0</v>
      </c>
      <c r="S61" s="129">
        <v>1610837.0</v>
      </c>
      <c r="T61" s="128">
        <v>1.69237052E8</v>
      </c>
      <c r="U61" s="129">
        <v>5.1857249E7</v>
      </c>
      <c r="V61" s="130"/>
    </row>
    <row r="62">
      <c r="A62" s="110" t="s">
        <v>242</v>
      </c>
      <c r="B62" s="137"/>
      <c r="C62" s="138"/>
      <c r="D62" s="128">
        <v>7237734.0</v>
      </c>
      <c r="E62" s="129">
        <v>6303256.0</v>
      </c>
      <c r="F62" s="137"/>
      <c r="G62" s="138"/>
      <c r="H62" s="137"/>
      <c r="I62" s="138"/>
      <c r="J62" s="128">
        <v>5322123.0</v>
      </c>
      <c r="K62" s="129">
        <v>4736070.0</v>
      </c>
      <c r="L62" s="137"/>
      <c r="M62" s="138"/>
      <c r="N62" s="137"/>
      <c r="O62" s="138"/>
      <c r="P62" s="128">
        <v>1.088179470579E12</v>
      </c>
      <c r="Q62" s="129">
        <v>8.35110929345E11</v>
      </c>
      <c r="R62" s="137"/>
      <c r="S62" s="138"/>
      <c r="T62" s="137"/>
      <c r="U62" s="138"/>
      <c r="V62" s="139"/>
    </row>
    <row r="63">
      <c r="A63" s="110" t="s">
        <v>246</v>
      </c>
      <c r="B63" s="128">
        <v>4.489E12</v>
      </c>
      <c r="C63" s="129">
        <v>4.836E12</v>
      </c>
      <c r="D63" s="137"/>
      <c r="E63" s="138"/>
      <c r="F63" s="128">
        <v>4.488727E12</v>
      </c>
      <c r="G63" s="129">
        <v>4.836058E12</v>
      </c>
      <c r="H63" s="137"/>
      <c r="I63" s="138"/>
      <c r="J63" s="137"/>
      <c r="K63" s="138"/>
      <c r="L63" s="137"/>
      <c r="M63" s="138"/>
      <c r="N63" s="137"/>
      <c r="O63" s="138"/>
      <c r="P63" s="137"/>
      <c r="Q63" s="138"/>
      <c r="R63" s="137"/>
      <c r="S63" s="138"/>
      <c r="T63" s="137"/>
      <c r="U63" s="138"/>
      <c r="V63" s="139"/>
    </row>
    <row r="64">
      <c r="A64" s="110" t="s">
        <v>247</v>
      </c>
      <c r="B64" s="128">
        <v>9.07E12</v>
      </c>
      <c r="C64" s="129">
        <v>8.774E12</v>
      </c>
      <c r="D64" s="137"/>
      <c r="E64" s="138"/>
      <c r="F64" s="137"/>
      <c r="G64" s="138"/>
      <c r="H64" s="137"/>
      <c r="I64" s="138"/>
      <c r="J64" s="137"/>
      <c r="K64" s="138"/>
      <c r="L64" s="137"/>
      <c r="M64" s="138"/>
      <c r="N64" s="137"/>
      <c r="O64" s="138"/>
      <c r="P64" s="137"/>
      <c r="Q64" s="138"/>
      <c r="R64" s="137"/>
      <c r="S64" s="138"/>
      <c r="T64" s="137"/>
      <c r="U64" s="138"/>
      <c r="V64" s="139"/>
    </row>
    <row r="65">
      <c r="A65" s="110" t="s">
        <v>248</v>
      </c>
      <c r="B65" s="128">
        <v>1.7846E13</v>
      </c>
      <c r="C65" s="129">
        <v>1.1905E13</v>
      </c>
      <c r="D65" s="137"/>
      <c r="E65" s="138"/>
      <c r="F65" s="128">
        <v>1.7845848E13</v>
      </c>
      <c r="G65" s="129">
        <v>1.1904934E13</v>
      </c>
      <c r="H65" s="137"/>
      <c r="I65" s="138"/>
      <c r="J65" s="137"/>
      <c r="K65" s="138"/>
      <c r="L65" s="137"/>
      <c r="M65" s="138"/>
      <c r="N65" s="137"/>
      <c r="O65" s="138"/>
      <c r="P65" s="137"/>
      <c r="Q65" s="138"/>
      <c r="R65" s="137"/>
      <c r="S65" s="138"/>
      <c r="T65" s="128">
        <v>2.52600527E8</v>
      </c>
      <c r="U65" s="129">
        <v>2.7333085E8</v>
      </c>
      <c r="V65" s="130"/>
    </row>
    <row r="66">
      <c r="A66" s="110" t="s">
        <v>251</v>
      </c>
      <c r="B66" s="132">
        <f t="shared" ref="B66:U66" si="12">sum(B67:B68)</f>
        <v>4087000000000</v>
      </c>
      <c r="C66" s="132">
        <f t="shared" si="12"/>
        <v>4139000000000</v>
      </c>
      <c r="D66" s="132">
        <f t="shared" si="12"/>
        <v>0</v>
      </c>
      <c r="E66" s="132">
        <f t="shared" si="12"/>
        <v>0</v>
      </c>
      <c r="F66" s="132">
        <f t="shared" si="12"/>
        <v>3822827000000</v>
      </c>
      <c r="G66" s="132">
        <f t="shared" si="12"/>
        <v>4104667000000</v>
      </c>
      <c r="H66" s="132">
        <f t="shared" si="12"/>
        <v>0</v>
      </c>
      <c r="I66" s="132">
        <f t="shared" si="12"/>
        <v>0</v>
      </c>
      <c r="J66" s="132">
        <f t="shared" si="12"/>
        <v>0</v>
      </c>
      <c r="K66" s="132">
        <f t="shared" si="12"/>
        <v>0</v>
      </c>
      <c r="L66" s="132">
        <f t="shared" si="12"/>
        <v>0</v>
      </c>
      <c r="M66" s="132">
        <f t="shared" si="12"/>
        <v>0</v>
      </c>
      <c r="N66" s="132">
        <f t="shared" si="12"/>
        <v>0</v>
      </c>
      <c r="O66" s="132">
        <f t="shared" si="12"/>
        <v>0</v>
      </c>
      <c r="P66" s="132">
        <f t="shared" si="12"/>
        <v>0</v>
      </c>
      <c r="Q66" s="132">
        <f t="shared" si="12"/>
        <v>0</v>
      </c>
      <c r="R66" s="132">
        <f t="shared" si="12"/>
        <v>0</v>
      </c>
      <c r="S66" s="132">
        <f t="shared" si="12"/>
        <v>0</v>
      </c>
      <c r="T66" s="132">
        <f t="shared" si="12"/>
        <v>0</v>
      </c>
      <c r="U66" s="132">
        <f t="shared" si="12"/>
        <v>0</v>
      </c>
      <c r="V66" s="142"/>
    </row>
    <row r="67">
      <c r="A67" s="93" t="s">
        <v>253</v>
      </c>
      <c r="B67" s="111">
        <v>2.374E12</v>
      </c>
      <c r="C67" s="112">
        <v>2.389E12</v>
      </c>
      <c r="D67" s="134"/>
      <c r="E67" s="135"/>
      <c r="F67" s="111">
        <v>2.374321E12</v>
      </c>
      <c r="G67" s="112">
        <v>2.389396E12</v>
      </c>
      <c r="H67" s="134"/>
      <c r="I67" s="135"/>
      <c r="J67" s="134"/>
      <c r="K67" s="135"/>
      <c r="L67" s="134"/>
      <c r="M67" s="135"/>
      <c r="N67" s="134"/>
      <c r="O67" s="135"/>
      <c r="P67" s="134"/>
      <c r="Q67" s="135"/>
      <c r="R67" s="134"/>
      <c r="S67" s="135"/>
      <c r="T67" s="134"/>
      <c r="U67" s="135"/>
      <c r="V67" s="136"/>
    </row>
    <row r="68">
      <c r="A68" s="93" t="s">
        <v>256</v>
      </c>
      <c r="B68" s="111">
        <v>1.713E12</v>
      </c>
      <c r="C68" s="112">
        <v>1.75E12</v>
      </c>
      <c r="D68" s="134"/>
      <c r="E68" s="135"/>
      <c r="F68" s="111">
        <v>1.448506E12</v>
      </c>
      <c r="G68" s="112">
        <v>1.715271E12</v>
      </c>
      <c r="H68" s="134"/>
      <c r="I68" s="135"/>
      <c r="J68" s="134"/>
      <c r="K68" s="135"/>
      <c r="L68" s="134"/>
      <c r="M68" s="135"/>
      <c r="N68" s="134"/>
      <c r="O68" s="135"/>
      <c r="P68" s="134"/>
      <c r="Q68" s="135"/>
      <c r="R68" s="134"/>
      <c r="S68" s="135"/>
      <c r="T68" s="134"/>
      <c r="U68" s="135"/>
      <c r="V68" s="136"/>
    </row>
    <row r="69">
      <c r="A69" s="110" t="s">
        <v>257</v>
      </c>
      <c r="B69" s="128">
        <v>2.909E12</v>
      </c>
      <c r="C69" s="129">
        <v>2.836E12</v>
      </c>
      <c r="D69" s="128">
        <v>3651.0</v>
      </c>
      <c r="E69" s="138"/>
      <c r="F69" s="128">
        <v>7.5699E10</v>
      </c>
      <c r="G69" s="129">
        <v>8.908E9</v>
      </c>
      <c r="H69" s="137"/>
      <c r="I69" s="138"/>
      <c r="J69" s="137"/>
      <c r="K69" s="138"/>
      <c r="L69" s="137"/>
      <c r="M69" s="138"/>
      <c r="N69" s="137"/>
      <c r="O69" s="138"/>
      <c r="P69" s="137"/>
      <c r="Q69" s="138"/>
      <c r="R69" s="137"/>
      <c r="S69" s="138"/>
      <c r="T69" s="137"/>
      <c r="U69" s="138"/>
      <c r="V69" s="139"/>
    </row>
    <row r="70">
      <c r="A70" s="110" t="s">
        <v>259</v>
      </c>
      <c r="B70" s="128">
        <v>5.31E12</v>
      </c>
      <c r="C70" s="129">
        <v>5.016E12</v>
      </c>
      <c r="D70" s="137"/>
      <c r="E70" s="138"/>
      <c r="F70" s="128">
        <v>2.287291E12</v>
      </c>
      <c r="G70" s="129">
        <v>2.676223E12</v>
      </c>
      <c r="H70" s="128">
        <v>6.1925E10</v>
      </c>
      <c r="I70" s="129">
        <v>6.1925E10</v>
      </c>
      <c r="J70" s="128">
        <v>110729.0</v>
      </c>
      <c r="K70" s="129">
        <v>79437.0</v>
      </c>
      <c r="L70" s="137"/>
      <c r="M70" s="138"/>
      <c r="N70" s="128">
        <v>133422.0</v>
      </c>
      <c r="O70" s="138"/>
      <c r="P70" s="137"/>
      <c r="Q70" s="138"/>
      <c r="R70" s="128">
        <v>91366.0</v>
      </c>
      <c r="S70" s="129">
        <v>91366.0</v>
      </c>
      <c r="T70" s="137"/>
      <c r="U70" s="129">
        <v>0.0</v>
      </c>
      <c r="V70" s="130"/>
    </row>
    <row r="71">
      <c r="A71" s="110" t="s">
        <v>260</v>
      </c>
      <c r="B71" s="128">
        <v>2.667E12</v>
      </c>
      <c r="C71" s="129">
        <v>1.811E12</v>
      </c>
      <c r="D71" s="137"/>
      <c r="E71" s="138"/>
      <c r="F71" s="137"/>
      <c r="G71" s="138"/>
      <c r="H71" s="128">
        <v>3.99468E11</v>
      </c>
      <c r="I71" s="129">
        <v>4.47059E11</v>
      </c>
      <c r="J71" s="137"/>
      <c r="K71" s="138"/>
      <c r="L71" s="137"/>
      <c r="M71" s="138"/>
      <c r="N71" s="128">
        <v>560716.0</v>
      </c>
      <c r="O71" s="129">
        <v>7311.0</v>
      </c>
      <c r="P71" s="137"/>
      <c r="Q71" s="138"/>
      <c r="R71" s="137"/>
      <c r="S71" s="138"/>
      <c r="T71" s="137"/>
      <c r="U71" s="138"/>
      <c r="V71" s="139"/>
    </row>
    <row r="72">
      <c r="A72" s="110" t="s">
        <v>262</v>
      </c>
      <c r="B72" s="128">
        <v>3.282E12</v>
      </c>
      <c r="C72" s="129">
        <v>1.194E12</v>
      </c>
      <c r="D72" s="128">
        <v>456381.0</v>
      </c>
      <c r="E72" s="129">
        <v>464455.0</v>
      </c>
      <c r="F72" s="137"/>
      <c r="G72" s="138"/>
      <c r="H72" s="128">
        <v>8.4059E10</v>
      </c>
      <c r="I72" s="129">
        <v>7.8287E10</v>
      </c>
      <c r="J72" s="128">
        <v>9767.0</v>
      </c>
      <c r="K72" s="129">
        <v>801045.0</v>
      </c>
      <c r="L72" s="128">
        <v>8907.0</v>
      </c>
      <c r="M72" s="129">
        <v>12429.0</v>
      </c>
      <c r="N72" s="128">
        <v>166507.0</v>
      </c>
      <c r="O72" s="129">
        <v>143297.0</v>
      </c>
      <c r="P72" s="128">
        <v>1.05226682372E11</v>
      </c>
      <c r="Q72" s="129">
        <v>1.36393995007E11</v>
      </c>
      <c r="R72" s="128">
        <v>52715.0</v>
      </c>
      <c r="S72" s="129">
        <v>64721.0</v>
      </c>
      <c r="T72" s="128">
        <v>3.7923386E7</v>
      </c>
      <c r="U72" s="129">
        <v>4.019093E7</v>
      </c>
      <c r="V72" s="130"/>
    </row>
    <row r="73">
      <c r="A73" s="120" t="s">
        <v>67</v>
      </c>
      <c r="B73" s="121">
        <v>1.95261E14</v>
      </c>
      <c r="C73" s="122">
        <v>1.69577E14</v>
      </c>
      <c r="D73" s="121">
        <v>1.8540983E7</v>
      </c>
      <c r="E73" s="122">
        <v>1.9275574E7</v>
      </c>
      <c r="F73" s="121">
        <v>6.9992685E13</v>
      </c>
      <c r="G73" s="122">
        <v>5.0964395E13</v>
      </c>
      <c r="H73" s="121">
        <v>1.3282848E13</v>
      </c>
      <c r="I73" s="122">
        <v>1.4320858E13</v>
      </c>
      <c r="J73" s="121">
        <v>1.5105159E7</v>
      </c>
      <c r="K73" s="122">
        <v>1.125684E7</v>
      </c>
      <c r="L73" s="121">
        <v>4125086.0</v>
      </c>
      <c r="M73" s="122">
        <v>4035517.0</v>
      </c>
      <c r="N73" s="121">
        <v>8680134.0</v>
      </c>
      <c r="O73" s="122">
        <v>6139263.0</v>
      </c>
      <c r="P73" s="121">
        <v>1.566871579663E12</v>
      </c>
      <c r="Q73" s="122">
        <v>1.315265981438E12</v>
      </c>
      <c r="R73" s="121">
        <v>504765.0</v>
      </c>
      <c r="S73" s="122">
        <v>575967.0</v>
      </c>
      <c r="T73" s="121">
        <v>4.58386742E8</v>
      </c>
      <c r="U73" s="122">
        <v>2.86533351E8</v>
      </c>
      <c r="V73" s="146"/>
    </row>
    <row r="74">
      <c r="A74" s="124" t="s">
        <v>266</v>
      </c>
      <c r="B74" s="143">
        <v>1.25022E14</v>
      </c>
      <c r="C74" s="144">
        <v>1.19198E14</v>
      </c>
      <c r="D74" s="143">
        <v>1.7262927E7</v>
      </c>
      <c r="E74" s="144">
        <v>1.7389232E7</v>
      </c>
      <c r="F74" s="143">
        <v>4.3038299E13</v>
      </c>
      <c r="G74" s="144">
        <v>4.2037402E13</v>
      </c>
      <c r="H74" s="143">
        <v>1.1223968E13</v>
      </c>
      <c r="I74" s="144">
        <v>1.2442223E13</v>
      </c>
      <c r="J74" s="143">
        <v>1.1051208E7</v>
      </c>
      <c r="K74" s="144">
        <v>7563881.0</v>
      </c>
      <c r="L74" s="143">
        <v>2122553.0</v>
      </c>
      <c r="M74" s="144">
        <v>2239843.0</v>
      </c>
      <c r="N74" s="143">
        <v>7368187.0</v>
      </c>
      <c r="O74" s="144">
        <v>4822152.0</v>
      </c>
      <c r="P74" s="143">
        <v>7.63625178514E11</v>
      </c>
      <c r="Q74" s="144">
        <v>6.69768766924E11</v>
      </c>
      <c r="R74" s="143">
        <v>461979.0</v>
      </c>
      <c r="S74" s="144">
        <v>541048.0</v>
      </c>
      <c r="T74" s="143">
        <v>2.56844191E8</v>
      </c>
      <c r="U74" s="144">
        <v>2.25718203E8</v>
      </c>
      <c r="V74" s="127"/>
    </row>
    <row r="75">
      <c r="A75" s="110" t="s">
        <v>267</v>
      </c>
      <c r="B75" s="137"/>
      <c r="C75" s="138"/>
      <c r="D75" s="128">
        <v>62792.0</v>
      </c>
      <c r="E75" s="129">
        <v>446.0</v>
      </c>
      <c r="F75" s="137"/>
      <c r="G75" s="138"/>
      <c r="H75" s="137"/>
      <c r="I75" s="138"/>
      <c r="J75" s="128">
        <v>2855805.0</v>
      </c>
      <c r="K75" s="129">
        <v>600679.0</v>
      </c>
      <c r="L75" s="128">
        <v>1078994.0</v>
      </c>
      <c r="M75" s="129">
        <v>1055502.0</v>
      </c>
      <c r="N75" s="128">
        <v>2000000.0</v>
      </c>
      <c r="O75" s="138"/>
      <c r="P75" s="137"/>
      <c r="Q75" s="138"/>
      <c r="R75" s="137"/>
      <c r="S75" s="138"/>
      <c r="T75" s="137"/>
      <c r="U75" s="138"/>
      <c r="V75" s="139"/>
    </row>
    <row r="76">
      <c r="A76" s="110" t="s">
        <v>269</v>
      </c>
      <c r="B76" s="132">
        <f t="shared" ref="B76:U76" si="13">sum(B77:B78)</f>
        <v>40529000000000</v>
      </c>
      <c r="C76" s="132">
        <f t="shared" si="13"/>
        <v>37644000000000</v>
      </c>
      <c r="D76" s="132">
        <f t="shared" si="13"/>
        <v>10982713</v>
      </c>
      <c r="E76" s="132">
        <f t="shared" si="13"/>
        <v>10355351</v>
      </c>
      <c r="F76" s="132">
        <f t="shared" si="13"/>
        <v>29110573000000</v>
      </c>
      <c r="G76" s="132">
        <f t="shared" si="13"/>
        <v>24848751000000</v>
      </c>
      <c r="H76" s="132">
        <f t="shared" si="13"/>
        <v>4063637000000</v>
      </c>
      <c r="I76" s="132">
        <f t="shared" si="13"/>
        <v>4699974000000</v>
      </c>
      <c r="J76" s="132">
        <f t="shared" si="13"/>
        <v>2602976</v>
      </c>
      <c r="K76" s="132">
        <f t="shared" si="13"/>
        <v>2385779</v>
      </c>
      <c r="L76" s="132">
        <f t="shared" si="13"/>
        <v>251962</v>
      </c>
      <c r="M76" s="132">
        <f t="shared" si="13"/>
        <v>211304</v>
      </c>
      <c r="N76" s="132">
        <f t="shared" si="13"/>
        <v>1747439</v>
      </c>
      <c r="O76" s="132">
        <f t="shared" si="13"/>
        <v>1834752</v>
      </c>
      <c r="P76" s="132">
        <f t="shared" si="13"/>
        <v>125623110112</v>
      </c>
      <c r="Q76" s="132">
        <f t="shared" si="13"/>
        <v>144350074482</v>
      </c>
      <c r="R76" s="132">
        <f t="shared" si="13"/>
        <v>187198</v>
      </c>
      <c r="S76" s="132">
        <f t="shared" si="13"/>
        <v>209323</v>
      </c>
      <c r="T76" s="132">
        <f t="shared" si="13"/>
        <v>79666662</v>
      </c>
      <c r="U76" s="132">
        <f t="shared" si="13"/>
        <v>20309667</v>
      </c>
      <c r="V76" s="142"/>
    </row>
    <row r="77">
      <c r="A77" s="93" t="s">
        <v>270</v>
      </c>
      <c r="B77" s="111">
        <v>3.4775E13</v>
      </c>
      <c r="C77" s="112">
        <v>3.1306E13</v>
      </c>
      <c r="D77" s="111">
        <v>1.0865742E7</v>
      </c>
      <c r="E77" s="112">
        <v>1.0340545E7</v>
      </c>
      <c r="F77" s="111">
        <v>2.888299E13</v>
      </c>
      <c r="G77" s="112">
        <v>2.459071E13</v>
      </c>
      <c r="H77" s="111">
        <v>3.983231E12</v>
      </c>
      <c r="I77" s="112">
        <v>4.508015E12</v>
      </c>
      <c r="J77" s="111">
        <v>2590492.0</v>
      </c>
      <c r="K77" s="112">
        <v>2245438.0</v>
      </c>
      <c r="L77" s="111">
        <v>227985.0</v>
      </c>
      <c r="M77" s="112">
        <v>185702.0</v>
      </c>
      <c r="N77" s="111">
        <v>1712761.0</v>
      </c>
      <c r="O77" s="112">
        <v>1814723.0</v>
      </c>
      <c r="P77" s="111">
        <v>9.3817482017E10</v>
      </c>
      <c r="Q77" s="112">
        <v>9.9989406971E10</v>
      </c>
      <c r="R77" s="111">
        <v>163742.0</v>
      </c>
      <c r="S77" s="112">
        <v>184185.0</v>
      </c>
      <c r="T77" s="111">
        <v>7.8527957E7</v>
      </c>
      <c r="U77" s="112">
        <v>2.0248094E7</v>
      </c>
      <c r="V77" s="140"/>
    </row>
    <row r="78">
      <c r="A78" s="93" t="s">
        <v>271</v>
      </c>
      <c r="B78" s="111">
        <v>5.754E12</v>
      </c>
      <c r="C78" s="112">
        <v>6.338E12</v>
      </c>
      <c r="D78" s="111">
        <v>116971.0</v>
      </c>
      <c r="E78" s="112">
        <v>14806.0</v>
      </c>
      <c r="F78" s="111">
        <v>2.27583E11</v>
      </c>
      <c r="G78" s="112">
        <v>2.58041E11</v>
      </c>
      <c r="H78" s="111">
        <v>8.0406E10</v>
      </c>
      <c r="I78" s="112">
        <v>1.91959E11</v>
      </c>
      <c r="J78" s="111">
        <v>12484.0</v>
      </c>
      <c r="K78" s="112">
        <v>140341.0</v>
      </c>
      <c r="L78" s="111">
        <v>23977.0</v>
      </c>
      <c r="M78" s="112">
        <v>25602.0</v>
      </c>
      <c r="N78" s="111">
        <v>34678.0</v>
      </c>
      <c r="O78" s="112">
        <v>20029.0</v>
      </c>
      <c r="P78" s="111">
        <v>3.1805628095E10</v>
      </c>
      <c r="Q78" s="112">
        <v>4.4360667511E10</v>
      </c>
      <c r="R78" s="111">
        <v>23456.0</v>
      </c>
      <c r="S78" s="112">
        <v>25138.0</v>
      </c>
      <c r="T78" s="111">
        <v>1138705.0</v>
      </c>
      <c r="U78" s="112">
        <v>61573.0</v>
      </c>
      <c r="V78" s="140"/>
    </row>
    <row r="79">
      <c r="A79" s="110" t="s">
        <v>272</v>
      </c>
      <c r="B79" s="132">
        <f t="shared" ref="B79:U79" si="14">sum(B80:B81)</f>
        <v>12640000000000</v>
      </c>
      <c r="C79" s="132">
        <f t="shared" si="14"/>
        <v>11958000000000</v>
      </c>
      <c r="D79" s="132">
        <f t="shared" si="14"/>
        <v>3168624</v>
      </c>
      <c r="E79" s="132">
        <f t="shared" si="14"/>
        <v>3015336</v>
      </c>
      <c r="F79" s="132">
        <f t="shared" si="14"/>
        <v>655774000000</v>
      </c>
      <c r="G79" s="132">
        <f t="shared" si="14"/>
        <v>583427000000</v>
      </c>
      <c r="H79" s="132">
        <f t="shared" si="14"/>
        <v>2377300000000</v>
      </c>
      <c r="I79" s="132">
        <f t="shared" si="14"/>
        <v>2304909000000</v>
      </c>
      <c r="J79" s="132">
        <f t="shared" si="14"/>
        <v>1492149</v>
      </c>
      <c r="K79" s="132">
        <f t="shared" si="14"/>
        <v>923479</v>
      </c>
      <c r="L79" s="132">
        <f t="shared" si="14"/>
        <v>25808</v>
      </c>
      <c r="M79" s="132">
        <f t="shared" si="14"/>
        <v>42288</v>
      </c>
      <c r="N79" s="132">
        <f t="shared" si="14"/>
        <v>964814</v>
      </c>
      <c r="O79" s="132">
        <f t="shared" si="14"/>
        <v>748090</v>
      </c>
      <c r="P79" s="132">
        <f t="shared" si="14"/>
        <v>14894039559</v>
      </c>
      <c r="Q79" s="132">
        <f t="shared" si="14"/>
        <v>7119968443</v>
      </c>
      <c r="R79" s="132">
        <f t="shared" si="14"/>
        <v>7024</v>
      </c>
      <c r="S79" s="132">
        <f t="shared" si="14"/>
        <v>1467</v>
      </c>
      <c r="T79" s="132">
        <f t="shared" si="14"/>
        <v>12130102</v>
      </c>
      <c r="U79" s="132">
        <f t="shared" si="14"/>
        <v>38157</v>
      </c>
      <c r="V79" s="142"/>
    </row>
    <row r="80">
      <c r="A80" s="93" t="s">
        <v>273</v>
      </c>
      <c r="B80" s="111">
        <v>1.2632E13</v>
      </c>
      <c r="C80" s="112">
        <v>1.191E13</v>
      </c>
      <c r="D80" s="111">
        <v>3163306.0</v>
      </c>
      <c r="E80" s="112">
        <v>3008863.0</v>
      </c>
      <c r="F80" s="111">
        <v>6.03536E11</v>
      </c>
      <c r="G80" s="112">
        <v>5.07604E11</v>
      </c>
      <c r="H80" s="111">
        <v>1.668829E12</v>
      </c>
      <c r="I80" s="112">
        <v>1.454252E12</v>
      </c>
      <c r="J80" s="111">
        <v>1486772.0</v>
      </c>
      <c r="K80" s="112">
        <v>908126.0</v>
      </c>
      <c r="L80" s="111">
        <v>25808.0</v>
      </c>
      <c r="M80" s="112">
        <v>42288.0</v>
      </c>
      <c r="N80" s="111">
        <v>750301.0</v>
      </c>
      <c r="O80" s="112">
        <v>611431.0</v>
      </c>
      <c r="P80" s="134"/>
      <c r="Q80" s="135"/>
      <c r="R80" s="111">
        <v>6788.0</v>
      </c>
      <c r="S80" s="112">
        <v>1171.0</v>
      </c>
      <c r="T80" s="111">
        <v>1.2130102E7</v>
      </c>
      <c r="U80" s="112">
        <v>33669.0</v>
      </c>
      <c r="V80" s="140"/>
    </row>
    <row r="81">
      <c r="A81" s="93" t="s">
        <v>274</v>
      </c>
      <c r="B81" s="111">
        <v>8.0E9</v>
      </c>
      <c r="C81" s="112">
        <v>4.8E10</v>
      </c>
      <c r="D81" s="111">
        <v>5318.0</v>
      </c>
      <c r="E81" s="112">
        <v>6473.0</v>
      </c>
      <c r="F81" s="111">
        <v>5.2238E10</v>
      </c>
      <c r="G81" s="112">
        <v>7.5823E10</v>
      </c>
      <c r="H81" s="111">
        <v>7.08471E11</v>
      </c>
      <c r="I81" s="112">
        <v>8.50657E11</v>
      </c>
      <c r="J81" s="111">
        <v>5377.0</v>
      </c>
      <c r="K81" s="112">
        <v>15353.0</v>
      </c>
      <c r="L81" s="134"/>
      <c r="M81" s="135"/>
      <c r="N81" s="111">
        <v>214513.0</v>
      </c>
      <c r="O81" s="112">
        <v>136659.0</v>
      </c>
      <c r="P81" s="111">
        <v>1.4894039559E10</v>
      </c>
      <c r="Q81" s="112">
        <v>7.119968443E9</v>
      </c>
      <c r="R81" s="111">
        <v>236.0</v>
      </c>
      <c r="S81" s="112">
        <v>296.0</v>
      </c>
      <c r="T81" s="134"/>
      <c r="U81" s="112">
        <v>4488.0</v>
      </c>
      <c r="V81" s="140"/>
    </row>
    <row r="82">
      <c r="A82" s="110" t="s">
        <v>275</v>
      </c>
      <c r="B82" s="132">
        <f t="shared" ref="B82:U82" si="15">sum(B83:B84)</f>
        <v>4412000000000</v>
      </c>
      <c r="C82" s="132">
        <f t="shared" si="15"/>
        <v>4321000000000</v>
      </c>
      <c r="D82" s="132">
        <f t="shared" si="15"/>
        <v>0</v>
      </c>
      <c r="E82" s="132">
        <f t="shared" si="15"/>
        <v>0</v>
      </c>
      <c r="F82" s="132">
        <f t="shared" si="15"/>
        <v>743838000000</v>
      </c>
      <c r="G82" s="132">
        <f t="shared" si="15"/>
        <v>894202000000</v>
      </c>
      <c r="H82" s="132">
        <f t="shared" si="15"/>
        <v>0</v>
      </c>
      <c r="I82" s="132">
        <f t="shared" si="15"/>
        <v>0</v>
      </c>
      <c r="J82" s="132">
        <f t="shared" si="15"/>
        <v>0</v>
      </c>
      <c r="K82" s="132">
        <f t="shared" si="15"/>
        <v>0</v>
      </c>
      <c r="L82" s="132">
        <f t="shared" si="15"/>
        <v>0</v>
      </c>
      <c r="M82" s="132">
        <f t="shared" si="15"/>
        <v>0</v>
      </c>
      <c r="N82" s="132">
        <f t="shared" si="15"/>
        <v>68977</v>
      </c>
      <c r="O82" s="132">
        <f t="shared" si="15"/>
        <v>122189</v>
      </c>
      <c r="P82" s="132">
        <f t="shared" si="15"/>
        <v>53331754408</v>
      </c>
      <c r="Q82" s="132">
        <f t="shared" si="15"/>
        <v>42635346024</v>
      </c>
      <c r="R82" s="132">
        <f t="shared" si="15"/>
        <v>0</v>
      </c>
      <c r="S82" s="132">
        <f t="shared" si="15"/>
        <v>0</v>
      </c>
      <c r="T82" s="132">
        <f t="shared" si="15"/>
        <v>0</v>
      </c>
      <c r="U82" s="132">
        <f t="shared" si="15"/>
        <v>0</v>
      </c>
      <c r="V82" s="142"/>
    </row>
    <row r="83">
      <c r="A83" s="93" t="s">
        <v>276</v>
      </c>
      <c r="B83" s="111">
        <v>4.282E12</v>
      </c>
      <c r="C83" s="112">
        <v>4.214E12</v>
      </c>
      <c r="D83" s="134"/>
      <c r="E83" s="135"/>
      <c r="F83" s="111">
        <v>6.90586E11</v>
      </c>
      <c r="G83" s="112">
        <v>7.83525E11</v>
      </c>
      <c r="H83" s="134"/>
      <c r="I83" s="135"/>
      <c r="J83" s="134"/>
      <c r="K83" s="135"/>
      <c r="L83" s="134"/>
      <c r="M83" s="135"/>
      <c r="N83" s="111">
        <v>68977.0</v>
      </c>
      <c r="O83" s="112">
        <v>122189.0</v>
      </c>
      <c r="P83" s="111">
        <v>5.3331754408E10</v>
      </c>
      <c r="Q83" s="112">
        <v>4.2635346024E10</v>
      </c>
      <c r="R83" s="134"/>
      <c r="S83" s="135"/>
      <c r="T83" s="134"/>
      <c r="U83" s="112">
        <v>0.0</v>
      </c>
      <c r="V83" s="140"/>
    </row>
    <row r="84">
      <c r="A84" s="93" t="s">
        <v>277</v>
      </c>
      <c r="B84" s="111">
        <v>1.3E11</v>
      </c>
      <c r="C84" s="112">
        <v>1.07E11</v>
      </c>
      <c r="D84" s="134"/>
      <c r="E84" s="135"/>
      <c r="F84" s="111">
        <v>5.3252E10</v>
      </c>
      <c r="G84" s="112">
        <v>1.10677E11</v>
      </c>
      <c r="H84" s="134"/>
      <c r="I84" s="135"/>
      <c r="J84" s="134"/>
      <c r="K84" s="135"/>
      <c r="L84" s="134"/>
      <c r="M84" s="135"/>
      <c r="N84" s="134"/>
      <c r="O84" s="135"/>
      <c r="P84" s="134"/>
      <c r="Q84" s="135"/>
      <c r="R84" s="134"/>
      <c r="S84" s="135"/>
      <c r="T84" s="134"/>
      <c r="U84" s="135"/>
      <c r="V84" s="136"/>
    </row>
    <row r="85">
      <c r="A85" s="110" t="s">
        <v>278</v>
      </c>
      <c r="B85" s="128">
        <v>9.5E10</v>
      </c>
      <c r="C85" s="129">
        <v>7.6E10</v>
      </c>
      <c r="D85" s="137"/>
      <c r="E85" s="138"/>
      <c r="F85" s="137"/>
      <c r="G85" s="138"/>
      <c r="H85" s="137"/>
      <c r="I85" s="138"/>
      <c r="J85" s="137"/>
      <c r="K85" s="138"/>
      <c r="L85" s="137"/>
      <c r="M85" s="138"/>
      <c r="N85" s="137"/>
      <c r="O85" s="138"/>
      <c r="P85" s="137"/>
      <c r="Q85" s="138"/>
      <c r="R85" s="137"/>
      <c r="S85" s="138"/>
      <c r="T85" s="128">
        <v>3.9079764E7</v>
      </c>
      <c r="U85" s="129">
        <v>6.3217709E7</v>
      </c>
      <c r="V85" s="130"/>
    </row>
    <row r="86">
      <c r="A86" s="110" t="s">
        <v>279</v>
      </c>
      <c r="B86" s="137"/>
      <c r="C86" s="129">
        <v>2.9E10</v>
      </c>
      <c r="D86" s="137"/>
      <c r="E86" s="138"/>
      <c r="F86" s="137"/>
      <c r="G86" s="129">
        <v>2.9011E10</v>
      </c>
      <c r="H86" s="137"/>
      <c r="I86" s="138"/>
      <c r="J86" s="137"/>
      <c r="K86" s="138"/>
      <c r="L86" s="137"/>
      <c r="M86" s="138"/>
      <c r="N86" s="128">
        <v>415206.0</v>
      </c>
      <c r="O86" s="129">
        <v>41555.0</v>
      </c>
      <c r="P86" s="128">
        <v>6.6738901796E10</v>
      </c>
      <c r="Q86" s="129">
        <v>4.1860561197E10</v>
      </c>
      <c r="R86" s="137"/>
      <c r="S86" s="138"/>
      <c r="T86" s="137"/>
      <c r="U86" s="138"/>
      <c r="V86" s="139"/>
    </row>
    <row r="87">
      <c r="A87" s="110" t="s">
        <v>280</v>
      </c>
      <c r="B87" s="128">
        <v>1.5739E13</v>
      </c>
      <c r="C87" s="129">
        <v>1.8249E13</v>
      </c>
      <c r="D87" s="128">
        <v>753061.0</v>
      </c>
      <c r="E87" s="129">
        <v>750232.0</v>
      </c>
      <c r="F87" s="128">
        <v>6.568531E12</v>
      </c>
      <c r="G87" s="129">
        <v>8.855532E12</v>
      </c>
      <c r="H87" s="128">
        <v>3.892014E12</v>
      </c>
      <c r="I87" s="129">
        <v>3.998399E12</v>
      </c>
      <c r="J87" s="128">
        <v>996372.0</v>
      </c>
      <c r="K87" s="129">
        <v>748824.0</v>
      </c>
      <c r="L87" s="128">
        <v>56325.0</v>
      </c>
      <c r="M87" s="129">
        <v>70539.0</v>
      </c>
      <c r="N87" s="128">
        <v>1307910.0</v>
      </c>
      <c r="O87" s="129">
        <v>1040593.0</v>
      </c>
      <c r="P87" s="128">
        <v>7.3446393109E10</v>
      </c>
      <c r="Q87" s="129">
        <v>5.2968628621E10</v>
      </c>
      <c r="R87" s="128">
        <v>109979.0</v>
      </c>
      <c r="S87" s="129">
        <v>132109.0</v>
      </c>
      <c r="T87" s="128">
        <v>3.9328003E7</v>
      </c>
      <c r="U87" s="129">
        <v>6.2244352E7</v>
      </c>
      <c r="V87" s="130"/>
    </row>
    <row r="88">
      <c r="A88" s="110" t="s">
        <v>281</v>
      </c>
      <c r="B88" s="128">
        <v>7.35E11</v>
      </c>
      <c r="C88" s="129">
        <v>6.56E11</v>
      </c>
      <c r="D88" s="128">
        <v>39435.0</v>
      </c>
      <c r="E88" s="129">
        <v>470602.0</v>
      </c>
      <c r="F88" s="128">
        <v>7.90869E11</v>
      </c>
      <c r="G88" s="129">
        <v>6.58136E11</v>
      </c>
      <c r="H88" s="128">
        <v>1.52552E11</v>
      </c>
      <c r="I88" s="129">
        <v>1.44369E11</v>
      </c>
      <c r="J88" s="137"/>
      <c r="K88" s="138"/>
      <c r="L88" s="137"/>
      <c r="M88" s="138"/>
      <c r="N88" s="137"/>
      <c r="O88" s="138"/>
      <c r="P88" s="128">
        <v>7.64866642E8</v>
      </c>
      <c r="Q88" s="129">
        <v>2.07009193E8</v>
      </c>
      <c r="R88" s="137"/>
      <c r="S88" s="138"/>
      <c r="T88" s="137"/>
      <c r="U88" s="138"/>
      <c r="V88" s="139"/>
    </row>
    <row r="89">
      <c r="A89" s="110" t="s">
        <v>282</v>
      </c>
      <c r="B89" s="128">
        <v>5.211E12</v>
      </c>
      <c r="C89" s="129">
        <v>5.934E12</v>
      </c>
      <c r="D89" s="128">
        <v>413725.0</v>
      </c>
      <c r="E89" s="129">
        <v>503791.0</v>
      </c>
      <c r="F89" s="128">
        <v>3.169057E12</v>
      </c>
      <c r="G89" s="129">
        <v>3.581022E12</v>
      </c>
      <c r="H89" s="128">
        <v>5.28939E11</v>
      </c>
      <c r="I89" s="129">
        <v>6.58951E11</v>
      </c>
      <c r="J89" s="128">
        <v>301344.0</v>
      </c>
      <c r="K89" s="129">
        <v>314917.0</v>
      </c>
      <c r="L89" s="128">
        <v>40431.0</v>
      </c>
      <c r="M89" s="129">
        <v>82765.0</v>
      </c>
      <c r="N89" s="128">
        <v>44768.0</v>
      </c>
      <c r="O89" s="129">
        <v>307172.0</v>
      </c>
      <c r="P89" s="128">
        <v>7.3710713653E10</v>
      </c>
      <c r="Q89" s="129">
        <v>5.6103084768E10</v>
      </c>
      <c r="R89" s="128">
        <v>134151.0</v>
      </c>
      <c r="S89" s="129">
        <v>164188.0</v>
      </c>
      <c r="T89" s="128">
        <v>1.2782421E7</v>
      </c>
      <c r="U89" s="129">
        <v>7.520563E7</v>
      </c>
      <c r="V89" s="130"/>
    </row>
    <row r="90">
      <c r="A90" s="93" t="s">
        <v>292</v>
      </c>
      <c r="B90" s="111">
        <v>1.7E10</v>
      </c>
      <c r="C90" s="112">
        <v>1.2E10</v>
      </c>
      <c r="D90" s="134"/>
      <c r="E90" s="135"/>
      <c r="F90" s="134"/>
      <c r="G90" s="135"/>
      <c r="H90" s="134"/>
      <c r="I90" s="135"/>
      <c r="J90" s="134"/>
      <c r="K90" s="135"/>
      <c r="L90" s="134"/>
      <c r="M90" s="135"/>
      <c r="N90" s="134"/>
      <c r="O90" s="135"/>
      <c r="P90" s="134"/>
      <c r="Q90" s="135"/>
      <c r="R90" s="134"/>
      <c r="S90" s="135"/>
      <c r="T90" s="134"/>
      <c r="U90" s="135"/>
      <c r="V90" s="136"/>
    </row>
    <row r="91">
      <c r="A91" s="93" t="s">
        <v>293</v>
      </c>
      <c r="B91" s="134"/>
      <c r="C91" s="135"/>
      <c r="D91" s="111">
        <v>295052.0</v>
      </c>
      <c r="E91" s="112">
        <v>281127.0</v>
      </c>
      <c r="F91" s="111">
        <v>7.05214E11</v>
      </c>
      <c r="G91" s="112">
        <v>5.99989E11</v>
      </c>
      <c r="H91" s="134"/>
      <c r="I91" s="135"/>
      <c r="J91" s="111">
        <v>530797.0</v>
      </c>
      <c r="K91" s="112">
        <v>50803.0</v>
      </c>
      <c r="L91" s="134"/>
      <c r="M91" s="135"/>
      <c r="N91" s="134"/>
      <c r="O91" s="135"/>
      <c r="P91" s="134"/>
      <c r="Q91" s="135"/>
      <c r="R91" s="111">
        <v>17536.0</v>
      </c>
      <c r="S91" s="112">
        <v>2815.0</v>
      </c>
      <c r="T91" s="134"/>
      <c r="U91" s="135"/>
      <c r="V91" s="136"/>
    </row>
    <row r="92">
      <c r="A92" s="110" t="s">
        <v>297</v>
      </c>
      <c r="B92" s="128">
        <v>6.276E12</v>
      </c>
      <c r="C92" s="129">
        <v>5.415E12</v>
      </c>
      <c r="D92" s="137"/>
      <c r="E92" s="138"/>
      <c r="F92" s="137"/>
      <c r="G92" s="138"/>
      <c r="H92" s="137"/>
      <c r="I92" s="138"/>
      <c r="J92" s="137"/>
      <c r="K92" s="138"/>
      <c r="L92" s="137"/>
      <c r="M92" s="138"/>
      <c r="N92" s="137"/>
      <c r="O92" s="138"/>
      <c r="P92" s="128">
        <v>8.1440551296E10</v>
      </c>
      <c r="Q92" s="129">
        <v>6.607062325E10</v>
      </c>
      <c r="R92" s="137"/>
      <c r="S92" s="138"/>
      <c r="T92" s="137"/>
      <c r="U92" s="138"/>
      <c r="V92" s="139"/>
    </row>
    <row r="93">
      <c r="A93" s="131" t="s">
        <v>298</v>
      </c>
      <c r="B93" s="132">
        <f t="shared" ref="B93:U93" si="16">sum(B94:B96)</f>
        <v>291000000000</v>
      </c>
      <c r="C93" s="132">
        <f t="shared" si="16"/>
        <v>212000000000</v>
      </c>
      <c r="D93" s="132">
        <f t="shared" si="16"/>
        <v>0</v>
      </c>
      <c r="E93" s="132">
        <f t="shared" si="16"/>
        <v>0</v>
      </c>
      <c r="F93" s="132">
        <f t="shared" si="16"/>
        <v>0</v>
      </c>
      <c r="G93" s="132">
        <f t="shared" si="16"/>
        <v>0</v>
      </c>
      <c r="H93" s="132">
        <f t="shared" si="16"/>
        <v>0</v>
      </c>
      <c r="I93" s="132">
        <f t="shared" si="16"/>
        <v>0</v>
      </c>
      <c r="J93" s="132">
        <f t="shared" si="16"/>
        <v>0</v>
      </c>
      <c r="K93" s="132">
        <f t="shared" si="16"/>
        <v>0</v>
      </c>
      <c r="L93" s="132">
        <f t="shared" si="16"/>
        <v>0</v>
      </c>
      <c r="M93" s="132">
        <f t="shared" si="16"/>
        <v>0</v>
      </c>
      <c r="N93" s="132">
        <f t="shared" si="16"/>
        <v>0</v>
      </c>
      <c r="O93" s="132">
        <f t="shared" si="16"/>
        <v>0</v>
      </c>
      <c r="P93" s="132">
        <f t="shared" si="16"/>
        <v>0</v>
      </c>
      <c r="Q93" s="132">
        <f t="shared" si="16"/>
        <v>0</v>
      </c>
      <c r="R93" s="132">
        <f t="shared" si="16"/>
        <v>0</v>
      </c>
      <c r="S93" s="132">
        <f t="shared" si="16"/>
        <v>0</v>
      </c>
      <c r="T93" s="132">
        <f t="shared" si="16"/>
        <v>2269281</v>
      </c>
      <c r="U93" s="132">
        <f t="shared" si="16"/>
        <v>2725325</v>
      </c>
      <c r="V93" s="133"/>
    </row>
    <row r="94">
      <c r="A94" s="93" t="s">
        <v>299</v>
      </c>
      <c r="B94" s="111">
        <v>1.56E11</v>
      </c>
      <c r="C94" s="112">
        <v>1.1E11</v>
      </c>
      <c r="D94" s="134"/>
      <c r="E94" s="135"/>
      <c r="F94" s="134"/>
      <c r="G94" s="135"/>
      <c r="H94" s="134"/>
      <c r="I94" s="135"/>
      <c r="J94" s="134"/>
      <c r="K94" s="135"/>
      <c r="L94" s="134"/>
      <c r="M94" s="135"/>
      <c r="N94" s="134"/>
      <c r="O94" s="135"/>
      <c r="P94" s="134"/>
      <c r="Q94" s="135"/>
      <c r="R94" s="134"/>
      <c r="S94" s="135"/>
      <c r="T94" s="134"/>
      <c r="U94" s="135"/>
      <c r="V94" s="136"/>
    </row>
    <row r="95">
      <c r="A95" s="93" t="s">
        <v>303</v>
      </c>
      <c r="B95" s="134"/>
      <c r="C95" s="135"/>
      <c r="D95" s="134"/>
      <c r="E95" s="135"/>
      <c r="F95" s="134"/>
      <c r="G95" s="135"/>
      <c r="H95" s="134"/>
      <c r="I95" s="135"/>
      <c r="J95" s="134"/>
      <c r="K95" s="135"/>
      <c r="L95" s="134"/>
      <c r="M95" s="135"/>
      <c r="N95" s="134"/>
      <c r="O95" s="135"/>
      <c r="P95" s="134"/>
      <c r="Q95" s="135"/>
      <c r="R95" s="134"/>
      <c r="S95" s="135"/>
      <c r="T95" s="111">
        <v>2269281.0</v>
      </c>
      <c r="U95" s="112">
        <v>2725325.0</v>
      </c>
      <c r="V95" s="140"/>
    </row>
    <row r="96">
      <c r="A96" s="93" t="s">
        <v>304</v>
      </c>
      <c r="B96" s="111">
        <v>1.35E11</v>
      </c>
      <c r="C96" s="112">
        <v>1.02E11</v>
      </c>
      <c r="D96" s="134"/>
      <c r="E96" s="135"/>
      <c r="F96" s="134"/>
      <c r="G96" s="135"/>
      <c r="H96" s="134"/>
      <c r="I96" s="135"/>
      <c r="J96" s="134"/>
      <c r="K96" s="135"/>
      <c r="L96" s="134"/>
      <c r="M96" s="135"/>
      <c r="N96" s="134"/>
      <c r="O96" s="135"/>
      <c r="P96" s="134"/>
      <c r="Q96" s="135"/>
      <c r="R96" s="134"/>
      <c r="S96" s="135"/>
      <c r="T96" s="134"/>
      <c r="U96" s="135"/>
      <c r="V96" s="136"/>
    </row>
    <row r="97">
      <c r="A97" s="131" t="s">
        <v>308</v>
      </c>
      <c r="B97" s="132">
        <f t="shared" ref="B97:V97" si="17">sum(B98:B104)</f>
        <v>1040000000000</v>
      </c>
      <c r="C97" s="132">
        <f t="shared" si="17"/>
        <v>1023000000000</v>
      </c>
      <c r="D97" s="132">
        <f t="shared" si="17"/>
        <v>1192610</v>
      </c>
      <c r="E97" s="132">
        <f t="shared" si="17"/>
        <v>1115200</v>
      </c>
      <c r="F97" s="132">
        <f t="shared" si="17"/>
        <v>992578000000</v>
      </c>
      <c r="G97" s="132">
        <f t="shared" si="17"/>
        <v>958472000000</v>
      </c>
      <c r="H97" s="132">
        <f t="shared" si="17"/>
        <v>209526000000</v>
      </c>
      <c r="I97" s="132">
        <f t="shared" si="17"/>
        <v>35621000000</v>
      </c>
      <c r="J97" s="132">
        <f t="shared" si="17"/>
        <v>1860767</v>
      </c>
      <c r="K97" s="132">
        <f t="shared" si="17"/>
        <v>1670423</v>
      </c>
      <c r="L97" s="132">
        <f t="shared" si="17"/>
        <v>669033</v>
      </c>
      <c r="M97" s="132">
        <f t="shared" si="17"/>
        <v>731464</v>
      </c>
      <c r="N97" s="132">
        <f t="shared" si="17"/>
        <v>416161</v>
      </c>
      <c r="O97" s="132">
        <f t="shared" si="17"/>
        <v>353806</v>
      </c>
      <c r="P97" s="132">
        <f t="shared" si="17"/>
        <v>273674847939</v>
      </c>
      <c r="Q97" s="132">
        <f t="shared" si="17"/>
        <v>258453470946</v>
      </c>
      <c r="R97" s="132">
        <f t="shared" si="17"/>
        <v>6091</v>
      </c>
      <c r="S97" s="132">
        <f t="shared" si="17"/>
        <v>2385</v>
      </c>
      <c r="T97" s="132">
        <f t="shared" si="17"/>
        <v>71587958</v>
      </c>
      <c r="U97" s="132">
        <f t="shared" si="17"/>
        <v>1120185</v>
      </c>
      <c r="V97" s="132">
        <f t="shared" si="17"/>
        <v>0</v>
      </c>
    </row>
    <row r="98">
      <c r="A98" s="93" t="s">
        <v>309</v>
      </c>
      <c r="B98" s="134"/>
      <c r="C98" s="135"/>
      <c r="D98" s="111">
        <v>0.0</v>
      </c>
      <c r="E98" s="112">
        <v>35371.0</v>
      </c>
      <c r="F98" s="134"/>
      <c r="G98" s="135"/>
      <c r="H98" s="134"/>
      <c r="I98" s="135"/>
      <c r="J98" s="134"/>
      <c r="K98" s="135"/>
      <c r="L98" s="111">
        <v>217751.0</v>
      </c>
      <c r="M98" s="112">
        <v>218735.0</v>
      </c>
      <c r="N98" s="134"/>
      <c r="O98" s="135"/>
      <c r="P98" s="134"/>
      <c r="Q98" s="135"/>
      <c r="R98" s="134"/>
      <c r="S98" s="135"/>
      <c r="T98" s="134"/>
      <c r="U98" s="135"/>
      <c r="V98" s="136"/>
    </row>
    <row r="99">
      <c r="A99" s="93" t="s">
        <v>318</v>
      </c>
      <c r="B99" s="134"/>
      <c r="C99" s="135"/>
      <c r="D99" s="111">
        <v>47.0</v>
      </c>
      <c r="E99" s="112">
        <v>60.0</v>
      </c>
      <c r="F99" s="134"/>
      <c r="G99" s="135"/>
      <c r="H99" s="134"/>
      <c r="I99" s="135"/>
      <c r="J99" s="134"/>
      <c r="K99" s="135"/>
      <c r="L99" s="134"/>
      <c r="M99" s="135"/>
      <c r="N99" s="134"/>
      <c r="O99" s="135"/>
      <c r="P99" s="134"/>
      <c r="Q99" s="135"/>
      <c r="R99" s="134"/>
      <c r="S99" s="135"/>
      <c r="T99" s="134"/>
      <c r="U99" s="135"/>
      <c r="V99" s="136"/>
    </row>
    <row r="100">
      <c r="A100" s="93" t="s">
        <v>319</v>
      </c>
      <c r="B100" s="111">
        <v>1.037E12</v>
      </c>
      <c r="C100" s="112">
        <v>1.002E12</v>
      </c>
      <c r="D100" s="111">
        <v>1192563.0</v>
      </c>
      <c r="E100" s="112">
        <v>1079769.0</v>
      </c>
      <c r="F100" s="111">
        <v>9.89237E11</v>
      </c>
      <c r="G100" s="112">
        <v>9.39653E11</v>
      </c>
      <c r="H100" s="111">
        <v>2.09526E11</v>
      </c>
      <c r="I100" s="112">
        <v>3.5621E10</v>
      </c>
      <c r="J100" s="111">
        <v>1804989.0</v>
      </c>
      <c r="K100" s="112">
        <v>1623596.0</v>
      </c>
      <c r="L100" s="111">
        <v>10959.0</v>
      </c>
      <c r="M100" s="112">
        <v>10034.0</v>
      </c>
      <c r="N100" s="111">
        <v>416161.0</v>
      </c>
      <c r="O100" s="112">
        <v>353806.0</v>
      </c>
      <c r="P100" s="111">
        <v>2.73674847939E11</v>
      </c>
      <c r="Q100" s="112">
        <v>2.58453470946E11</v>
      </c>
      <c r="R100" s="111">
        <v>6091.0</v>
      </c>
      <c r="S100" s="112">
        <v>2385.0</v>
      </c>
      <c r="T100" s="111">
        <v>1207959.0</v>
      </c>
      <c r="U100" s="112">
        <v>1120185.0</v>
      </c>
      <c r="V100" s="140"/>
    </row>
    <row r="101">
      <c r="A101" s="93" t="s">
        <v>322</v>
      </c>
      <c r="B101" s="134"/>
      <c r="C101" s="135"/>
      <c r="D101" s="134"/>
      <c r="E101" s="135"/>
      <c r="F101" s="134"/>
      <c r="G101" s="135"/>
      <c r="H101" s="134"/>
      <c r="I101" s="135"/>
      <c r="J101" s="134"/>
      <c r="K101" s="135"/>
      <c r="L101" s="111">
        <v>53.0</v>
      </c>
      <c r="M101" s="112">
        <v>89.0</v>
      </c>
      <c r="N101" s="134"/>
      <c r="O101" s="135"/>
      <c r="P101" s="134"/>
      <c r="Q101" s="135"/>
      <c r="R101" s="134"/>
      <c r="S101" s="135"/>
      <c r="T101" s="111">
        <v>7.0379999E7</v>
      </c>
      <c r="U101" s="135"/>
      <c r="V101" s="136"/>
    </row>
    <row r="102">
      <c r="A102" s="93" t="s">
        <v>324</v>
      </c>
      <c r="B102" s="134"/>
      <c r="C102" s="135"/>
      <c r="D102" s="134"/>
      <c r="E102" s="135"/>
      <c r="F102" s="134"/>
      <c r="G102" s="135"/>
      <c r="H102" s="134"/>
      <c r="I102" s="135"/>
      <c r="J102" s="111">
        <v>43009.0</v>
      </c>
      <c r="K102" s="112">
        <v>43009.0</v>
      </c>
      <c r="L102" s="111">
        <v>349304.0</v>
      </c>
      <c r="M102" s="112">
        <v>386568.0</v>
      </c>
      <c r="N102" s="134"/>
      <c r="O102" s="135"/>
      <c r="P102" s="134"/>
      <c r="Q102" s="135"/>
      <c r="R102" s="134"/>
      <c r="S102" s="135"/>
      <c r="T102" s="134"/>
      <c r="U102" s="135"/>
      <c r="V102" s="136"/>
    </row>
    <row r="103">
      <c r="A103" s="93" t="s">
        <v>325</v>
      </c>
      <c r="B103" s="134"/>
      <c r="C103" s="135"/>
      <c r="D103" s="134"/>
      <c r="E103" s="135"/>
      <c r="F103" s="134"/>
      <c r="G103" s="135"/>
      <c r="H103" s="134"/>
      <c r="I103" s="135"/>
      <c r="J103" s="134"/>
      <c r="K103" s="135"/>
      <c r="L103" s="111">
        <v>74003.0</v>
      </c>
      <c r="M103" s="112">
        <v>110929.0</v>
      </c>
      <c r="N103" s="134"/>
      <c r="O103" s="135"/>
      <c r="P103" s="134"/>
      <c r="Q103" s="135"/>
      <c r="R103" s="134"/>
      <c r="S103" s="135"/>
      <c r="T103" s="134"/>
      <c r="U103" s="135"/>
      <c r="V103" s="136"/>
    </row>
    <row r="104">
      <c r="A104" s="93" t="s">
        <v>327</v>
      </c>
      <c r="B104" s="111">
        <v>3.0E9</v>
      </c>
      <c r="C104" s="112">
        <v>2.1E10</v>
      </c>
      <c r="D104" s="134"/>
      <c r="E104" s="135"/>
      <c r="F104" s="111">
        <v>3.341E9</v>
      </c>
      <c r="G104" s="112">
        <v>1.8819E10</v>
      </c>
      <c r="H104" s="134"/>
      <c r="I104" s="135"/>
      <c r="J104" s="111">
        <v>12769.0</v>
      </c>
      <c r="K104" s="112">
        <v>3818.0</v>
      </c>
      <c r="L104" s="111">
        <v>16963.0</v>
      </c>
      <c r="M104" s="112">
        <v>5109.0</v>
      </c>
      <c r="N104" s="134"/>
      <c r="O104" s="135"/>
      <c r="P104" s="134"/>
      <c r="Q104" s="135"/>
      <c r="R104" s="134"/>
      <c r="S104" s="135"/>
      <c r="T104" s="134"/>
      <c r="U104" s="135"/>
      <c r="V104" s="136"/>
    </row>
    <row r="105">
      <c r="A105" s="110" t="s">
        <v>330</v>
      </c>
      <c r="B105" s="128">
        <v>1.6E10</v>
      </c>
      <c r="C105" s="129">
        <v>2.3E10</v>
      </c>
      <c r="D105" s="137"/>
      <c r="E105" s="138"/>
      <c r="F105" s="137"/>
      <c r="G105" s="138"/>
      <c r="H105" s="137"/>
      <c r="I105" s="138"/>
      <c r="J105" s="128">
        <v>20098.0</v>
      </c>
      <c r="K105" s="129">
        <v>22975.0</v>
      </c>
      <c r="L105" s="137"/>
      <c r="M105" s="138"/>
      <c r="N105" s="137"/>
      <c r="O105" s="138"/>
      <c r="P105" s="137"/>
      <c r="Q105" s="138"/>
      <c r="R105" s="137"/>
      <c r="S105" s="138"/>
      <c r="T105" s="137"/>
      <c r="U105" s="138"/>
      <c r="V105" s="139"/>
    </row>
    <row r="106">
      <c r="A106" s="110" t="s">
        <v>332</v>
      </c>
      <c r="B106" s="137"/>
      <c r="C106" s="138"/>
      <c r="D106" s="137"/>
      <c r="E106" s="138"/>
      <c r="F106" s="137"/>
      <c r="G106" s="138"/>
      <c r="H106" s="137"/>
      <c r="I106" s="138"/>
      <c r="J106" s="128">
        <v>3819.0</v>
      </c>
      <c r="K106" s="129">
        <v>1694.0</v>
      </c>
      <c r="L106" s="137"/>
      <c r="M106" s="138"/>
      <c r="N106" s="137"/>
      <c r="O106" s="138"/>
      <c r="P106" s="137"/>
      <c r="Q106" s="138"/>
      <c r="R106" s="128">
        <v>0.0</v>
      </c>
      <c r="S106" s="129">
        <v>18222.0</v>
      </c>
      <c r="T106" s="137"/>
      <c r="U106" s="138"/>
      <c r="V106" s="139"/>
    </row>
    <row r="107">
      <c r="A107" s="124" t="s">
        <v>334</v>
      </c>
      <c r="B107" s="143">
        <v>7.0239E13</v>
      </c>
      <c r="C107" s="144">
        <v>5.0379E13</v>
      </c>
      <c r="D107" s="143">
        <v>1278056.0</v>
      </c>
      <c r="E107" s="144">
        <v>1886342.0</v>
      </c>
      <c r="F107" s="143">
        <v>2.6954386E13</v>
      </c>
      <c r="G107" s="144">
        <v>8.926993E12</v>
      </c>
      <c r="H107" s="143">
        <v>2.05888E12</v>
      </c>
      <c r="I107" s="144">
        <v>1.878635E12</v>
      </c>
      <c r="J107" s="143">
        <v>4053951.0</v>
      </c>
      <c r="K107" s="144">
        <v>3692959.0</v>
      </c>
      <c r="L107" s="143">
        <v>2002533.0</v>
      </c>
      <c r="M107" s="144">
        <v>1795674.0</v>
      </c>
      <c r="N107" s="143">
        <v>1311947.0</v>
      </c>
      <c r="O107" s="144">
        <v>1317111.0</v>
      </c>
      <c r="P107" s="143">
        <v>8.03246401149E11</v>
      </c>
      <c r="Q107" s="144">
        <v>6.45497214514E11</v>
      </c>
      <c r="R107" s="143">
        <v>42786.0</v>
      </c>
      <c r="S107" s="144">
        <v>34919.0</v>
      </c>
      <c r="T107" s="143">
        <v>2.01542551E8</v>
      </c>
      <c r="U107" s="144">
        <v>6.0815148E7</v>
      </c>
      <c r="V107" s="127"/>
    </row>
    <row r="108">
      <c r="A108" s="110" t="s">
        <v>335</v>
      </c>
      <c r="B108" s="128">
        <v>4.9E10</v>
      </c>
      <c r="C108" s="129">
        <v>1.6E10</v>
      </c>
      <c r="D108" s="137"/>
      <c r="E108" s="138"/>
      <c r="F108" s="137"/>
      <c r="G108" s="138"/>
      <c r="H108" s="137"/>
      <c r="I108" s="138"/>
      <c r="J108" s="137"/>
      <c r="K108" s="138"/>
      <c r="L108" s="137"/>
      <c r="M108" s="138"/>
      <c r="N108" s="137"/>
      <c r="O108" s="138"/>
      <c r="P108" s="137"/>
      <c r="Q108" s="138"/>
      <c r="R108" s="137"/>
      <c r="S108" s="138"/>
      <c r="T108" s="137"/>
      <c r="U108" s="138"/>
      <c r="V108" s="139"/>
    </row>
    <row r="109">
      <c r="A109" s="110" t="s">
        <v>336</v>
      </c>
      <c r="B109" s="128">
        <v>5.64E12</v>
      </c>
      <c r="C109" s="129">
        <v>4.265E12</v>
      </c>
      <c r="D109" s="137"/>
      <c r="E109" s="138"/>
      <c r="F109" s="128">
        <v>4.462054E12</v>
      </c>
      <c r="G109" s="129">
        <v>3.241216E12</v>
      </c>
      <c r="H109" s="128">
        <v>1.65609E11</v>
      </c>
      <c r="I109" s="129">
        <v>2.53601E11</v>
      </c>
      <c r="J109" s="128">
        <v>81636.0</v>
      </c>
      <c r="K109" s="129">
        <v>22069.0</v>
      </c>
      <c r="L109" s="128">
        <v>221365.0</v>
      </c>
      <c r="M109" s="129">
        <v>20002.0</v>
      </c>
      <c r="N109" s="128">
        <v>455768.0</v>
      </c>
      <c r="O109" s="129">
        <v>222526.0</v>
      </c>
      <c r="P109" s="137"/>
      <c r="Q109" s="138"/>
      <c r="R109" s="128">
        <v>9877.0</v>
      </c>
      <c r="S109" s="129">
        <v>10507.0</v>
      </c>
      <c r="T109" s="128">
        <v>4.6213332E7</v>
      </c>
      <c r="U109" s="129">
        <v>4.5307599E7</v>
      </c>
      <c r="V109" s="130"/>
    </row>
    <row r="110">
      <c r="A110" s="110" t="s">
        <v>337</v>
      </c>
      <c r="B110" s="137"/>
      <c r="C110" s="138"/>
      <c r="D110" s="137"/>
      <c r="E110" s="138"/>
      <c r="F110" s="137"/>
      <c r="G110" s="138"/>
      <c r="H110" s="137"/>
      <c r="I110" s="138"/>
      <c r="J110" s="137"/>
      <c r="K110" s="138"/>
      <c r="L110" s="128">
        <v>20404.0</v>
      </c>
      <c r="M110" s="129">
        <v>21445.0</v>
      </c>
      <c r="N110" s="137"/>
      <c r="O110" s="138"/>
      <c r="P110" s="137"/>
      <c r="Q110" s="138"/>
      <c r="R110" s="137"/>
      <c r="S110" s="138"/>
      <c r="T110" s="137"/>
      <c r="U110" s="138"/>
      <c r="V110" s="139"/>
    </row>
    <row r="111">
      <c r="A111" s="131" t="s">
        <v>340</v>
      </c>
      <c r="B111" s="132">
        <f t="shared" ref="B111:U111" si="18">sum(B112:B118)</f>
        <v>1111000000000</v>
      </c>
      <c r="C111" s="132">
        <f t="shared" si="18"/>
        <v>1083000000000</v>
      </c>
      <c r="D111" s="132">
        <f t="shared" si="18"/>
        <v>605672</v>
      </c>
      <c r="E111" s="132">
        <f t="shared" si="18"/>
        <v>1177345</v>
      </c>
      <c r="F111" s="132">
        <f t="shared" si="18"/>
        <v>1006979000000</v>
      </c>
      <c r="G111" s="132">
        <f t="shared" si="18"/>
        <v>1014835000000</v>
      </c>
      <c r="H111" s="132">
        <f t="shared" si="18"/>
        <v>541257000000</v>
      </c>
      <c r="I111" s="132">
        <f t="shared" si="18"/>
        <v>648405000000</v>
      </c>
      <c r="J111" s="132">
        <f t="shared" si="18"/>
        <v>3203518</v>
      </c>
      <c r="K111" s="132">
        <f t="shared" si="18"/>
        <v>3014115</v>
      </c>
      <c r="L111" s="132">
        <f t="shared" si="18"/>
        <v>1708071</v>
      </c>
      <c r="M111" s="132">
        <f t="shared" si="18"/>
        <v>1167648</v>
      </c>
      <c r="N111" s="132">
        <f t="shared" si="18"/>
        <v>3887</v>
      </c>
      <c r="O111" s="132">
        <f t="shared" si="18"/>
        <v>63367</v>
      </c>
      <c r="P111" s="132">
        <f t="shared" si="18"/>
        <v>601461517918</v>
      </c>
      <c r="Q111" s="132">
        <f t="shared" si="18"/>
        <v>449800261031</v>
      </c>
      <c r="R111" s="132">
        <f t="shared" si="18"/>
        <v>33</v>
      </c>
      <c r="S111" s="132">
        <f t="shared" si="18"/>
        <v>0</v>
      </c>
      <c r="T111" s="132">
        <f t="shared" si="18"/>
        <v>136655839</v>
      </c>
      <c r="U111" s="132">
        <f t="shared" si="18"/>
        <v>1141506</v>
      </c>
      <c r="V111" s="133"/>
    </row>
    <row r="112">
      <c r="A112" s="93" t="s">
        <v>341</v>
      </c>
      <c r="B112" s="134"/>
      <c r="C112" s="135"/>
      <c r="D112" s="111">
        <v>0.0</v>
      </c>
      <c r="E112" s="112">
        <v>765766.0</v>
      </c>
      <c r="F112" s="134"/>
      <c r="G112" s="135"/>
      <c r="H112" s="134"/>
      <c r="I112" s="135"/>
      <c r="J112" s="134"/>
      <c r="K112" s="135"/>
      <c r="L112" s="111">
        <v>428979.0</v>
      </c>
      <c r="M112" s="112">
        <v>39536.0</v>
      </c>
      <c r="N112" s="134"/>
      <c r="O112" s="135"/>
      <c r="P112" s="134"/>
      <c r="Q112" s="135"/>
      <c r="R112" s="134"/>
      <c r="S112" s="135"/>
      <c r="T112" s="111">
        <v>1.36557268E8</v>
      </c>
      <c r="U112" s="135"/>
      <c r="V112" s="136"/>
    </row>
    <row r="113">
      <c r="A113" s="93" t="s">
        <v>350</v>
      </c>
      <c r="B113" s="134"/>
      <c r="C113" s="135"/>
      <c r="D113" s="111">
        <v>80.0</v>
      </c>
      <c r="E113" s="112">
        <v>0.0</v>
      </c>
      <c r="F113" s="134"/>
      <c r="G113" s="135"/>
      <c r="H113" s="134"/>
      <c r="I113" s="135"/>
      <c r="J113" s="134"/>
      <c r="K113" s="135"/>
      <c r="L113" s="134"/>
      <c r="M113" s="135"/>
      <c r="N113" s="134"/>
      <c r="O113" s="135"/>
      <c r="P113" s="134"/>
      <c r="Q113" s="135"/>
      <c r="R113" s="134"/>
      <c r="S113" s="135"/>
      <c r="T113" s="134"/>
      <c r="U113" s="135"/>
      <c r="V113" s="136"/>
    </row>
    <row r="114">
      <c r="A114" s="93" t="s">
        <v>351</v>
      </c>
      <c r="B114" s="111">
        <v>9.46E11</v>
      </c>
      <c r="C114" s="112">
        <v>9.66E11</v>
      </c>
      <c r="D114" s="111">
        <v>605592.0</v>
      </c>
      <c r="E114" s="112">
        <v>411579.0</v>
      </c>
      <c r="F114" s="111">
        <v>8.42082E11</v>
      </c>
      <c r="G114" s="112">
        <v>8.97411E11</v>
      </c>
      <c r="H114" s="111">
        <v>5.41257E11</v>
      </c>
      <c r="I114" s="112">
        <v>6.48405E11</v>
      </c>
      <c r="J114" s="111">
        <v>3201856.0</v>
      </c>
      <c r="K114" s="112">
        <v>3007478.0</v>
      </c>
      <c r="L114" s="111">
        <v>33996.0</v>
      </c>
      <c r="M114" s="112">
        <v>40763.0</v>
      </c>
      <c r="N114" s="111">
        <v>3887.0</v>
      </c>
      <c r="O114" s="112">
        <v>63367.0</v>
      </c>
      <c r="P114" s="111">
        <v>6.01461517918E11</v>
      </c>
      <c r="Q114" s="112">
        <v>4.49800261031E11</v>
      </c>
      <c r="R114" s="111">
        <v>33.0</v>
      </c>
      <c r="S114" s="112">
        <v>0.0</v>
      </c>
      <c r="T114" s="111">
        <v>98571.0</v>
      </c>
      <c r="U114" s="112">
        <v>1141506.0</v>
      </c>
      <c r="V114" s="140"/>
    </row>
    <row r="115">
      <c r="A115" s="93" t="s">
        <v>354</v>
      </c>
      <c r="B115" s="134"/>
      <c r="C115" s="135"/>
      <c r="D115" s="134"/>
      <c r="E115" s="135"/>
      <c r="F115" s="134"/>
      <c r="G115" s="135"/>
      <c r="H115" s="134"/>
      <c r="I115" s="135"/>
      <c r="J115" s="134"/>
      <c r="K115" s="135"/>
      <c r="L115" s="111">
        <v>699.0</v>
      </c>
      <c r="M115" s="112">
        <v>712.0</v>
      </c>
      <c r="N115" s="134"/>
      <c r="O115" s="135"/>
      <c r="P115" s="134"/>
      <c r="Q115" s="135"/>
      <c r="R115" s="134"/>
      <c r="S115" s="135"/>
      <c r="T115" s="134"/>
      <c r="U115" s="135"/>
      <c r="V115" s="136"/>
    </row>
    <row r="116">
      <c r="A116" s="93" t="s">
        <v>356</v>
      </c>
      <c r="B116" s="134"/>
      <c r="C116" s="135"/>
      <c r="D116" s="134"/>
      <c r="E116" s="135"/>
      <c r="F116" s="134"/>
      <c r="G116" s="135"/>
      <c r="H116" s="134"/>
      <c r="I116" s="135"/>
      <c r="J116" s="134"/>
      <c r="K116" s="135"/>
      <c r="L116" s="111">
        <v>923577.0</v>
      </c>
      <c r="M116" s="112">
        <v>798715.0</v>
      </c>
      <c r="N116" s="134"/>
      <c r="O116" s="135"/>
      <c r="P116" s="134"/>
      <c r="Q116" s="135"/>
      <c r="R116" s="134"/>
      <c r="S116" s="135"/>
      <c r="T116" s="134"/>
      <c r="U116" s="135"/>
      <c r="V116" s="136"/>
    </row>
    <row r="117">
      <c r="A117" s="93" t="s">
        <v>357</v>
      </c>
      <c r="B117" s="134"/>
      <c r="C117" s="135"/>
      <c r="D117" s="134"/>
      <c r="E117" s="135"/>
      <c r="F117" s="134"/>
      <c r="G117" s="135"/>
      <c r="H117" s="134"/>
      <c r="I117" s="135"/>
      <c r="J117" s="134"/>
      <c r="K117" s="135"/>
      <c r="L117" s="111">
        <v>306948.0</v>
      </c>
      <c r="M117" s="112">
        <v>183859.0</v>
      </c>
      <c r="N117" s="134"/>
      <c r="O117" s="135"/>
      <c r="P117" s="134"/>
      <c r="Q117" s="135"/>
      <c r="R117" s="134"/>
      <c r="S117" s="135"/>
      <c r="T117" s="134"/>
      <c r="U117" s="135"/>
      <c r="V117" s="136"/>
    </row>
    <row r="118">
      <c r="A118" s="93" t="s">
        <v>359</v>
      </c>
      <c r="B118" s="111">
        <v>1.65E11</v>
      </c>
      <c r="C118" s="112">
        <v>1.17E11</v>
      </c>
      <c r="D118" s="134"/>
      <c r="E118" s="135"/>
      <c r="F118" s="111">
        <v>1.64897E11</v>
      </c>
      <c r="G118" s="112">
        <v>1.17424E11</v>
      </c>
      <c r="H118" s="134"/>
      <c r="I118" s="135"/>
      <c r="J118" s="111">
        <v>1662.0</v>
      </c>
      <c r="K118" s="112">
        <v>6637.0</v>
      </c>
      <c r="L118" s="111">
        <v>13872.0</v>
      </c>
      <c r="M118" s="112">
        <v>104063.0</v>
      </c>
      <c r="N118" s="134"/>
      <c r="O118" s="135"/>
      <c r="P118" s="134"/>
      <c r="Q118" s="135"/>
      <c r="R118" s="134"/>
      <c r="S118" s="135"/>
      <c r="T118" s="134"/>
      <c r="U118" s="135"/>
      <c r="V118" s="136"/>
    </row>
    <row r="119">
      <c r="A119" s="110" t="s">
        <v>361</v>
      </c>
      <c r="B119" s="137"/>
      <c r="C119" s="138"/>
      <c r="D119" s="128">
        <v>6347.0</v>
      </c>
      <c r="E119" s="129">
        <v>67131.0</v>
      </c>
      <c r="F119" s="137"/>
      <c r="G119" s="138"/>
      <c r="H119" s="137"/>
      <c r="I119" s="138"/>
      <c r="J119" s="137"/>
      <c r="K119" s="138"/>
      <c r="L119" s="137"/>
      <c r="M119" s="138"/>
      <c r="N119" s="137"/>
      <c r="O119" s="138"/>
      <c r="P119" s="137"/>
      <c r="Q119" s="138"/>
      <c r="R119" s="137"/>
      <c r="S119" s="138"/>
      <c r="T119" s="137"/>
      <c r="U119" s="138"/>
      <c r="V119" s="139"/>
    </row>
    <row r="120">
      <c r="A120" s="110" t="s">
        <v>362</v>
      </c>
      <c r="B120" s="128">
        <v>5.5E10</v>
      </c>
      <c r="C120" s="129">
        <v>4.7E10</v>
      </c>
      <c r="D120" s="137"/>
      <c r="E120" s="138"/>
      <c r="F120" s="137"/>
      <c r="G120" s="138"/>
      <c r="H120" s="137"/>
      <c r="I120" s="138"/>
      <c r="J120" s="128">
        <v>20889.0</v>
      </c>
      <c r="K120" s="129">
        <v>21015.0</v>
      </c>
      <c r="L120" s="137"/>
      <c r="M120" s="138"/>
      <c r="N120" s="137"/>
      <c r="O120" s="138"/>
      <c r="P120" s="137"/>
      <c r="Q120" s="138"/>
      <c r="R120" s="137"/>
      <c r="S120" s="138"/>
      <c r="T120" s="137"/>
      <c r="U120" s="138"/>
      <c r="V120" s="139"/>
    </row>
    <row r="121">
      <c r="A121" s="110" t="s">
        <v>366</v>
      </c>
      <c r="B121" s="128">
        <v>1.512E12</v>
      </c>
      <c r="C121" s="129">
        <v>1.326E12</v>
      </c>
      <c r="D121" s="137"/>
      <c r="E121" s="138"/>
      <c r="F121" s="137"/>
      <c r="G121" s="138"/>
      <c r="H121" s="137"/>
      <c r="I121" s="138"/>
      <c r="J121" s="137"/>
      <c r="K121" s="138"/>
      <c r="L121" s="137"/>
      <c r="M121" s="138"/>
      <c r="N121" s="137"/>
      <c r="O121" s="138"/>
      <c r="P121" s="137"/>
      <c r="Q121" s="138"/>
      <c r="R121" s="137"/>
      <c r="S121" s="138"/>
      <c r="T121" s="137"/>
      <c r="U121" s="138"/>
      <c r="V121" s="139"/>
    </row>
    <row r="122">
      <c r="A122" s="131" t="s">
        <v>368</v>
      </c>
      <c r="B122" s="132">
        <f t="shared" ref="B122:U122" si="19">sum(B123:B126)</f>
        <v>1103000000000</v>
      </c>
      <c r="C122" s="132">
        <f t="shared" si="19"/>
        <v>1090000000000</v>
      </c>
      <c r="D122" s="132">
        <f t="shared" si="19"/>
        <v>0</v>
      </c>
      <c r="E122" s="132">
        <f t="shared" si="19"/>
        <v>0</v>
      </c>
      <c r="F122" s="132">
        <f t="shared" si="19"/>
        <v>864662000000</v>
      </c>
      <c r="G122" s="132">
        <f t="shared" si="19"/>
        <v>793667000000</v>
      </c>
      <c r="H122" s="132">
        <f t="shared" si="19"/>
        <v>0</v>
      </c>
      <c r="I122" s="132">
        <f t="shared" si="19"/>
        <v>0</v>
      </c>
      <c r="J122" s="132">
        <f t="shared" si="19"/>
        <v>0</v>
      </c>
      <c r="K122" s="132">
        <f t="shared" si="19"/>
        <v>0</v>
      </c>
      <c r="L122" s="132">
        <f t="shared" si="19"/>
        <v>0</v>
      </c>
      <c r="M122" s="132">
        <f t="shared" si="19"/>
        <v>0</v>
      </c>
      <c r="N122" s="132">
        <f t="shared" si="19"/>
        <v>91043</v>
      </c>
      <c r="O122" s="132">
        <f t="shared" si="19"/>
        <v>77023</v>
      </c>
      <c r="P122" s="132">
        <f t="shared" si="19"/>
        <v>0</v>
      </c>
      <c r="Q122" s="132">
        <f t="shared" si="19"/>
        <v>0</v>
      </c>
      <c r="R122" s="132">
        <f t="shared" si="19"/>
        <v>0</v>
      </c>
      <c r="S122" s="132">
        <f t="shared" si="19"/>
        <v>0</v>
      </c>
      <c r="T122" s="132">
        <f t="shared" si="19"/>
        <v>5408774</v>
      </c>
      <c r="U122" s="132">
        <f t="shared" si="19"/>
        <v>5348596</v>
      </c>
      <c r="V122" s="133"/>
    </row>
    <row r="123">
      <c r="A123" s="93" t="s">
        <v>369</v>
      </c>
      <c r="B123" s="111">
        <v>2.38E11</v>
      </c>
      <c r="C123" s="112">
        <v>2.36E11</v>
      </c>
      <c r="D123" s="134"/>
      <c r="E123" s="135"/>
      <c r="F123" s="134"/>
      <c r="G123" s="135"/>
      <c r="H123" s="134"/>
      <c r="I123" s="135"/>
      <c r="J123" s="134"/>
      <c r="K123" s="135"/>
      <c r="L123" s="134"/>
      <c r="M123" s="135"/>
      <c r="N123" s="134"/>
      <c r="O123" s="135"/>
      <c r="P123" s="134"/>
      <c r="Q123" s="135"/>
      <c r="R123" s="134"/>
      <c r="S123" s="135"/>
      <c r="T123" s="134"/>
      <c r="U123" s="135"/>
      <c r="V123" s="136"/>
    </row>
    <row r="124">
      <c r="A124" s="93" t="s">
        <v>372</v>
      </c>
      <c r="B124" s="134"/>
      <c r="C124" s="135"/>
      <c r="D124" s="134"/>
      <c r="E124" s="135"/>
      <c r="F124" s="134"/>
      <c r="G124" s="135"/>
      <c r="H124" s="134"/>
      <c r="I124" s="135"/>
      <c r="J124" s="134"/>
      <c r="K124" s="135"/>
      <c r="L124" s="134"/>
      <c r="M124" s="135"/>
      <c r="N124" s="111">
        <v>70034.0</v>
      </c>
      <c r="O124" s="112">
        <v>64952.0</v>
      </c>
      <c r="P124" s="134"/>
      <c r="Q124" s="135"/>
      <c r="R124" s="134"/>
      <c r="S124" s="135"/>
      <c r="T124" s="134"/>
      <c r="U124" s="135"/>
      <c r="V124" s="136"/>
    </row>
    <row r="125">
      <c r="A125" s="93" t="s">
        <v>373</v>
      </c>
      <c r="B125" s="111">
        <v>8.65E11</v>
      </c>
      <c r="C125" s="112">
        <v>7.94E11</v>
      </c>
      <c r="D125" s="134"/>
      <c r="E125" s="135"/>
      <c r="F125" s="111">
        <v>8.64662E11</v>
      </c>
      <c r="G125" s="112">
        <v>7.93667E11</v>
      </c>
      <c r="H125" s="134"/>
      <c r="I125" s="135"/>
      <c r="J125" s="134"/>
      <c r="K125" s="135"/>
      <c r="L125" s="134"/>
      <c r="M125" s="135"/>
      <c r="N125" s="111">
        <v>21009.0</v>
      </c>
      <c r="O125" s="112">
        <v>12071.0</v>
      </c>
      <c r="P125" s="134"/>
      <c r="Q125" s="135"/>
      <c r="R125" s="134"/>
      <c r="S125" s="135"/>
      <c r="T125" s="111">
        <v>5408774.0</v>
      </c>
      <c r="U125" s="112">
        <v>5348596.0</v>
      </c>
      <c r="V125" s="140"/>
    </row>
    <row r="126">
      <c r="A126" s="93" t="s">
        <v>374</v>
      </c>
      <c r="B126" s="134"/>
      <c r="C126" s="112">
        <v>6.0E10</v>
      </c>
      <c r="D126" s="134"/>
      <c r="E126" s="135"/>
      <c r="F126" s="134"/>
      <c r="G126" s="135"/>
      <c r="H126" s="134"/>
      <c r="I126" s="135"/>
      <c r="J126" s="134"/>
      <c r="K126" s="135"/>
      <c r="L126" s="134"/>
      <c r="M126" s="135"/>
      <c r="N126" s="134"/>
      <c r="O126" s="135"/>
      <c r="P126" s="134"/>
      <c r="Q126" s="135"/>
      <c r="R126" s="134"/>
      <c r="S126" s="135"/>
      <c r="T126" s="134"/>
      <c r="U126" s="135"/>
      <c r="V126" s="136"/>
    </row>
    <row r="127">
      <c r="A127" s="110" t="s">
        <v>377</v>
      </c>
      <c r="B127" s="128">
        <v>7.51E12</v>
      </c>
      <c r="C127" s="129">
        <v>7.186E12</v>
      </c>
      <c r="D127" s="128">
        <v>608914.0</v>
      </c>
      <c r="E127" s="129">
        <v>641866.0</v>
      </c>
      <c r="F127" s="128">
        <v>4.047337E12</v>
      </c>
      <c r="G127" s="129">
        <v>3.708113E12</v>
      </c>
      <c r="H127" s="128">
        <v>1.352014E12</v>
      </c>
      <c r="I127" s="129">
        <v>9.76629E11</v>
      </c>
      <c r="J127" s="128">
        <v>565714.0</v>
      </c>
      <c r="K127" s="129">
        <v>519266.0</v>
      </c>
      <c r="L127" s="128">
        <v>52693.0</v>
      </c>
      <c r="M127" s="129">
        <v>50737.0</v>
      </c>
      <c r="N127" s="128">
        <v>376436.0</v>
      </c>
      <c r="O127" s="129">
        <v>383892.0</v>
      </c>
      <c r="P127" s="128">
        <v>1.95977016E11</v>
      </c>
      <c r="Q127" s="129">
        <v>1.90574883E11</v>
      </c>
      <c r="R127" s="128">
        <v>29609.0</v>
      </c>
      <c r="S127" s="129">
        <v>24412.0</v>
      </c>
      <c r="T127" s="128">
        <v>1.0157115E7</v>
      </c>
      <c r="U127" s="129">
        <v>8861240.0</v>
      </c>
      <c r="V127" s="130"/>
    </row>
    <row r="128">
      <c r="A128" s="110" t="s">
        <v>379</v>
      </c>
      <c r="B128" s="128">
        <v>1.21E11</v>
      </c>
      <c r="C128" s="129">
        <v>3.97E11</v>
      </c>
      <c r="D128" s="137"/>
      <c r="E128" s="138"/>
      <c r="F128" s="128">
        <v>0.0</v>
      </c>
      <c r="G128" s="129">
        <v>1.69162E11</v>
      </c>
      <c r="H128" s="137"/>
      <c r="I128" s="138"/>
      <c r="J128" s="128">
        <v>167236.0</v>
      </c>
      <c r="K128" s="129">
        <v>116494.0</v>
      </c>
      <c r="L128" s="137"/>
      <c r="M128" s="138"/>
      <c r="N128" s="137"/>
      <c r="O128" s="138"/>
      <c r="P128" s="128">
        <v>5.807867231E9</v>
      </c>
      <c r="Q128" s="129">
        <v>5.122070483E9</v>
      </c>
      <c r="R128" s="137"/>
      <c r="S128" s="138"/>
      <c r="T128" s="128">
        <v>3107491.0</v>
      </c>
      <c r="U128" s="129">
        <v>156207.0</v>
      </c>
      <c r="V128" s="130"/>
    </row>
    <row r="129">
      <c r="A129" s="120" t="s">
        <v>94</v>
      </c>
      <c r="B129" s="121">
        <v>2.50418E14</v>
      </c>
      <c r="C129" s="122">
        <v>2.4372E14</v>
      </c>
      <c r="D129" s="121">
        <v>1.57052E7</v>
      </c>
      <c r="E129" s="122">
        <v>1.1470692E7</v>
      </c>
      <c r="F129" s="121">
        <v>8.4035563E13</v>
      </c>
      <c r="G129" s="122">
        <v>8.9513825E13</v>
      </c>
      <c r="H129" s="121">
        <v>3.381238E12</v>
      </c>
      <c r="I129" s="122">
        <v>3.997256E12</v>
      </c>
      <c r="J129" s="121">
        <v>1.24117E7</v>
      </c>
      <c r="K129" s="122">
        <v>9755776.0</v>
      </c>
      <c r="L129" s="121">
        <v>6000052.0</v>
      </c>
      <c r="M129" s="122">
        <v>5605204.0</v>
      </c>
      <c r="N129" s="121">
        <v>2.0969511E7</v>
      </c>
      <c r="O129" s="122">
        <v>1.9566906E7</v>
      </c>
      <c r="P129" s="121">
        <v>6.186397789088E12</v>
      </c>
      <c r="Q129" s="122">
        <v>5.933988630611E12</v>
      </c>
      <c r="R129" s="121">
        <v>3385941.0</v>
      </c>
      <c r="S129" s="122">
        <v>3505475.0</v>
      </c>
      <c r="T129" s="121">
        <v>1.17472045E9</v>
      </c>
      <c r="U129" s="122">
        <v>9.92272505E8</v>
      </c>
      <c r="V129" s="123"/>
    </row>
    <row r="130">
      <c r="A130" s="131" t="s">
        <v>383</v>
      </c>
      <c r="B130" s="147">
        <v>1.9864E14</v>
      </c>
      <c r="C130" s="148">
        <v>1.92142E14</v>
      </c>
      <c r="D130" s="147">
        <v>1.4473429E7</v>
      </c>
      <c r="E130" s="148">
        <v>1.1221527E7</v>
      </c>
      <c r="F130" s="147">
        <v>7.9250552E13</v>
      </c>
      <c r="G130" s="148">
        <v>8.4698121E13</v>
      </c>
      <c r="H130" s="147">
        <v>3.381238E12</v>
      </c>
      <c r="I130" s="148">
        <v>3.997256E12</v>
      </c>
      <c r="J130" s="147">
        <v>9997580.0</v>
      </c>
      <c r="K130" s="148">
        <v>8136448.0</v>
      </c>
      <c r="L130" s="147">
        <v>5999588.0</v>
      </c>
      <c r="M130" s="148">
        <v>5604701.0</v>
      </c>
      <c r="N130" s="147">
        <v>2.0969511E7</v>
      </c>
      <c r="O130" s="148">
        <v>1.9566906E7</v>
      </c>
      <c r="P130" s="147">
        <v>6.143367412606E12</v>
      </c>
      <c r="Q130" s="148">
        <v>5.889852361714E12</v>
      </c>
      <c r="R130" s="147">
        <v>3385934.0</v>
      </c>
      <c r="S130" s="148">
        <v>3505468.0</v>
      </c>
      <c r="T130" s="147">
        <v>8.85806039E8</v>
      </c>
      <c r="U130" s="148">
        <v>7.34328635E8</v>
      </c>
      <c r="V130" s="133"/>
    </row>
    <row r="131">
      <c r="A131" s="93" t="s">
        <v>384</v>
      </c>
      <c r="B131" s="111">
        <v>2.024E12</v>
      </c>
      <c r="C131" s="112">
        <v>2.024E12</v>
      </c>
      <c r="D131" s="111">
        <v>415245.0</v>
      </c>
      <c r="E131" s="112">
        <v>415245.0</v>
      </c>
      <c r="F131" s="111">
        <v>9.32534E11</v>
      </c>
      <c r="G131" s="112">
        <v>9.32534E11</v>
      </c>
      <c r="H131" s="111">
        <v>7.63E10</v>
      </c>
      <c r="I131" s="112">
        <v>7.63E10</v>
      </c>
      <c r="J131" s="111">
        <v>830.0</v>
      </c>
      <c r="K131" s="112">
        <v>830.0</v>
      </c>
      <c r="L131" s="111">
        <v>2189016.0</v>
      </c>
      <c r="M131" s="112">
        <v>2189016.0</v>
      </c>
      <c r="N131" s="111">
        <v>1840616.0</v>
      </c>
      <c r="O131" s="112">
        <v>1840616.0</v>
      </c>
      <c r="P131" s="111">
        <v>1.715E11</v>
      </c>
      <c r="Q131" s="112">
        <v>1.715E11</v>
      </c>
      <c r="R131" s="111">
        <v>1500000.0</v>
      </c>
      <c r="S131" s="112">
        <v>1500000.0</v>
      </c>
      <c r="T131" s="111">
        <v>2.8877151E7</v>
      </c>
      <c r="U131" s="112">
        <v>2.8877151E7</v>
      </c>
      <c r="V131" s="140"/>
    </row>
    <row r="132">
      <c r="A132" s="93" t="s">
        <v>386</v>
      </c>
      <c r="B132" s="111">
        <v>1.139E12</v>
      </c>
      <c r="C132" s="112">
        <v>1.139E12</v>
      </c>
      <c r="D132" s="111">
        <v>2479828.0</v>
      </c>
      <c r="E132" s="112">
        <v>2479828.0</v>
      </c>
      <c r="F132" s="111">
        <v>9.703937E12</v>
      </c>
      <c r="G132" s="112">
        <v>9.703937E12</v>
      </c>
      <c r="H132" s="111">
        <v>9.6E10</v>
      </c>
      <c r="I132" s="112">
        <v>9.6E10</v>
      </c>
      <c r="J132" s="111">
        <v>503036.0</v>
      </c>
      <c r="K132" s="112">
        <v>503036.0</v>
      </c>
      <c r="L132" s="111">
        <v>5883.0</v>
      </c>
      <c r="M132" s="112">
        <v>5883.0</v>
      </c>
      <c r="N132" s="111">
        <v>2698863.0</v>
      </c>
      <c r="O132" s="112">
        <v>2698863.0</v>
      </c>
      <c r="P132" s="111">
        <v>4.40574864042E11</v>
      </c>
      <c r="Q132" s="112">
        <v>4.40574864042E11</v>
      </c>
      <c r="R132" s="111">
        <v>651798.0</v>
      </c>
      <c r="S132" s="112">
        <v>651798.0</v>
      </c>
      <c r="T132" s="111">
        <v>1.69804662E8</v>
      </c>
      <c r="U132" s="112">
        <v>1.69847025E8</v>
      </c>
      <c r="V132" s="140"/>
    </row>
    <row r="133">
      <c r="A133" s="93" t="s">
        <v>387</v>
      </c>
      <c r="B133" s="149"/>
      <c r="C133" s="150"/>
      <c r="D133" s="149"/>
      <c r="E133" s="150"/>
      <c r="F133" s="151">
        <v>-3.191273E12</v>
      </c>
      <c r="G133" s="152">
        <v>-3.191273E12</v>
      </c>
      <c r="H133" s="149"/>
      <c r="I133" s="150"/>
      <c r="J133" s="151">
        <v>-19972.0</v>
      </c>
      <c r="K133" s="152">
        <v>-19972.0</v>
      </c>
      <c r="L133" s="149"/>
      <c r="M133" s="150"/>
      <c r="N133" s="151">
        <v>-2742768.0</v>
      </c>
      <c r="O133" s="152">
        <v>-2742768.0</v>
      </c>
      <c r="P133" s="151">
        <v>-3.41848725E10</v>
      </c>
      <c r="Q133" s="152">
        <v>-3.41848725E10</v>
      </c>
      <c r="R133" s="149"/>
      <c r="S133" s="150"/>
      <c r="T133" s="151">
        <v>-5370855.0</v>
      </c>
      <c r="U133" s="152">
        <v>-5370855.0</v>
      </c>
      <c r="V133" s="153"/>
    </row>
    <row r="134">
      <c r="A134" s="93" t="s">
        <v>390</v>
      </c>
      <c r="B134" s="111">
        <v>2.34E12</v>
      </c>
      <c r="C134" s="112">
        <v>2.181E12</v>
      </c>
      <c r="D134" s="134"/>
      <c r="E134" s="135"/>
      <c r="F134" s="111">
        <v>2.0254E10</v>
      </c>
      <c r="G134" s="112">
        <v>2.0254E10</v>
      </c>
      <c r="H134" s="134"/>
      <c r="I134" s="135"/>
      <c r="J134" s="134"/>
      <c r="K134" s="135"/>
      <c r="L134" s="134"/>
      <c r="M134" s="135"/>
      <c r="N134" s="134"/>
      <c r="O134" s="135"/>
      <c r="P134" s="134"/>
      <c r="Q134" s="135"/>
      <c r="R134" s="134"/>
      <c r="S134" s="135"/>
      <c r="T134" s="134"/>
      <c r="U134" s="135"/>
      <c r="V134" s="136"/>
    </row>
    <row r="135">
      <c r="A135" s="93" t="s">
        <v>391</v>
      </c>
      <c r="B135" s="111">
        <v>3.415E12</v>
      </c>
      <c r="C135" s="112">
        <v>3.913E12</v>
      </c>
      <c r="D135" s="111">
        <v>25774.0</v>
      </c>
      <c r="E135" s="112">
        <v>28764.0</v>
      </c>
      <c r="F135" s="111">
        <v>5.188248E12</v>
      </c>
      <c r="G135" s="112">
        <v>5.961583E12</v>
      </c>
      <c r="H135" s="134"/>
      <c r="I135" s="135"/>
      <c r="J135" s="134"/>
      <c r="K135" s="135"/>
      <c r="L135" s="134"/>
      <c r="M135" s="135"/>
      <c r="N135" s="134"/>
      <c r="O135" s="135"/>
      <c r="P135" s="134"/>
      <c r="Q135" s="135"/>
      <c r="R135" s="134"/>
      <c r="S135" s="135"/>
      <c r="T135" s="111">
        <v>-1569458.0</v>
      </c>
      <c r="U135" s="112">
        <v>-1831097.0</v>
      </c>
      <c r="V135" s="140"/>
    </row>
    <row r="136">
      <c r="A136" s="93" t="s">
        <v>392</v>
      </c>
      <c r="B136" s="111">
        <v>-2.21E11</v>
      </c>
      <c r="C136" s="112">
        <v>-5.2E10</v>
      </c>
      <c r="D136" s="134"/>
      <c r="E136" s="135"/>
      <c r="F136" s="134"/>
      <c r="G136" s="135"/>
      <c r="H136" s="134"/>
      <c r="I136" s="135"/>
      <c r="J136" s="134"/>
      <c r="K136" s="135"/>
      <c r="L136" s="134"/>
      <c r="M136" s="135"/>
      <c r="N136" s="134"/>
      <c r="O136" s="135"/>
      <c r="P136" s="134"/>
      <c r="Q136" s="135"/>
      <c r="R136" s="134"/>
      <c r="S136" s="135"/>
      <c r="T136" s="134"/>
      <c r="U136" s="135"/>
      <c r="V136" s="136"/>
    </row>
    <row r="137">
      <c r="A137" s="93" t="s">
        <v>395</v>
      </c>
      <c r="B137" s="111">
        <v>4.06E11</v>
      </c>
      <c r="C137" s="112">
        <v>2.68E11</v>
      </c>
      <c r="D137" s="134"/>
      <c r="E137" s="135"/>
      <c r="F137" s="111">
        <v>5.49498E11</v>
      </c>
      <c r="G137" s="112">
        <v>6.11631E11</v>
      </c>
      <c r="H137" s="134"/>
      <c r="I137" s="135"/>
      <c r="J137" s="134"/>
      <c r="K137" s="135"/>
      <c r="L137" s="134"/>
      <c r="M137" s="135"/>
      <c r="N137" s="134"/>
      <c r="O137" s="135"/>
      <c r="P137" s="134"/>
      <c r="Q137" s="135"/>
      <c r="R137" s="134"/>
      <c r="S137" s="135"/>
      <c r="T137" s="134"/>
      <c r="U137" s="135"/>
      <c r="V137" s="136"/>
    </row>
    <row r="138">
      <c r="A138" s="93" t="s">
        <v>396</v>
      </c>
      <c r="B138" s="134"/>
      <c r="C138" s="135"/>
      <c r="D138" s="134"/>
      <c r="E138" s="135"/>
      <c r="F138" s="134"/>
      <c r="G138" s="135"/>
      <c r="H138" s="134"/>
      <c r="I138" s="135"/>
      <c r="J138" s="134"/>
      <c r="K138" s="135"/>
      <c r="L138" s="111">
        <v>14315.0</v>
      </c>
      <c r="M138" s="112">
        <v>12346.0</v>
      </c>
      <c r="N138" s="134"/>
      <c r="O138" s="135"/>
      <c r="P138" s="134"/>
      <c r="Q138" s="135"/>
      <c r="R138" s="134"/>
      <c r="S138" s="135"/>
      <c r="T138" s="134"/>
      <c r="U138" s="135"/>
      <c r="V138" s="136"/>
    </row>
    <row r="139">
      <c r="A139" s="93" t="s">
        <v>398</v>
      </c>
      <c r="B139" s="134"/>
      <c r="C139" s="135"/>
      <c r="D139" s="111">
        <v>320127.0</v>
      </c>
      <c r="E139" s="112">
        <v>-502356.0</v>
      </c>
      <c r="F139" s="134"/>
      <c r="G139" s="135"/>
      <c r="H139" s="134"/>
      <c r="I139" s="135"/>
      <c r="J139" s="111">
        <v>37096.0</v>
      </c>
      <c r="K139" s="112">
        <v>37096.0</v>
      </c>
      <c r="L139" s="134"/>
      <c r="M139" s="135"/>
      <c r="N139" s="134"/>
      <c r="O139" s="135"/>
      <c r="P139" s="111">
        <v>2.39797199E8</v>
      </c>
      <c r="Q139" s="112">
        <v>2.39797199E8</v>
      </c>
      <c r="R139" s="134"/>
      <c r="S139" s="135"/>
      <c r="T139" s="134"/>
      <c r="U139" s="135"/>
      <c r="V139" s="136"/>
    </row>
    <row r="140">
      <c r="A140" s="93" t="s">
        <v>399</v>
      </c>
      <c r="B140" s="111">
        <v>5.4E11</v>
      </c>
      <c r="C140" s="112">
        <v>1.146E12</v>
      </c>
      <c r="D140" s="111">
        <v>73412.0</v>
      </c>
      <c r="E140" s="112">
        <v>4558.0</v>
      </c>
      <c r="F140" s="111">
        <v>-8.23992E11</v>
      </c>
      <c r="G140" s="112">
        <v>-6.6407E11</v>
      </c>
      <c r="H140" s="134"/>
      <c r="I140" s="135"/>
      <c r="J140" s="111">
        <v>1340171.0</v>
      </c>
      <c r="K140" s="112">
        <v>1240271.0</v>
      </c>
      <c r="L140" s="134"/>
      <c r="M140" s="135"/>
      <c r="N140" s="134"/>
      <c r="O140" s="135"/>
      <c r="P140" s="134"/>
      <c r="Q140" s="135"/>
      <c r="R140" s="134"/>
      <c r="S140" s="135"/>
      <c r="T140" s="134"/>
      <c r="U140" s="112">
        <v>0.0</v>
      </c>
      <c r="V140" s="140"/>
    </row>
    <row r="141">
      <c r="A141" s="154" t="s">
        <v>400</v>
      </c>
      <c r="B141" s="155">
        <f t="shared" ref="B141:U141" si="20">sum(B142:B143)</f>
        <v>188997000000000</v>
      </c>
      <c r="C141" s="155">
        <f t="shared" si="20"/>
        <v>181523000000000</v>
      </c>
      <c r="D141" s="155">
        <f t="shared" si="20"/>
        <v>11144058</v>
      </c>
      <c r="E141" s="155">
        <f t="shared" si="20"/>
        <v>8740480</v>
      </c>
      <c r="F141" s="155">
        <f t="shared" si="20"/>
        <v>66871346000000</v>
      </c>
      <c r="G141" s="155">
        <f t="shared" si="20"/>
        <v>71323525000000</v>
      </c>
      <c r="H141" s="155">
        <f t="shared" si="20"/>
        <v>3208938000000</v>
      </c>
      <c r="I141" s="155">
        <f t="shared" si="20"/>
        <v>3824956000000</v>
      </c>
      <c r="J141" s="155">
        <f t="shared" si="20"/>
        <v>7231325</v>
      </c>
      <c r="K141" s="155">
        <f t="shared" si="20"/>
        <v>5475088</v>
      </c>
      <c r="L141" s="155">
        <f t="shared" si="20"/>
        <v>3753411</v>
      </c>
      <c r="M141" s="155">
        <f t="shared" si="20"/>
        <v>3370483</v>
      </c>
      <c r="N141" s="155">
        <f t="shared" si="20"/>
        <v>18773200</v>
      </c>
      <c r="O141" s="155">
        <f t="shared" si="20"/>
        <v>17370595</v>
      </c>
      <c r="P141" s="155">
        <f t="shared" si="20"/>
        <v>5565237623865</v>
      </c>
      <c r="Q141" s="155">
        <f t="shared" si="20"/>
        <v>5311722572973</v>
      </c>
      <c r="R141" s="155">
        <f t="shared" si="20"/>
        <v>1234136</v>
      </c>
      <c r="S141" s="155">
        <f t="shared" si="20"/>
        <v>1353670</v>
      </c>
      <c r="T141" s="155">
        <f t="shared" si="20"/>
        <v>694064539</v>
      </c>
      <c r="U141" s="155">
        <f t="shared" si="20"/>
        <v>542806411</v>
      </c>
      <c r="V141" s="156"/>
    </row>
    <row r="142">
      <c r="A142" s="93" t="s">
        <v>401</v>
      </c>
      <c r="B142" s="111">
        <v>4.25E11</v>
      </c>
      <c r="C142" s="112">
        <v>4.25E11</v>
      </c>
      <c r="D142" s="111">
        <v>15.0</v>
      </c>
      <c r="E142" s="112">
        <v>14.0</v>
      </c>
      <c r="F142" s="111">
        <v>1.86507E11</v>
      </c>
      <c r="G142" s="112">
        <v>1.86507E11</v>
      </c>
      <c r="H142" s="111">
        <v>1.526E10</v>
      </c>
      <c r="I142" s="112">
        <v>1.526E10</v>
      </c>
      <c r="J142" s="111">
        <v>76.0</v>
      </c>
      <c r="K142" s="112">
        <v>71.0</v>
      </c>
      <c r="L142" s="111">
        <v>37.0</v>
      </c>
      <c r="M142" s="112">
        <v>27.0</v>
      </c>
      <c r="N142" s="111">
        <v>400.0</v>
      </c>
      <c r="O142" s="112">
        <v>400.0</v>
      </c>
      <c r="P142" s="111">
        <v>4.82594713034E11</v>
      </c>
      <c r="Q142" s="112">
        <v>4.82594713034E11</v>
      </c>
      <c r="R142" s="111">
        <v>322984.0</v>
      </c>
      <c r="S142" s="112">
        <v>322984.0</v>
      </c>
      <c r="T142" s="111">
        <v>4287485.0</v>
      </c>
      <c r="U142" s="112">
        <v>4187485.0</v>
      </c>
      <c r="V142" s="140"/>
    </row>
    <row r="143">
      <c r="A143" s="93" t="s">
        <v>402</v>
      </c>
      <c r="B143" s="111">
        <v>1.88572E14</v>
      </c>
      <c r="C143" s="112">
        <v>1.81098E14</v>
      </c>
      <c r="D143" s="111">
        <v>1.1144043E7</v>
      </c>
      <c r="E143" s="112">
        <v>8740466.0</v>
      </c>
      <c r="F143" s="111">
        <v>6.6684839E13</v>
      </c>
      <c r="G143" s="112">
        <v>7.1137018E13</v>
      </c>
      <c r="H143" s="111">
        <v>3.193678E12</v>
      </c>
      <c r="I143" s="112">
        <v>3.809696E12</v>
      </c>
      <c r="J143" s="111">
        <v>7231249.0</v>
      </c>
      <c r="K143" s="112">
        <v>5475017.0</v>
      </c>
      <c r="L143" s="111">
        <v>3753374.0</v>
      </c>
      <c r="M143" s="112">
        <v>3370456.0</v>
      </c>
      <c r="N143" s="111">
        <v>1.87728E7</v>
      </c>
      <c r="O143" s="112">
        <v>1.7370195E7</v>
      </c>
      <c r="P143" s="111">
        <v>5.082642910831E12</v>
      </c>
      <c r="Q143" s="112">
        <v>4.829127859939E12</v>
      </c>
      <c r="R143" s="111">
        <v>911152.0</v>
      </c>
      <c r="S143" s="112">
        <v>1030686.0</v>
      </c>
      <c r="T143" s="111">
        <v>6.89777054E8</v>
      </c>
      <c r="U143" s="112">
        <v>5.38618926E8</v>
      </c>
      <c r="V143" s="140"/>
    </row>
    <row r="144">
      <c r="A144" s="157" t="s">
        <v>405</v>
      </c>
      <c r="B144" s="158">
        <v>5.1778E13</v>
      </c>
      <c r="C144" s="159">
        <v>5.1578E13</v>
      </c>
      <c r="D144" s="158">
        <v>1231771.0</v>
      </c>
      <c r="E144" s="159">
        <v>249165.0</v>
      </c>
      <c r="F144" s="158">
        <v>4.785011E12</v>
      </c>
      <c r="G144" s="159">
        <v>4.815704E12</v>
      </c>
      <c r="H144" s="160"/>
      <c r="I144" s="161"/>
      <c r="J144" s="158">
        <v>2414120.0</v>
      </c>
      <c r="K144" s="159">
        <v>1619328.0</v>
      </c>
      <c r="L144" s="158">
        <v>464.0</v>
      </c>
      <c r="M144" s="159">
        <v>503.0</v>
      </c>
      <c r="N144" s="160"/>
      <c r="O144" s="161"/>
      <c r="P144" s="158">
        <v>4.3030376482E10</v>
      </c>
      <c r="Q144" s="159">
        <v>4.4136268897E10</v>
      </c>
      <c r="R144" s="158">
        <v>7.0</v>
      </c>
      <c r="S144" s="159">
        <v>7.0</v>
      </c>
      <c r="T144" s="158">
        <v>2.88914411E8</v>
      </c>
      <c r="U144" s="159">
        <v>2.5794387E8</v>
      </c>
      <c r="V144" s="162"/>
    </row>
    <row r="145">
      <c r="A145" s="87" t="s">
        <v>107</v>
      </c>
      <c r="B145" s="115"/>
      <c r="C145" s="115"/>
      <c r="D145" s="115"/>
      <c r="E145" s="115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</row>
    <row r="146">
      <c r="A146" s="110" t="s">
        <v>409</v>
      </c>
      <c r="B146" s="137"/>
      <c r="C146" s="137"/>
      <c r="D146" s="128">
        <v>1.06944683E8</v>
      </c>
      <c r="E146" s="128">
        <v>9.6924686E7</v>
      </c>
      <c r="F146" s="137"/>
      <c r="G146" s="138"/>
      <c r="H146" s="128">
        <v>3.8611401E13</v>
      </c>
      <c r="I146" s="129">
        <v>4.1218881E13</v>
      </c>
      <c r="J146" s="128">
        <v>3.3318811E7</v>
      </c>
      <c r="K146" s="129">
        <v>2.693734E7</v>
      </c>
      <c r="L146" s="128">
        <v>3479018.0</v>
      </c>
      <c r="M146" s="129">
        <v>4002632.0</v>
      </c>
      <c r="N146" s="128">
        <v>1.7949756E7</v>
      </c>
      <c r="O146" s="129">
        <v>1.6328278E7</v>
      </c>
      <c r="P146" s="128">
        <v>7.611866067268E12</v>
      </c>
      <c r="Q146" s="129">
        <v>6.762803342146E12</v>
      </c>
      <c r="R146" s="128">
        <v>3565930.0</v>
      </c>
      <c r="S146" s="129">
        <v>3865523.0</v>
      </c>
      <c r="T146" s="128">
        <v>9.2552034E8</v>
      </c>
      <c r="U146" s="128">
        <v>9.04437795E8</v>
      </c>
      <c r="V146" s="163"/>
    </row>
    <row r="147">
      <c r="A147" s="164" t="s">
        <v>410</v>
      </c>
      <c r="B147" s="165"/>
      <c r="C147" s="165"/>
      <c r="D147" s="166">
        <v>-8.3878566E7</v>
      </c>
      <c r="E147" s="166">
        <v>-7.6902242E7</v>
      </c>
      <c r="F147" s="165"/>
      <c r="G147" s="167"/>
      <c r="H147" s="165"/>
      <c r="I147" s="167"/>
      <c r="J147" s="166">
        <v>-1.8225243E7</v>
      </c>
      <c r="K147" s="168">
        <v>-1.4908075E7</v>
      </c>
      <c r="L147" s="166">
        <v>-2346974.0</v>
      </c>
      <c r="M147" s="168">
        <v>-2412693.0</v>
      </c>
      <c r="N147" s="166">
        <v>-1.2103031E7</v>
      </c>
      <c r="O147" s="168">
        <v>-1.118512E7</v>
      </c>
      <c r="P147" s="166">
        <v>-3.913777307313E12</v>
      </c>
      <c r="Q147" s="168">
        <v>-3.494850563778E12</v>
      </c>
      <c r="R147" s="166">
        <v>-1547235.0</v>
      </c>
      <c r="S147" s="168">
        <v>-1696832.0</v>
      </c>
      <c r="T147" s="166">
        <v>-5.43118639E8</v>
      </c>
      <c r="U147" s="166">
        <v>-3.62942643E8</v>
      </c>
      <c r="V147" s="169"/>
    </row>
    <row r="148">
      <c r="A148" s="170" t="s">
        <v>411</v>
      </c>
      <c r="B148" s="171">
        <v>7.331E13</v>
      </c>
      <c r="C148" s="171">
        <v>7.0088E13</v>
      </c>
      <c r="D148" s="171">
        <v>2.3066117E7</v>
      </c>
      <c r="E148" s="171">
        <v>2.0022444E7</v>
      </c>
      <c r="F148" s="171">
        <v>3.5786237E13</v>
      </c>
      <c r="G148" s="172">
        <v>3.4758688E13</v>
      </c>
      <c r="H148" s="171">
        <v>1.9194514E13</v>
      </c>
      <c r="I148" s="172">
        <v>1.9064937E13</v>
      </c>
      <c r="J148" s="171">
        <v>1.5093568E7</v>
      </c>
      <c r="K148" s="172">
        <v>1.2029265E7</v>
      </c>
      <c r="L148" s="171">
        <v>1132044.0</v>
      </c>
      <c r="M148" s="172">
        <v>1589939.0</v>
      </c>
      <c r="N148" s="171">
        <v>5846725.0</v>
      </c>
      <c r="O148" s="172">
        <v>5143158.0</v>
      </c>
      <c r="P148" s="171">
        <v>3.698088759955E12</v>
      </c>
      <c r="Q148" s="172">
        <v>3.267952778368E12</v>
      </c>
      <c r="R148" s="171">
        <v>2018695.0</v>
      </c>
      <c r="S148" s="172">
        <v>2168691.0</v>
      </c>
      <c r="T148" s="171">
        <v>3.82401701E8</v>
      </c>
      <c r="U148" s="171">
        <v>5.41495152E8</v>
      </c>
      <c r="V148" s="173"/>
    </row>
    <row r="149">
      <c r="A149" s="164" t="s">
        <v>412</v>
      </c>
      <c r="B149" s="166">
        <v>-1.1453E13</v>
      </c>
      <c r="C149" s="166">
        <v>-1.1522E13</v>
      </c>
      <c r="D149" s="166">
        <v>-1.788961E7</v>
      </c>
      <c r="E149" s="166">
        <v>-1.5531052E7</v>
      </c>
      <c r="F149" s="166">
        <v>-1.321419E12</v>
      </c>
      <c r="G149" s="168">
        <v>-1.06458E12</v>
      </c>
      <c r="H149" s="166">
        <v>-8.99565E12</v>
      </c>
      <c r="I149" s="168">
        <v>-8.451104E12</v>
      </c>
      <c r="J149" s="166">
        <v>-9676742.0</v>
      </c>
      <c r="K149" s="168">
        <v>-7518069.0</v>
      </c>
      <c r="L149" s="166">
        <v>-19409.0</v>
      </c>
      <c r="M149" s="168">
        <v>-311125.0</v>
      </c>
      <c r="N149" s="166">
        <v>-2899916.0</v>
      </c>
      <c r="O149" s="168">
        <v>-2615292.0</v>
      </c>
      <c r="P149" s="166">
        <v>-2.068710037299E12</v>
      </c>
      <c r="Q149" s="168">
        <v>-1.895217924428E12</v>
      </c>
      <c r="R149" s="166">
        <v>-570389.0</v>
      </c>
      <c r="S149" s="168">
        <v>-571137.0</v>
      </c>
      <c r="T149" s="166">
        <v>-4.348048E7</v>
      </c>
      <c r="U149" s="166">
        <v>-6.5436599E7</v>
      </c>
      <c r="V149" s="169"/>
    </row>
    <row r="150">
      <c r="A150" s="164" t="s">
        <v>413</v>
      </c>
      <c r="B150" s="166">
        <v>-1.7589E13</v>
      </c>
      <c r="C150" s="166">
        <v>-1.6365E13</v>
      </c>
      <c r="D150" s="166">
        <v>-1890676.0</v>
      </c>
      <c r="E150" s="166">
        <v>-1693731.0</v>
      </c>
      <c r="F150" s="166">
        <v>-4.741675E12</v>
      </c>
      <c r="G150" s="168">
        <v>-4.561392E12</v>
      </c>
      <c r="H150" s="166">
        <v>-3.919656E12</v>
      </c>
      <c r="I150" s="168">
        <v>-3.544052E12</v>
      </c>
      <c r="J150" s="166">
        <v>-1820788.0</v>
      </c>
      <c r="K150" s="168">
        <v>-1441653.0</v>
      </c>
      <c r="L150" s="166">
        <v>-150229.0</v>
      </c>
      <c r="M150" s="168">
        <v>-140731.0</v>
      </c>
      <c r="N150" s="166">
        <v>-726278.0</v>
      </c>
      <c r="O150" s="168">
        <v>-719005.0</v>
      </c>
      <c r="P150" s="166">
        <v>-7.66286069849E11</v>
      </c>
      <c r="Q150" s="168">
        <v>-6.26022239507E11</v>
      </c>
      <c r="R150" s="166">
        <v>-204595.0</v>
      </c>
      <c r="S150" s="168">
        <v>-222851.0</v>
      </c>
      <c r="T150" s="166">
        <v>-5.2063125E7</v>
      </c>
      <c r="U150" s="166">
        <v>-3.5869587E7</v>
      </c>
      <c r="V150" s="169"/>
    </row>
    <row r="151">
      <c r="A151" s="110" t="s">
        <v>414</v>
      </c>
      <c r="B151" s="128">
        <v>2.78E11</v>
      </c>
      <c r="C151" s="128">
        <v>1.26E11</v>
      </c>
      <c r="D151" s="137"/>
      <c r="E151" s="137"/>
      <c r="F151" s="137"/>
      <c r="G151" s="138"/>
      <c r="H151" s="137"/>
      <c r="I151" s="138"/>
      <c r="J151" s="137"/>
      <c r="K151" s="138"/>
      <c r="L151" s="137"/>
      <c r="M151" s="138"/>
      <c r="N151" s="137"/>
      <c r="O151" s="138"/>
      <c r="P151" s="137"/>
      <c r="Q151" s="138"/>
      <c r="R151" s="137"/>
      <c r="S151" s="138"/>
      <c r="T151" s="137"/>
      <c r="U151" s="137"/>
      <c r="V151" s="163"/>
    </row>
    <row r="152">
      <c r="A152" s="110" t="s">
        <v>415</v>
      </c>
      <c r="B152" s="128">
        <v>3.053E12</v>
      </c>
      <c r="C152" s="128">
        <v>2.535E12</v>
      </c>
      <c r="D152" s="137"/>
      <c r="E152" s="137"/>
      <c r="F152" s="137"/>
      <c r="G152" s="138"/>
      <c r="H152" s="137"/>
      <c r="I152" s="138"/>
      <c r="J152" s="137"/>
      <c r="K152" s="138"/>
      <c r="L152" s="137"/>
      <c r="M152" s="138"/>
      <c r="N152" s="137"/>
      <c r="O152" s="138"/>
      <c r="P152" s="137"/>
      <c r="Q152" s="138"/>
      <c r="R152" s="137"/>
      <c r="S152" s="138"/>
      <c r="T152" s="137"/>
      <c r="U152" s="137"/>
      <c r="V152" s="163"/>
    </row>
    <row r="153">
      <c r="A153" s="110" t="s">
        <v>417</v>
      </c>
      <c r="B153" s="137"/>
      <c r="C153" s="137"/>
      <c r="D153" s="128">
        <v>75067.0</v>
      </c>
      <c r="E153" s="128">
        <v>38093.0</v>
      </c>
      <c r="F153" s="128">
        <v>1.126994E12</v>
      </c>
      <c r="G153" s="129">
        <v>9.98148E11</v>
      </c>
      <c r="H153" s="128">
        <v>2.8563E10</v>
      </c>
      <c r="I153" s="129">
        <v>1.0206E10</v>
      </c>
      <c r="J153" s="128">
        <v>87147.0</v>
      </c>
      <c r="K153" s="129">
        <v>60579.0</v>
      </c>
      <c r="L153" s="128">
        <v>32695.0</v>
      </c>
      <c r="M153" s="129">
        <v>1567.0</v>
      </c>
      <c r="N153" s="128">
        <v>18156.0</v>
      </c>
      <c r="O153" s="129">
        <v>104414.0</v>
      </c>
      <c r="P153" s="137"/>
      <c r="Q153" s="138"/>
      <c r="R153" s="128">
        <v>29349.0</v>
      </c>
      <c r="S153" s="129">
        <v>27566.0</v>
      </c>
      <c r="T153" s="128">
        <v>1.9359846E7</v>
      </c>
      <c r="U153" s="128">
        <v>2314401.0</v>
      </c>
      <c r="V153" s="163"/>
    </row>
    <row r="154">
      <c r="A154" s="164" t="s">
        <v>418</v>
      </c>
      <c r="B154" s="166">
        <v>-3.112E12</v>
      </c>
      <c r="C154" s="166">
        <v>-2.107E12</v>
      </c>
      <c r="D154" s="166">
        <v>-162543.0</v>
      </c>
      <c r="E154" s="166">
        <v>-183233.0</v>
      </c>
      <c r="F154" s="166">
        <v>-1.879411E12</v>
      </c>
      <c r="G154" s="168">
        <v>-7.59935E11</v>
      </c>
      <c r="H154" s="166">
        <v>-1.0597E11</v>
      </c>
      <c r="I154" s="168">
        <v>-8.5211E10</v>
      </c>
      <c r="J154" s="166">
        <v>-473484.0</v>
      </c>
      <c r="K154" s="168">
        <v>-48199.0</v>
      </c>
      <c r="L154" s="166">
        <v>-296482.0</v>
      </c>
      <c r="M154" s="168">
        <v>-254081.0</v>
      </c>
      <c r="N154" s="166">
        <v>-60503.0</v>
      </c>
      <c r="O154" s="168">
        <v>-42914.0</v>
      </c>
      <c r="P154" s="166">
        <v>-4.2829277874E10</v>
      </c>
      <c r="Q154" s="168">
        <v>-5.0580273988E10</v>
      </c>
      <c r="R154" s="166">
        <v>-681.0</v>
      </c>
      <c r="S154" s="168">
        <v>-780.0</v>
      </c>
      <c r="T154" s="166">
        <v>-6062236.0</v>
      </c>
      <c r="U154" s="166">
        <v>-3210740.0</v>
      </c>
      <c r="V154" s="169"/>
    </row>
    <row r="155">
      <c r="A155" s="110" t="s">
        <v>419</v>
      </c>
      <c r="B155" s="128">
        <v>-4.08E11</v>
      </c>
      <c r="C155" s="128">
        <v>1.88E11</v>
      </c>
      <c r="D155" s="137"/>
      <c r="E155" s="137"/>
      <c r="F155" s="137"/>
      <c r="G155" s="138"/>
      <c r="H155" s="137"/>
      <c r="I155" s="138"/>
      <c r="J155" s="128">
        <v>-32565.0</v>
      </c>
      <c r="K155" s="129">
        <v>-13743.0</v>
      </c>
      <c r="L155" s="128">
        <v>-24535.0</v>
      </c>
      <c r="M155" s="129">
        <v>67354.0</v>
      </c>
      <c r="N155" s="137"/>
      <c r="O155" s="138"/>
      <c r="P155" s="137"/>
      <c r="Q155" s="138"/>
      <c r="R155" s="137"/>
      <c r="S155" s="138"/>
      <c r="T155" s="137"/>
      <c r="U155" s="137"/>
      <c r="V155" s="163"/>
    </row>
    <row r="156">
      <c r="A156" s="110" t="s">
        <v>420</v>
      </c>
      <c r="B156" s="128">
        <v>1.843E12</v>
      </c>
      <c r="C156" s="128">
        <v>2.037E12</v>
      </c>
      <c r="D156" s="128">
        <v>-9301.0</v>
      </c>
      <c r="E156" s="128">
        <v>-7825.0</v>
      </c>
      <c r="F156" s="128">
        <v>5.21664E11</v>
      </c>
      <c r="G156" s="129">
        <v>5.48786E11</v>
      </c>
      <c r="H156" s="137"/>
      <c r="I156" s="138"/>
      <c r="J156" s="128">
        <v>92967.0</v>
      </c>
      <c r="K156" s="129">
        <v>70285.0</v>
      </c>
      <c r="L156" s="128">
        <v>858.0</v>
      </c>
      <c r="M156" s="129">
        <v>415.0</v>
      </c>
      <c r="N156" s="128">
        <v>31355.0</v>
      </c>
      <c r="O156" s="129">
        <v>22843.0</v>
      </c>
      <c r="P156" s="137"/>
      <c r="Q156" s="138"/>
      <c r="R156" s="137"/>
      <c r="S156" s="138"/>
      <c r="T156" s="128">
        <v>2.4909267E7</v>
      </c>
      <c r="U156" s="128">
        <v>3.9089426E7</v>
      </c>
      <c r="V156" s="163"/>
    </row>
    <row r="157">
      <c r="A157" s="110" t="s">
        <v>421</v>
      </c>
      <c r="B157" s="128">
        <v>7.656E12</v>
      </c>
      <c r="C157" s="128">
        <v>6.194E12</v>
      </c>
      <c r="D157" s="137"/>
      <c r="E157" s="137"/>
      <c r="F157" s="128">
        <v>1.13374E11</v>
      </c>
      <c r="G157" s="129">
        <v>8.7129E10</v>
      </c>
      <c r="H157" s="137"/>
      <c r="I157" s="138"/>
      <c r="J157" s="137"/>
      <c r="K157" s="138"/>
      <c r="L157" s="137"/>
      <c r="M157" s="138"/>
      <c r="N157" s="137"/>
      <c r="O157" s="138"/>
      <c r="P157" s="137"/>
      <c r="Q157" s="138"/>
      <c r="R157" s="137"/>
      <c r="S157" s="138"/>
      <c r="T157" s="137"/>
      <c r="U157" s="137"/>
      <c r="V157" s="163"/>
    </row>
    <row r="158">
      <c r="A158" s="110" t="s">
        <v>422</v>
      </c>
      <c r="B158" s="128">
        <v>-2.85E11</v>
      </c>
      <c r="C158" s="128">
        <v>-1.125E12</v>
      </c>
      <c r="D158" s="137"/>
      <c r="E158" s="137"/>
      <c r="F158" s="137"/>
      <c r="G158" s="138"/>
      <c r="H158" s="137"/>
      <c r="I158" s="138"/>
      <c r="J158" s="137"/>
      <c r="K158" s="138"/>
      <c r="L158" s="137"/>
      <c r="M158" s="138"/>
      <c r="N158" s="137"/>
      <c r="O158" s="138"/>
      <c r="P158" s="137"/>
      <c r="Q158" s="138"/>
      <c r="R158" s="137"/>
      <c r="S158" s="138"/>
      <c r="T158" s="137"/>
      <c r="U158" s="137"/>
      <c r="V158" s="163"/>
    </row>
    <row r="159">
      <c r="A159" s="110" t="s">
        <v>424</v>
      </c>
      <c r="B159" s="137"/>
      <c r="C159" s="137"/>
      <c r="D159" s="137"/>
      <c r="E159" s="137"/>
      <c r="F159" s="137"/>
      <c r="G159" s="138"/>
      <c r="H159" s="137"/>
      <c r="I159" s="138"/>
      <c r="J159" s="128">
        <v>-6133.0</v>
      </c>
      <c r="K159" s="129">
        <v>2559.0</v>
      </c>
      <c r="L159" s="137"/>
      <c r="M159" s="138"/>
      <c r="N159" s="137"/>
      <c r="O159" s="138"/>
      <c r="P159" s="137"/>
      <c r="Q159" s="138"/>
      <c r="R159" s="137"/>
      <c r="S159" s="138"/>
      <c r="T159" s="137"/>
      <c r="U159" s="137"/>
      <c r="V159" s="163"/>
    </row>
    <row r="160">
      <c r="A160" s="164" t="s">
        <v>425</v>
      </c>
      <c r="B160" s="165"/>
      <c r="C160" s="165"/>
      <c r="D160" s="166">
        <v>-50174.0</v>
      </c>
      <c r="E160" s="166">
        <v>-50434.0</v>
      </c>
      <c r="F160" s="165"/>
      <c r="G160" s="167"/>
      <c r="H160" s="165"/>
      <c r="I160" s="167"/>
      <c r="J160" s="166">
        <v>-30643.0</v>
      </c>
      <c r="K160" s="168">
        <v>-23708.0</v>
      </c>
      <c r="L160" s="165"/>
      <c r="M160" s="167"/>
      <c r="N160" s="165"/>
      <c r="O160" s="167"/>
      <c r="P160" s="166">
        <v>-4.442150003E9</v>
      </c>
      <c r="Q160" s="168">
        <v>-4.679369659E9</v>
      </c>
      <c r="R160" s="165"/>
      <c r="S160" s="167"/>
      <c r="T160" s="165"/>
      <c r="U160" s="165"/>
      <c r="V160" s="169"/>
    </row>
    <row r="161">
      <c r="A161" s="110" t="s">
        <v>426</v>
      </c>
      <c r="B161" s="128">
        <v>3.296E12</v>
      </c>
      <c r="C161" s="128">
        <v>2.546E12</v>
      </c>
      <c r="D161" s="128">
        <v>1232099.0</v>
      </c>
      <c r="E161" s="128">
        <v>1046528.0</v>
      </c>
      <c r="F161" s="137"/>
      <c r="G161" s="138"/>
      <c r="H161" s="128">
        <v>7.5E7</v>
      </c>
      <c r="I161" s="129">
        <v>0.0</v>
      </c>
      <c r="J161" s="137"/>
      <c r="K161" s="138"/>
      <c r="L161" s="128">
        <v>4939.0</v>
      </c>
      <c r="M161" s="129">
        <v>80058.0</v>
      </c>
      <c r="N161" s="128">
        <v>61527.0</v>
      </c>
      <c r="O161" s="129">
        <v>417621.0</v>
      </c>
      <c r="P161" s="128">
        <v>1.43831005949E11</v>
      </c>
      <c r="Q161" s="129">
        <v>1.33713297923E11</v>
      </c>
      <c r="R161" s="128">
        <v>25777.0</v>
      </c>
      <c r="S161" s="129">
        <v>18377.0</v>
      </c>
      <c r="T161" s="128">
        <v>7990499.0</v>
      </c>
      <c r="U161" s="128">
        <v>2913605.0</v>
      </c>
      <c r="V161" s="163"/>
    </row>
    <row r="162">
      <c r="A162" s="164" t="s">
        <v>427</v>
      </c>
      <c r="B162" s="166">
        <v>-1.86E12</v>
      </c>
      <c r="C162" s="166">
        <v>-2.205E12</v>
      </c>
      <c r="D162" s="166">
        <v>-88632.0</v>
      </c>
      <c r="E162" s="166">
        <v>-74001.0</v>
      </c>
      <c r="F162" s="166">
        <v>-8.85424E11</v>
      </c>
      <c r="G162" s="168">
        <v>-5.60803E11</v>
      </c>
      <c r="H162" s="166">
        <v>0.0</v>
      </c>
      <c r="I162" s="168">
        <v>-9.73E8</v>
      </c>
      <c r="J162" s="166">
        <v>-22957.0</v>
      </c>
      <c r="K162" s="168">
        <v>-51302.0</v>
      </c>
      <c r="L162" s="165"/>
      <c r="M162" s="167"/>
      <c r="N162" s="166">
        <v>-38122.0</v>
      </c>
      <c r="O162" s="168">
        <v>-21516.0</v>
      </c>
      <c r="P162" s="166">
        <v>-6.627486602E9</v>
      </c>
      <c r="Q162" s="168">
        <v>-4.335069197E9</v>
      </c>
      <c r="R162" s="166">
        <v>-78617.0</v>
      </c>
      <c r="S162" s="168">
        <v>-14.0</v>
      </c>
      <c r="T162" s="166">
        <v>-7.0055019E7</v>
      </c>
      <c r="U162" s="166">
        <v>-3748464.0</v>
      </c>
      <c r="V162" s="169"/>
    </row>
    <row r="163">
      <c r="A163" s="110" t="s">
        <v>428</v>
      </c>
      <c r="B163" s="137"/>
      <c r="C163" s="137"/>
      <c r="D163" s="137"/>
      <c r="E163" s="128">
        <v>0.0</v>
      </c>
      <c r="F163" s="137"/>
      <c r="G163" s="138"/>
      <c r="H163" s="137"/>
      <c r="I163" s="138"/>
      <c r="J163" s="128">
        <v>-7475.0</v>
      </c>
      <c r="K163" s="129">
        <v>5404.0</v>
      </c>
      <c r="L163" s="137"/>
      <c r="M163" s="138"/>
      <c r="N163" s="137"/>
      <c r="O163" s="138"/>
      <c r="P163" s="137"/>
      <c r="Q163" s="138"/>
      <c r="R163" s="137"/>
      <c r="S163" s="138"/>
      <c r="T163" s="137"/>
      <c r="U163" s="137"/>
      <c r="V163" s="163"/>
    </row>
    <row r="164">
      <c r="A164" s="170" t="s">
        <v>429</v>
      </c>
      <c r="B164" s="171">
        <v>5.4729E13</v>
      </c>
      <c r="C164" s="171">
        <v>5.039E13</v>
      </c>
      <c r="D164" s="171">
        <v>4282347.0</v>
      </c>
      <c r="E164" s="171">
        <v>3566789.0</v>
      </c>
      <c r="F164" s="171">
        <v>2.872034E13</v>
      </c>
      <c r="G164" s="172">
        <v>2.9446041E13</v>
      </c>
      <c r="H164" s="171">
        <v>6.201876E12</v>
      </c>
      <c r="I164" s="172">
        <v>6.993803E12</v>
      </c>
      <c r="J164" s="171">
        <v>3202895.0</v>
      </c>
      <c r="K164" s="172">
        <v>3172623.0</v>
      </c>
      <c r="L164" s="171">
        <v>549651.0</v>
      </c>
      <c r="M164" s="172">
        <v>1047499.0</v>
      </c>
      <c r="N164" s="171">
        <v>2396348.0</v>
      </c>
      <c r="O164" s="172">
        <v>2289309.0</v>
      </c>
      <c r="P164" s="171">
        <v>9.53024744277E11</v>
      </c>
      <c r="Q164" s="172">
        <v>8.20831199512E11</v>
      </c>
      <c r="R164" s="171">
        <v>1219539.0</v>
      </c>
      <c r="S164" s="172">
        <v>1419852.0</v>
      </c>
      <c r="T164" s="171">
        <v>2.63000453E8</v>
      </c>
      <c r="U164" s="171">
        <v>4.77547194E8</v>
      </c>
      <c r="V164" s="173"/>
    </row>
    <row r="165">
      <c r="A165" s="164" t="s">
        <v>430</v>
      </c>
      <c r="B165" s="166">
        <v>-1.0228E13</v>
      </c>
      <c r="C165" s="166">
        <v>-9.97E12</v>
      </c>
      <c r="D165" s="166">
        <v>-798322.0</v>
      </c>
      <c r="E165" s="166">
        <v>-659311.0</v>
      </c>
      <c r="F165" s="166">
        <v>-6.590244E12</v>
      </c>
      <c r="G165" s="168">
        <v>-6.452368E12</v>
      </c>
      <c r="H165" s="166">
        <v>-1.400936E12</v>
      </c>
      <c r="I165" s="168">
        <v>-1.629042E12</v>
      </c>
      <c r="J165" s="166">
        <v>-857602.0</v>
      </c>
      <c r="K165" s="168">
        <v>-661814.0</v>
      </c>
      <c r="L165" s="166">
        <v>-138228.0</v>
      </c>
      <c r="M165" s="168">
        <v>-190037.0</v>
      </c>
      <c r="N165" s="166">
        <v>-446082.0</v>
      </c>
      <c r="O165" s="168">
        <v>-446875.0</v>
      </c>
      <c r="P165" s="166">
        <v>-1.89148347723E11</v>
      </c>
      <c r="Q165" s="168">
        <v>-1.47184335032E11</v>
      </c>
      <c r="R165" s="166">
        <v>-268891.0</v>
      </c>
      <c r="S165" s="168">
        <v>-315138.0</v>
      </c>
      <c r="T165" s="166">
        <v>-6.7328341E7</v>
      </c>
      <c r="U165" s="166">
        <v>-9.7775087E7</v>
      </c>
      <c r="V165" s="169"/>
    </row>
    <row r="166">
      <c r="A166" s="170" t="s">
        <v>431</v>
      </c>
      <c r="B166" s="171">
        <v>4.4501E13</v>
      </c>
      <c r="C166" s="171">
        <v>4.042E13</v>
      </c>
      <c r="D166" s="171">
        <v>3484025.0</v>
      </c>
      <c r="E166" s="171">
        <v>2907478.0</v>
      </c>
      <c r="F166" s="171">
        <v>2.2130096E13</v>
      </c>
      <c r="G166" s="172">
        <v>2.2993673E13</v>
      </c>
      <c r="H166" s="171">
        <v>4.80094E12</v>
      </c>
      <c r="I166" s="172">
        <v>5.364761E12</v>
      </c>
      <c r="J166" s="171">
        <v>2345293.0</v>
      </c>
      <c r="K166" s="172">
        <v>2510809.0</v>
      </c>
      <c r="L166" s="171">
        <v>411423.0</v>
      </c>
      <c r="M166" s="172">
        <v>857462.0</v>
      </c>
      <c r="N166" s="171">
        <v>1950266.0</v>
      </c>
      <c r="O166" s="172">
        <v>1842434.0</v>
      </c>
      <c r="P166" s="171">
        <v>7.63876396554E11</v>
      </c>
      <c r="Q166" s="172">
        <v>6.7364686448E11</v>
      </c>
      <c r="R166" s="171">
        <v>950648.0</v>
      </c>
      <c r="S166" s="172">
        <v>1104714.0</v>
      </c>
      <c r="T166" s="171">
        <v>1.95672112E8</v>
      </c>
      <c r="U166" s="171">
        <v>3.79772107E8</v>
      </c>
      <c r="V166" s="173"/>
    </row>
    <row r="167">
      <c r="A167" s="174" t="s">
        <v>433</v>
      </c>
      <c r="B167" s="175">
        <v>4.4501E13</v>
      </c>
      <c r="C167" s="175">
        <v>4.042E13</v>
      </c>
      <c r="D167" s="175">
        <v>3484025.0</v>
      </c>
      <c r="E167" s="175">
        <v>2907478.0</v>
      </c>
      <c r="F167" s="175">
        <v>2.2130096E13</v>
      </c>
      <c r="G167" s="176">
        <v>2.2993673E13</v>
      </c>
      <c r="H167" s="175">
        <v>4.80094E12</v>
      </c>
      <c r="I167" s="176">
        <v>5.364761E12</v>
      </c>
      <c r="J167" s="175">
        <v>2345293.0</v>
      </c>
      <c r="K167" s="176">
        <v>2510809.0</v>
      </c>
      <c r="L167" s="175">
        <v>411423.0</v>
      </c>
      <c r="M167" s="176">
        <v>857462.0</v>
      </c>
      <c r="N167" s="175">
        <v>1950266.0</v>
      </c>
      <c r="O167" s="176">
        <v>1842434.0</v>
      </c>
      <c r="P167" s="175">
        <v>7.63876396554E11</v>
      </c>
      <c r="Q167" s="176">
        <v>6.7364686448E11</v>
      </c>
      <c r="R167" s="175">
        <v>950648.0</v>
      </c>
      <c r="S167" s="176">
        <v>1104714.0</v>
      </c>
      <c r="T167" s="175">
        <v>1.95672112E8</v>
      </c>
      <c r="U167" s="175">
        <v>3.79772107E8</v>
      </c>
      <c r="V167" s="177"/>
    </row>
    <row r="168">
      <c r="A168" s="131" t="s">
        <v>434</v>
      </c>
      <c r="B168" s="147">
        <v>-8.08E11</v>
      </c>
      <c r="C168" s="147">
        <v>5.677E12</v>
      </c>
      <c r="D168" s="178"/>
      <c r="E168" s="178"/>
      <c r="F168" s="147">
        <v>-1.009088E12</v>
      </c>
      <c r="G168" s="148">
        <v>5.068257E12</v>
      </c>
      <c r="H168" s="178"/>
      <c r="I168" s="178"/>
      <c r="J168" s="178"/>
      <c r="K168" s="178"/>
      <c r="L168" s="178"/>
      <c r="M168" s="178"/>
      <c r="N168" s="147">
        <v>1045.0</v>
      </c>
      <c r="O168" s="148">
        <v>-321.0</v>
      </c>
      <c r="P168" s="178"/>
      <c r="Q168" s="178"/>
      <c r="R168" s="147">
        <v>-4774.0</v>
      </c>
      <c r="S168" s="148">
        <v>14862.0</v>
      </c>
      <c r="T168" s="178"/>
      <c r="U168" s="178"/>
      <c r="V168" s="178"/>
    </row>
    <row r="169">
      <c r="A169" s="157" t="s">
        <v>435</v>
      </c>
      <c r="B169" s="179">
        <v>1.19E11</v>
      </c>
      <c r="C169" s="179">
        <v>2.65E11</v>
      </c>
      <c r="D169" s="180"/>
      <c r="E169" s="180"/>
      <c r="F169" s="179">
        <v>-7.7994E10</v>
      </c>
      <c r="G169" s="181">
        <v>1.3974E10</v>
      </c>
      <c r="H169" s="180"/>
      <c r="I169" s="180"/>
      <c r="J169" s="180"/>
      <c r="K169" s="180"/>
      <c r="L169" s="180"/>
      <c r="M169" s="180"/>
      <c r="N169" s="179">
        <v>1045.0</v>
      </c>
      <c r="O169" s="181">
        <v>21707.0</v>
      </c>
      <c r="P169" s="180"/>
      <c r="Q169" s="180"/>
      <c r="R169" s="179">
        <v>-11782.0</v>
      </c>
      <c r="S169" s="181">
        <v>15185.0</v>
      </c>
      <c r="T169" s="180"/>
      <c r="U169" s="180"/>
      <c r="V169" s="180"/>
    </row>
    <row r="170">
      <c r="A170" s="93" t="s">
        <v>436</v>
      </c>
      <c r="B170" s="111">
        <v>0.0</v>
      </c>
      <c r="C170" s="111">
        <v>0.0</v>
      </c>
      <c r="D170" s="74"/>
      <c r="E170" s="74"/>
      <c r="F170" s="111">
        <v>0.0</v>
      </c>
      <c r="G170" s="112">
        <v>2.51E8</v>
      </c>
      <c r="H170" s="74"/>
      <c r="I170" s="74"/>
      <c r="J170" s="74"/>
      <c r="K170" s="74"/>
      <c r="L170" s="74"/>
      <c r="M170" s="74"/>
      <c r="N170" s="134"/>
      <c r="O170" s="135"/>
      <c r="P170" s="74"/>
      <c r="Q170" s="74"/>
      <c r="R170" s="134"/>
      <c r="S170" s="135"/>
      <c r="T170" s="74"/>
      <c r="U170" s="74"/>
      <c r="V170" s="74"/>
    </row>
    <row r="171">
      <c r="A171" s="93" t="s">
        <v>437</v>
      </c>
      <c r="B171" s="111">
        <v>-2.4E10</v>
      </c>
      <c r="C171" s="111">
        <v>2.01E11</v>
      </c>
      <c r="D171" s="74"/>
      <c r="E171" s="74"/>
      <c r="F171" s="111">
        <v>-7.7994E10</v>
      </c>
      <c r="G171" s="112">
        <v>1.3723E10</v>
      </c>
      <c r="H171" s="74"/>
      <c r="I171" s="74"/>
      <c r="J171" s="74"/>
      <c r="K171" s="74"/>
      <c r="L171" s="74"/>
      <c r="M171" s="74"/>
      <c r="N171" s="111">
        <v>1045.0</v>
      </c>
      <c r="O171" s="112">
        <v>21707.0</v>
      </c>
      <c r="P171" s="74"/>
      <c r="Q171" s="74"/>
      <c r="R171" s="111">
        <v>-11782.0</v>
      </c>
      <c r="S171" s="112">
        <v>15185.0</v>
      </c>
      <c r="T171" s="74"/>
      <c r="U171" s="74"/>
      <c r="V171" s="74"/>
    </row>
    <row r="172">
      <c r="A172" s="93" t="s">
        <v>438</v>
      </c>
      <c r="B172" s="111">
        <v>1.43E11</v>
      </c>
      <c r="C172" s="111">
        <v>6.4E10</v>
      </c>
      <c r="D172" s="74"/>
      <c r="E172" s="74"/>
      <c r="F172" s="134"/>
      <c r="G172" s="135"/>
      <c r="H172" s="74"/>
      <c r="I172" s="74"/>
      <c r="J172" s="74"/>
      <c r="K172" s="74"/>
      <c r="L172" s="74"/>
      <c r="M172" s="74"/>
      <c r="N172" s="134"/>
      <c r="O172" s="135"/>
      <c r="P172" s="74"/>
      <c r="Q172" s="74"/>
      <c r="R172" s="134"/>
      <c r="S172" s="135"/>
      <c r="T172" s="74"/>
      <c r="U172" s="74"/>
      <c r="V172" s="74"/>
    </row>
    <row r="173">
      <c r="A173" s="157" t="s">
        <v>440</v>
      </c>
      <c r="B173" s="179">
        <v>-9.27E11</v>
      </c>
      <c r="C173" s="179">
        <v>5.412E12</v>
      </c>
      <c r="D173" s="180"/>
      <c r="E173" s="180"/>
      <c r="F173" s="179">
        <v>-9.31094E11</v>
      </c>
      <c r="G173" s="181">
        <v>5.054283E12</v>
      </c>
      <c r="H173" s="180"/>
      <c r="I173" s="180"/>
      <c r="J173" s="180"/>
      <c r="K173" s="180"/>
      <c r="L173" s="180"/>
      <c r="M173" s="180"/>
      <c r="N173" s="155"/>
      <c r="O173" s="181">
        <v>-22028.0</v>
      </c>
      <c r="P173" s="180"/>
      <c r="Q173" s="180"/>
      <c r="R173" s="179">
        <v>7008.0</v>
      </c>
      <c r="S173" s="181">
        <v>-323.0</v>
      </c>
      <c r="T173" s="180"/>
      <c r="U173" s="180"/>
      <c r="V173" s="180"/>
    </row>
    <row r="174">
      <c r="A174" s="93" t="s">
        <v>441</v>
      </c>
      <c r="B174" s="111">
        <v>-7.88E11</v>
      </c>
      <c r="C174" s="111">
        <v>3.256E12</v>
      </c>
      <c r="D174" s="74"/>
      <c r="E174" s="74"/>
      <c r="F174" s="111">
        <v>-7.87632E11</v>
      </c>
      <c r="G174" s="112">
        <v>3.256199E12</v>
      </c>
      <c r="H174" s="74"/>
      <c r="I174" s="74"/>
      <c r="J174" s="74"/>
      <c r="K174" s="74"/>
      <c r="L174" s="74"/>
      <c r="M174" s="74"/>
      <c r="N174" s="134"/>
      <c r="O174" s="135"/>
      <c r="P174" s="74"/>
      <c r="Q174" s="74"/>
      <c r="R174" s="111">
        <v>7008.0</v>
      </c>
      <c r="S174" s="112">
        <v>-323.0</v>
      </c>
      <c r="T174" s="74"/>
      <c r="U174" s="74"/>
      <c r="V174" s="74"/>
    </row>
    <row r="175">
      <c r="A175" s="93" t="s">
        <v>443</v>
      </c>
      <c r="B175" s="111">
        <v>-1.76E11</v>
      </c>
      <c r="C175" s="111">
        <v>-3.32E11</v>
      </c>
      <c r="D175" s="74"/>
      <c r="E175" s="74"/>
      <c r="F175" s="134"/>
      <c r="G175" s="135"/>
      <c r="H175" s="74"/>
      <c r="I175" s="74"/>
      <c r="J175" s="74"/>
      <c r="K175" s="74"/>
      <c r="L175" s="74"/>
      <c r="M175" s="74"/>
      <c r="N175" s="134"/>
      <c r="O175" s="135"/>
      <c r="P175" s="74"/>
      <c r="Q175" s="74"/>
      <c r="R175" s="134"/>
      <c r="S175" s="135"/>
      <c r="T175" s="74"/>
      <c r="U175" s="74"/>
      <c r="V175" s="74"/>
    </row>
    <row r="176">
      <c r="A176" s="93" t="s">
        <v>445</v>
      </c>
      <c r="B176" s="111">
        <v>1.38E11</v>
      </c>
      <c r="C176" s="111">
        <v>5.18E11</v>
      </c>
      <c r="D176" s="74"/>
      <c r="E176" s="74"/>
      <c r="F176" s="111">
        <v>0.0</v>
      </c>
      <c r="G176" s="112">
        <v>5.8568E10</v>
      </c>
      <c r="H176" s="74"/>
      <c r="I176" s="74"/>
      <c r="J176" s="74"/>
      <c r="K176" s="74"/>
      <c r="L176" s="74"/>
      <c r="M176" s="74"/>
      <c r="N176" s="134"/>
      <c r="O176" s="112">
        <v>-22028.0</v>
      </c>
      <c r="P176" s="74"/>
      <c r="Q176" s="74"/>
      <c r="R176" s="134"/>
      <c r="S176" s="135"/>
      <c r="T176" s="74"/>
      <c r="U176" s="74"/>
      <c r="V176" s="74"/>
    </row>
    <row r="177">
      <c r="A177" s="93" t="s">
        <v>450</v>
      </c>
      <c r="B177" s="111">
        <v>-1.44E11</v>
      </c>
      <c r="C177" s="111">
        <v>1.738E12</v>
      </c>
      <c r="D177" s="74"/>
      <c r="E177" s="74"/>
      <c r="F177" s="111">
        <v>-1.43462E11</v>
      </c>
      <c r="G177" s="112">
        <v>1.739516E12</v>
      </c>
      <c r="H177" s="74"/>
      <c r="I177" s="74"/>
      <c r="J177" s="74"/>
      <c r="K177" s="74"/>
      <c r="L177" s="74"/>
      <c r="M177" s="74"/>
      <c r="N177" s="134"/>
      <c r="O177" s="135"/>
      <c r="P177" s="74"/>
      <c r="Q177" s="74"/>
      <c r="R177" s="134"/>
      <c r="S177" s="135"/>
      <c r="T177" s="74"/>
      <c r="U177" s="74"/>
      <c r="V177" s="74"/>
    </row>
    <row r="178">
      <c r="A178" s="93" t="s">
        <v>451</v>
      </c>
      <c r="B178" s="111">
        <v>4.3E10</v>
      </c>
      <c r="C178" s="111">
        <v>2.32E11</v>
      </c>
      <c r="D178" s="74"/>
      <c r="E178" s="74"/>
      <c r="F178" s="134"/>
      <c r="G178" s="135"/>
      <c r="H178" s="74"/>
      <c r="I178" s="74"/>
      <c r="J178" s="74"/>
      <c r="K178" s="74"/>
      <c r="L178" s="74"/>
      <c r="M178" s="74"/>
      <c r="N178" s="134"/>
      <c r="O178" s="135"/>
      <c r="P178" s="74"/>
      <c r="Q178" s="74"/>
      <c r="R178" s="134"/>
      <c r="S178" s="135"/>
      <c r="T178" s="74"/>
      <c r="U178" s="74"/>
      <c r="V178" s="74"/>
    </row>
    <row r="179">
      <c r="A179" s="164" t="s">
        <v>455</v>
      </c>
      <c r="B179" s="166">
        <v>-2.1E10</v>
      </c>
      <c r="C179" s="166">
        <v>-1.52E11</v>
      </c>
      <c r="D179" s="169"/>
      <c r="E179" s="169"/>
      <c r="F179" s="166">
        <v>2.1799E10</v>
      </c>
      <c r="G179" s="168">
        <v>-1.3336E10</v>
      </c>
      <c r="H179" s="169"/>
      <c r="I179" s="169"/>
      <c r="J179" s="169"/>
      <c r="K179" s="169"/>
      <c r="L179" s="169"/>
      <c r="M179" s="169"/>
      <c r="N179" s="166">
        <v>266.0</v>
      </c>
      <c r="O179" s="168">
        <v>-245.0</v>
      </c>
      <c r="P179" s="169"/>
      <c r="Q179" s="169"/>
      <c r="R179" s="166">
        <v>2592.0</v>
      </c>
      <c r="S179" s="168">
        <v>-3341.0</v>
      </c>
      <c r="T179" s="169"/>
      <c r="U179" s="169"/>
      <c r="V179" s="169"/>
    </row>
    <row r="180">
      <c r="A180" s="131" t="s">
        <v>456</v>
      </c>
      <c r="B180" s="182">
        <v>-8.29E11</v>
      </c>
      <c r="C180" s="182">
        <v>5.525E12</v>
      </c>
      <c r="D180" s="182">
        <v>26776.0</v>
      </c>
      <c r="E180" s="182">
        <v>-77637.0</v>
      </c>
      <c r="F180" s="182">
        <v>-9.87289E11</v>
      </c>
      <c r="G180" s="183">
        <v>5.054921E12</v>
      </c>
      <c r="H180" s="182">
        <v>-3.04858E11</v>
      </c>
      <c r="I180" s="183">
        <v>1.48176E11</v>
      </c>
      <c r="J180" s="178"/>
      <c r="K180" s="178"/>
      <c r="L180" s="182">
        <v>1969.0</v>
      </c>
      <c r="M180" s="183">
        <v>1605.0</v>
      </c>
      <c r="N180" s="182">
        <v>1311.0</v>
      </c>
      <c r="O180" s="183">
        <v>-566.0</v>
      </c>
      <c r="P180" s="182">
        <v>2.219627358E10</v>
      </c>
      <c r="Q180" s="183">
        <v>3.18703125E10</v>
      </c>
      <c r="R180" s="182">
        <v>-2182.0</v>
      </c>
      <c r="S180" s="183">
        <v>11521.0</v>
      </c>
      <c r="T180" s="182">
        <v>47497.0</v>
      </c>
      <c r="U180" s="182">
        <v>-479084.0</v>
      </c>
      <c r="V180" s="178"/>
    </row>
    <row r="181">
      <c r="A181" s="157" t="s">
        <v>457</v>
      </c>
      <c r="B181" s="184"/>
      <c r="C181" s="184"/>
      <c r="D181" s="179">
        <v>29931.0</v>
      </c>
      <c r="E181" s="179">
        <v>-102219.0</v>
      </c>
      <c r="F181" s="184"/>
      <c r="G181" s="185"/>
      <c r="H181" s="179">
        <v>-3.04858E11</v>
      </c>
      <c r="I181" s="181">
        <v>1.48176E11</v>
      </c>
      <c r="J181" s="179">
        <v>-96008.0</v>
      </c>
      <c r="K181" s="181">
        <v>-8593.0</v>
      </c>
      <c r="L181" s="179">
        <v>1969.0</v>
      </c>
      <c r="M181" s="181">
        <v>1605.0</v>
      </c>
      <c r="N181" s="184"/>
      <c r="O181" s="185"/>
      <c r="P181" s="179">
        <v>2.219627358E10</v>
      </c>
      <c r="Q181" s="181">
        <v>3.18703125E10</v>
      </c>
      <c r="R181" s="184"/>
      <c r="S181" s="185"/>
      <c r="T181" s="179">
        <v>213668.0</v>
      </c>
      <c r="U181" s="179">
        <v>437339.0</v>
      </c>
      <c r="V181" s="186"/>
    </row>
    <row r="182">
      <c r="A182" s="187" t="s">
        <v>459</v>
      </c>
      <c r="B182" s="151"/>
      <c r="C182" s="151"/>
      <c r="D182" s="111">
        <v>152592.0</v>
      </c>
      <c r="E182" s="111">
        <v>-1984.0</v>
      </c>
      <c r="F182" s="151"/>
      <c r="G182" s="152"/>
      <c r="H182" s="111">
        <v>-3.04858E11</v>
      </c>
      <c r="I182" s="112">
        <v>1.48176E11</v>
      </c>
      <c r="J182" s="111">
        <v>-16156.0</v>
      </c>
      <c r="K182" s="112">
        <v>15335.0</v>
      </c>
      <c r="L182" s="111">
        <v>1969.0</v>
      </c>
      <c r="M182" s="112">
        <v>1605.0</v>
      </c>
      <c r="N182" s="151"/>
      <c r="O182" s="152"/>
      <c r="P182" s="111">
        <v>2.219627358E10</v>
      </c>
      <c r="Q182" s="112">
        <v>3.18703125E10</v>
      </c>
      <c r="R182" s="151"/>
      <c r="S182" s="152"/>
      <c r="T182" s="134"/>
      <c r="U182" s="134"/>
      <c r="V182" s="74"/>
    </row>
    <row r="183">
      <c r="A183" s="187" t="s">
        <v>460</v>
      </c>
      <c r="B183" s="151"/>
      <c r="C183" s="151"/>
      <c r="D183" s="111">
        <v>-122661.0</v>
      </c>
      <c r="E183" s="111">
        <v>-82379.0</v>
      </c>
      <c r="F183" s="151"/>
      <c r="G183" s="152"/>
      <c r="H183" s="134"/>
      <c r="I183" s="135"/>
      <c r="J183" s="111">
        <v>-79852.0</v>
      </c>
      <c r="K183" s="112">
        <v>-23928.0</v>
      </c>
      <c r="L183" s="134"/>
      <c r="M183" s="135"/>
      <c r="N183" s="151"/>
      <c r="O183" s="152"/>
      <c r="P183" s="134"/>
      <c r="Q183" s="135"/>
      <c r="R183" s="151"/>
      <c r="S183" s="152"/>
      <c r="T183" s="111">
        <v>213668.0</v>
      </c>
      <c r="U183" s="111">
        <v>437339.0</v>
      </c>
      <c r="V183" s="74"/>
    </row>
    <row r="184">
      <c r="A184" s="157" t="s">
        <v>462</v>
      </c>
      <c r="B184" s="184"/>
      <c r="C184" s="184"/>
      <c r="D184" s="179">
        <v>-3155.0</v>
      </c>
      <c r="E184" s="179">
        <v>24582.0</v>
      </c>
      <c r="F184" s="184"/>
      <c r="G184" s="185"/>
      <c r="H184" s="155"/>
      <c r="I184" s="188"/>
      <c r="J184" s="179">
        <v>19399.0</v>
      </c>
      <c r="K184" s="181">
        <v>71938.0</v>
      </c>
      <c r="L184" s="155"/>
      <c r="M184" s="188"/>
      <c r="N184" s="184"/>
      <c r="O184" s="185"/>
      <c r="P184" s="155"/>
      <c r="Q184" s="188"/>
      <c r="R184" s="184"/>
      <c r="S184" s="185"/>
      <c r="T184" s="179">
        <v>261302.0</v>
      </c>
      <c r="U184" s="179">
        <v>-916423.0</v>
      </c>
      <c r="V184" s="180"/>
    </row>
    <row r="185">
      <c r="A185" s="187" t="s">
        <v>463</v>
      </c>
      <c r="B185" s="151"/>
      <c r="C185" s="151"/>
      <c r="D185" s="111">
        <v>-3834.0</v>
      </c>
      <c r="E185" s="111">
        <v>31383.0</v>
      </c>
      <c r="F185" s="151"/>
      <c r="G185" s="152"/>
      <c r="H185" s="134"/>
      <c r="I185" s="135"/>
      <c r="J185" s="111">
        <v>9785.0</v>
      </c>
      <c r="K185" s="112">
        <v>79739.0</v>
      </c>
      <c r="L185" s="134"/>
      <c r="M185" s="135"/>
      <c r="N185" s="151"/>
      <c r="O185" s="152"/>
      <c r="P185" s="134"/>
      <c r="Q185" s="135"/>
      <c r="R185" s="151"/>
      <c r="S185" s="152"/>
      <c r="T185" s="111">
        <v>261302.0</v>
      </c>
      <c r="U185" s="111">
        <v>-916423.0</v>
      </c>
      <c r="V185" s="74"/>
    </row>
    <row r="186">
      <c r="A186" s="187" t="s">
        <v>465</v>
      </c>
      <c r="B186" s="151"/>
      <c r="C186" s="151"/>
      <c r="D186" s="111">
        <v>679.0</v>
      </c>
      <c r="E186" s="111">
        <v>-6801.0</v>
      </c>
      <c r="F186" s="151"/>
      <c r="G186" s="152"/>
      <c r="H186" s="134"/>
      <c r="I186" s="135"/>
      <c r="J186" s="111">
        <v>9614.0</v>
      </c>
      <c r="K186" s="112">
        <v>-7801.0</v>
      </c>
      <c r="L186" s="134"/>
      <c r="M186" s="135"/>
      <c r="N186" s="151"/>
      <c r="O186" s="152"/>
      <c r="P186" s="134"/>
      <c r="Q186" s="135"/>
      <c r="R186" s="151"/>
      <c r="S186" s="152"/>
      <c r="T186" s="134"/>
      <c r="U186" s="134"/>
      <c r="V186" s="74"/>
    </row>
    <row r="187">
      <c r="A187" s="170" t="s">
        <v>477</v>
      </c>
      <c r="B187" s="171">
        <v>4.3672E13</v>
      </c>
      <c r="C187" s="171">
        <v>4.5945E13</v>
      </c>
      <c r="D187" s="171">
        <v>3510801.0</v>
      </c>
      <c r="E187" s="171">
        <v>2829841.0</v>
      </c>
      <c r="F187" s="171">
        <v>2.1142807E13</v>
      </c>
      <c r="G187" s="172">
        <v>2.8048594E13</v>
      </c>
      <c r="H187" s="171">
        <v>4.496082E12</v>
      </c>
      <c r="I187" s="172">
        <v>5.512937E12</v>
      </c>
      <c r="J187" s="171">
        <v>2268684.0</v>
      </c>
      <c r="K187" s="172">
        <v>2574154.0</v>
      </c>
      <c r="L187" s="171">
        <v>413392.0</v>
      </c>
      <c r="M187" s="172">
        <v>859067.0</v>
      </c>
      <c r="N187" s="171">
        <v>1951577.0</v>
      </c>
      <c r="O187" s="172">
        <v>1841868.0</v>
      </c>
      <c r="P187" s="171">
        <v>7.86072670134E11</v>
      </c>
      <c r="Q187" s="172">
        <v>7.0551717698E11</v>
      </c>
      <c r="R187" s="171">
        <v>948466.0</v>
      </c>
      <c r="S187" s="172">
        <v>1116235.0</v>
      </c>
      <c r="T187" s="171">
        <v>1.96147082E8</v>
      </c>
      <c r="U187" s="171">
        <v>3.79293023E8</v>
      </c>
      <c r="V187" s="173"/>
    </row>
    <row r="188">
      <c r="A188" s="131" t="s">
        <v>478</v>
      </c>
      <c r="B188" s="132">
        <f>33839+10662</f>
        <v>44501</v>
      </c>
      <c r="C188" s="132"/>
      <c r="D188" s="178"/>
      <c r="E188" s="178"/>
      <c r="F188" s="132"/>
      <c r="G188" s="189"/>
      <c r="H188" s="178"/>
      <c r="I188" s="178"/>
      <c r="J188" s="178"/>
      <c r="K188" s="178"/>
      <c r="L188" s="178"/>
      <c r="M188" s="178"/>
      <c r="N188" s="132"/>
      <c r="O188" s="189"/>
      <c r="P188" s="178"/>
      <c r="Q188" s="178"/>
      <c r="R188" s="132"/>
      <c r="S188" s="189"/>
      <c r="T188" s="178"/>
      <c r="U188" s="178"/>
      <c r="V188" s="178"/>
    </row>
    <row r="189">
      <c r="A189" s="93" t="s">
        <v>479</v>
      </c>
      <c r="B189" s="111">
        <v>3.3839E13</v>
      </c>
      <c r="C189" s="111">
        <v>2.8944E13</v>
      </c>
      <c r="D189" s="111">
        <v>3403657.0</v>
      </c>
      <c r="E189" s="111">
        <v>2855284.0</v>
      </c>
      <c r="F189" s="111">
        <v>2.0611775E13</v>
      </c>
      <c r="G189" s="112">
        <v>2.1005105E13</v>
      </c>
      <c r="H189" s="111">
        <v>4.80094E12</v>
      </c>
      <c r="I189" s="112">
        <v>5.364761E12</v>
      </c>
      <c r="J189" s="111">
        <v>1893549.0</v>
      </c>
      <c r="K189" s="112">
        <v>2117880.0</v>
      </c>
      <c r="L189" s="111">
        <v>411462.0</v>
      </c>
      <c r="M189" s="112">
        <v>857513.0</v>
      </c>
      <c r="N189" s="111">
        <v>1950266.0</v>
      </c>
      <c r="O189" s="112">
        <v>1842434.0</v>
      </c>
      <c r="P189" s="111">
        <v>7.63507487621E11</v>
      </c>
      <c r="Q189" s="112">
        <v>6.64342863394E11</v>
      </c>
      <c r="R189" s="111">
        <v>950648.0</v>
      </c>
      <c r="S189" s="112">
        <v>1104714.0</v>
      </c>
      <c r="T189" s="111">
        <v>1.5104446E8</v>
      </c>
      <c r="U189" s="111">
        <v>3.01753606E8</v>
      </c>
      <c r="V189" s="74"/>
    </row>
    <row r="190">
      <c r="A190" s="93" t="s">
        <v>480</v>
      </c>
      <c r="B190" s="111">
        <v>1.0662E13</v>
      </c>
      <c r="C190" s="111">
        <v>1.1476E13</v>
      </c>
      <c r="D190" s="111">
        <v>80368.0</v>
      </c>
      <c r="E190" s="111">
        <v>52194.0</v>
      </c>
      <c r="F190" s="111">
        <v>1.518321E12</v>
      </c>
      <c r="G190" s="112">
        <v>1.988568E12</v>
      </c>
      <c r="H190" s="134"/>
      <c r="I190" s="135"/>
      <c r="J190" s="111">
        <v>451744.0</v>
      </c>
      <c r="K190" s="112">
        <v>392929.0</v>
      </c>
      <c r="L190" s="111">
        <v>-39.0</v>
      </c>
      <c r="M190" s="112">
        <v>-51.0</v>
      </c>
      <c r="N190" s="134"/>
      <c r="O190" s="135"/>
      <c r="P190" s="111">
        <v>3.68908933E8</v>
      </c>
      <c r="Q190" s="112">
        <v>9.304001086E9</v>
      </c>
      <c r="R190" s="111">
        <v>0.0</v>
      </c>
      <c r="S190" s="112">
        <v>0.0</v>
      </c>
      <c r="T190" s="111">
        <v>4.4627652E7</v>
      </c>
      <c r="U190" s="111">
        <v>7.8018501E7</v>
      </c>
      <c r="V190" s="74"/>
    </row>
    <row r="191">
      <c r="A191" s="131" t="s">
        <v>481</v>
      </c>
      <c r="B191" s="132">
        <f>33418+10254</f>
        <v>43672</v>
      </c>
      <c r="C191" s="132"/>
      <c r="D191" s="132"/>
      <c r="E191" s="132"/>
      <c r="F191" s="132"/>
      <c r="G191" s="189"/>
      <c r="H191" s="132"/>
      <c r="I191" s="189"/>
      <c r="J191" s="132"/>
      <c r="K191" s="189"/>
      <c r="L191" s="132"/>
      <c r="M191" s="189"/>
      <c r="N191" s="132"/>
      <c r="O191" s="189"/>
      <c r="P191" s="132"/>
      <c r="Q191" s="189"/>
      <c r="R191" s="132"/>
      <c r="S191" s="189"/>
      <c r="T191" s="132"/>
      <c r="U191" s="132"/>
      <c r="V191" s="178"/>
    </row>
    <row r="192">
      <c r="A192" s="93" t="s">
        <v>482</v>
      </c>
      <c r="B192" s="111">
        <v>3.3418E13</v>
      </c>
      <c r="C192" s="111">
        <v>3.2191E13</v>
      </c>
      <c r="D192" s="111">
        <v>3428499.0</v>
      </c>
      <c r="E192" s="111">
        <v>2778057.0</v>
      </c>
      <c r="F192" s="111">
        <v>1.9720991E13</v>
      </c>
      <c r="G192" s="112">
        <v>2.5696968E13</v>
      </c>
      <c r="H192" s="111">
        <v>4.496082E12</v>
      </c>
      <c r="I192" s="112">
        <v>5.512937E12</v>
      </c>
      <c r="J192" s="111">
        <v>1819473.0</v>
      </c>
      <c r="K192" s="112">
        <v>2179742.0</v>
      </c>
      <c r="L192" s="111">
        <v>413431.0</v>
      </c>
      <c r="M192" s="112">
        <v>859118.0</v>
      </c>
      <c r="N192" s="111">
        <v>1951577.0</v>
      </c>
      <c r="O192" s="112">
        <v>1841868.0</v>
      </c>
      <c r="P192" s="111">
        <v>7.85274354975E11</v>
      </c>
      <c r="Q192" s="112">
        <v>6.95798973246E11</v>
      </c>
      <c r="R192" s="111">
        <v>948466.0</v>
      </c>
      <c r="S192" s="112">
        <v>1116235.0</v>
      </c>
      <c r="T192" s="111">
        <v>1.51519767E8</v>
      </c>
      <c r="U192" s="111">
        <v>3.01317349E8</v>
      </c>
      <c r="V192" s="74"/>
    </row>
    <row r="193">
      <c r="A193" s="93" t="s">
        <v>483</v>
      </c>
      <c r="B193" s="111">
        <v>1.0254E13</v>
      </c>
      <c r="C193" s="111">
        <v>1.3754E13</v>
      </c>
      <c r="D193" s="111">
        <v>82302.0</v>
      </c>
      <c r="E193" s="111">
        <v>51784.0</v>
      </c>
      <c r="F193" s="111">
        <v>1.421816E12</v>
      </c>
      <c r="G193" s="112">
        <v>2.351626E12</v>
      </c>
      <c r="H193" s="134"/>
      <c r="I193" s="135"/>
      <c r="J193" s="111">
        <v>449211.0</v>
      </c>
      <c r="K193" s="112">
        <v>394412.0</v>
      </c>
      <c r="L193" s="111">
        <v>-39.0</v>
      </c>
      <c r="M193" s="112">
        <v>-51.0</v>
      </c>
      <c r="N193" s="134"/>
      <c r="O193" s="135"/>
      <c r="P193" s="111">
        <v>7.98315159E8</v>
      </c>
      <c r="Q193" s="112">
        <v>9.718203734E9</v>
      </c>
      <c r="R193" s="111">
        <v>0.0</v>
      </c>
      <c r="S193" s="112">
        <v>0.0</v>
      </c>
      <c r="T193" s="111">
        <v>4.4627315E7</v>
      </c>
      <c r="U193" s="111">
        <v>7.7975674E7</v>
      </c>
      <c r="V193" s="74"/>
    </row>
    <row r="194">
      <c r="A194" s="110" t="s">
        <v>484</v>
      </c>
      <c r="B194" s="141"/>
      <c r="C194" s="141"/>
      <c r="D194" s="141"/>
      <c r="E194" s="141"/>
      <c r="F194" s="141"/>
      <c r="G194" s="190"/>
      <c r="H194" s="141"/>
      <c r="I194" s="190"/>
      <c r="J194" s="141"/>
      <c r="K194" s="190"/>
      <c r="L194" s="141"/>
      <c r="M194" s="190"/>
      <c r="N194" s="141"/>
      <c r="O194" s="190"/>
      <c r="P194" s="141"/>
      <c r="Q194" s="190"/>
      <c r="R194" s="141"/>
      <c r="S194" s="190"/>
      <c r="T194" s="141"/>
      <c r="U194" s="141"/>
      <c r="V194" s="163"/>
    </row>
    <row r="195">
      <c r="A195" s="157" t="s">
        <v>485</v>
      </c>
      <c r="B195" s="191"/>
      <c r="C195" s="191"/>
      <c r="D195" s="191"/>
      <c r="E195" s="191"/>
      <c r="F195" s="191"/>
      <c r="G195" s="192"/>
      <c r="H195" s="191"/>
      <c r="I195" s="192"/>
      <c r="J195" s="191"/>
      <c r="K195" s="192"/>
      <c r="L195" s="191"/>
      <c r="M195" s="192"/>
      <c r="N195" s="191"/>
      <c r="O195" s="192"/>
      <c r="P195" s="191"/>
      <c r="Q195" s="192"/>
      <c r="R195" s="191"/>
      <c r="S195" s="192"/>
      <c r="T195" s="191"/>
      <c r="U195" s="191"/>
      <c r="V195" s="186"/>
    </row>
    <row r="196">
      <c r="A196" s="93" t="s">
        <v>486</v>
      </c>
      <c r="B196" s="111">
        <v>8.36E7</v>
      </c>
      <c r="C196" s="111">
        <v>7.15E7</v>
      </c>
      <c r="D196" s="111">
        <v>8197000.0</v>
      </c>
      <c r="E196" s="111">
        <v>6876000.0</v>
      </c>
      <c r="F196" s="111">
        <v>5.675E8</v>
      </c>
      <c r="G196" s="112">
        <v>5.679E8</v>
      </c>
      <c r="H196" s="111">
        <v>1.26E7</v>
      </c>
      <c r="I196" s="112">
        <v>1.41E7</v>
      </c>
      <c r="J196" s="111">
        <v>1.14E7</v>
      </c>
      <c r="K196" s="112">
        <v>1.28E7</v>
      </c>
      <c r="L196" s="111">
        <v>7521.0</v>
      </c>
      <c r="M196" s="112">
        <v>15674.0</v>
      </c>
      <c r="N196" s="111">
        <v>57.0</v>
      </c>
      <c r="O196" s="112">
        <v>53.0</v>
      </c>
      <c r="P196" s="111">
        <v>4463000.0</v>
      </c>
      <c r="Q196" s="112">
        <v>3883000.0</v>
      </c>
      <c r="R196" s="111">
        <v>3169000.0</v>
      </c>
      <c r="S196" s="112">
        <v>3682000.0</v>
      </c>
      <c r="T196" s="111">
        <v>1134.0</v>
      </c>
      <c r="U196" s="111">
        <v>2000.0</v>
      </c>
      <c r="V196" s="74"/>
    </row>
    <row r="197">
      <c r="A197" s="93" t="s">
        <v>487</v>
      </c>
      <c r="B197" s="134"/>
      <c r="C197" s="134"/>
      <c r="D197" s="134"/>
      <c r="E197" s="134"/>
      <c r="F197" s="134"/>
      <c r="G197" s="135"/>
      <c r="H197" s="134"/>
      <c r="I197" s="135"/>
      <c r="J197" s="134"/>
      <c r="K197" s="135"/>
      <c r="L197" s="134"/>
      <c r="M197" s="135"/>
      <c r="N197" s="134"/>
      <c r="O197" s="135"/>
      <c r="P197" s="134"/>
      <c r="Q197" s="135"/>
      <c r="R197" s="134"/>
      <c r="S197" s="135"/>
      <c r="T197" s="111">
        <v>1134.0</v>
      </c>
      <c r="U197" s="111">
        <v>2000.0</v>
      </c>
      <c r="V197" s="74"/>
    </row>
    <row r="198">
      <c r="A198" s="157" t="s">
        <v>488</v>
      </c>
      <c r="B198" s="191"/>
      <c r="C198" s="191"/>
      <c r="D198" s="191"/>
      <c r="E198" s="191"/>
      <c r="F198" s="191"/>
      <c r="G198" s="192"/>
      <c r="H198" s="191"/>
      <c r="I198" s="192"/>
      <c r="J198" s="191"/>
      <c r="K198" s="192"/>
      <c r="L198" s="191"/>
      <c r="M198" s="192"/>
      <c r="N198" s="191"/>
      <c r="O198" s="192"/>
      <c r="P198" s="191"/>
      <c r="Q198" s="192"/>
      <c r="R198" s="191"/>
      <c r="S198" s="192"/>
      <c r="T198" s="191"/>
      <c r="U198" s="191"/>
      <c r="V198" s="186"/>
    </row>
    <row r="199">
      <c r="A199" s="93" t="s">
        <v>489</v>
      </c>
      <c r="B199" s="111">
        <v>8.36E7</v>
      </c>
      <c r="C199" s="111">
        <v>7.15E7</v>
      </c>
      <c r="D199" s="134"/>
      <c r="E199" s="134"/>
      <c r="F199" s="111">
        <v>5.675E8</v>
      </c>
      <c r="G199" s="112">
        <v>5.679E8</v>
      </c>
      <c r="H199" s="134"/>
      <c r="I199" s="135"/>
      <c r="J199" s="134"/>
      <c r="K199" s="135"/>
      <c r="L199" s="134"/>
      <c r="M199" s="135"/>
      <c r="N199" s="134"/>
      <c r="O199" s="135"/>
      <c r="P199" s="134"/>
      <c r="Q199" s="135"/>
      <c r="R199" s="134"/>
      <c r="S199" s="135"/>
      <c r="T199" s="134"/>
      <c r="U199" s="134"/>
      <c r="V199" s="74"/>
    </row>
    <row r="200">
      <c r="A200" s="93" t="s">
        <v>490</v>
      </c>
      <c r="B200" s="134"/>
      <c r="C200" s="134"/>
      <c r="D200" s="134"/>
      <c r="E200" s="134"/>
      <c r="F200" s="134"/>
      <c r="G200" s="135"/>
      <c r="H200" s="134"/>
      <c r="I200" s="135"/>
      <c r="J200" s="134"/>
      <c r="K200" s="135"/>
      <c r="L200" s="134"/>
      <c r="M200" s="135"/>
      <c r="N200" s="134"/>
      <c r="O200" s="135"/>
      <c r="P200" s="134"/>
      <c r="Q200" s="135"/>
      <c r="R200" s="134"/>
      <c r="S200" s="135"/>
      <c r="T200" s="134"/>
      <c r="U200" s="134"/>
      <c r="V200" s="74"/>
    </row>
    <row r="201">
      <c r="A201" s="87" t="s">
        <v>491</v>
      </c>
      <c r="B201" s="115"/>
      <c r="C201" s="115"/>
      <c r="D201" s="115"/>
      <c r="E201" s="115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</row>
    <row r="202">
      <c r="A202" s="120" t="s">
        <v>493</v>
      </c>
      <c r="B202" s="121">
        <v>3.3746E13</v>
      </c>
      <c r="C202" s="121">
        <v>3.7342E13</v>
      </c>
      <c r="D202" s="121">
        <v>6817021.0</v>
      </c>
      <c r="E202" s="121">
        <v>7062488.0</v>
      </c>
      <c r="F202" s="121">
        <v>2.6346848E13</v>
      </c>
      <c r="G202" s="122">
        <v>3.2891585E13</v>
      </c>
      <c r="H202" s="121">
        <v>7.118088E12</v>
      </c>
      <c r="I202" s="122">
        <v>8.061314E12</v>
      </c>
      <c r="J202" s="121">
        <v>1945862.0</v>
      </c>
      <c r="K202" s="122">
        <v>4094761.0</v>
      </c>
      <c r="L202" s="121">
        <v>862805.0</v>
      </c>
      <c r="M202" s="122">
        <v>405914.0</v>
      </c>
      <c r="N202" s="121">
        <v>3485045.0</v>
      </c>
      <c r="O202" s="122">
        <v>2401773.0</v>
      </c>
      <c r="P202" s="121">
        <v>1.356429549142E12</v>
      </c>
      <c r="Q202" s="122">
        <v>6.18838440602E11</v>
      </c>
      <c r="R202" s="121">
        <v>1055394.0</v>
      </c>
      <c r="S202" s="122">
        <v>1107137.0</v>
      </c>
      <c r="T202" s="121">
        <v>2.10435817E8</v>
      </c>
      <c r="U202" s="121">
        <v>3.98466755E8</v>
      </c>
      <c r="V202" s="193"/>
    </row>
    <row r="203">
      <c r="A203" s="154" t="s">
        <v>494</v>
      </c>
      <c r="B203" s="155"/>
      <c r="C203" s="155"/>
      <c r="D203" s="155"/>
      <c r="E203" s="155"/>
      <c r="F203" s="155"/>
      <c r="G203" s="188"/>
      <c r="H203" s="155"/>
      <c r="I203" s="188"/>
      <c r="J203" s="155"/>
      <c r="K203" s="188"/>
      <c r="L203" s="155"/>
      <c r="M203" s="188"/>
      <c r="N203" s="155"/>
      <c r="O203" s="188"/>
      <c r="P203" s="155"/>
      <c r="Q203" s="188"/>
      <c r="R203" s="155"/>
      <c r="S203" s="188"/>
      <c r="T203" s="155"/>
      <c r="U203" s="155"/>
      <c r="V203" s="180"/>
    </row>
    <row r="204">
      <c r="A204" s="93" t="s">
        <v>495</v>
      </c>
      <c r="B204" s="111">
        <v>3.72104E14</v>
      </c>
      <c r="C204" s="111">
        <v>3.24692E14</v>
      </c>
      <c r="D204" s="111">
        <v>1.0649611E8</v>
      </c>
      <c r="E204" s="111">
        <v>9.6648254E7</v>
      </c>
      <c r="F204" s="111">
        <v>1.25717483E14</v>
      </c>
      <c r="G204" s="112">
        <v>1.18488134E14</v>
      </c>
      <c r="H204" s="111">
        <v>4.3914397E13</v>
      </c>
      <c r="I204" s="112">
        <v>4.5598463E13</v>
      </c>
      <c r="J204" s="111">
        <v>3.3168678E7</v>
      </c>
      <c r="K204" s="112">
        <v>2.6763351E7</v>
      </c>
      <c r="L204" s="111">
        <v>3587414.0</v>
      </c>
      <c r="M204" s="112">
        <v>3603800.0</v>
      </c>
      <c r="N204" s="111">
        <v>1.9806309E7</v>
      </c>
      <c r="O204" s="112">
        <v>1.8013028E7</v>
      </c>
      <c r="P204" s="111">
        <v>8.808929466874E12</v>
      </c>
      <c r="Q204" s="112">
        <v>7.95534058958E12</v>
      </c>
      <c r="R204" s="111">
        <v>3449065.0</v>
      </c>
      <c r="S204" s="112">
        <v>3850799.0</v>
      </c>
      <c r="T204" s="111">
        <v>9.3293943E8</v>
      </c>
      <c r="U204" s="111">
        <v>8.57842394E8</v>
      </c>
      <c r="V204" s="74"/>
    </row>
    <row r="205">
      <c r="A205" s="93" t="s">
        <v>496</v>
      </c>
      <c r="B205" s="134"/>
      <c r="C205" s="134"/>
      <c r="D205" s="134"/>
      <c r="E205" s="134"/>
      <c r="F205" s="134"/>
      <c r="G205" s="135"/>
      <c r="H205" s="134"/>
      <c r="I205" s="135"/>
      <c r="J205" s="134"/>
      <c r="K205" s="135"/>
      <c r="L205" s="134"/>
      <c r="M205" s="135"/>
      <c r="N205" s="134"/>
      <c r="O205" s="135"/>
      <c r="P205" s="134"/>
      <c r="Q205" s="135"/>
      <c r="R205" s="134"/>
      <c r="S205" s="135"/>
      <c r="T205" s="134"/>
      <c r="U205" s="134"/>
      <c r="V205" s="74"/>
    </row>
    <row r="206">
      <c r="A206" s="93" t="s">
        <v>497</v>
      </c>
      <c r="B206" s="134"/>
      <c r="C206" s="134"/>
      <c r="D206" s="134"/>
      <c r="E206" s="134"/>
      <c r="F206" s="134"/>
      <c r="G206" s="135"/>
      <c r="H206" s="134"/>
      <c r="I206" s="135"/>
      <c r="J206" s="134"/>
      <c r="K206" s="135"/>
      <c r="L206" s="134"/>
      <c r="M206" s="135"/>
      <c r="N206" s="134"/>
      <c r="O206" s="135"/>
      <c r="P206" s="134"/>
      <c r="Q206" s="135"/>
      <c r="R206" s="134"/>
      <c r="S206" s="135"/>
      <c r="T206" s="134"/>
      <c r="U206" s="134"/>
      <c r="V206" s="74"/>
    </row>
    <row r="207">
      <c r="A207" s="93" t="s">
        <v>498</v>
      </c>
      <c r="B207" s="134"/>
      <c r="C207" s="134"/>
      <c r="D207" s="134"/>
      <c r="E207" s="134"/>
      <c r="F207" s="134"/>
      <c r="G207" s="135"/>
      <c r="H207" s="134"/>
      <c r="I207" s="135"/>
      <c r="J207" s="134"/>
      <c r="K207" s="135"/>
      <c r="L207" s="134"/>
      <c r="M207" s="135"/>
      <c r="N207" s="134"/>
      <c r="O207" s="135"/>
      <c r="P207" s="134"/>
      <c r="Q207" s="135"/>
      <c r="R207" s="134"/>
      <c r="S207" s="135"/>
      <c r="T207" s="134"/>
      <c r="U207" s="134"/>
      <c r="V207" s="74"/>
    </row>
    <row r="208">
      <c r="A208" s="93" t="s">
        <v>499</v>
      </c>
      <c r="B208" s="134"/>
      <c r="C208" s="134"/>
      <c r="D208" s="134"/>
      <c r="E208" s="134"/>
      <c r="F208" s="134"/>
      <c r="G208" s="135"/>
      <c r="H208" s="134"/>
      <c r="I208" s="135"/>
      <c r="J208" s="134"/>
      <c r="K208" s="135"/>
      <c r="L208" s="134"/>
      <c r="M208" s="135"/>
      <c r="N208" s="134"/>
      <c r="O208" s="135"/>
      <c r="P208" s="134"/>
      <c r="Q208" s="135"/>
      <c r="R208" s="134"/>
      <c r="S208" s="135"/>
      <c r="T208" s="134"/>
      <c r="U208" s="134"/>
      <c r="V208" s="74"/>
    </row>
    <row r="209">
      <c r="A209" s="93" t="s">
        <v>500</v>
      </c>
      <c r="B209" s="134"/>
      <c r="C209" s="134"/>
      <c r="D209" s="134"/>
      <c r="E209" s="134"/>
      <c r="F209" s="134"/>
      <c r="G209" s="135"/>
      <c r="H209" s="134"/>
      <c r="I209" s="135"/>
      <c r="J209" s="134"/>
      <c r="K209" s="135"/>
      <c r="L209" s="134"/>
      <c r="M209" s="135"/>
      <c r="N209" s="134"/>
      <c r="O209" s="135"/>
      <c r="P209" s="134"/>
      <c r="Q209" s="135"/>
      <c r="R209" s="134"/>
      <c r="S209" s="135"/>
      <c r="T209" s="134"/>
      <c r="U209" s="134"/>
      <c r="V209" s="74"/>
    </row>
    <row r="210">
      <c r="A210" s="93" t="s">
        <v>501</v>
      </c>
      <c r="B210" s="111">
        <v>2.022E12</v>
      </c>
      <c r="C210" s="111">
        <v>1.28E12</v>
      </c>
      <c r="D210" s="134"/>
      <c r="E210" s="134"/>
      <c r="F210" s="134"/>
      <c r="G210" s="135"/>
      <c r="H210" s="134"/>
      <c r="I210" s="135"/>
      <c r="J210" s="134"/>
      <c r="K210" s="135"/>
      <c r="L210" s="134"/>
      <c r="M210" s="135"/>
      <c r="N210" s="134"/>
      <c r="O210" s="135"/>
      <c r="P210" s="134"/>
      <c r="Q210" s="135"/>
      <c r="R210" s="134"/>
      <c r="S210" s="135"/>
      <c r="T210" s="134"/>
      <c r="U210" s="134"/>
      <c r="V210" s="74"/>
    </row>
    <row r="211">
      <c r="A211" s="194" t="s">
        <v>502</v>
      </c>
      <c r="B211" s="195"/>
      <c r="C211" s="195"/>
      <c r="D211" s="195"/>
      <c r="E211" s="195"/>
      <c r="F211" s="195"/>
      <c r="G211" s="196"/>
      <c r="H211" s="195"/>
      <c r="I211" s="196"/>
      <c r="J211" s="195"/>
      <c r="K211" s="196"/>
      <c r="L211" s="195"/>
      <c r="M211" s="196"/>
      <c r="N211" s="195"/>
      <c r="O211" s="196"/>
      <c r="P211" s="195"/>
      <c r="Q211" s="196"/>
      <c r="R211" s="195"/>
      <c r="S211" s="196"/>
      <c r="T211" s="195"/>
      <c r="U211" s="195"/>
      <c r="V211" s="197"/>
    </row>
    <row r="212">
      <c r="A212" s="93" t="s">
        <v>503</v>
      </c>
      <c r="B212" s="151">
        <v>-2.93243E14</v>
      </c>
      <c r="C212" s="151">
        <v>-2.47827E14</v>
      </c>
      <c r="D212" s="151">
        <v>-8.4415454E7</v>
      </c>
      <c r="E212" s="151">
        <v>-7.6576586E7</v>
      </c>
      <c r="F212" s="151">
        <v>-7.9769361E13</v>
      </c>
      <c r="G212" s="152">
        <v>-7.0639129E13</v>
      </c>
      <c r="H212" s="151">
        <v>-2.9983184E13</v>
      </c>
      <c r="I212" s="152">
        <v>-3.1176502E13</v>
      </c>
      <c r="J212" s="151">
        <v>-2.6496655E7</v>
      </c>
      <c r="K212" s="152">
        <v>-1.9240421E7</v>
      </c>
      <c r="L212" s="151">
        <v>-1867970.0</v>
      </c>
      <c r="M212" s="152">
        <v>-2218791.0</v>
      </c>
      <c r="N212" s="151">
        <v>-1.608446E7</v>
      </c>
      <c r="O212" s="152">
        <v>-1.5362102E7</v>
      </c>
      <c r="P212" s="151">
        <v>-5.741717466706E12</v>
      </c>
      <c r="Q212" s="152">
        <v>-5.730027159631E12</v>
      </c>
      <c r="R212" s="151">
        <v>-1134032.0</v>
      </c>
      <c r="S212" s="152">
        <v>-1467181.0</v>
      </c>
      <c r="T212" s="151">
        <v>-4.45002631E8</v>
      </c>
      <c r="U212" s="151">
        <v>-2.66189812E8</v>
      </c>
      <c r="V212" s="74"/>
    </row>
    <row r="213">
      <c r="A213" s="93" t="s">
        <v>504</v>
      </c>
      <c r="B213" s="151">
        <v>-2.4733E13</v>
      </c>
      <c r="C213" s="151">
        <v>-2.1444E13</v>
      </c>
      <c r="D213" s="151">
        <v>-1.0582362E7</v>
      </c>
      <c r="E213" s="151">
        <v>-9067252.0</v>
      </c>
      <c r="F213" s="151">
        <v>-1.0880592E13</v>
      </c>
      <c r="G213" s="152">
        <v>-9.307351E12</v>
      </c>
      <c r="H213" s="151">
        <v>-2.172566E12</v>
      </c>
      <c r="I213" s="152">
        <v>-1.928648E12</v>
      </c>
      <c r="J213" s="151">
        <v>-3657711.0</v>
      </c>
      <c r="K213" s="152">
        <v>-2871890.0</v>
      </c>
      <c r="L213" s="151">
        <v>-461686.0</v>
      </c>
      <c r="M213" s="152">
        <v>-572899.0</v>
      </c>
      <c r="N213" s="149"/>
      <c r="O213" s="150"/>
      <c r="P213" s="151">
        <v>-1.306345204295E12</v>
      </c>
      <c r="Q213" s="152">
        <v>-1.249633147696E12</v>
      </c>
      <c r="R213" s="151">
        <v>-449325.0</v>
      </c>
      <c r="S213" s="152">
        <v>-447271.0</v>
      </c>
      <c r="T213" s="151">
        <v>-1.8848203E7</v>
      </c>
      <c r="U213" s="151">
        <v>-1.7902234E7</v>
      </c>
      <c r="V213" s="74"/>
    </row>
    <row r="214">
      <c r="A214" s="93" t="s">
        <v>505</v>
      </c>
      <c r="B214" s="149"/>
      <c r="C214" s="149"/>
      <c r="D214" s="151">
        <v>-5232822.0</v>
      </c>
      <c r="E214" s="151">
        <v>-4053746.0</v>
      </c>
      <c r="F214" s="149"/>
      <c r="G214" s="150"/>
      <c r="H214" s="149"/>
      <c r="I214" s="150"/>
      <c r="J214" s="149"/>
      <c r="K214" s="150"/>
      <c r="L214" s="149"/>
      <c r="M214" s="150"/>
      <c r="N214" s="149"/>
      <c r="O214" s="150"/>
      <c r="P214" s="149"/>
      <c r="Q214" s="150"/>
      <c r="R214" s="149"/>
      <c r="S214" s="150"/>
      <c r="T214" s="149"/>
      <c r="U214" s="149"/>
      <c r="V214" s="74"/>
    </row>
    <row r="215">
      <c r="A215" s="93" t="s">
        <v>506</v>
      </c>
      <c r="B215" s="149"/>
      <c r="C215" s="149"/>
      <c r="D215" s="149"/>
      <c r="E215" s="149"/>
      <c r="F215" s="149"/>
      <c r="G215" s="150"/>
      <c r="H215" s="151">
        <v>-3.03917E12</v>
      </c>
      <c r="I215" s="152">
        <v>-2.594515E12</v>
      </c>
      <c r="J215" s="149"/>
      <c r="K215" s="150"/>
      <c r="L215" s="149"/>
      <c r="M215" s="150"/>
      <c r="N215" s="149"/>
      <c r="O215" s="150"/>
      <c r="P215" s="149"/>
      <c r="Q215" s="150"/>
      <c r="R215" s="149"/>
      <c r="S215" s="150"/>
      <c r="T215" s="151">
        <v>-1.30541475E8</v>
      </c>
      <c r="U215" s="151">
        <v>-1.45888002E8</v>
      </c>
      <c r="V215" s="74"/>
    </row>
    <row r="216">
      <c r="A216" s="93" t="s">
        <v>507</v>
      </c>
      <c r="B216" s="149"/>
      <c r="C216" s="149"/>
      <c r="D216" s="149"/>
      <c r="E216" s="149"/>
      <c r="F216" s="149"/>
      <c r="G216" s="150"/>
      <c r="H216" s="149"/>
      <c r="I216" s="150"/>
      <c r="J216" s="149"/>
      <c r="K216" s="150"/>
      <c r="L216" s="149"/>
      <c r="M216" s="150"/>
      <c r="N216" s="149"/>
      <c r="O216" s="150"/>
      <c r="P216" s="149"/>
      <c r="Q216" s="150"/>
      <c r="R216" s="149"/>
      <c r="S216" s="150"/>
      <c r="T216" s="149"/>
      <c r="U216" s="149"/>
      <c r="V216" s="74"/>
    </row>
    <row r="217">
      <c r="A217" s="93" t="s">
        <v>508</v>
      </c>
      <c r="B217" s="149"/>
      <c r="C217" s="149"/>
      <c r="D217" s="149"/>
      <c r="E217" s="149"/>
      <c r="F217" s="149"/>
      <c r="G217" s="150"/>
      <c r="H217" s="149"/>
      <c r="I217" s="150"/>
      <c r="J217" s="149"/>
      <c r="K217" s="150"/>
      <c r="L217" s="149"/>
      <c r="M217" s="150"/>
      <c r="N217" s="149"/>
      <c r="O217" s="150"/>
      <c r="P217" s="149"/>
      <c r="Q217" s="150"/>
      <c r="R217" s="149"/>
      <c r="S217" s="150"/>
      <c r="T217" s="149"/>
      <c r="U217" s="149"/>
      <c r="V217" s="74"/>
    </row>
    <row r="218">
      <c r="A218" s="93" t="s">
        <v>509</v>
      </c>
      <c r="B218" s="151">
        <v>-1.4025E13</v>
      </c>
      <c r="C218" s="151">
        <v>-1.2199E13</v>
      </c>
      <c r="D218" s="149"/>
      <c r="E218" s="149"/>
      <c r="F218" s="149"/>
      <c r="G218" s="150"/>
      <c r="H218" s="151">
        <v>-6.2889E10</v>
      </c>
      <c r="I218" s="152">
        <v>-5.5969E10</v>
      </c>
      <c r="J218" s="149"/>
      <c r="K218" s="150"/>
      <c r="L218" s="149"/>
      <c r="M218" s="150"/>
      <c r="N218" s="149"/>
      <c r="O218" s="150"/>
      <c r="P218" s="149"/>
      <c r="Q218" s="150"/>
      <c r="R218" s="151">
        <v>-568884.0</v>
      </c>
      <c r="S218" s="152">
        <v>-519651.0</v>
      </c>
      <c r="T218" s="151">
        <v>-5934837.0</v>
      </c>
      <c r="U218" s="151">
        <v>-3210741.0</v>
      </c>
      <c r="V218" s="74"/>
    </row>
    <row r="219">
      <c r="A219" s="93" t="s">
        <v>510</v>
      </c>
      <c r="B219" s="149"/>
      <c r="C219" s="149"/>
      <c r="D219" s="149"/>
      <c r="E219" s="149"/>
      <c r="F219" s="149"/>
      <c r="G219" s="150"/>
      <c r="H219" s="149"/>
      <c r="I219" s="150"/>
      <c r="J219" s="149"/>
      <c r="K219" s="150"/>
      <c r="L219" s="149"/>
      <c r="M219" s="150"/>
      <c r="N219" s="149"/>
      <c r="O219" s="150"/>
      <c r="P219" s="149"/>
      <c r="Q219" s="150"/>
      <c r="R219" s="149"/>
      <c r="S219" s="150"/>
      <c r="T219" s="149"/>
      <c r="U219" s="149"/>
      <c r="V219" s="74"/>
    </row>
    <row r="220">
      <c r="A220" s="110" t="s">
        <v>511</v>
      </c>
      <c r="B220" s="128">
        <v>4.2125E13</v>
      </c>
      <c r="C220" s="128">
        <v>4.4502E13</v>
      </c>
      <c r="D220" s="128">
        <v>6265472.0</v>
      </c>
      <c r="E220" s="128">
        <v>6950670.0</v>
      </c>
      <c r="F220" s="128">
        <v>3.506753E13</v>
      </c>
      <c r="G220" s="129">
        <v>3.8541654E13</v>
      </c>
      <c r="H220" s="128">
        <v>8.656588E12</v>
      </c>
      <c r="I220" s="129">
        <v>9.842829E12</v>
      </c>
      <c r="J220" s="128">
        <v>3014312.0</v>
      </c>
      <c r="K220" s="129">
        <v>4651040.0</v>
      </c>
      <c r="L220" s="128">
        <v>1257758.0</v>
      </c>
      <c r="M220" s="129">
        <v>81211.0</v>
      </c>
      <c r="N220" s="128">
        <v>3721849.0</v>
      </c>
      <c r="O220" s="129">
        <v>2650926.0</v>
      </c>
      <c r="P220" s="128">
        <v>1.760866795873E12</v>
      </c>
      <c r="Q220" s="129">
        <v>9.75680282253E11</v>
      </c>
      <c r="R220" s="128">
        <v>1296824.0</v>
      </c>
      <c r="S220" s="129">
        <v>1416696.0</v>
      </c>
      <c r="T220" s="128">
        <v>3.32612284E8</v>
      </c>
      <c r="U220" s="128">
        <v>4.24651605E8</v>
      </c>
      <c r="V220" s="163"/>
    </row>
    <row r="221">
      <c r="A221" s="110" t="s">
        <v>512</v>
      </c>
      <c r="B221" s="137"/>
      <c r="C221" s="137"/>
      <c r="D221" s="137"/>
      <c r="E221" s="137"/>
      <c r="F221" s="128">
        <v>9.51599E11</v>
      </c>
      <c r="G221" s="129">
        <v>8.22428E11</v>
      </c>
      <c r="H221" s="137"/>
      <c r="I221" s="138"/>
      <c r="J221" s="137"/>
      <c r="K221" s="138"/>
      <c r="L221" s="137"/>
      <c r="M221" s="138"/>
      <c r="N221" s="137"/>
      <c r="O221" s="138"/>
      <c r="P221" s="137"/>
      <c r="Q221" s="138"/>
      <c r="R221" s="128">
        <v>2937.0</v>
      </c>
      <c r="S221" s="129">
        <v>27562.0</v>
      </c>
      <c r="T221" s="137"/>
      <c r="U221" s="137"/>
      <c r="V221" s="163"/>
    </row>
    <row r="222">
      <c r="A222" s="110" t="s">
        <v>513</v>
      </c>
      <c r="B222" s="137"/>
      <c r="C222" s="137"/>
      <c r="D222" s="137"/>
      <c r="E222" s="137"/>
      <c r="F222" s="128">
        <v>-2.098038E12</v>
      </c>
      <c r="G222" s="129">
        <v>-7.23611E11</v>
      </c>
      <c r="H222" s="137"/>
      <c r="I222" s="138"/>
      <c r="J222" s="137"/>
      <c r="K222" s="138"/>
      <c r="L222" s="137"/>
      <c r="M222" s="138"/>
      <c r="N222" s="137"/>
      <c r="O222" s="138"/>
      <c r="P222" s="137"/>
      <c r="Q222" s="138"/>
      <c r="R222" s="128">
        <v>-681.0</v>
      </c>
      <c r="S222" s="129">
        <v>-780.0</v>
      </c>
      <c r="T222" s="137"/>
      <c r="U222" s="137"/>
      <c r="V222" s="163"/>
    </row>
    <row r="223">
      <c r="A223" s="110" t="s">
        <v>519</v>
      </c>
      <c r="B223" s="128">
        <v>2.684E12</v>
      </c>
      <c r="C223" s="128">
        <v>2.162E12</v>
      </c>
      <c r="D223" s="137"/>
      <c r="E223" s="137"/>
      <c r="F223" s="137"/>
      <c r="G223" s="138"/>
      <c r="H223" s="128">
        <v>2.8562E10</v>
      </c>
      <c r="I223" s="129">
        <v>1.0206E10</v>
      </c>
      <c r="J223" s="137"/>
      <c r="K223" s="138"/>
      <c r="L223" s="128">
        <v>27925.0</v>
      </c>
      <c r="M223" s="129">
        <v>14935.0</v>
      </c>
      <c r="N223" s="128">
        <v>14987.0</v>
      </c>
      <c r="O223" s="129">
        <v>81199.0</v>
      </c>
      <c r="P223" s="128">
        <v>7.3869887269E10</v>
      </c>
      <c r="Q223" s="129">
        <v>4.6900631385E10</v>
      </c>
      <c r="R223" s="137"/>
      <c r="S223" s="138"/>
      <c r="T223" s="137"/>
      <c r="U223" s="137"/>
      <c r="V223" s="163"/>
    </row>
    <row r="224">
      <c r="A224" s="198" t="s">
        <v>520</v>
      </c>
      <c r="B224" s="199"/>
      <c r="C224" s="199"/>
      <c r="D224" s="199"/>
      <c r="E224" s="199"/>
      <c r="F224" s="199"/>
      <c r="G224" s="200"/>
      <c r="H224" s="201">
        <v>-5.7944E10</v>
      </c>
      <c r="I224" s="202">
        <v>-3.2404E10</v>
      </c>
      <c r="J224" s="199"/>
      <c r="K224" s="200"/>
      <c r="L224" s="201">
        <v>-169857.0</v>
      </c>
      <c r="M224" s="202">
        <v>-196478.0</v>
      </c>
      <c r="N224" s="199"/>
      <c r="O224" s="200"/>
      <c r="P224" s="199"/>
      <c r="Q224" s="200"/>
      <c r="R224" s="199"/>
      <c r="S224" s="200"/>
      <c r="T224" s="199"/>
      <c r="U224" s="199"/>
      <c r="V224" s="203"/>
    </row>
    <row r="225">
      <c r="A225" s="110" t="s">
        <v>521</v>
      </c>
      <c r="B225" s="128">
        <v>1.93E12</v>
      </c>
      <c r="C225" s="128">
        <v>7.8E10</v>
      </c>
      <c r="D225" s="128">
        <v>-801306.0</v>
      </c>
      <c r="E225" s="128">
        <v>-673496.0</v>
      </c>
      <c r="F225" s="128">
        <v>1.312197E12</v>
      </c>
      <c r="G225" s="129">
        <v>8.10859E11</v>
      </c>
      <c r="H225" s="137"/>
      <c r="I225" s="138"/>
      <c r="J225" s="128">
        <v>-1068450.0</v>
      </c>
      <c r="K225" s="129">
        <v>-556279.0</v>
      </c>
      <c r="L225" s="128">
        <v>-253021.0</v>
      </c>
      <c r="M225" s="129">
        <v>-224653.0</v>
      </c>
      <c r="N225" s="137"/>
      <c r="O225" s="138"/>
      <c r="P225" s="128">
        <v>-4.78307134E11</v>
      </c>
      <c r="Q225" s="129">
        <v>-4.03742473036E11</v>
      </c>
      <c r="R225" s="128">
        <v>-270119.0</v>
      </c>
      <c r="S225" s="129">
        <v>-336341.0</v>
      </c>
      <c r="T225" s="128">
        <v>-1.22176467E8</v>
      </c>
      <c r="U225" s="128">
        <v>-2.618485E7</v>
      </c>
      <c r="V225" s="163"/>
    </row>
    <row r="226">
      <c r="A226" s="164" t="s">
        <v>524</v>
      </c>
      <c r="B226" s="166">
        <v>-1.2993E13</v>
      </c>
      <c r="C226" s="166">
        <v>-9.4E12</v>
      </c>
      <c r="D226" s="165"/>
      <c r="E226" s="165"/>
      <c r="F226" s="166">
        <v>-8.88644E12</v>
      </c>
      <c r="G226" s="168">
        <v>-6.559745E12</v>
      </c>
      <c r="H226" s="166">
        <v>-1.509118E12</v>
      </c>
      <c r="I226" s="168">
        <v>-1.759317E12</v>
      </c>
      <c r="J226" s="165"/>
      <c r="K226" s="167"/>
      <c r="L226" s="165"/>
      <c r="M226" s="167"/>
      <c r="N226" s="166">
        <v>-386674.0</v>
      </c>
      <c r="O226" s="168">
        <v>-330352.0</v>
      </c>
      <c r="P226" s="165"/>
      <c r="Q226" s="167"/>
      <c r="R226" s="165"/>
      <c r="S226" s="167"/>
      <c r="T226" s="165"/>
      <c r="U226" s="165"/>
      <c r="V226" s="169"/>
    </row>
    <row r="227">
      <c r="A227" s="110" t="s">
        <v>525</v>
      </c>
      <c r="B227" s="137"/>
      <c r="C227" s="137"/>
      <c r="D227" s="128">
        <v>1352855.0</v>
      </c>
      <c r="E227" s="128">
        <v>785314.0</v>
      </c>
      <c r="F227" s="137"/>
      <c r="G227" s="138"/>
      <c r="H227" s="137"/>
      <c r="I227" s="138"/>
      <c r="J227" s="137"/>
      <c r="K227" s="138"/>
      <c r="L227" s="137"/>
      <c r="M227" s="138"/>
      <c r="N227" s="137"/>
      <c r="O227" s="138"/>
      <c r="P227" s="137"/>
      <c r="Q227" s="138"/>
      <c r="R227" s="137"/>
      <c r="S227" s="138"/>
      <c r="T227" s="137"/>
      <c r="U227" s="137"/>
      <c r="V227" s="163"/>
    </row>
    <row r="228">
      <c r="A228" s="110" t="s">
        <v>526</v>
      </c>
      <c r="B228" s="137"/>
      <c r="C228" s="137"/>
      <c r="D228" s="128">
        <v>6817021.0</v>
      </c>
      <c r="E228" s="128">
        <v>7062488.0</v>
      </c>
      <c r="F228" s="128">
        <v>2.6346848E13</v>
      </c>
      <c r="G228" s="129">
        <v>3.2891585E13</v>
      </c>
      <c r="H228" s="128">
        <v>7.118088E12</v>
      </c>
      <c r="I228" s="129">
        <v>8.061314E12</v>
      </c>
      <c r="J228" s="128">
        <v>1945862.0</v>
      </c>
      <c r="K228" s="129">
        <v>4094761.0</v>
      </c>
      <c r="L228" s="137"/>
      <c r="M228" s="138"/>
      <c r="N228" s="128">
        <v>3485045.0</v>
      </c>
      <c r="O228" s="129">
        <v>2401773.0</v>
      </c>
      <c r="P228" s="128">
        <v>1.356429549142E12</v>
      </c>
      <c r="Q228" s="129">
        <v>6.18838440602E11</v>
      </c>
      <c r="R228" s="128">
        <v>1055394.0</v>
      </c>
      <c r="S228" s="129">
        <v>1107137.0</v>
      </c>
      <c r="T228" s="128">
        <v>2.10435817E8</v>
      </c>
      <c r="U228" s="128">
        <v>3.98466755E8</v>
      </c>
      <c r="V228" s="163"/>
    </row>
    <row r="229">
      <c r="A229" s="120" t="s">
        <v>535</v>
      </c>
      <c r="B229" s="121">
        <v>-3.5989E13</v>
      </c>
      <c r="C229" s="121">
        <v>-1.5967E13</v>
      </c>
      <c r="D229" s="121">
        <v>-4724846.0</v>
      </c>
      <c r="E229" s="121">
        <v>-4700017.0</v>
      </c>
      <c r="F229" s="121">
        <v>-3.3439773E13</v>
      </c>
      <c r="G229" s="122">
        <v>-1.0401292E13</v>
      </c>
      <c r="H229" s="121">
        <v>-8.29323E11</v>
      </c>
      <c r="I229" s="122">
        <v>-5.26063E11</v>
      </c>
      <c r="J229" s="121">
        <v>-2248279.0</v>
      </c>
      <c r="K229" s="122">
        <v>-641846.0</v>
      </c>
      <c r="L229" s="121">
        <v>-728951.0</v>
      </c>
      <c r="M229" s="122">
        <v>-145719.0</v>
      </c>
      <c r="N229" s="121">
        <v>-1716775.0</v>
      </c>
      <c r="O229" s="122">
        <v>-873589.0</v>
      </c>
      <c r="P229" s="121">
        <v>-1.30674688937E11</v>
      </c>
      <c r="Q229" s="122">
        <v>-1.02361349882E11</v>
      </c>
      <c r="R229" s="121">
        <v>-46993.0</v>
      </c>
      <c r="S229" s="122">
        <v>-179622.0</v>
      </c>
      <c r="T229" s="121">
        <v>9147685.0</v>
      </c>
      <c r="U229" s="121">
        <v>-1.03062833E8</v>
      </c>
      <c r="V229" s="193"/>
    </row>
    <row r="230">
      <c r="A230" s="164" t="s">
        <v>538</v>
      </c>
      <c r="B230" s="166">
        <v>-1.25E11</v>
      </c>
      <c r="C230" s="166">
        <v>-1.159E12</v>
      </c>
      <c r="D230" s="166">
        <v>-191804.0</v>
      </c>
      <c r="E230" s="166">
        <v>-198674.0</v>
      </c>
      <c r="F230" s="166">
        <v>-8.4869E10</v>
      </c>
      <c r="G230" s="168">
        <v>-1.15142E12</v>
      </c>
      <c r="H230" s="165"/>
      <c r="I230" s="167"/>
      <c r="J230" s="166">
        <v>-22585.0</v>
      </c>
      <c r="K230" s="168">
        <v>-1873.0</v>
      </c>
      <c r="L230" s="165"/>
      <c r="M230" s="167"/>
      <c r="N230" s="165"/>
      <c r="O230" s="167"/>
      <c r="P230" s="165"/>
      <c r="Q230" s="167"/>
      <c r="R230" s="165"/>
      <c r="S230" s="167"/>
      <c r="T230" s="165"/>
      <c r="U230" s="165"/>
      <c r="V230" s="169"/>
    </row>
    <row r="231">
      <c r="A231" s="164" t="s">
        <v>540</v>
      </c>
      <c r="B231" s="166">
        <v>-1.509E12</v>
      </c>
      <c r="C231" s="166">
        <v>-1.082E12</v>
      </c>
      <c r="D231" s="166">
        <v>-276956.0</v>
      </c>
      <c r="E231" s="166">
        <v>-161433.0</v>
      </c>
      <c r="F231" s="166">
        <v>-4.75742E11</v>
      </c>
      <c r="G231" s="168">
        <v>-6.86473E11</v>
      </c>
      <c r="H231" s="165"/>
      <c r="I231" s="167"/>
      <c r="J231" s="166">
        <v>-75102.0</v>
      </c>
      <c r="K231" s="168">
        <v>-4192.0</v>
      </c>
      <c r="L231" s="165"/>
      <c r="M231" s="167"/>
      <c r="N231" s="165"/>
      <c r="O231" s="167"/>
      <c r="P231" s="165"/>
      <c r="Q231" s="167"/>
      <c r="R231" s="166">
        <v>-10828.0</v>
      </c>
      <c r="S231" s="168">
        <v>-62762.0</v>
      </c>
      <c r="T231" s="165"/>
      <c r="U231" s="165"/>
      <c r="V231" s="169"/>
    </row>
    <row r="232">
      <c r="A232" s="164" t="s">
        <v>546</v>
      </c>
      <c r="B232" s="166">
        <v>-5.21E11</v>
      </c>
      <c r="C232" s="166">
        <v>-5.88E11</v>
      </c>
      <c r="D232" s="165"/>
      <c r="E232" s="165"/>
      <c r="F232" s="165"/>
      <c r="G232" s="167"/>
      <c r="H232" s="165"/>
      <c r="I232" s="167"/>
      <c r="J232" s="165"/>
      <c r="K232" s="167"/>
      <c r="L232" s="165"/>
      <c r="M232" s="167"/>
      <c r="N232" s="165"/>
      <c r="O232" s="167"/>
      <c r="P232" s="165"/>
      <c r="Q232" s="167"/>
      <c r="R232" s="165"/>
      <c r="S232" s="167"/>
      <c r="T232" s="165"/>
      <c r="U232" s="165"/>
      <c r="V232" s="169"/>
    </row>
    <row r="233">
      <c r="A233" s="164" t="s">
        <v>550</v>
      </c>
      <c r="B233" s="166">
        <v>-4.0E9</v>
      </c>
      <c r="C233" s="166">
        <v>-1.2E10</v>
      </c>
      <c r="D233" s="166">
        <v>-2001532.0</v>
      </c>
      <c r="E233" s="166">
        <v>-1860713.0</v>
      </c>
      <c r="F233" s="165"/>
      <c r="G233" s="167"/>
      <c r="H233" s="165"/>
      <c r="I233" s="167"/>
      <c r="J233" s="166">
        <v>-2782.0</v>
      </c>
      <c r="K233" s="168">
        <v>-1781.0</v>
      </c>
      <c r="L233" s="165"/>
      <c r="M233" s="167"/>
      <c r="N233" s="165"/>
      <c r="O233" s="167"/>
      <c r="P233" s="165"/>
      <c r="Q233" s="167"/>
      <c r="R233" s="165"/>
      <c r="S233" s="167"/>
      <c r="T233" s="165"/>
      <c r="U233" s="165"/>
      <c r="V233" s="169"/>
    </row>
    <row r="234">
      <c r="A234" s="110" t="s">
        <v>551</v>
      </c>
      <c r="B234" s="128">
        <v>2.56E11</v>
      </c>
      <c r="C234" s="128">
        <v>4.39E11</v>
      </c>
      <c r="D234" s="128">
        <v>5459.0</v>
      </c>
      <c r="E234" s="128">
        <v>55609.0</v>
      </c>
      <c r="F234" s="128">
        <v>1.42984E11</v>
      </c>
      <c r="G234" s="129">
        <v>3.41151E11</v>
      </c>
      <c r="H234" s="128">
        <v>5.705E9</v>
      </c>
      <c r="I234" s="129">
        <v>1.123E11</v>
      </c>
      <c r="J234" s="128">
        <v>6181.0</v>
      </c>
      <c r="K234" s="129">
        <v>6894.0</v>
      </c>
      <c r="L234" s="137"/>
      <c r="M234" s="129">
        <v>4775.0</v>
      </c>
      <c r="N234" s="137"/>
      <c r="O234" s="138"/>
      <c r="P234" s="128">
        <v>3.17851538E9</v>
      </c>
      <c r="Q234" s="129">
        <v>3.128093149E9</v>
      </c>
      <c r="R234" s="128">
        <v>3742.0</v>
      </c>
      <c r="S234" s="129">
        <v>686.0</v>
      </c>
      <c r="T234" s="128">
        <v>501313.0</v>
      </c>
      <c r="U234" s="128">
        <v>214666.0</v>
      </c>
      <c r="V234" s="163"/>
    </row>
    <row r="235">
      <c r="A235" s="164" t="s">
        <v>552</v>
      </c>
      <c r="B235" s="166">
        <v>-1.9654E13</v>
      </c>
      <c r="C235" s="166">
        <v>-9.846E12</v>
      </c>
      <c r="D235" s="166">
        <v>-2251881.0</v>
      </c>
      <c r="E235" s="166">
        <v>-1998669.0</v>
      </c>
      <c r="F235" s="166">
        <v>-1.8012102E13</v>
      </c>
      <c r="G235" s="168">
        <v>-7.767587E12</v>
      </c>
      <c r="H235" s="166">
        <v>-8.35028E11</v>
      </c>
      <c r="I235" s="168">
        <v>-6.38363E11</v>
      </c>
      <c r="J235" s="166">
        <v>-1719882.0</v>
      </c>
      <c r="K235" s="168">
        <v>-869409.0</v>
      </c>
      <c r="L235" s="166">
        <v>-574891.0</v>
      </c>
      <c r="M235" s="168">
        <v>-173341.0</v>
      </c>
      <c r="N235" s="165"/>
      <c r="O235" s="167"/>
      <c r="P235" s="166">
        <v>-1.30080540174E11</v>
      </c>
      <c r="Q235" s="168">
        <v>-1.04789039481E11</v>
      </c>
      <c r="R235" s="166">
        <v>-39559.0</v>
      </c>
      <c r="S235" s="168">
        <v>-115641.0</v>
      </c>
      <c r="T235" s="166">
        <v>-6726254.0</v>
      </c>
      <c r="U235" s="166">
        <v>-3344382.0</v>
      </c>
      <c r="V235" s="169"/>
    </row>
    <row r="236">
      <c r="A236" s="164" t="s">
        <v>557</v>
      </c>
      <c r="B236" s="166">
        <v>-6.58E11</v>
      </c>
      <c r="C236" s="166">
        <v>-8.01E11</v>
      </c>
      <c r="D236" s="165"/>
      <c r="E236" s="165"/>
      <c r="F236" s="166">
        <v>-3.31182E11</v>
      </c>
      <c r="G236" s="168">
        <v>-3.97389E11</v>
      </c>
      <c r="H236" s="165"/>
      <c r="I236" s="167"/>
      <c r="J236" s="165"/>
      <c r="K236" s="167"/>
      <c r="L236" s="165"/>
      <c r="M236" s="167"/>
      <c r="N236" s="165"/>
      <c r="O236" s="167"/>
      <c r="P236" s="165"/>
      <c r="Q236" s="167"/>
      <c r="R236" s="165"/>
      <c r="S236" s="167"/>
      <c r="T236" s="165"/>
      <c r="U236" s="165"/>
      <c r="V236" s="169"/>
    </row>
    <row r="237">
      <c r="A237" s="164" t="s">
        <v>561</v>
      </c>
      <c r="B237" s="165"/>
      <c r="C237" s="165"/>
      <c r="D237" s="165"/>
      <c r="E237" s="165"/>
      <c r="F237" s="166">
        <v>-3.26693E11</v>
      </c>
      <c r="G237" s="168">
        <v>-4.34614E11</v>
      </c>
      <c r="H237" s="165"/>
      <c r="I237" s="167"/>
      <c r="J237" s="165"/>
      <c r="K237" s="167"/>
      <c r="L237" s="165"/>
      <c r="M237" s="167"/>
      <c r="N237" s="165"/>
      <c r="O237" s="167"/>
      <c r="P237" s="165"/>
      <c r="Q237" s="167"/>
      <c r="R237" s="165"/>
      <c r="S237" s="167"/>
      <c r="T237" s="166">
        <v>-2.2510884E7</v>
      </c>
      <c r="U237" s="166">
        <v>-2.7929717E7</v>
      </c>
      <c r="V237" s="169"/>
    </row>
    <row r="238">
      <c r="A238" s="110" t="s">
        <v>562</v>
      </c>
      <c r="B238" s="128">
        <v>1.0E9</v>
      </c>
      <c r="C238" s="128">
        <v>3.2E10</v>
      </c>
      <c r="D238" s="137"/>
      <c r="E238" s="137"/>
      <c r="F238" s="137"/>
      <c r="G238" s="138"/>
      <c r="H238" s="137"/>
      <c r="I238" s="138"/>
      <c r="J238" s="137"/>
      <c r="K238" s="138"/>
      <c r="L238" s="137"/>
      <c r="M238" s="138"/>
      <c r="N238" s="137"/>
      <c r="O238" s="138"/>
      <c r="P238" s="137"/>
      <c r="Q238" s="138"/>
      <c r="R238" s="137"/>
      <c r="S238" s="138"/>
      <c r="T238" s="137"/>
      <c r="U238" s="137"/>
      <c r="V238" s="163"/>
    </row>
    <row r="239">
      <c r="A239" s="164" t="s">
        <v>563</v>
      </c>
      <c r="B239" s="166">
        <v>-4.14E11</v>
      </c>
      <c r="C239" s="166">
        <v>-3.39E11</v>
      </c>
      <c r="D239" s="165"/>
      <c r="E239" s="165"/>
      <c r="F239" s="165"/>
      <c r="G239" s="167"/>
      <c r="H239" s="165"/>
      <c r="I239" s="167"/>
      <c r="J239" s="165"/>
      <c r="K239" s="167"/>
      <c r="L239" s="165"/>
      <c r="M239" s="167"/>
      <c r="N239" s="166">
        <v>-6296.0</v>
      </c>
      <c r="O239" s="168">
        <v>-388.0</v>
      </c>
      <c r="P239" s="166">
        <v>-1.867811413E9</v>
      </c>
      <c r="Q239" s="168">
        <v>-2.70040355E9</v>
      </c>
      <c r="R239" s="166">
        <v>-348.0</v>
      </c>
      <c r="S239" s="168">
        <v>-1905.0</v>
      </c>
      <c r="T239" s="165"/>
      <c r="U239" s="165"/>
      <c r="V239" s="169"/>
    </row>
    <row r="240">
      <c r="A240" s="110" t="s">
        <v>566</v>
      </c>
      <c r="B240" s="137"/>
      <c r="C240" s="137"/>
      <c r="D240" s="137"/>
      <c r="E240" s="137"/>
      <c r="F240" s="137"/>
      <c r="G240" s="138"/>
      <c r="H240" s="137"/>
      <c r="I240" s="138"/>
      <c r="J240" s="128">
        <v>-158985.0</v>
      </c>
      <c r="K240" s="129">
        <v>74102.0</v>
      </c>
      <c r="L240" s="137"/>
      <c r="M240" s="138"/>
      <c r="N240" s="137"/>
      <c r="O240" s="138"/>
      <c r="P240" s="137"/>
      <c r="Q240" s="138"/>
      <c r="R240" s="137"/>
      <c r="S240" s="138"/>
      <c r="T240" s="137"/>
      <c r="U240" s="137"/>
      <c r="V240" s="163"/>
    </row>
    <row r="241">
      <c r="A241" s="110" t="s">
        <v>569</v>
      </c>
      <c r="B241" s="128">
        <v>3.18E11</v>
      </c>
      <c r="C241" s="128">
        <v>-2.57E12</v>
      </c>
      <c r="D241" s="137"/>
      <c r="E241" s="137"/>
      <c r="F241" s="137"/>
      <c r="G241" s="138"/>
      <c r="H241" s="137"/>
      <c r="I241" s="138"/>
      <c r="J241" s="137"/>
      <c r="K241" s="138"/>
      <c r="L241" s="137"/>
      <c r="M241" s="138"/>
      <c r="N241" s="137"/>
      <c r="O241" s="138"/>
      <c r="P241" s="137"/>
      <c r="Q241" s="138"/>
      <c r="R241" s="137"/>
      <c r="S241" s="138"/>
      <c r="T241" s="137"/>
      <c r="U241" s="137"/>
      <c r="V241" s="163"/>
    </row>
    <row r="242">
      <c r="A242" s="110" t="s">
        <v>570</v>
      </c>
      <c r="B242" s="128">
        <v>-2.317E12</v>
      </c>
      <c r="C242" s="128">
        <v>-1.225E12</v>
      </c>
      <c r="D242" s="137"/>
      <c r="E242" s="137"/>
      <c r="F242" s="137"/>
      <c r="G242" s="138"/>
      <c r="H242" s="137"/>
      <c r="I242" s="138"/>
      <c r="J242" s="137"/>
      <c r="K242" s="138"/>
      <c r="L242" s="137"/>
      <c r="M242" s="138"/>
      <c r="N242" s="137"/>
      <c r="O242" s="138"/>
      <c r="P242" s="137"/>
      <c r="Q242" s="138"/>
      <c r="R242" s="137"/>
      <c r="S242" s="138"/>
      <c r="T242" s="137"/>
      <c r="U242" s="137"/>
      <c r="V242" s="163"/>
    </row>
    <row r="243">
      <c r="A243" s="110" t="s">
        <v>571</v>
      </c>
      <c r="B243" s="128">
        <v>0.0</v>
      </c>
      <c r="C243" s="128">
        <v>3.17E11</v>
      </c>
      <c r="D243" s="137"/>
      <c r="E243" s="137"/>
      <c r="F243" s="128">
        <v>0.0</v>
      </c>
      <c r="G243" s="129">
        <v>3.1663E11</v>
      </c>
      <c r="H243" s="137"/>
      <c r="I243" s="138"/>
      <c r="J243" s="137"/>
      <c r="K243" s="138"/>
      <c r="L243" s="137"/>
      <c r="M243" s="138"/>
      <c r="N243" s="137"/>
      <c r="O243" s="138"/>
      <c r="P243" s="137"/>
      <c r="Q243" s="138"/>
      <c r="R243" s="137"/>
      <c r="S243" s="138"/>
      <c r="T243" s="137"/>
      <c r="U243" s="137"/>
      <c r="V243" s="163"/>
    </row>
    <row r="244">
      <c r="A244" s="110" t="s">
        <v>575</v>
      </c>
      <c r="B244" s="137"/>
      <c r="C244" s="137"/>
      <c r="D244" s="137"/>
      <c r="E244" s="137"/>
      <c r="F244" s="137"/>
      <c r="G244" s="138"/>
      <c r="H244" s="137"/>
      <c r="I244" s="138"/>
      <c r="J244" s="137"/>
      <c r="K244" s="138"/>
      <c r="L244" s="137"/>
      <c r="M244" s="138"/>
      <c r="N244" s="128">
        <v>3971.0</v>
      </c>
      <c r="O244" s="129">
        <v>3324.0</v>
      </c>
      <c r="P244" s="137"/>
      <c r="Q244" s="138"/>
      <c r="R244" s="137"/>
      <c r="S244" s="138"/>
      <c r="T244" s="137"/>
      <c r="U244" s="128">
        <v>0.0</v>
      </c>
      <c r="V244" s="163"/>
    </row>
    <row r="245">
      <c r="A245" s="164" t="s">
        <v>576</v>
      </c>
      <c r="B245" s="165"/>
      <c r="C245" s="165"/>
      <c r="D245" s="165"/>
      <c r="E245" s="165"/>
      <c r="F245" s="165"/>
      <c r="G245" s="167"/>
      <c r="H245" s="165"/>
      <c r="I245" s="167"/>
      <c r="J245" s="165"/>
      <c r="K245" s="167"/>
      <c r="L245" s="165"/>
      <c r="M245" s="167"/>
      <c r="N245" s="166">
        <v>-548951.0</v>
      </c>
      <c r="O245" s="168">
        <v>-874137.0</v>
      </c>
      <c r="P245" s="165"/>
      <c r="Q245" s="167"/>
      <c r="R245" s="165"/>
      <c r="S245" s="167"/>
      <c r="T245" s="166">
        <v>-1.5E7</v>
      </c>
      <c r="U245" s="166">
        <v>0.0</v>
      </c>
      <c r="V245" s="169"/>
    </row>
    <row r="246">
      <c r="A246" s="164" t="s">
        <v>579</v>
      </c>
      <c r="B246" s="166">
        <v>-8.04E11</v>
      </c>
      <c r="C246" s="165"/>
      <c r="D246" s="165"/>
      <c r="E246" s="165"/>
      <c r="F246" s="166">
        <v>-8.04008E11</v>
      </c>
      <c r="G246" s="167"/>
      <c r="H246" s="165"/>
      <c r="I246" s="167"/>
      <c r="J246" s="165"/>
      <c r="K246" s="167"/>
      <c r="L246" s="165"/>
      <c r="M246" s="167"/>
      <c r="N246" s="165"/>
      <c r="O246" s="167"/>
      <c r="P246" s="165"/>
      <c r="Q246" s="167"/>
      <c r="R246" s="165"/>
      <c r="S246" s="167"/>
      <c r="T246" s="165"/>
      <c r="U246" s="165"/>
      <c r="V246" s="169"/>
    </row>
    <row r="247">
      <c r="A247" s="110" t="s">
        <v>580</v>
      </c>
      <c r="B247" s="128">
        <v>9.2E11</v>
      </c>
      <c r="C247" s="128">
        <v>3.219E12</v>
      </c>
      <c r="D247" s="137"/>
      <c r="E247" s="137"/>
      <c r="F247" s="128">
        <v>1.415362E12</v>
      </c>
      <c r="G247" s="129">
        <v>9.31563E11</v>
      </c>
      <c r="H247" s="137"/>
      <c r="I247" s="138"/>
      <c r="J247" s="137"/>
      <c r="K247" s="138"/>
      <c r="L247" s="128">
        <v>6746.0</v>
      </c>
      <c r="M247" s="129">
        <v>31525.0</v>
      </c>
      <c r="N247" s="137"/>
      <c r="O247" s="138"/>
      <c r="P247" s="137"/>
      <c r="Q247" s="138"/>
      <c r="R247" s="137"/>
      <c r="S247" s="138"/>
      <c r="T247" s="137"/>
      <c r="U247" s="137"/>
      <c r="V247" s="163"/>
    </row>
    <row r="248">
      <c r="A248" s="164" t="s">
        <v>581</v>
      </c>
      <c r="B248" s="166">
        <v>-7.64E11</v>
      </c>
      <c r="C248" s="166">
        <v>-3.218E12</v>
      </c>
      <c r="D248" s="165"/>
      <c r="E248" s="165"/>
      <c r="F248" s="166">
        <v>-1.532888E12</v>
      </c>
      <c r="G248" s="168">
        <v>-1.335869E12</v>
      </c>
      <c r="H248" s="165"/>
      <c r="I248" s="167"/>
      <c r="J248" s="166">
        <v>0.0</v>
      </c>
      <c r="K248" s="168">
        <v>-58128.0</v>
      </c>
      <c r="L248" s="165"/>
      <c r="M248" s="167"/>
      <c r="N248" s="165"/>
      <c r="O248" s="167"/>
      <c r="P248" s="165"/>
      <c r="Q248" s="167"/>
      <c r="R248" s="165"/>
      <c r="S248" s="167"/>
      <c r="T248" s="165"/>
      <c r="U248" s="165"/>
      <c r="V248" s="169"/>
    </row>
    <row r="249">
      <c r="A249" s="164" t="s">
        <v>584</v>
      </c>
      <c r="B249" s="165"/>
      <c r="C249" s="165"/>
      <c r="D249" s="165"/>
      <c r="E249" s="165"/>
      <c r="F249" s="166">
        <v>-4.30109E11</v>
      </c>
      <c r="G249" s="168">
        <v>-5.03173E11</v>
      </c>
      <c r="H249" s="165"/>
      <c r="I249" s="167"/>
      <c r="J249" s="165"/>
      <c r="K249" s="167"/>
      <c r="L249" s="165"/>
      <c r="M249" s="167"/>
      <c r="N249" s="165"/>
      <c r="O249" s="167"/>
      <c r="P249" s="165"/>
      <c r="Q249" s="167"/>
      <c r="R249" s="165"/>
      <c r="S249" s="167"/>
      <c r="T249" s="165"/>
      <c r="U249" s="165"/>
      <c r="V249" s="169"/>
    </row>
    <row r="250">
      <c r="A250" s="110" t="s">
        <v>585</v>
      </c>
      <c r="B250" s="137"/>
      <c r="C250" s="137"/>
      <c r="D250" s="137"/>
      <c r="E250" s="137"/>
      <c r="F250" s="128">
        <v>4.34161E11</v>
      </c>
      <c r="G250" s="129">
        <v>4.26534E11</v>
      </c>
      <c r="H250" s="137"/>
      <c r="I250" s="138"/>
      <c r="J250" s="137"/>
      <c r="K250" s="138"/>
      <c r="L250" s="137"/>
      <c r="M250" s="138"/>
      <c r="N250" s="137"/>
      <c r="O250" s="138"/>
      <c r="P250" s="137"/>
      <c r="Q250" s="138"/>
      <c r="R250" s="137"/>
      <c r="S250" s="138"/>
      <c r="T250" s="137"/>
      <c r="U250" s="137"/>
      <c r="V250" s="163"/>
    </row>
    <row r="251">
      <c r="A251" s="110" t="s">
        <v>586</v>
      </c>
      <c r="B251" s="137"/>
      <c r="C251" s="137"/>
      <c r="D251" s="137"/>
      <c r="E251" s="137"/>
      <c r="F251" s="137"/>
      <c r="G251" s="138"/>
      <c r="H251" s="137"/>
      <c r="I251" s="138"/>
      <c r="J251" s="137"/>
      <c r="K251" s="138"/>
      <c r="L251" s="137"/>
      <c r="M251" s="138"/>
      <c r="N251" s="137"/>
      <c r="O251" s="138"/>
      <c r="P251" s="137"/>
      <c r="Q251" s="138"/>
      <c r="R251" s="137"/>
      <c r="S251" s="138"/>
      <c r="T251" s="137"/>
      <c r="U251" s="128">
        <v>148907.0</v>
      </c>
      <c r="V251" s="163"/>
    </row>
    <row r="252">
      <c r="A252" s="164" t="s">
        <v>587</v>
      </c>
      <c r="B252" s="166">
        <v>-6.451E12</v>
      </c>
      <c r="C252" s="165"/>
      <c r="D252" s="165"/>
      <c r="E252" s="165"/>
      <c r="F252" s="166">
        <v>-4.330584E12</v>
      </c>
      <c r="G252" s="167"/>
      <c r="H252" s="165"/>
      <c r="I252" s="167"/>
      <c r="J252" s="166">
        <v>-232849.0</v>
      </c>
      <c r="K252" s="168">
        <v>0.0</v>
      </c>
      <c r="L252" s="165"/>
      <c r="M252" s="167"/>
      <c r="N252" s="166">
        <v>-1179257.0</v>
      </c>
      <c r="O252" s="167"/>
      <c r="P252" s="165"/>
      <c r="Q252" s="167"/>
      <c r="R252" s="165"/>
      <c r="S252" s="167"/>
      <c r="T252" s="165"/>
      <c r="U252" s="166">
        <v>0.0</v>
      </c>
      <c r="V252" s="169"/>
    </row>
    <row r="253">
      <c r="A253" s="164" t="s">
        <v>589</v>
      </c>
      <c r="B253" s="165"/>
      <c r="C253" s="165"/>
      <c r="D253" s="166">
        <v>-13233.0</v>
      </c>
      <c r="E253" s="166">
        <v>-57423.0</v>
      </c>
      <c r="F253" s="165"/>
      <c r="G253" s="167"/>
      <c r="H253" s="165"/>
      <c r="I253" s="167"/>
      <c r="J253" s="165"/>
      <c r="K253" s="167"/>
      <c r="L253" s="165"/>
      <c r="M253" s="167"/>
      <c r="N253" s="165"/>
      <c r="O253" s="167"/>
      <c r="P253" s="165"/>
      <c r="Q253" s="167"/>
      <c r="R253" s="165"/>
      <c r="S253" s="167"/>
      <c r="T253" s="165"/>
      <c r="U253" s="165"/>
      <c r="V253" s="169"/>
    </row>
    <row r="254">
      <c r="A254" s="164" t="s">
        <v>591</v>
      </c>
      <c r="B254" s="166">
        <v>-1.46E11</v>
      </c>
      <c r="C254" s="166">
        <v>-5.164E12</v>
      </c>
      <c r="D254" s="165"/>
      <c r="E254" s="165"/>
      <c r="F254" s="165"/>
      <c r="G254" s="167"/>
      <c r="H254" s="165"/>
      <c r="I254" s="167"/>
      <c r="J254" s="165"/>
      <c r="K254" s="167"/>
      <c r="L254" s="165"/>
      <c r="M254" s="167"/>
      <c r="N254" s="165"/>
      <c r="O254" s="167"/>
      <c r="P254" s="165"/>
      <c r="Q254" s="167"/>
      <c r="R254" s="165"/>
      <c r="S254" s="167"/>
      <c r="T254" s="165"/>
      <c r="U254" s="165"/>
      <c r="V254" s="169"/>
    </row>
    <row r="255">
      <c r="A255" s="110" t="s">
        <v>592</v>
      </c>
      <c r="B255" s="137"/>
      <c r="C255" s="137"/>
      <c r="D255" s="137"/>
      <c r="E255" s="137"/>
      <c r="F255" s="137"/>
      <c r="G255" s="138"/>
      <c r="H255" s="137"/>
      <c r="I255" s="138"/>
      <c r="J255" s="128">
        <v>0.0</v>
      </c>
      <c r="K255" s="129">
        <v>282754.0</v>
      </c>
      <c r="L255" s="137"/>
      <c r="M255" s="138"/>
      <c r="N255" s="137"/>
      <c r="O255" s="138"/>
      <c r="P255" s="137"/>
      <c r="Q255" s="138"/>
      <c r="R255" s="137"/>
      <c r="S255" s="138"/>
      <c r="T255" s="137"/>
      <c r="U255" s="137"/>
      <c r="V255" s="163"/>
    </row>
    <row r="256">
      <c r="A256" s="164" t="s">
        <v>593</v>
      </c>
      <c r="B256" s="166">
        <v>-1.1262E13</v>
      </c>
      <c r="C256" s="166">
        <v>-2.65E11</v>
      </c>
      <c r="D256" s="165"/>
      <c r="E256" s="165"/>
      <c r="F256" s="166">
        <v>-9.377381E12</v>
      </c>
      <c r="G256" s="168">
        <v>-2.64381E11</v>
      </c>
      <c r="H256" s="165"/>
      <c r="I256" s="167"/>
      <c r="J256" s="166">
        <v>-5.0</v>
      </c>
      <c r="K256" s="168">
        <v>0.0</v>
      </c>
      <c r="L256" s="165"/>
      <c r="M256" s="167"/>
      <c r="N256" s="165"/>
      <c r="O256" s="168">
        <v>-14.0</v>
      </c>
      <c r="P256" s="165"/>
      <c r="Q256" s="167"/>
      <c r="R256" s="165"/>
      <c r="S256" s="167"/>
      <c r="T256" s="165"/>
      <c r="U256" s="166">
        <v>-8.1476335E7</v>
      </c>
      <c r="V256" s="169"/>
    </row>
    <row r="257">
      <c r="A257" s="110" t="s">
        <v>595</v>
      </c>
      <c r="B257" s="128">
        <v>7.145E12</v>
      </c>
      <c r="C257" s="128">
        <v>6.295E12</v>
      </c>
      <c r="D257" s="137"/>
      <c r="E257" s="137"/>
      <c r="F257" s="128">
        <v>2.73278E11</v>
      </c>
      <c r="G257" s="129">
        <v>1.23736E11</v>
      </c>
      <c r="H257" s="137"/>
      <c r="I257" s="138"/>
      <c r="J257" s="128">
        <v>46.0</v>
      </c>
      <c r="K257" s="129">
        <v>1906.0</v>
      </c>
      <c r="L257" s="137"/>
      <c r="M257" s="138"/>
      <c r="N257" s="128">
        <v>13758.0</v>
      </c>
      <c r="O257" s="129">
        <v>15104.0</v>
      </c>
      <c r="P257" s="137"/>
      <c r="Q257" s="138"/>
      <c r="R257" s="137"/>
      <c r="S257" s="138"/>
      <c r="T257" s="128">
        <v>4706031.0</v>
      </c>
      <c r="U257" s="128">
        <v>4835076.0</v>
      </c>
      <c r="V257" s="163"/>
    </row>
    <row r="258">
      <c r="A258" s="110" t="s">
        <v>596</v>
      </c>
      <c r="B258" s="137"/>
      <c r="C258" s="137"/>
      <c r="D258" s="128">
        <v>75067.0</v>
      </c>
      <c r="E258" s="128">
        <v>38093.0</v>
      </c>
      <c r="F258" s="137"/>
      <c r="G258" s="138"/>
      <c r="H258" s="137"/>
      <c r="I258" s="138"/>
      <c r="J258" s="128">
        <v>91666.0</v>
      </c>
      <c r="K258" s="129">
        <v>6048.0</v>
      </c>
      <c r="L258" s="137"/>
      <c r="M258" s="138"/>
      <c r="N258" s="137"/>
      <c r="O258" s="138"/>
      <c r="P258" s="137"/>
      <c r="Q258" s="138"/>
      <c r="R258" s="137"/>
      <c r="S258" s="138"/>
      <c r="T258" s="128">
        <v>1.1857064E7</v>
      </c>
      <c r="U258" s="128">
        <v>2518698.0</v>
      </c>
      <c r="V258" s="163"/>
    </row>
    <row r="259">
      <c r="A259" s="110" t="s">
        <v>599</v>
      </c>
      <c r="B259" s="137"/>
      <c r="C259" s="137"/>
      <c r="D259" s="137"/>
      <c r="E259" s="137"/>
      <c r="F259" s="137"/>
      <c r="G259" s="138"/>
      <c r="H259" s="137"/>
      <c r="I259" s="138"/>
      <c r="J259" s="128">
        <v>-174941.0</v>
      </c>
      <c r="K259" s="129">
        <v>-95168.0</v>
      </c>
      <c r="L259" s="128">
        <v>-160806.0</v>
      </c>
      <c r="M259" s="129">
        <v>-8678.0</v>
      </c>
      <c r="N259" s="137"/>
      <c r="O259" s="138"/>
      <c r="P259" s="128">
        <v>-1.90485273E9</v>
      </c>
      <c r="Q259" s="129">
        <v>2.0E9</v>
      </c>
      <c r="R259" s="137"/>
      <c r="S259" s="138"/>
      <c r="T259" s="128">
        <v>3.6320415E7</v>
      </c>
      <c r="U259" s="128">
        <v>1970254.0</v>
      </c>
      <c r="V259" s="163"/>
    </row>
    <row r="260">
      <c r="A260" s="120" t="s">
        <v>601</v>
      </c>
      <c r="B260" s="121">
        <v>-1.7379E13</v>
      </c>
      <c r="C260" s="121">
        <v>-2.5528E13</v>
      </c>
      <c r="D260" s="121">
        <v>-1836246.0</v>
      </c>
      <c r="E260" s="121">
        <v>-1813512.0</v>
      </c>
      <c r="F260" s="121">
        <v>-1.2230036E13</v>
      </c>
      <c r="G260" s="122">
        <v>-1.8653279E13</v>
      </c>
      <c r="H260" s="121">
        <v>-5.771276E12</v>
      </c>
      <c r="I260" s="122">
        <v>-7.357788E12</v>
      </c>
      <c r="J260" s="121">
        <v>134807.0</v>
      </c>
      <c r="K260" s="122">
        <v>-2420316.0</v>
      </c>
      <c r="L260" s="121">
        <v>1624.0</v>
      </c>
      <c r="M260" s="122">
        <v>-6517.0</v>
      </c>
      <c r="N260" s="121">
        <v>-3094717.0</v>
      </c>
      <c r="O260" s="122">
        <v>-3240305.0</v>
      </c>
      <c r="P260" s="121">
        <v>-1.04174172144E12</v>
      </c>
      <c r="Q260" s="122">
        <v>-9.39442487346E11</v>
      </c>
      <c r="R260" s="121">
        <v>-1074265.0</v>
      </c>
      <c r="S260" s="122">
        <v>-1088230.0</v>
      </c>
      <c r="T260" s="121">
        <v>-4.32962043E8</v>
      </c>
      <c r="U260" s="121">
        <v>-7.4219975E7</v>
      </c>
      <c r="V260" s="193"/>
    </row>
    <row r="261">
      <c r="A261" s="93" t="s">
        <v>602</v>
      </c>
      <c r="B261" s="111">
        <v>1.29336E14</v>
      </c>
      <c r="C261" s="111">
        <v>7.2498E13</v>
      </c>
      <c r="D261" s="111">
        <v>1.6625407E7</v>
      </c>
      <c r="E261" s="111">
        <v>9.0484E7</v>
      </c>
      <c r="F261" s="111">
        <v>1.97916E13</v>
      </c>
      <c r="G261" s="112">
        <v>8.88024E11</v>
      </c>
      <c r="H261" s="134"/>
      <c r="I261" s="135"/>
      <c r="J261" s="111">
        <v>9848392.0</v>
      </c>
      <c r="K261" s="112">
        <v>2585066.0</v>
      </c>
      <c r="L261" s="111">
        <v>237354.0</v>
      </c>
      <c r="M261" s="112">
        <v>34134.0</v>
      </c>
      <c r="N261" s="111">
        <v>2000000.0</v>
      </c>
      <c r="O261" s="135"/>
      <c r="P261" s="134"/>
      <c r="Q261" s="135"/>
      <c r="R261" s="134"/>
      <c r="S261" s="135"/>
      <c r="T261" s="111">
        <v>1.39E8</v>
      </c>
      <c r="U261" s="111">
        <v>0.0</v>
      </c>
      <c r="V261" s="74"/>
    </row>
    <row r="262">
      <c r="A262" s="93" t="s">
        <v>603</v>
      </c>
      <c r="B262" s="151">
        <v>-1.09748E14</v>
      </c>
      <c r="C262" s="151">
        <v>-7.7035E13</v>
      </c>
      <c r="D262" s="151">
        <v>-1.6392193E7</v>
      </c>
      <c r="E262" s="151">
        <v>-9.0767477E7</v>
      </c>
      <c r="F262" s="151">
        <v>-3.90986E12</v>
      </c>
      <c r="G262" s="152">
        <v>-8.306602E12</v>
      </c>
      <c r="H262" s="151">
        <v>-6.0E11</v>
      </c>
      <c r="I262" s="152">
        <v>-1.25E12</v>
      </c>
      <c r="J262" s="151">
        <v>-7600457.0</v>
      </c>
      <c r="K262" s="152">
        <v>-3130385.0</v>
      </c>
      <c r="L262" s="151">
        <v>-192161.0</v>
      </c>
      <c r="M262" s="152">
        <v>-377374.0</v>
      </c>
      <c r="N262" s="149"/>
      <c r="O262" s="150"/>
      <c r="P262" s="149"/>
      <c r="Q262" s="150"/>
      <c r="R262" s="149"/>
      <c r="S262" s="150"/>
      <c r="T262" s="149"/>
      <c r="U262" s="151">
        <v>-1.0E8</v>
      </c>
      <c r="V262" s="74"/>
    </row>
    <row r="263">
      <c r="A263" s="93" t="s">
        <v>619</v>
      </c>
      <c r="B263" s="149"/>
      <c r="C263" s="149"/>
      <c r="D263" s="151">
        <v>-116.0</v>
      </c>
      <c r="E263" s="151">
        <v>-759.0</v>
      </c>
      <c r="F263" s="149"/>
      <c r="G263" s="150"/>
      <c r="H263" s="149"/>
      <c r="I263" s="150"/>
      <c r="J263" s="149"/>
      <c r="K263" s="150"/>
      <c r="L263" s="149"/>
      <c r="M263" s="150"/>
      <c r="N263" s="149"/>
      <c r="O263" s="150"/>
      <c r="P263" s="149"/>
      <c r="Q263" s="150"/>
      <c r="R263" s="149"/>
      <c r="S263" s="150"/>
      <c r="T263" s="149"/>
      <c r="U263" s="149"/>
      <c r="V263" s="74"/>
    </row>
    <row r="264">
      <c r="A264" s="93" t="s">
        <v>620</v>
      </c>
      <c r="B264" s="134"/>
      <c r="C264" s="134"/>
      <c r="D264" s="134"/>
      <c r="E264" s="134"/>
      <c r="F264" s="134"/>
      <c r="G264" s="135"/>
      <c r="H264" s="134"/>
      <c r="I264" s="135"/>
      <c r="J264" s="134"/>
      <c r="K264" s="135"/>
      <c r="L264" s="111">
        <v>-453.0</v>
      </c>
      <c r="M264" s="112">
        <v>-5123.0</v>
      </c>
      <c r="N264" s="134"/>
      <c r="O264" s="135"/>
      <c r="P264" s="134"/>
      <c r="Q264" s="135"/>
      <c r="R264" s="134"/>
      <c r="S264" s="135"/>
      <c r="T264" s="134"/>
      <c r="U264" s="134"/>
      <c r="V264" s="74"/>
    </row>
    <row r="265">
      <c r="A265" s="93" t="s">
        <v>621</v>
      </c>
      <c r="B265" s="151">
        <v>-1.49E12</v>
      </c>
      <c r="C265" s="151">
        <v>-1.24E12</v>
      </c>
      <c r="D265" s="151">
        <v>-983127.0</v>
      </c>
      <c r="E265" s="151">
        <v>-620849.0</v>
      </c>
      <c r="F265" s="151">
        <v>-1.106295E12</v>
      </c>
      <c r="G265" s="152">
        <v>-9.61941E11</v>
      </c>
      <c r="H265" s="151">
        <v>-6.353E10</v>
      </c>
      <c r="I265" s="152">
        <v>-2.834E11</v>
      </c>
      <c r="J265" s="151">
        <v>-2209156.0</v>
      </c>
      <c r="K265" s="152">
        <v>-1692247.0</v>
      </c>
      <c r="L265" s="149"/>
      <c r="M265" s="150"/>
      <c r="N265" s="151">
        <v>-41052.0</v>
      </c>
      <c r="O265" s="152">
        <v>-284799.0</v>
      </c>
      <c r="P265" s="151">
        <v>-5.14324902027E11</v>
      </c>
      <c r="Q265" s="152">
        <v>-5.46377575255E11</v>
      </c>
      <c r="R265" s="151">
        <v>-6265.0</v>
      </c>
      <c r="S265" s="152">
        <v>-6285.0</v>
      </c>
      <c r="T265" s="151">
        <v>-1282909.0</v>
      </c>
      <c r="U265" s="151">
        <v>-1121173.0</v>
      </c>
      <c r="V265" s="74"/>
    </row>
    <row r="266">
      <c r="A266" s="93" t="s">
        <v>627</v>
      </c>
      <c r="B266" s="149"/>
      <c r="C266" s="149"/>
      <c r="D266" s="149"/>
      <c r="E266" s="149"/>
      <c r="F266" s="149"/>
      <c r="G266" s="150"/>
      <c r="H266" s="149"/>
      <c r="I266" s="150"/>
      <c r="J266" s="149"/>
      <c r="K266" s="150"/>
      <c r="L266" s="151">
        <v>-81.0</v>
      </c>
      <c r="M266" s="152">
        <v>-1093.0</v>
      </c>
      <c r="N266" s="149"/>
      <c r="O266" s="150"/>
      <c r="P266" s="149"/>
      <c r="Q266" s="150"/>
      <c r="R266" s="149"/>
      <c r="S266" s="150"/>
      <c r="T266" s="149"/>
      <c r="U266" s="149"/>
      <c r="V266" s="74"/>
    </row>
    <row r="267">
      <c r="A267" s="93" t="s">
        <v>630</v>
      </c>
      <c r="B267" s="111">
        <v>9.769E12</v>
      </c>
      <c r="C267" s="111">
        <v>7.342E12</v>
      </c>
      <c r="D267" s="134"/>
      <c r="E267" s="134"/>
      <c r="F267" s="134"/>
      <c r="G267" s="135"/>
      <c r="H267" s="134"/>
      <c r="I267" s="135"/>
      <c r="J267" s="134"/>
      <c r="K267" s="135"/>
      <c r="L267" s="111">
        <v>464184.0</v>
      </c>
      <c r="M267" s="112">
        <v>529284.0</v>
      </c>
      <c r="N267" s="134"/>
      <c r="O267" s="135"/>
      <c r="P267" s="134"/>
      <c r="Q267" s="135"/>
      <c r="R267" s="134"/>
      <c r="S267" s="135"/>
      <c r="T267" s="134"/>
      <c r="U267" s="134"/>
      <c r="V267" s="74"/>
    </row>
    <row r="268">
      <c r="A268" s="93" t="s">
        <v>631</v>
      </c>
      <c r="B268" s="151">
        <v>-5.733E12</v>
      </c>
      <c r="C268" s="151">
        <v>-7.83E12</v>
      </c>
      <c r="D268" s="149"/>
      <c r="E268" s="151">
        <v>0.0</v>
      </c>
      <c r="F268" s="149"/>
      <c r="G268" s="150"/>
      <c r="H268" s="149"/>
      <c r="I268" s="150"/>
      <c r="J268" s="149"/>
      <c r="K268" s="150"/>
      <c r="L268" s="151">
        <v>-395086.0</v>
      </c>
      <c r="M268" s="152">
        <v>-225079.0</v>
      </c>
      <c r="N268" s="149"/>
      <c r="O268" s="150"/>
      <c r="P268" s="149"/>
      <c r="Q268" s="150"/>
      <c r="R268" s="149"/>
      <c r="S268" s="150"/>
      <c r="T268" s="149"/>
      <c r="U268" s="149"/>
      <c r="V268" s="74"/>
    </row>
    <row r="269">
      <c r="A269" s="93" t="s">
        <v>634</v>
      </c>
      <c r="B269" s="134"/>
      <c r="C269" s="134"/>
      <c r="D269" s="134"/>
      <c r="E269" s="134"/>
      <c r="F269" s="134"/>
      <c r="G269" s="135"/>
      <c r="H269" s="134"/>
      <c r="I269" s="135"/>
      <c r="J269" s="134"/>
      <c r="K269" s="135"/>
      <c r="L269" s="111">
        <v>195591.0</v>
      </c>
      <c r="M269" s="112">
        <v>241624.0</v>
      </c>
      <c r="N269" s="134"/>
      <c r="O269" s="135"/>
      <c r="P269" s="134"/>
      <c r="Q269" s="135"/>
      <c r="R269" s="134"/>
      <c r="S269" s="135"/>
      <c r="T269" s="134"/>
      <c r="U269" s="134"/>
      <c r="V269" s="74"/>
    </row>
    <row r="270">
      <c r="A270" s="93" t="s">
        <v>635</v>
      </c>
      <c r="B270" s="149"/>
      <c r="C270" s="149"/>
      <c r="D270" s="149"/>
      <c r="E270" s="149"/>
      <c r="F270" s="149"/>
      <c r="G270" s="150"/>
      <c r="H270" s="149"/>
      <c r="I270" s="150"/>
      <c r="J270" s="149"/>
      <c r="K270" s="150"/>
      <c r="L270" s="151">
        <v>-11333.0</v>
      </c>
      <c r="M270" s="152">
        <v>-4478.0</v>
      </c>
      <c r="N270" s="149"/>
      <c r="O270" s="150"/>
      <c r="P270" s="149"/>
      <c r="Q270" s="150"/>
      <c r="R270" s="149"/>
      <c r="S270" s="150"/>
      <c r="T270" s="149"/>
      <c r="U270" s="149"/>
      <c r="V270" s="74"/>
    </row>
    <row r="271">
      <c r="A271" s="93" t="s">
        <v>636</v>
      </c>
      <c r="B271" s="111">
        <v>9.0E10</v>
      </c>
      <c r="C271" s="111">
        <v>1.16E11</v>
      </c>
      <c r="D271" s="134"/>
      <c r="E271" s="134"/>
      <c r="F271" s="111">
        <v>5.0814E10</v>
      </c>
      <c r="G271" s="112">
        <v>1.14083E11</v>
      </c>
      <c r="H271" s="134"/>
      <c r="I271" s="135"/>
      <c r="J271" s="111">
        <v>35.0</v>
      </c>
      <c r="K271" s="112">
        <v>0.0</v>
      </c>
      <c r="L271" s="134"/>
      <c r="M271" s="135"/>
      <c r="N271" s="134"/>
      <c r="O271" s="135"/>
      <c r="P271" s="134"/>
      <c r="Q271" s="135"/>
      <c r="R271" s="134"/>
      <c r="S271" s="135"/>
      <c r="T271" s="111">
        <v>2.02771731E8</v>
      </c>
      <c r="U271" s="134"/>
      <c r="V271" s="74"/>
    </row>
    <row r="272">
      <c r="A272" s="93" t="s">
        <v>637</v>
      </c>
      <c r="B272" s="151">
        <v>-5.4E10</v>
      </c>
      <c r="C272" s="151">
        <v>-3.7E10</v>
      </c>
      <c r="D272" s="149"/>
      <c r="E272" s="151">
        <v>0.0</v>
      </c>
      <c r="F272" s="151">
        <v>-1.8819E10</v>
      </c>
      <c r="G272" s="152">
        <v>-2.9237E10</v>
      </c>
      <c r="H272" s="149"/>
      <c r="I272" s="150"/>
      <c r="J272" s="149"/>
      <c r="K272" s="150"/>
      <c r="L272" s="151">
        <v>-170685.0</v>
      </c>
      <c r="M272" s="152">
        <v>-198442.0</v>
      </c>
      <c r="N272" s="151">
        <v>-3677475.0</v>
      </c>
      <c r="O272" s="150"/>
      <c r="P272" s="149"/>
      <c r="Q272" s="150"/>
      <c r="R272" s="149"/>
      <c r="S272" s="150"/>
      <c r="T272" s="151">
        <v>-6.9345E8</v>
      </c>
      <c r="U272" s="149"/>
      <c r="V272" s="74"/>
    </row>
    <row r="273">
      <c r="A273" s="93" t="s">
        <v>642</v>
      </c>
      <c r="B273" s="111">
        <v>0.0</v>
      </c>
      <c r="C273" s="111">
        <v>7.3E10</v>
      </c>
      <c r="D273" s="134"/>
      <c r="E273" s="134"/>
      <c r="F273" s="134"/>
      <c r="G273" s="135"/>
      <c r="H273" s="134"/>
      <c r="I273" s="135"/>
      <c r="J273" s="111">
        <v>243.0</v>
      </c>
      <c r="K273" s="112">
        <v>16175.0</v>
      </c>
      <c r="L273" s="134"/>
      <c r="M273" s="135"/>
      <c r="N273" s="134"/>
      <c r="O273" s="135"/>
      <c r="P273" s="111">
        <v>1.43186415212E11</v>
      </c>
      <c r="Q273" s="112">
        <v>1.56811455026E11</v>
      </c>
      <c r="R273" s="134"/>
      <c r="S273" s="135"/>
      <c r="T273" s="134"/>
      <c r="U273" s="111">
        <v>2740469.0</v>
      </c>
      <c r="V273" s="74"/>
    </row>
    <row r="274">
      <c r="A274" s="93" t="s">
        <v>643</v>
      </c>
      <c r="B274" s="151">
        <v>0.0</v>
      </c>
      <c r="C274" s="151">
        <v>-7.3E10</v>
      </c>
      <c r="D274" s="149"/>
      <c r="E274" s="149"/>
      <c r="F274" s="149"/>
      <c r="G274" s="150"/>
      <c r="H274" s="149"/>
      <c r="I274" s="150"/>
      <c r="J274" s="149"/>
      <c r="K274" s="150"/>
      <c r="L274" s="149"/>
      <c r="M274" s="150"/>
      <c r="N274" s="149"/>
      <c r="O274" s="150"/>
      <c r="P274" s="151">
        <v>-1.38843930542E11</v>
      </c>
      <c r="Q274" s="152">
        <v>-1.97367543194E11</v>
      </c>
      <c r="R274" s="149"/>
      <c r="S274" s="150"/>
      <c r="T274" s="149"/>
      <c r="U274" s="151">
        <v>0.0</v>
      </c>
      <c r="V274" s="74"/>
    </row>
    <row r="275">
      <c r="A275" s="93" t="s">
        <v>646</v>
      </c>
      <c r="B275" s="111">
        <v>2.38E12</v>
      </c>
      <c r="C275" s="111">
        <v>6.9E11</v>
      </c>
      <c r="D275" s="134"/>
      <c r="E275" s="134"/>
      <c r="F275" s="134"/>
      <c r="G275" s="135"/>
      <c r="H275" s="134"/>
      <c r="I275" s="135"/>
      <c r="J275" s="134"/>
      <c r="K275" s="135"/>
      <c r="L275" s="134"/>
      <c r="M275" s="135"/>
      <c r="N275" s="134"/>
      <c r="O275" s="135"/>
      <c r="P275" s="134"/>
      <c r="Q275" s="135"/>
      <c r="R275" s="134"/>
      <c r="S275" s="135"/>
      <c r="T275" s="134"/>
      <c r="U275" s="134"/>
      <c r="V275" s="74"/>
    </row>
    <row r="276">
      <c r="A276" s="93" t="s">
        <v>650</v>
      </c>
      <c r="B276" s="134"/>
      <c r="C276" s="134"/>
      <c r="D276" s="134"/>
      <c r="E276" s="134"/>
      <c r="F276" s="111">
        <v>0.0</v>
      </c>
      <c r="G276" s="112">
        <v>-3.191273E12</v>
      </c>
      <c r="H276" s="134"/>
      <c r="I276" s="135"/>
      <c r="J276" s="134"/>
      <c r="K276" s="135"/>
      <c r="L276" s="134"/>
      <c r="M276" s="135"/>
      <c r="N276" s="134"/>
      <c r="O276" s="112">
        <v>-1178555.0</v>
      </c>
      <c r="P276" s="134"/>
      <c r="Q276" s="135"/>
      <c r="R276" s="111">
        <v>0.0</v>
      </c>
      <c r="S276" s="112">
        <v>4055.0</v>
      </c>
      <c r="T276" s="134"/>
      <c r="U276" s="111">
        <v>4.2567716E7</v>
      </c>
      <c r="V276" s="74"/>
    </row>
    <row r="277">
      <c r="A277" s="93" t="s">
        <v>653</v>
      </c>
      <c r="B277" s="111">
        <v>2.6E10</v>
      </c>
      <c r="C277" s="134"/>
      <c r="D277" s="134"/>
      <c r="E277" s="134"/>
      <c r="F277" s="111">
        <v>1.4792E10</v>
      </c>
      <c r="G277" s="135"/>
      <c r="H277" s="134"/>
      <c r="I277" s="135"/>
      <c r="J277" s="134"/>
      <c r="K277" s="135"/>
      <c r="L277" s="134"/>
      <c r="M277" s="135"/>
      <c r="N277" s="134"/>
      <c r="O277" s="135"/>
      <c r="P277" s="134"/>
      <c r="Q277" s="135"/>
      <c r="R277" s="134"/>
      <c r="S277" s="135"/>
      <c r="T277" s="134"/>
      <c r="U277" s="134"/>
      <c r="V277" s="74"/>
    </row>
    <row r="278">
      <c r="A278" s="93" t="s">
        <v>654</v>
      </c>
      <c r="B278" s="134"/>
      <c r="C278" s="134"/>
      <c r="D278" s="134"/>
      <c r="E278" s="134"/>
      <c r="F278" s="111">
        <v>3.7439E10</v>
      </c>
      <c r="G278" s="112">
        <v>1.7607E10</v>
      </c>
      <c r="H278" s="134"/>
      <c r="I278" s="135"/>
      <c r="J278" s="111">
        <v>594286.0</v>
      </c>
      <c r="K278" s="112">
        <v>0.0</v>
      </c>
      <c r="L278" s="134"/>
      <c r="M278" s="135"/>
      <c r="N278" s="134"/>
      <c r="O278" s="135"/>
      <c r="P278" s="134"/>
      <c r="Q278" s="135"/>
      <c r="R278" s="134"/>
      <c r="S278" s="135"/>
      <c r="T278" s="134"/>
      <c r="U278" s="134"/>
      <c r="V278" s="74"/>
    </row>
    <row r="279">
      <c r="A279" s="93" t="s">
        <v>655</v>
      </c>
      <c r="B279" s="151">
        <v>-5.1E10</v>
      </c>
      <c r="C279" s="151">
        <v>-3.7E10</v>
      </c>
      <c r="D279" s="149"/>
      <c r="E279" s="149"/>
      <c r="F279" s="151">
        <v>-5.0735E10</v>
      </c>
      <c r="G279" s="150"/>
      <c r="H279" s="149"/>
      <c r="I279" s="150"/>
      <c r="J279" s="149"/>
      <c r="K279" s="150"/>
      <c r="L279" s="149"/>
      <c r="M279" s="150"/>
      <c r="N279" s="149"/>
      <c r="O279" s="150"/>
      <c r="P279" s="149"/>
      <c r="Q279" s="150"/>
      <c r="R279" s="149"/>
      <c r="S279" s="150"/>
      <c r="T279" s="149"/>
      <c r="U279" s="149"/>
      <c r="V279" s="74"/>
    </row>
    <row r="280">
      <c r="A280" s="93" t="s">
        <v>656</v>
      </c>
      <c r="B280" s="151">
        <v>-3.8707E13</v>
      </c>
      <c r="C280" s="151">
        <v>-1.5295E13</v>
      </c>
      <c r="D280" s="151">
        <v>-1020106.0</v>
      </c>
      <c r="E280" s="151">
        <v>-792247.0</v>
      </c>
      <c r="F280" s="151">
        <v>-2.7038972E13</v>
      </c>
      <c r="G280" s="152">
        <v>-7.18394E12</v>
      </c>
      <c r="H280" s="151">
        <v>-5.107746E12</v>
      </c>
      <c r="I280" s="152">
        <v>-5.824388E12</v>
      </c>
      <c r="J280" s="151">
        <v>-167841.0</v>
      </c>
      <c r="K280" s="152">
        <v>0.0</v>
      </c>
      <c r="L280" s="151">
        <v>-19632.0</v>
      </c>
      <c r="M280" s="152">
        <v>-18321.0</v>
      </c>
      <c r="N280" s="151">
        <v>-548778.0</v>
      </c>
      <c r="O280" s="152">
        <v>-1739801.0</v>
      </c>
      <c r="P280" s="151">
        <v>-5.31759304083E11</v>
      </c>
      <c r="Q280" s="152">
        <v>-3.52508823923E11</v>
      </c>
      <c r="R280" s="151">
        <v>-1068000.0</v>
      </c>
      <c r="S280" s="152">
        <v>-1086000.0</v>
      </c>
      <c r="T280" s="151">
        <v>-8.0000865E7</v>
      </c>
      <c r="U280" s="151">
        <v>-1.8390982E7</v>
      </c>
      <c r="V280" s="74"/>
    </row>
    <row r="281">
      <c r="A281" s="93" t="s">
        <v>658</v>
      </c>
      <c r="B281" s="151">
        <v>-3.197E12</v>
      </c>
      <c r="C281" s="151">
        <v>-1.509E12</v>
      </c>
      <c r="D281" s="151">
        <v>-66111.0</v>
      </c>
      <c r="E281" s="151">
        <v>-11618.0</v>
      </c>
      <c r="F281" s="149"/>
      <c r="G281" s="150"/>
      <c r="H281" s="149"/>
      <c r="I281" s="150"/>
      <c r="J281" s="151">
        <v>-12649.0</v>
      </c>
      <c r="K281" s="152">
        <v>-9879.0</v>
      </c>
      <c r="L281" s="149"/>
      <c r="M281" s="150"/>
      <c r="N281" s="151">
        <v>-457944.0</v>
      </c>
      <c r="O281" s="152">
        <v>-3715.0</v>
      </c>
      <c r="P281" s="149"/>
      <c r="Q281" s="150"/>
      <c r="R281" s="149"/>
      <c r="S281" s="150"/>
      <c r="T281" s="149"/>
      <c r="U281" s="149"/>
      <c r="V281" s="74"/>
    </row>
    <row r="282">
      <c r="A282" s="93" t="s">
        <v>660</v>
      </c>
      <c r="B282" s="111">
        <v>0.0</v>
      </c>
      <c r="C282" s="111">
        <v>-3.191E12</v>
      </c>
      <c r="D282" s="134"/>
      <c r="E282" s="134"/>
      <c r="F282" s="134"/>
      <c r="G282" s="135"/>
      <c r="H282" s="134"/>
      <c r="I282" s="135"/>
      <c r="J282" s="111">
        <v>-241357.0</v>
      </c>
      <c r="K282" s="112">
        <v>-100135.0</v>
      </c>
      <c r="L282" s="134"/>
      <c r="M282" s="135"/>
      <c r="N282" s="134"/>
      <c r="O282" s="135"/>
      <c r="P282" s="134"/>
      <c r="Q282" s="135"/>
      <c r="R282" s="134"/>
      <c r="S282" s="135"/>
      <c r="T282" s="134"/>
      <c r="U282" s="111">
        <v>-16005.0</v>
      </c>
      <c r="V282" s="74"/>
    </row>
    <row r="283">
      <c r="A283" s="120" t="s">
        <v>662</v>
      </c>
      <c r="B283" s="204">
        <v>-1.9622E13</v>
      </c>
      <c r="C283" s="204">
        <v>-4.153E12</v>
      </c>
      <c r="D283" s="204">
        <v>255929.0</v>
      </c>
      <c r="E283" s="204">
        <v>548959.0</v>
      </c>
      <c r="F283" s="204">
        <v>-1.9322961E13</v>
      </c>
      <c r="G283" s="205">
        <v>3.837014E12</v>
      </c>
      <c r="H283" s="204">
        <v>5.17489E11</v>
      </c>
      <c r="I283" s="205">
        <v>1.77463E11</v>
      </c>
      <c r="J283" s="204">
        <v>-16761.0</v>
      </c>
      <c r="K283" s="205">
        <v>1032599.0</v>
      </c>
      <c r="L283" s="204">
        <v>135478.0</v>
      </c>
      <c r="M283" s="205">
        <v>195025.0</v>
      </c>
      <c r="N283" s="204">
        <v>-1326447.0</v>
      </c>
      <c r="O283" s="205">
        <v>-1712121.0</v>
      </c>
      <c r="P283" s="204">
        <v>1.84013138765E11</v>
      </c>
      <c r="Q283" s="205">
        <v>-4.22965396626E11</v>
      </c>
      <c r="R283" s="204">
        <v>-65864.0</v>
      </c>
      <c r="S283" s="205">
        <v>-160715.0</v>
      </c>
      <c r="T283" s="204">
        <v>-2.13378541E8</v>
      </c>
      <c r="U283" s="204">
        <v>2.21183947E8</v>
      </c>
      <c r="V283" s="193"/>
    </row>
    <row r="284">
      <c r="A284" s="120" t="s">
        <v>663</v>
      </c>
      <c r="B284" s="204">
        <v>6.1295E13</v>
      </c>
      <c r="C284" s="204">
        <v>6.3947E13</v>
      </c>
      <c r="D284" s="204">
        <v>3818601.0</v>
      </c>
      <c r="E284" s="204">
        <v>3269642.0</v>
      </c>
      <c r="F284" s="204">
        <v>3.8281513E13</v>
      </c>
      <c r="G284" s="205">
        <v>3.3321741E13</v>
      </c>
      <c r="H284" s="204">
        <v>5.02882E11</v>
      </c>
      <c r="I284" s="205">
        <v>3.25197E11</v>
      </c>
      <c r="J284" s="204">
        <v>3850844.0</v>
      </c>
      <c r="K284" s="205">
        <v>2778415.0</v>
      </c>
      <c r="L284" s="204">
        <v>1265434.0</v>
      </c>
      <c r="M284" s="205">
        <v>1059457.0</v>
      </c>
      <c r="N284" s="204">
        <v>4525505.0</v>
      </c>
      <c r="O284" s="205">
        <v>6141267.0</v>
      </c>
      <c r="P284" s="204">
        <v>2.13339908162E12</v>
      </c>
      <c r="Q284" s="205">
        <v>2.543833653523E12</v>
      </c>
      <c r="R284" s="204">
        <v>923047.0</v>
      </c>
      <c r="S284" s="205">
        <v>1082219.0</v>
      </c>
      <c r="T284" s="204">
        <v>3.70538755E8</v>
      </c>
      <c r="U284" s="204">
        <v>1.49354808E8</v>
      </c>
      <c r="V284" s="193"/>
    </row>
    <row r="285">
      <c r="A285" s="120" t="s">
        <v>664</v>
      </c>
      <c r="B285" s="204">
        <v>-5.37E11</v>
      </c>
      <c r="C285" s="204">
        <v>1.501E12</v>
      </c>
      <c r="D285" s="204">
        <v>0.0</v>
      </c>
      <c r="E285" s="204">
        <v>0.0</v>
      </c>
      <c r="F285" s="204">
        <v>-3.61943E11</v>
      </c>
      <c r="G285" s="205">
        <v>1.122758E12</v>
      </c>
      <c r="H285" s="204">
        <v>2.27E8</v>
      </c>
      <c r="I285" s="205">
        <v>2.22E8</v>
      </c>
      <c r="J285" s="204">
        <v>-8395.0</v>
      </c>
      <c r="K285" s="205">
        <v>3983.0</v>
      </c>
      <c r="L285" s="204">
        <v>-883.0</v>
      </c>
      <c r="M285" s="205">
        <v>10952.0</v>
      </c>
      <c r="N285" s="204">
        <v>-13685.0</v>
      </c>
      <c r="O285" s="205">
        <v>96359.0</v>
      </c>
      <c r="P285" s="204">
        <v>-5.037730245E9</v>
      </c>
      <c r="Q285" s="205">
        <v>1.2530824723E10</v>
      </c>
      <c r="R285" s="204">
        <v>-27055.0</v>
      </c>
      <c r="S285" s="205">
        <v>1543.0</v>
      </c>
      <c r="T285" s="206"/>
      <c r="U285" s="206"/>
      <c r="V285" s="193"/>
    </row>
    <row r="286">
      <c r="A286" s="120" t="s">
        <v>667</v>
      </c>
      <c r="B286" s="204">
        <v>4.1136E13</v>
      </c>
      <c r="C286" s="204">
        <v>6.1295E13</v>
      </c>
      <c r="D286" s="204">
        <v>4074530.0</v>
      </c>
      <c r="E286" s="204">
        <v>3818601.0</v>
      </c>
      <c r="F286" s="204">
        <v>1.8596609E13</v>
      </c>
      <c r="G286" s="205">
        <v>3.8281513E13</v>
      </c>
      <c r="H286" s="204">
        <v>1.020598E12</v>
      </c>
      <c r="I286" s="205">
        <v>5.02882E11</v>
      </c>
      <c r="J286" s="204">
        <v>3674839.0</v>
      </c>
      <c r="K286" s="205">
        <v>3850844.0</v>
      </c>
      <c r="L286" s="204">
        <v>1400029.0</v>
      </c>
      <c r="M286" s="205">
        <v>1265434.0</v>
      </c>
      <c r="N286" s="204">
        <v>3185373.0</v>
      </c>
      <c r="O286" s="205">
        <v>4525505.0</v>
      </c>
      <c r="P286" s="204">
        <v>2.31237449014E12</v>
      </c>
      <c r="Q286" s="205">
        <v>2.13339908162E12</v>
      </c>
      <c r="R286" s="204">
        <v>830128.0</v>
      </c>
      <c r="S286" s="205">
        <v>923047.0</v>
      </c>
      <c r="T286" s="204">
        <v>1.57160214E8</v>
      </c>
      <c r="U286" s="204">
        <v>3.70538755E8</v>
      </c>
      <c r="V286" s="193"/>
    </row>
    <row r="287">
      <c r="A287" s="113"/>
    </row>
    <row r="288">
      <c r="A288" s="113"/>
    </row>
    <row r="289">
      <c r="A289" s="113"/>
    </row>
    <row r="290">
      <c r="A290" s="113"/>
    </row>
    <row r="291">
      <c r="A291" s="113"/>
    </row>
    <row r="292">
      <c r="A292" s="113"/>
    </row>
    <row r="293">
      <c r="A293" s="113"/>
    </row>
    <row r="294">
      <c r="A294" s="113"/>
    </row>
    <row r="295">
      <c r="A295" s="113"/>
    </row>
    <row r="296">
      <c r="A296" s="113"/>
    </row>
    <row r="297">
      <c r="A297" s="113"/>
    </row>
    <row r="298">
      <c r="A298" s="113"/>
    </row>
    <row r="299">
      <c r="A299" s="113"/>
    </row>
    <row r="300">
      <c r="A300" s="113"/>
    </row>
    <row r="301">
      <c r="A301" s="113"/>
    </row>
    <row r="302">
      <c r="A302" s="113"/>
    </row>
    <row r="303">
      <c r="A303" s="113"/>
    </row>
    <row r="304">
      <c r="A304" s="113"/>
    </row>
    <row r="305">
      <c r="A305" s="113"/>
    </row>
    <row r="306">
      <c r="A306" s="113"/>
    </row>
    <row r="307">
      <c r="A307" s="113"/>
    </row>
    <row r="308">
      <c r="A308" s="113"/>
    </row>
    <row r="309">
      <c r="A309" s="113"/>
    </row>
    <row r="310">
      <c r="A310" s="113"/>
    </row>
    <row r="311">
      <c r="A311" s="113"/>
    </row>
    <row r="312">
      <c r="A312" s="113"/>
    </row>
    <row r="313">
      <c r="A313" s="113"/>
    </row>
    <row r="314">
      <c r="A314" s="113"/>
    </row>
    <row r="315">
      <c r="A315" s="113"/>
    </row>
    <row r="316">
      <c r="A316" s="113"/>
    </row>
    <row r="317">
      <c r="A317" s="113"/>
    </row>
    <row r="318">
      <c r="A318" s="113"/>
    </row>
    <row r="319">
      <c r="A319" s="113"/>
    </row>
    <row r="320">
      <c r="A320" s="113"/>
    </row>
    <row r="321">
      <c r="A321" s="113"/>
    </row>
    <row r="322">
      <c r="A322" s="113"/>
    </row>
    <row r="323">
      <c r="A323" s="113"/>
    </row>
    <row r="324">
      <c r="A324" s="113"/>
    </row>
    <row r="325">
      <c r="A325" s="113"/>
    </row>
    <row r="326">
      <c r="A326" s="113"/>
    </row>
    <row r="327">
      <c r="A327" s="113"/>
    </row>
    <row r="328">
      <c r="A328" s="113"/>
    </row>
    <row r="329">
      <c r="A329" s="113"/>
    </row>
    <row r="330">
      <c r="A330" s="113"/>
    </row>
    <row r="331">
      <c r="A331" s="113"/>
    </row>
    <row r="332">
      <c r="A332" s="113"/>
    </row>
    <row r="333">
      <c r="A333" s="113"/>
    </row>
    <row r="334">
      <c r="A334" s="113"/>
    </row>
    <row r="335">
      <c r="A335" s="113"/>
    </row>
    <row r="336">
      <c r="A336" s="113"/>
    </row>
    <row r="337">
      <c r="A337" s="113"/>
    </row>
    <row r="338">
      <c r="A338" s="113"/>
    </row>
    <row r="339">
      <c r="A339" s="113"/>
    </row>
    <row r="340">
      <c r="A340" s="113"/>
    </row>
    <row r="341">
      <c r="A341" s="113"/>
    </row>
    <row r="342">
      <c r="A342" s="113"/>
    </row>
    <row r="343">
      <c r="A343" s="113"/>
    </row>
    <row r="344">
      <c r="A344" s="113"/>
    </row>
    <row r="345">
      <c r="A345" s="113"/>
    </row>
    <row r="346">
      <c r="A346" s="113"/>
    </row>
    <row r="347">
      <c r="A347" s="113"/>
    </row>
    <row r="348">
      <c r="A348" s="113"/>
    </row>
    <row r="349">
      <c r="A349" s="113"/>
    </row>
    <row r="350">
      <c r="A350" s="113"/>
    </row>
    <row r="351">
      <c r="A351" s="113"/>
    </row>
    <row r="352">
      <c r="A352" s="113"/>
    </row>
    <row r="353">
      <c r="A353" s="113"/>
    </row>
    <row r="354">
      <c r="A354" s="113"/>
    </row>
    <row r="355">
      <c r="A355" s="113"/>
    </row>
    <row r="356">
      <c r="A356" s="113"/>
    </row>
    <row r="357">
      <c r="A357" s="113"/>
    </row>
    <row r="358">
      <c r="A358" s="113"/>
    </row>
    <row r="359">
      <c r="A359" s="113"/>
    </row>
    <row r="360">
      <c r="A360" s="113"/>
    </row>
    <row r="361">
      <c r="A361" s="113"/>
    </row>
    <row r="362">
      <c r="A362" s="113"/>
    </row>
    <row r="363">
      <c r="A363" s="113"/>
    </row>
    <row r="364">
      <c r="A364" s="113"/>
    </row>
    <row r="365">
      <c r="A365" s="113"/>
    </row>
    <row r="366">
      <c r="A366" s="113"/>
    </row>
    <row r="367">
      <c r="A367" s="113"/>
    </row>
    <row r="368">
      <c r="A368" s="113"/>
    </row>
    <row r="369">
      <c r="A369" s="113"/>
    </row>
    <row r="370">
      <c r="A370" s="113"/>
    </row>
    <row r="371">
      <c r="A371" s="113"/>
    </row>
    <row r="372">
      <c r="A372" s="113"/>
    </row>
    <row r="373">
      <c r="A373" s="113"/>
    </row>
    <row r="374">
      <c r="A374" s="113"/>
    </row>
    <row r="375">
      <c r="A375" s="113"/>
    </row>
    <row r="376">
      <c r="A376" s="113"/>
    </row>
    <row r="377">
      <c r="A377" s="113"/>
    </row>
    <row r="378">
      <c r="A378" s="113"/>
    </row>
    <row r="379">
      <c r="A379" s="113"/>
    </row>
    <row r="380">
      <c r="A380" s="113"/>
    </row>
    <row r="381">
      <c r="A381" s="113"/>
    </row>
    <row r="382">
      <c r="A382" s="113"/>
    </row>
    <row r="383">
      <c r="A383" s="113"/>
    </row>
    <row r="384">
      <c r="A384" s="113"/>
    </row>
    <row r="385">
      <c r="A385" s="113"/>
    </row>
    <row r="386">
      <c r="A386" s="113"/>
    </row>
    <row r="387">
      <c r="A387" s="113"/>
    </row>
    <row r="388">
      <c r="A388" s="113"/>
    </row>
    <row r="389">
      <c r="A389" s="113"/>
    </row>
    <row r="390">
      <c r="A390" s="113"/>
    </row>
    <row r="391">
      <c r="A391" s="113"/>
    </row>
    <row r="392">
      <c r="A392" s="113"/>
    </row>
    <row r="393">
      <c r="A393" s="113"/>
    </row>
    <row r="394">
      <c r="A394" s="113"/>
    </row>
    <row r="395">
      <c r="A395" s="113"/>
    </row>
    <row r="396">
      <c r="A396" s="113"/>
    </row>
    <row r="397">
      <c r="A397" s="113"/>
    </row>
    <row r="398">
      <c r="A398" s="113"/>
    </row>
    <row r="399">
      <c r="A399" s="113"/>
    </row>
    <row r="400">
      <c r="A400" s="113"/>
    </row>
    <row r="401">
      <c r="A401" s="113"/>
    </row>
    <row r="402">
      <c r="A402" s="113"/>
    </row>
    <row r="403">
      <c r="A403" s="113"/>
    </row>
    <row r="404">
      <c r="A404" s="113"/>
    </row>
    <row r="405">
      <c r="A405" s="113"/>
    </row>
    <row r="406">
      <c r="A406" s="113"/>
    </row>
    <row r="407">
      <c r="A407" s="113"/>
    </row>
    <row r="408">
      <c r="A408" s="113"/>
    </row>
    <row r="409">
      <c r="A409" s="113"/>
    </row>
    <row r="410">
      <c r="A410" s="113"/>
    </row>
    <row r="411">
      <c r="A411" s="113"/>
    </row>
    <row r="412">
      <c r="A412" s="113"/>
    </row>
    <row r="413">
      <c r="A413" s="113"/>
    </row>
    <row r="414">
      <c r="A414" s="113"/>
    </row>
    <row r="415">
      <c r="A415" s="113"/>
    </row>
    <row r="416">
      <c r="A416" s="113"/>
    </row>
    <row r="417">
      <c r="A417" s="113"/>
    </row>
    <row r="418">
      <c r="A418" s="113"/>
    </row>
    <row r="419">
      <c r="A419" s="113"/>
    </row>
    <row r="420">
      <c r="A420" s="113"/>
    </row>
    <row r="421">
      <c r="A421" s="113"/>
    </row>
    <row r="422">
      <c r="A422" s="113"/>
    </row>
    <row r="423">
      <c r="A423" s="113"/>
    </row>
    <row r="424">
      <c r="A424" s="113"/>
    </row>
    <row r="425">
      <c r="A425" s="113"/>
    </row>
    <row r="426">
      <c r="A426" s="113"/>
    </row>
    <row r="427">
      <c r="A427" s="113"/>
    </row>
    <row r="428">
      <c r="A428" s="113"/>
    </row>
    <row r="429">
      <c r="A429" s="113"/>
    </row>
    <row r="430">
      <c r="A430" s="113"/>
    </row>
    <row r="431">
      <c r="A431" s="113"/>
    </row>
    <row r="432">
      <c r="A432" s="113"/>
    </row>
    <row r="433">
      <c r="A433" s="113"/>
    </row>
    <row r="434">
      <c r="A434" s="113"/>
    </row>
    <row r="435">
      <c r="A435" s="113"/>
    </row>
    <row r="436">
      <c r="A436" s="113"/>
    </row>
    <row r="437">
      <c r="A437" s="113"/>
    </row>
    <row r="438">
      <c r="A438" s="113"/>
    </row>
    <row r="439">
      <c r="A439" s="113"/>
    </row>
    <row r="440">
      <c r="A440" s="113"/>
    </row>
    <row r="441">
      <c r="A441" s="113"/>
    </row>
    <row r="442">
      <c r="A442" s="113"/>
    </row>
    <row r="443">
      <c r="A443" s="113"/>
    </row>
    <row r="444">
      <c r="A444" s="113"/>
    </row>
    <row r="445">
      <c r="A445" s="113"/>
    </row>
    <row r="446">
      <c r="A446" s="113"/>
    </row>
    <row r="447">
      <c r="A447" s="113"/>
    </row>
    <row r="448">
      <c r="A448" s="113"/>
    </row>
    <row r="449">
      <c r="A449" s="113"/>
    </row>
    <row r="450">
      <c r="A450" s="113"/>
    </row>
    <row r="451">
      <c r="A451" s="113"/>
    </row>
    <row r="452">
      <c r="A452" s="113"/>
    </row>
    <row r="453">
      <c r="A453" s="113"/>
    </row>
    <row r="454">
      <c r="A454" s="113"/>
    </row>
    <row r="455">
      <c r="A455" s="113"/>
    </row>
    <row r="456">
      <c r="A456" s="113"/>
    </row>
    <row r="457">
      <c r="A457" s="113"/>
    </row>
    <row r="458">
      <c r="A458" s="113"/>
    </row>
    <row r="459">
      <c r="A459" s="113"/>
    </row>
    <row r="460">
      <c r="A460" s="113"/>
    </row>
    <row r="461">
      <c r="A461" s="113"/>
    </row>
    <row r="462">
      <c r="A462" s="113"/>
    </row>
    <row r="463">
      <c r="A463" s="113"/>
    </row>
    <row r="464">
      <c r="A464" s="113"/>
    </row>
    <row r="465">
      <c r="A465" s="113"/>
    </row>
    <row r="466">
      <c r="A466" s="113"/>
    </row>
    <row r="467">
      <c r="A467" s="113"/>
    </row>
    <row r="468">
      <c r="A468" s="113"/>
    </row>
    <row r="469">
      <c r="A469" s="113"/>
    </row>
    <row r="470">
      <c r="A470" s="113"/>
    </row>
    <row r="471">
      <c r="A471" s="113"/>
    </row>
    <row r="472">
      <c r="A472" s="113"/>
    </row>
    <row r="473">
      <c r="A473" s="113"/>
    </row>
    <row r="474">
      <c r="A474" s="113"/>
    </row>
    <row r="475">
      <c r="A475" s="113"/>
    </row>
    <row r="476">
      <c r="A476" s="113"/>
    </row>
    <row r="477">
      <c r="A477" s="113"/>
    </row>
    <row r="478">
      <c r="A478" s="113"/>
    </row>
    <row r="479">
      <c r="A479" s="113"/>
    </row>
    <row r="480">
      <c r="A480" s="113"/>
    </row>
    <row r="481">
      <c r="A481" s="113"/>
    </row>
    <row r="482">
      <c r="A482" s="113"/>
    </row>
    <row r="483">
      <c r="A483" s="113"/>
    </row>
    <row r="484">
      <c r="A484" s="113"/>
    </row>
    <row r="485">
      <c r="A485" s="113"/>
    </row>
    <row r="486">
      <c r="A486" s="113"/>
    </row>
    <row r="487">
      <c r="A487" s="113"/>
    </row>
    <row r="488">
      <c r="A488" s="113"/>
    </row>
    <row r="489">
      <c r="A489" s="113"/>
    </row>
    <row r="490">
      <c r="A490" s="113"/>
    </row>
    <row r="491">
      <c r="A491" s="113"/>
    </row>
    <row r="492">
      <c r="A492" s="113"/>
    </row>
    <row r="493">
      <c r="A493" s="113"/>
    </row>
    <row r="494">
      <c r="A494" s="113"/>
    </row>
    <row r="495">
      <c r="A495" s="113"/>
    </row>
    <row r="496">
      <c r="A496" s="113"/>
    </row>
    <row r="497">
      <c r="A497" s="113"/>
    </row>
    <row r="498">
      <c r="A498" s="113"/>
    </row>
    <row r="499">
      <c r="A499" s="113"/>
    </row>
    <row r="500">
      <c r="A500" s="113"/>
    </row>
    <row r="501">
      <c r="A501" s="113"/>
    </row>
    <row r="502">
      <c r="A502" s="113"/>
    </row>
    <row r="503">
      <c r="A503" s="113"/>
    </row>
    <row r="504">
      <c r="A504" s="113"/>
    </row>
    <row r="505">
      <c r="A505" s="113"/>
    </row>
    <row r="506">
      <c r="A506" s="113"/>
    </row>
    <row r="507">
      <c r="A507" s="113"/>
    </row>
    <row r="508">
      <c r="A508" s="113"/>
    </row>
    <row r="509">
      <c r="A509" s="113"/>
    </row>
    <row r="510">
      <c r="A510" s="113"/>
    </row>
    <row r="511">
      <c r="A511" s="113"/>
    </row>
    <row r="512">
      <c r="A512" s="113"/>
    </row>
    <row r="513">
      <c r="A513" s="113"/>
    </row>
    <row r="514">
      <c r="A514" s="113"/>
    </row>
    <row r="515">
      <c r="A515" s="113"/>
    </row>
    <row r="516">
      <c r="A516" s="113"/>
    </row>
    <row r="517">
      <c r="A517" s="113"/>
    </row>
    <row r="518">
      <c r="A518" s="113"/>
    </row>
    <row r="519">
      <c r="A519" s="113"/>
    </row>
    <row r="520">
      <c r="A520" s="113"/>
    </row>
    <row r="521">
      <c r="A521" s="113"/>
    </row>
    <row r="522">
      <c r="A522" s="113"/>
    </row>
    <row r="523">
      <c r="A523" s="113"/>
    </row>
    <row r="524">
      <c r="A524" s="113"/>
    </row>
    <row r="525">
      <c r="A525" s="113"/>
    </row>
    <row r="526">
      <c r="A526" s="113"/>
    </row>
    <row r="527">
      <c r="A527" s="113"/>
    </row>
    <row r="528">
      <c r="A528" s="113"/>
    </row>
    <row r="529">
      <c r="A529" s="113"/>
    </row>
    <row r="530">
      <c r="A530" s="113"/>
    </row>
    <row r="531">
      <c r="A531" s="113"/>
    </row>
    <row r="532">
      <c r="A532" s="113"/>
    </row>
    <row r="533">
      <c r="A533" s="113"/>
    </row>
    <row r="534">
      <c r="A534" s="113"/>
    </row>
    <row r="535">
      <c r="A535" s="113"/>
    </row>
    <row r="536">
      <c r="A536" s="113"/>
    </row>
    <row r="537">
      <c r="A537" s="113"/>
    </row>
    <row r="538">
      <c r="A538" s="113"/>
    </row>
    <row r="539">
      <c r="A539" s="113"/>
    </row>
    <row r="540">
      <c r="A540" s="113"/>
    </row>
    <row r="541">
      <c r="A541" s="113"/>
    </row>
    <row r="542">
      <c r="A542" s="113"/>
    </row>
    <row r="543">
      <c r="A543" s="113"/>
    </row>
    <row r="544">
      <c r="A544" s="113"/>
    </row>
    <row r="545">
      <c r="A545" s="113"/>
    </row>
    <row r="546">
      <c r="A546" s="113"/>
    </row>
    <row r="547">
      <c r="A547" s="113"/>
    </row>
    <row r="548">
      <c r="A548" s="113"/>
    </row>
    <row r="549">
      <c r="A549" s="113"/>
    </row>
    <row r="550">
      <c r="A550" s="113"/>
    </row>
    <row r="551">
      <c r="A551" s="113"/>
    </row>
    <row r="552">
      <c r="A552" s="113"/>
    </row>
    <row r="553">
      <c r="A553" s="113"/>
    </row>
    <row r="554">
      <c r="A554" s="113"/>
    </row>
    <row r="555">
      <c r="A555" s="113"/>
    </row>
    <row r="556">
      <c r="A556" s="113"/>
    </row>
    <row r="557">
      <c r="A557" s="113"/>
    </row>
    <row r="558">
      <c r="A558" s="113"/>
    </row>
    <row r="559">
      <c r="A559" s="113"/>
    </row>
    <row r="560">
      <c r="A560" s="113"/>
    </row>
    <row r="561">
      <c r="A561" s="113"/>
    </row>
    <row r="562">
      <c r="A562" s="113"/>
    </row>
    <row r="563">
      <c r="A563" s="113"/>
    </row>
    <row r="564">
      <c r="A564" s="113"/>
    </row>
    <row r="565">
      <c r="A565" s="113"/>
    </row>
    <row r="566">
      <c r="A566" s="113"/>
    </row>
    <row r="567">
      <c r="A567" s="113"/>
    </row>
    <row r="568">
      <c r="A568" s="113"/>
    </row>
    <row r="569">
      <c r="A569" s="113"/>
    </row>
    <row r="570">
      <c r="A570" s="113"/>
    </row>
    <row r="571">
      <c r="A571" s="113"/>
    </row>
    <row r="572">
      <c r="A572" s="113"/>
    </row>
    <row r="573">
      <c r="A573" s="113"/>
    </row>
    <row r="574">
      <c r="A574" s="113"/>
    </row>
    <row r="575">
      <c r="A575" s="113"/>
    </row>
    <row r="576">
      <c r="A576" s="113"/>
    </row>
    <row r="577">
      <c r="A577" s="113"/>
    </row>
    <row r="578">
      <c r="A578" s="113"/>
    </row>
    <row r="579">
      <c r="A579" s="113"/>
    </row>
    <row r="580">
      <c r="A580" s="113"/>
    </row>
    <row r="581">
      <c r="A581" s="113"/>
    </row>
    <row r="582">
      <c r="A582" s="113"/>
    </row>
    <row r="583">
      <c r="A583" s="113"/>
    </row>
    <row r="584">
      <c r="A584" s="113"/>
    </row>
    <row r="585">
      <c r="A585" s="113"/>
    </row>
    <row r="586">
      <c r="A586" s="113"/>
    </row>
    <row r="587">
      <c r="A587" s="113"/>
    </row>
    <row r="588">
      <c r="A588" s="113"/>
    </row>
    <row r="589">
      <c r="A589" s="113"/>
    </row>
    <row r="590">
      <c r="A590" s="113"/>
    </row>
    <row r="591">
      <c r="A591" s="113"/>
    </row>
    <row r="592">
      <c r="A592" s="113"/>
    </row>
    <row r="593">
      <c r="A593" s="113"/>
    </row>
    <row r="594">
      <c r="A594" s="113"/>
    </row>
    <row r="595">
      <c r="A595" s="113"/>
    </row>
    <row r="596">
      <c r="A596" s="113"/>
    </row>
    <row r="597">
      <c r="A597" s="113"/>
    </row>
    <row r="598">
      <c r="A598" s="113"/>
    </row>
    <row r="599">
      <c r="A599" s="113"/>
    </row>
    <row r="600">
      <c r="A600" s="113"/>
    </row>
    <row r="601">
      <c r="A601" s="113"/>
    </row>
    <row r="602">
      <c r="A602" s="113"/>
    </row>
    <row r="603">
      <c r="A603" s="113"/>
    </row>
    <row r="604">
      <c r="A604" s="113"/>
    </row>
    <row r="605">
      <c r="A605" s="113"/>
    </row>
    <row r="606">
      <c r="A606" s="113"/>
    </row>
    <row r="607">
      <c r="A607" s="113"/>
    </row>
    <row r="608">
      <c r="A608" s="113"/>
    </row>
    <row r="609">
      <c r="A609" s="113"/>
    </row>
    <row r="610">
      <c r="A610" s="113"/>
    </row>
    <row r="611">
      <c r="A611" s="113"/>
    </row>
    <row r="612">
      <c r="A612" s="113"/>
    </row>
    <row r="613">
      <c r="A613" s="113"/>
    </row>
    <row r="614">
      <c r="A614" s="113"/>
    </row>
    <row r="615">
      <c r="A615" s="113"/>
    </row>
    <row r="616">
      <c r="A616" s="113"/>
    </row>
    <row r="617">
      <c r="A617" s="113"/>
    </row>
    <row r="618">
      <c r="A618" s="113"/>
    </row>
    <row r="619">
      <c r="A619" s="113"/>
    </row>
    <row r="620">
      <c r="A620" s="113"/>
    </row>
    <row r="621">
      <c r="A621" s="113"/>
    </row>
    <row r="622">
      <c r="A622" s="113"/>
    </row>
    <row r="623">
      <c r="A623" s="113"/>
    </row>
    <row r="624">
      <c r="A624" s="113"/>
    </row>
    <row r="625">
      <c r="A625" s="113"/>
    </row>
    <row r="626">
      <c r="A626" s="113"/>
    </row>
    <row r="627">
      <c r="A627" s="113"/>
    </row>
    <row r="628">
      <c r="A628" s="113"/>
    </row>
    <row r="629">
      <c r="A629" s="113"/>
    </row>
    <row r="630">
      <c r="A630" s="113"/>
    </row>
    <row r="631">
      <c r="A631" s="113"/>
    </row>
    <row r="632">
      <c r="A632" s="113"/>
    </row>
    <row r="633">
      <c r="A633" s="113"/>
    </row>
    <row r="634">
      <c r="A634" s="113"/>
    </row>
    <row r="635">
      <c r="A635" s="113"/>
    </row>
    <row r="636">
      <c r="A636" s="113"/>
    </row>
    <row r="637">
      <c r="A637" s="113"/>
    </row>
    <row r="638">
      <c r="A638" s="113"/>
    </row>
    <row r="639">
      <c r="A639" s="113"/>
    </row>
    <row r="640">
      <c r="A640" s="113"/>
    </row>
    <row r="641">
      <c r="A641" s="113"/>
    </row>
    <row r="642">
      <c r="A642" s="113"/>
    </row>
    <row r="643">
      <c r="A643" s="113"/>
    </row>
    <row r="644">
      <c r="A644" s="113"/>
    </row>
    <row r="645">
      <c r="A645" s="113"/>
    </row>
    <row r="646">
      <c r="A646" s="113"/>
    </row>
    <row r="647">
      <c r="A647" s="113"/>
    </row>
    <row r="648">
      <c r="A648" s="113"/>
    </row>
    <row r="649">
      <c r="A649" s="113"/>
    </row>
    <row r="650">
      <c r="A650" s="113"/>
    </row>
    <row r="651">
      <c r="A651" s="113"/>
    </row>
    <row r="652">
      <c r="A652" s="113"/>
    </row>
    <row r="653">
      <c r="A653" s="113"/>
    </row>
    <row r="654">
      <c r="A654" s="113"/>
    </row>
    <row r="655">
      <c r="A655" s="113"/>
    </row>
    <row r="656">
      <c r="A656" s="113"/>
    </row>
    <row r="657">
      <c r="A657" s="113"/>
    </row>
    <row r="658">
      <c r="A658" s="113"/>
    </row>
    <row r="659">
      <c r="A659" s="113"/>
    </row>
    <row r="660">
      <c r="A660" s="113"/>
    </row>
    <row r="661">
      <c r="A661" s="113"/>
    </row>
    <row r="662">
      <c r="A662" s="113"/>
    </row>
    <row r="663">
      <c r="A663" s="113"/>
    </row>
    <row r="664">
      <c r="A664" s="113"/>
    </row>
    <row r="665">
      <c r="A665" s="113"/>
    </row>
    <row r="666">
      <c r="A666" s="113"/>
    </row>
    <row r="667">
      <c r="A667" s="113"/>
    </row>
    <row r="668">
      <c r="A668" s="113"/>
    </row>
    <row r="669">
      <c r="A669" s="113"/>
    </row>
    <row r="670">
      <c r="A670" s="113"/>
    </row>
    <row r="671">
      <c r="A671" s="113"/>
    </row>
    <row r="672">
      <c r="A672" s="113"/>
    </row>
    <row r="673">
      <c r="A673" s="113"/>
    </row>
    <row r="674">
      <c r="A674" s="113"/>
    </row>
    <row r="675">
      <c r="A675" s="113"/>
    </row>
    <row r="676">
      <c r="A676" s="113"/>
    </row>
    <row r="677">
      <c r="A677" s="113"/>
    </row>
    <row r="678">
      <c r="A678" s="113"/>
    </row>
    <row r="679">
      <c r="A679" s="113"/>
    </row>
    <row r="680">
      <c r="A680" s="113"/>
    </row>
    <row r="681">
      <c r="A681" s="113"/>
    </row>
    <row r="682">
      <c r="A682" s="113"/>
    </row>
    <row r="683">
      <c r="A683" s="113"/>
    </row>
    <row r="684">
      <c r="A684" s="113"/>
    </row>
    <row r="685">
      <c r="A685" s="113"/>
    </row>
    <row r="686">
      <c r="A686" s="113"/>
    </row>
    <row r="687">
      <c r="A687" s="113"/>
    </row>
    <row r="688">
      <c r="A688" s="113"/>
    </row>
    <row r="689">
      <c r="A689" s="113"/>
    </row>
    <row r="690">
      <c r="A690" s="113"/>
    </row>
    <row r="691">
      <c r="A691" s="113"/>
    </row>
    <row r="692">
      <c r="A692" s="113"/>
    </row>
    <row r="693">
      <c r="A693" s="113"/>
    </row>
    <row r="694">
      <c r="A694" s="113"/>
    </row>
    <row r="695">
      <c r="A695" s="113"/>
    </row>
    <row r="696">
      <c r="A696" s="113"/>
    </row>
    <row r="697">
      <c r="A697" s="113"/>
    </row>
    <row r="698">
      <c r="A698" s="113"/>
    </row>
    <row r="699">
      <c r="A699" s="113"/>
    </row>
    <row r="700">
      <c r="A700" s="113"/>
    </row>
    <row r="701">
      <c r="A701" s="113"/>
    </row>
    <row r="702">
      <c r="A702" s="113"/>
    </row>
    <row r="703">
      <c r="A703" s="113"/>
    </row>
    <row r="704">
      <c r="A704" s="113"/>
    </row>
    <row r="705">
      <c r="A705" s="113"/>
    </row>
    <row r="706">
      <c r="A706" s="113"/>
    </row>
    <row r="707">
      <c r="A707" s="113"/>
    </row>
    <row r="708">
      <c r="A708" s="113"/>
    </row>
    <row r="709">
      <c r="A709" s="113"/>
    </row>
    <row r="710">
      <c r="A710" s="113"/>
    </row>
    <row r="711">
      <c r="A711" s="113"/>
    </row>
    <row r="712">
      <c r="A712" s="113"/>
    </row>
    <row r="713">
      <c r="A713" s="113"/>
    </row>
    <row r="714">
      <c r="A714" s="113"/>
    </row>
    <row r="715">
      <c r="A715" s="113"/>
    </row>
    <row r="716">
      <c r="A716" s="113"/>
    </row>
    <row r="717">
      <c r="A717" s="113"/>
    </row>
    <row r="718">
      <c r="A718" s="113"/>
    </row>
    <row r="719">
      <c r="A719" s="113"/>
    </row>
    <row r="720">
      <c r="A720" s="113"/>
    </row>
    <row r="721">
      <c r="A721" s="113"/>
    </row>
    <row r="722">
      <c r="A722" s="113"/>
    </row>
    <row r="723">
      <c r="A723" s="113"/>
    </row>
    <row r="724">
      <c r="A724" s="113"/>
    </row>
    <row r="725">
      <c r="A725" s="113"/>
    </row>
    <row r="726">
      <c r="A726" s="113"/>
    </row>
    <row r="727">
      <c r="A727" s="113"/>
    </row>
    <row r="728">
      <c r="A728" s="113"/>
    </row>
    <row r="729">
      <c r="A729" s="113"/>
    </row>
    <row r="730">
      <c r="A730" s="113"/>
    </row>
    <row r="731">
      <c r="A731" s="113"/>
    </row>
    <row r="732">
      <c r="A732" s="113"/>
    </row>
    <row r="733">
      <c r="A733" s="113"/>
    </row>
    <row r="734">
      <c r="A734" s="113"/>
    </row>
    <row r="735">
      <c r="A735" s="113"/>
    </row>
    <row r="736">
      <c r="A736" s="113"/>
    </row>
    <row r="737">
      <c r="A737" s="113"/>
    </row>
    <row r="738">
      <c r="A738" s="113"/>
    </row>
    <row r="739">
      <c r="A739" s="113"/>
    </row>
    <row r="740">
      <c r="A740" s="113"/>
    </row>
    <row r="741">
      <c r="A741" s="113"/>
    </row>
    <row r="742">
      <c r="A742" s="113"/>
    </row>
    <row r="743">
      <c r="A743" s="113"/>
    </row>
    <row r="744">
      <c r="A744" s="113"/>
    </row>
    <row r="745">
      <c r="A745" s="113"/>
    </row>
    <row r="746">
      <c r="A746" s="113"/>
    </row>
    <row r="747">
      <c r="A747" s="113"/>
    </row>
    <row r="748">
      <c r="A748" s="113"/>
    </row>
    <row r="749">
      <c r="A749" s="113"/>
    </row>
    <row r="750">
      <c r="A750" s="113"/>
    </row>
    <row r="751">
      <c r="A751" s="113"/>
    </row>
    <row r="752">
      <c r="A752" s="113"/>
    </row>
    <row r="753">
      <c r="A753" s="113"/>
    </row>
    <row r="754">
      <c r="A754" s="113"/>
    </row>
    <row r="755">
      <c r="A755" s="113"/>
    </row>
    <row r="756">
      <c r="A756" s="113"/>
    </row>
    <row r="757">
      <c r="A757" s="113"/>
    </row>
    <row r="758">
      <c r="A758" s="113"/>
    </row>
    <row r="759">
      <c r="A759" s="113"/>
    </row>
    <row r="760">
      <c r="A760" s="113"/>
    </row>
    <row r="761">
      <c r="A761" s="113"/>
    </row>
    <row r="762">
      <c r="A762" s="113"/>
    </row>
    <row r="763">
      <c r="A763" s="113"/>
    </row>
    <row r="764">
      <c r="A764" s="113"/>
    </row>
    <row r="765">
      <c r="A765" s="113"/>
    </row>
    <row r="766">
      <c r="A766" s="113"/>
    </row>
    <row r="767">
      <c r="A767" s="113"/>
    </row>
    <row r="768">
      <c r="A768" s="113"/>
    </row>
    <row r="769">
      <c r="A769" s="113"/>
    </row>
    <row r="770">
      <c r="A770" s="113"/>
    </row>
    <row r="771">
      <c r="A771" s="113"/>
    </row>
    <row r="772">
      <c r="A772" s="113"/>
    </row>
    <row r="773">
      <c r="A773" s="113"/>
    </row>
  </sheetData>
  <mergeCells count="11">
    <mergeCell ref="N1:O1"/>
    <mergeCell ref="P1:Q1"/>
    <mergeCell ref="R1:S1"/>
    <mergeCell ref="T1:U1"/>
    <mergeCell ref="A1:A3"/>
    <mergeCell ref="B1:C1"/>
    <mergeCell ref="D1:E1"/>
    <mergeCell ref="F1:G1"/>
    <mergeCell ref="H1:I1"/>
    <mergeCell ref="J1:K1"/>
    <mergeCell ref="L1:M1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8.75"/>
    <col customWidth="1" min="2" max="3" width="16.75"/>
    <col customWidth="1" min="4" max="4" width="9.38"/>
    <col customWidth="1" min="6" max="6" width="16.75"/>
  </cols>
  <sheetData>
    <row r="1">
      <c r="A1" s="77" t="s">
        <v>0</v>
      </c>
      <c r="B1" s="78" t="s">
        <v>132</v>
      </c>
      <c r="D1" s="78" t="s">
        <v>133</v>
      </c>
      <c r="F1" s="78" t="s">
        <v>134</v>
      </c>
      <c r="H1" s="78" t="s">
        <v>135</v>
      </c>
      <c r="J1" s="78" t="s">
        <v>136</v>
      </c>
      <c r="L1" s="78" t="s">
        <v>137</v>
      </c>
      <c r="N1" s="78" t="s">
        <v>138</v>
      </c>
      <c r="P1" s="78" t="s">
        <v>139</v>
      </c>
      <c r="R1" s="79" t="s">
        <v>140</v>
      </c>
      <c r="S1" s="80"/>
      <c r="T1" s="78" t="s">
        <v>141</v>
      </c>
      <c r="V1" s="78"/>
    </row>
    <row r="2">
      <c r="A2" s="81"/>
      <c r="B2" s="2" t="s">
        <v>1</v>
      </c>
      <c r="C2" s="114" t="s">
        <v>2</v>
      </c>
      <c r="D2" s="2" t="s">
        <v>1</v>
      </c>
      <c r="E2" s="114" t="s">
        <v>2</v>
      </c>
      <c r="F2" s="2" t="s">
        <v>1</v>
      </c>
      <c r="G2" s="4" t="s">
        <v>2</v>
      </c>
      <c r="H2" s="2" t="s">
        <v>1</v>
      </c>
      <c r="I2" s="4" t="s">
        <v>2</v>
      </c>
      <c r="J2" s="2" t="s">
        <v>1</v>
      </c>
      <c r="K2" s="4" t="s">
        <v>2</v>
      </c>
      <c r="L2" s="2" t="s">
        <v>1</v>
      </c>
      <c r="M2" s="4" t="s">
        <v>2</v>
      </c>
      <c r="N2" s="2" t="s">
        <v>1</v>
      </c>
      <c r="O2" s="4" t="s">
        <v>2</v>
      </c>
      <c r="P2" s="2" t="s">
        <v>1</v>
      </c>
      <c r="Q2" s="4" t="s">
        <v>2</v>
      </c>
      <c r="R2" s="82" t="s">
        <v>1</v>
      </c>
      <c r="S2" s="83" t="s">
        <v>2</v>
      </c>
      <c r="T2" s="2" t="s">
        <v>1</v>
      </c>
      <c r="U2" s="4" t="s">
        <v>2</v>
      </c>
      <c r="V2" s="78"/>
    </row>
    <row r="3">
      <c r="A3" s="11"/>
      <c r="B3" s="12" t="s">
        <v>142</v>
      </c>
      <c r="C3" s="12" t="s">
        <v>142</v>
      </c>
      <c r="D3" s="12" t="s">
        <v>142</v>
      </c>
      <c r="E3" s="12" t="s">
        <v>142</v>
      </c>
      <c r="F3" s="12" t="s">
        <v>142</v>
      </c>
      <c r="G3" s="12" t="s">
        <v>142</v>
      </c>
      <c r="H3" s="12" t="s">
        <v>142</v>
      </c>
      <c r="I3" s="12" t="s">
        <v>142</v>
      </c>
      <c r="J3" s="12" t="s">
        <v>142</v>
      </c>
      <c r="K3" s="12" t="s">
        <v>142</v>
      </c>
      <c r="L3" s="12" t="s">
        <v>142</v>
      </c>
      <c r="M3" s="12" t="s">
        <v>142</v>
      </c>
      <c r="N3" s="12" t="s">
        <v>142</v>
      </c>
      <c r="O3" s="12" t="s">
        <v>142</v>
      </c>
      <c r="P3" s="12" t="s">
        <v>142</v>
      </c>
      <c r="Q3" s="12" t="s">
        <v>142</v>
      </c>
      <c r="R3" s="84" t="s">
        <v>142</v>
      </c>
      <c r="S3" s="85" t="s">
        <v>142</v>
      </c>
      <c r="T3" s="12" t="s">
        <v>142</v>
      </c>
      <c r="U3" s="12" t="s">
        <v>142</v>
      </c>
      <c r="V3" s="86"/>
    </row>
    <row r="4">
      <c r="A4" s="87" t="s">
        <v>143</v>
      </c>
      <c r="B4" s="115"/>
      <c r="C4" s="115"/>
      <c r="D4" s="115"/>
      <c r="E4" s="115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7"/>
      <c r="S4" s="118"/>
      <c r="T4" s="116"/>
      <c r="U4" s="116"/>
      <c r="V4" s="119"/>
    </row>
    <row r="5">
      <c r="A5" s="120" t="s">
        <v>14</v>
      </c>
      <c r="B5" s="121">
        <v>4.45679E14</v>
      </c>
      <c r="C5" s="122">
        <v>4.13297E14</v>
      </c>
      <c r="D5" s="121">
        <v>3.4246183E7</v>
      </c>
      <c r="E5" s="122">
        <v>3.0746266E7</v>
      </c>
      <c r="F5" s="121">
        <v>1.54028248E14</v>
      </c>
      <c r="G5" s="122">
        <v>1.4047822E14</v>
      </c>
      <c r="H5" s="121">
        <v>1.6664086E13</v>
      </c>
      <c r="I5" s="122">
        <v>1.8318114E13</v>
      </c>
      <c r="J5" s="121">
        <v>2.7516859E7</v>
      </c>
      <c r="K5" s="122">
        <v>2.1012616E7</v>
      </c>
      <c r="L5" s="121">
        <v>1.0125138E7</v>
      </c>
      <c r="M5" s="122">
        <v>9640721.0</v>
      </c>
      <c r="N5" s="121">
        <v>2.9649645E7</v>
      </c>
      <c r="O5" s="122">
        <v>2.5706169E7</v>
      </c>
      <c r="P5" s="121">
        <v>7.753269368751E12</v>
      </c>
      <c r="Q5" s="122">
        <v>7.249254612049E12</v>
      </c>
      <c r="R5" s="121">
        <v>3890706.0</v>
      </c>
      <c r="S5" s="122">
        <v>4081442.0</v>
      </c>
      <c r="T5" s="121">
        <v>1.633107192E9</v>
      </c>
      <c r="U5" s="122">
        <v>1.278805856E9</v>
      </c>
      <c r="V5" s="123"/>
    </row>
    <row r="6">
      <c r="A6" s="124" t="s">
        <v>145</v>
      </c>
      <c r="B6" s="125">
        <v>1.66186E14</v>
      </c>
      <c r="C6" s="126">
        <v>1.79818E14</v>
      </c>
      <c r="D6" s="125">
        <v>1.7325874E7</v>
      </c>
      <c r="E6" s="126">
        <v>1.56642E7</v>
      </c>
      <c r="F6" s="125">
        <v>6.2667105E13</v>
      </c>
      <c r="G6" s="126">
        <v>7.8930048E13</v>
      </c>
      <c r="H6" s="125">
        <v>6.191839E12</v>
      </c>
      <c r="I6" s="126">
        <v>7.567768E12</v>
      </c>
      <c r="J6" s="125">
        <v>1.499173E7</v>
      </c>
      <c r="K6" s="126">
        <v>1.0737011E7</v>
      </c>
      <c r="L6" s="125">
        <v>5623833.0</v>
      </c>
      <c r="M6" s="126">
        <v>5476557.0</v>
      </c>
      <c r="N6" s="125">
        <v>9228033.0</v>
      </c>
      <c r="O6" s="126">
        <v>1.031209E7</v>
      </c>
      <c r="P6" s="125">
        <v>5.662380431624E12</v>
      </c>
      <c r="Q6" s="126">
        <v>5.362930145158E12</v>
      </c>
      <c r="R6" s="125">
        <v>2066770.0</v>
      </c>
      <c r="S6" s="126">
        <v>2194242.0</v>
      </c>
      <c r="T6" s="125">
        <v>4.32298363E8</v>
      </c>
      <c r="U6" s="126">
        <v>5.19290111E8</v>
      </c>
      <c r="V6" s="127"/>
    </row>
    <row r="7">
      <c r="A7" s="110" t="s">
        <v>20</v>
      </c>
      <c r="B7" s="128">
        <v>4.1136E13</v>
      </c>
      <c r="C7" s="129">
        <v>6.1295E13</v>
      </c>
      <c r="D7" s="128">
        <v>4074530.0</v>
      </c>
      <c r="E7" s="129">
        <v>3818601.0</v>
      </c>
      <c r="F7" s="128">
        <v>1.8596609E13</v>
      </c>
      <c r="G7" s="129">
        <v>3.8281513E13</v>
      </c>
      <c r="H7" s="128">
        <v>1.020598E12</v>
      </c>
      <c r="I7" s="129">
        <v>5.02882E11</v>
      </c>
      <c r="J7" s="128">
        <v>3674839.0</v>
      </c>
      <c r="K7" s="129">
        <v>3850844.0</v>
      </c>
      <c r="L7" s="128">
        <v>1400029.0</v>
      </c>
      <c r="M7" s="129">
        <v>1265434.0</v>
      </c>
      <c r="N7" s="128">
        <v>3185373.0</v>
      </c>
      <c r="O7" s="129">
        <v>4525505.0</v>
      </c>
      <c r="P7" s="128">
        <v>2.31237449014E12</v>
      </c>
      <c r="Q7" s="129">
        <v>2.13339908162E12</v>
      </c>
      <c r="R7" s="128">
        <v>830128.0</v>
      </c>
      <c r="S7" s="129">
        <v>923047.0</v>
      </c>
      <c r="T7" s="128">
        <v>1.57160214E8</v>
      </c>
      <c r="U7" s="129">
        <v>3.70538755E8</v>
      </c>
      <c r="V7" s="130"/>
    </row>
    <row r="8">
      <c r="A8" s="131" t="s">
        <v>149</v>
      </c>
      <c r="B8" s="132">
        <f t="shared" ref="B8:U8" si="1">sum(B9:B11)</f>
        <v>848000000000</v>
      </c>
      <c r="C8" s="132">
        <f t="shared" si="1"/>
        <v>286000000000</v>
      </c>
      <c r="D8" s="132">
        <f t="shared" si="1"/>
        <v>0</v>
      </c>
      <c r="E8" s="132">
        <f t="shared" si="1"/>
        <v>0</v>
      </c>
      <c r="F8" s="132">
        <f t="shared" si="1"/>
        <v>0</v>
      </c>
      <c r="G8" s="132">
        <f t="shared" si="1"/>
        <v>0</v>
      </c>
      <c r="H8" s="132">
        <f t="shared" si="1"/>
        <v>0</v>
      </c>
      <c r="I8" s="132">
        <f t="shared" si="1"/>
        <v>0</v>
      </c>
      <c r="J8" s="132">
        <f t="shared" si="1"/>
        <v>443264</v>
      </c>
      <c r="K8" s="132">
        <f t="shared" si="1"/>
        <v>315328</v>
      </c>
      <c r="L8" s="132">
        <f t="shared" si="1"/>
        <v>0</v>
      </c>
      <c r="M8" s="132">
        <f t="shared" si="1"/>
        <v>0</v>
      </c>
      <c r="N8" s="132">
        <f t="shared" si="1"/>
        <v>95857</v>
      </c>
      <c r="O8" s="132">
        <f t="shared" si="1"/>
        <v>61928</v>
      </c>
      <c r="P8" s="132">
        <f t="shared" si="1"/>
        <v>8615248936</v>
      </c>
      <c r="Q8" s="132">
        <f t="shared" si="1"/>
        <v>9167146664</v>
      </c>
      <c r="R8" s="132">
        <f t="shared" si="1"/>
        <v>0</v>
      </c>
      <c r="S8" s="132">
        <f t="shared" si="1"/>
        <v>0</v>
      </c>
      <c r="T8" s="132">
        <f t="shared" si="1"/>
        <v>0</v>
      </c>
      <c r="U8" s="132">
        <f t="shared" si="1"/>
        <v>0</v>
      </c>
      <c r="V8" s="133"/>
    </row>
    <row r="9">
      <c r="A9" s="93" t="s">
        <v>150</v>
      </c>
      <c r="B9" s="134"/>
      <c r="C9" s="112">
        <v>1.1E10</v>
      </c>
      <c r="D9" s="134"/>
      <c r="E9" s="135"/>
      <c r="F9" s="134"/>
      <c r="G9" s="135"/>
      <c r="H9" s="134"/>
      <c r="I9" s="135"/>
      <c r="J9" s="134"/>
      <c r="K9" s="135"/>
      <c r="L9" s="134"/>
      <c r="M9" s="135"/>
      <c r="N9" s="134"/>
      <c r="O9" s="135"/>
      <c r="P9" s="134"/>
      <c r="Q9" s="135"/>
      <c r="R9" s="134"/>
      <c r="S9" s="135"/>
      <c r="T9" s="134"/>
      <c r="U9" s="135"/>
      <c r="V9" s="136"/>
    </row>
    <row r="10">
      <c r="A10" s="93" t="s">
        <v>151</v>
      </c>
      <c r="B10" s="111">
        <v>8.48E11</v>
      </c>
      <c r="C10" s="112">
        <v>2.75E11</v>
      </c>
      <c r="D10" s="134"/>
      <c r="E10" s="135"/>
      <c r="F10" s="134"/>
      <c r="G10" s="135"/>
      <c r="H10" s="134"/>
      <c r="I10" s="135"/>
      <c r="J10" s="134"/>
      <c r="K10" s="135"/>
      <c r="L10" s="134"/>
      <c r="M10" s="135"/>
      <c r="N10" s="134"/>
      <c r="O10" s="135"/>
      <c r="P10" s="134"/>
      <c r="Q10" s="135"/>
      <c r="R10" s="134"/>
      <c r="S10" s="135"/>
      <c r="T10" s="134"/>
      <c r="U10" s="135"/>
      <c r="V10" s="136"/>
    </row>
    <row r="11">
      <c r="A11" s="93" t="s">
        <v>153</v>
      </c>
      <c r="B11" s="134"/>
      <c r="C11" s="135"/>
      <c r="D11" s="134"/>
      <c r="E11" s="135"/>
      <c r="F11" s="134"/>
      <c r="G11" s="135"/>
      <c r="H11" s="134"/>
      <c r="I11" s="135"/>
      <c r="J11" s="111">
        <v>443264.0</v>
      </c>
      <c r="K11" s="112">
        <v>315328.0</v>
      </c>
      <c r="L11" s="134"/>
      <c r="M11" s="135"/>
      <c r="N11" s="111">
        <v>95857.0</v>
      </c>
      <c r="O11" s="112">
        <v>61928.0</v>
      </c>
      <c r="P11" s="111">
        <v>8.615248936E9</v>
      </c>
      <c r="Q11" s="112">
        <v>9.167146664E9</v>
      </c>
      <c r="R11" s="134"/>
      <c r="S11" s="135"/>
      <c r="T11" s="134"/>
      <c r="U11" s="135"/>
      <c r="V11" s="136"/>
    </row>
    <row r="12">
      <c r="A12" s="110" t="s">
        <v>154</v>
      </c>
      <c r="B12" s="128">
        <v>3.47E11</v>
      </c>
      <c r="C12" s="129">
        <v>6.35E11</v>
      </c>
      <c r="D12" s="137"/>
      <c r="E12" s="138"/>
      <c r="F12" s="137"/>
      <c r="G12" s="138"/>
      <c r="H12" s="137"/>
      <c r="I12" s="138"/>
      <c r="J12" s="128">
        <v>1853.0</v>
      </c>
      <c r="K12" s="129">
        <v>128.0</v>
      </c>
      <c r="L12" s="137"/>
      <c r="M12" s="138"/>
      <c r="N12" s="137"/>
      <c r="O12" s="138"/>
      <c r="P12" s="137"/>
      <c r="Q12" s="138"/>
      <c r="R12" s="137"/>
      <c r="S12" s="138"/>
      <c r="T12" s="137"/>
      <c r="U12" s="138"/>
      <c r="V12" s="139"/>
    </row>
    <row r="13">
      <c r="A13" s="131" t="s">
        <v>155</v>
      </c>
      <c r="B13" s="132">
        <f t="shared" ref="B13:U13" si="2">sum(B14:B15)</f>
        <v>27938000000000</v>
      </c>
      <c r="C13" s="132">
        <f t="shared" si="2"/>
        <v>29425000000000</v>
      </c>
      <c r="D13" s="132">
        <f t="shared" si="2"/>
        <v>2571277</v>
      </c>
      <c r="E13" s="132">
        <f t="shared" si="2"/>
        <v>2162612</v>
      </c>
      <c r="F13" s="132">
        <f t="shared" si="2"/>
        <v>19305534000000</v>
      </c>
      <c r="G13" s="132">
        <f t="shared" si="2"/>
        <v>17033420000000</v>
      </c>
      <c r="H13" s="132">
        <f t="shared" si="2"/>
        <v>2343012000000</v>
      </c>
      <c r="I13" s="132">
        <f t="shared" si="2"/>
        <v>3924499000000</v>
      </c>
      <c r="J13" s="132">
        <f t="shared" si="2"/>
        <v>764667</v>
      </c>
      <c r="K13" s="132">
        <f t="shared" si="2"/>
        <v>689349</v>
      </c>
      <c r="L13" s="132">
        <f t="shared" si="2"/>
        <v>1695343</v>
      </c>
      <c r="M13" s="132">
        <f t="shared" si="2"/>
        <v>1271881</v>
      </c>
      <c r="N13" s="132">
        <f t="shared" si="2"/>
        <v>2741975</v>
      </c>
      <c r="O13" s="132">
        <f t="shared" si="2"/>
        <v>2651672</v>
      </c>
      <c r="P13" s="132">
        <f t="shared" si="2"/>
        <v>198609751090</v>
      </c>
      <c r="Q13" s="132">
        <f t="shared" si="2"/>
        <v>85854926858</v>
      </c>
      <c r="R13" s="132">
        <f t="shared" si="2"/>
        <v>788722</v>
      </c>
      <c r="S13" s="132">
        <f t="shared" si="2"/>
        <v>686662</v>
      </c>
      <c r="T13" s="132">
        <f t="shared" si="2"/>
        <v>111211560</v>
      </c>
      <c r="U13" s="132">
        <f t="shared" si="2"/>
        <v>69281475</v>
      </c>
      <c r="V13" s="132"/>
    </row>
    <row r="14">
      <c r="A14" s="93" t="s">
        <v>156</v>
      </c>
      <c r="B14" s="111">
        <v>2.4637E13</v>
      </c>
      <c r="C14" s="112">
        <v>2.6958E13</v>
      </c>
      <c r="D14" s="111">
        <v>2569601.0</v>
      </c>
      <c r="E14" s="112">
        <v>2161461.0</v>
      </c>
      <c r="F14" s="111">
        <v>1.8107603E13</v>
      </c>
      <c r="G14" s="112">
        <v>1.6672459E13</v>
      </c>
      <c r="H14" s="111">
        <v>2.104729E12</v>
      </c>
      <c r="I14" s="112">
        <v>3.507072E12</v>
      </c>
      <c r="J14" s="111">
        <v>747683.0</v>
      </c>
      <c r="K14" s="112">
        <v>688326.0</v>
      </c>
      <c r="L14" s="111">
        <v>415986.0</v>
      </c>
      <c r="M14" s="112">
        <v>60894.0</v>
      </c>
      <c r="N14" s="111">
        <v>2712320.0</v>
      </c>
      <c r="O14" s="112">
        <v>2645121.0</v>
      </c>
      <c r="P14" s="111">
        <v>4.4869643266E10</v>
      </c>
      <c r="Q14" s="112">
        <v>3.8207113267E10</v>
      </c>
      <c r="R14" s="111">
        <v>338154.0</v>
      </c>
      <c r="S14" s="112">
        <v>339221.0</v>
      </c>
      <c r="T14" s="111">
        <v>1.0742938E8</v>
      </c>
      <c r="U14" s="112">
        <v>6.4855891E7</v>
      </c>
      <c r="V14" s="140"/>
    </row>
    <row r="15">
      <c r="A15" s="93" t="s">
        <v>157</v>
      </c>
      <c r="B15" s="111">
        <v>3.301E12</v>
      </c>
      <c r="C15" s="112">
        <v>2.467E12</v>
      </c>
      <c r="D15" s="111">
        <v>1676.0</v>
      </c>
      <c r="E15" s="112">
        <v>1151.0</v>
      </c>
      <c r="F15" s="111">
        <v>1.197931E12</v>
      </c>
      <c r="G15" s="112">
        <v>3.60961E11</v>
      </c>
      <c r="H15" s="111">
        <v>2.38283E11</v>
      </c>
      <c r="I15" s="112">
        <v>4.17427E11</v>
      </c>
      <c r="J15" s="111">
        <v>16984.0</v>
      </c>
      <c r="K15" s="112">
        <v>1023.0</v>
      </c>
      <c r="L15" s="111">
        <v>1279357.0</v>
      </c>
      <c r="M15" s="112">
        <v>1210987.0</v>
      </c>
      <c r="N15" s="111">
        <v>29655.0</v>
      </c>
      <c r="O15" s="112">
        <v>6551.0</v>
      </c>
      <c r="P15" s="111">
        <v>1.53740107824E11</v>
      </c>
      <c r="Q15" s="112">
        <v>4.7647813591E10</v>
      </c>
      <c r="R15" s="111">
        <v>450568.0</v>
      </c>
      <c r="S15" s="112">
        <v>347441.0</v>
      </c>
      <c r="T15" s="111">
        <v>3782180.0</v>
      </c>
      <c r="U15" s="112">
        <v>4425584.0</v>
      </c>
      <c r="V15" s="140"/>
    </row>
    <row r="16">
      <c r="A16" s="110" t="s">
        <v>158</v>
      </c>
      <c r="B16" s="128">
        <v>3.8568E13</v>
      </c>
      <c r="C16" s="129">
        <v>3.6838E13</v>
      </c>
      <c r="D16" s="137"/>
      <c r="E16" s="138"/>
      <c r="F16" s="137"/>
      <c r="G16" s="138"/>
      <c r="H16" s="137"/>
      <c r="I16" s="138"/>
      <c r="J16" s="137"/>
      <c r="K16" s="138"/>
      <c r="L16" s="137"/>
      <c r="M16" s="138"/>
      <c r="N16" s="137"/>
      <c r="O16" s="138"/>
      <c r="P16" s="137"/>
      <c r="Q16" s="138"/>
      <c r="R16" s="137"/>
      <c r="S16" s="138"/>
      <c r="T16" s="137"/>
      <c r="U16" s="138"/>
      <c r="V16" s="139"/>
    </row>
    <row r="17">
      <c r="A17" s="110" t="s">
        <v>162</v>
      </c>
      <c r="B17" s="141">
        <f t="shared" ref="B17:U17" si="3">sum(B18:B19)</f>
        <v>0</v>
      </c>
      <c r="C17" s="141">
        <f t="shared" si="3"/>
        <v>0</v>
      </c>
      <c r="D17" s="141">
        <f t="shared" si="3"/>
        <v>0</v>
      </c>
      <c r="E17" s="141">
        <f t="shared" si="3"/>
        <v>0</v>
      </c>
      <c r="F17" s="141">
        <f t="shared" si="3"/>
        <v>969048000000</v>
      </c>
      <c r="G17" s="141">
        <f t="shared" si="3"/>
        <v>599967000000</v>
      </c>
      <c r="H17" s="141">
        <f t="shared" si="3"/>
        <v>0</v>
      </c>
      <c r="I17" s="141">
        <f t="shared" si="3"/>
        <v>0</v>
      </c>
      <c r="J17" s="141">
        <f t="shared" si="3"/>
        <v>0</v>
      </c>
      <c r="K17" s="141">
        <f t="shared" si="3"/>
        <v>0</v>
      </c>
      <c r="L17" s="141">
        <f t="shared" si="3"/>
        <v>0</v>
      </c>
      <c r="M17" s="141">
        <f t="shared" si="3"/>
        <v>0</v>
      </c>
      <c r="N17" s="141">
        <f t="shared" si="3"/>
        <v>0</v>
      </c>
      <c r="O17" s="141">
        <f t="shared" si="3"/>
        <v>0</v>
      </c>
      <c r="P17" s="141">
        <f t="shared" si="3"/>
        <v>0</v>
      </c>
      <c r="Q17" s="141">
        <f t="shared" si="3"/>
        <v>0</v>
      </c>
      <c r="R17" s="141">
        <f t="shared" si="3"/>
        <v>0</v>
      </c>
      <c r="S17" s="141">
        <f t="shared" si="3"/>
        <v>0</v>
      </c>
      <c r="T17" s="141">
        <f t="shared" si="3"/>
        <v>0</v>
      </c>
      <c r="U17" s="141">
        <f t="shared" si="3"/>
        <v>0</v>
      </c>
      <c r="V17" s="142"/>
    </row>
    <row r="18">
      <c r="A18" s="93" t="s">
        <v>163</v>
      </c>
      <c r="B18" s="134"/>
      <c r="C18" s="135"/>
      <c r="D18" s="134"/>
      <c r="E18" s="135"/>
      <c r="F18" s="111">
        <v>8.45486E11</v>
      </c>
      <c r="G18" s="112">
        <v>4.4587E11</v>
      </c>
      <c r="H18" s="134"/>
      <c r="I18" s="135"/>
      <c r="J18" s="134"/>
      <c r="K18" s="135"/>
      <c r="L18" s="134"/>
      <c r="M18" s="135"/>
      <c r="N18" s="134"/>
      <c r="O18" s="135"/>
      <c r="P18" s="134"/>
      <c r="Q18" s="135"/>
      <c r="R18" s="134"/>
      <c r="S18" s="135"/>
      <c r="T18" s="134"/>
      <c r="U18" s="135"/>
      <c r="V18" s="136"/>
    </row>
    <row r="19">
      <c r="A19" s="93" t="s">
        <v>164</v>
      </c>
      <c r="B19" s="134"/>
      <c r="C19" s="135"/>
      <c r="D19" s="134"/>
      <c r="E19" s="135"/>
      <c r="F19" s="111">
        <v>1.23562E11</v>
      </c>
      <c r="G19" s="112">
        <v>1.54097E11</v>
      </c>
      <c r="H19" s="134"/>
      <c r="I19" s="135"/>
      <c r="J19" s="134"/>
      <c r="K19" s="135"/>
      <c r="L19" s="134"/>
      <c r="M19" s="135"/>
      <c r="N19" s="134"/>
      <c r="O19" s="135"/>
      <c r="P19" s="134"/>
      <c r="Q19" s="135"/>
      <c r="R19" s="134"/>
      <c r="S19" s="135"/>
      <c r="T19" s="134"/>
      <c r="U19" s="135"/>
      <c r="V19" s="136"/>
    </row>
    <row r="20">
      <c r="A20" s="110" t="s">
        <v>173</v>
      </c>
      <c r="B20" s="141">
        <f t="shared" ref="B20:U20" si="4">sum(B21:B22)</f>
        <v>5374000000000</v>
      </c>
      <c r="C20" s="141">
        <f t="shared" si="4"/>
        <v>4941000000000</v>
      </c>
      <c r="D20" s="141">
        <f t="shared" si="4"/>
        <v>240419</v>
      </c>
      <c r="E20" s="141">
        <f t="shared" si="4"/>
        <v>327214</v>
      </c>
      <c r="F20" s="141">
        <f t="shared" si="4"/>
        <v>2040719000000</v>
      </c>
      <c r="G20" s="141">
        <f t="shared" si="4"/>
        <v>2015334000000</v>
      </c>
      <c r="H20" s="141">
        <f t="shared" si="4"/>
        <v>254638000000</v>
      </c>
      <c r="I20" s="141">
        <f t="shared" si="4"/>
        <v>286311000000</v>
      </c>
      <c r="J20" s="141">
        <f t="shared" si="4"/>
        <v>320753</v>
      </c>
      <c r="K20" s="141">
        <f t="shared" si="4"/>
        <v>152208</v>
      </c>
      <c r="L20" s="141">
        <f t="shared" si="4"/>
        <v>9141</v>
      </c>
      <c r="M20" s="141">
        <f t="shared" si="4"/>
        <v>5803</v>
      </c>
      <c r="N20" s="141">
        <f t="shared" si="4"/>
        <v>43818</v>
      </c>
      <c r="O20" s="141">
        <f t="shared" si="4"/>
        <v>34023</v>
      </c>
      <c r="P20" s="141">
        <f t="shared" si="4"/>
        <v>0</v>
      </c>
      <c r="Q20" s="141">
        <f t="shared" si="4"/>
        <v>0</v>
      </c>
      <c r="R20" s="141">
        <f t="shared" si="4"/>
        <v>1806</v>
      </c>
      <c r="S20" s="141">
        <f t="shared" si="4"/>
        <v>2042</v>
      </c>
      <c r="T20" s="141">
        <f t="shared" si="4"/>
        <v>18859326</v>
      </c>
      <c r="U20" s="141">
        <f t="shared" si="4"/>
        <v>22551949</v>
      </c>
      <c r="V20" s="142"/>
    </row>
    <row r="21">
      <c r="A21" s="93" t="s">
        <v>174</v>
      </c>
      <c r="B21" s="111">
        <v>4.641E12</v>
      </c>
      <c r="C21" s="112">
        <v>4.342E12</v>
      </c>
      <c r="D21" s="111">
        <v>240194.0</v>
      </c>
      <c r="E21" s="112">
        <v>327214.0</v>
      </c>
      <c r="F21" s="111">
        <v>8.33144E11</v>
      </c>
      <c r="G21" s="112">
        <v>1.04203E12</v>
      </c>
      <c r="H21" s="111">
        <v>2.31564E11</v>
      </c>
      <c r="I21" s="112">
        <v>2.12065E11</v>
      </c>
      <c r="J21" s="111">
        <v>294989.0</v>
      </c>
      <c r="K21" s="112">
        <v>152208.0</v>
      </c>
      <c r="L21" s="111">
        <v>9141.0</v>
      </c>
      <c r="M21" s="112">
        <v>5803.0</v>
      </c>
      <c r="N21" s="134"/>
      <c r="O21" s="135"/>
      <c r="P21" s="134"/>
      <c r="Q21" s="135"/>
      <c r="R21" s="111">
        <v>1806.0</v>
      </c>
      <c r="S21" s="112">
        <v>2042.0</v>
      </c>
      <c r="T21" s="111">
        <v>1.4733064E7</v>
      </c>
      <c r="U21" s="112">
        <v>792418.0</v>
      </c>
      <c r="V21" s="140"/>
    </row>
    <row r="22">
      <c r="A22" s="93" t="s">
        <v>175</v>
      </c>
      <c r="B22" s="111">
        <v>7.33E11</v>
      </c>
      <c r="C22" s="112">
        <v>5.99E11</v>
      </c>
      <c r="D22" s="111">
        <v>225.0</v>
      </c>
      <c r="E22" s="112">
        <v>0.0</v>
      </c>
      <c r="F22" s="111">
        <v>1.207575E12</v>
      </c>
      <c r="G22" s="112">
        <v>9.73304E11</v>
      </c>
      <c r="H22" s="111">
        <v>2.3074E10</v>
      </c>
      <c r="I22" s="112">
        <v>7.4246E10</v>
      </c>
      <c r="J22" s="111">
        <v>25764.0</v>
      </c>
      <c r="K22" s="112">
        <v>0.0</v>
      </c>
      <c r="L22" s="134"/>
      <c r="M22" s="135"/>
      <c r="N22" s="111">
        <v>43818.0</v>
      </c>
      <c r="O22" s="112">
        <v>34023.0</v>
      </c>
      <c r="P22" s="134"/>
      <c r="Q22" s="135"/>
      <c r="R22" s="134"/>
      <c r="S22" s="135"/>
      <c r="T22" s="111">
        <v>4126262.0</v>
      </c>
      <c r="U22" s="112">
        <v>2.1759531E7</v>
      </c>
      <c r="V22" s="140"/>
    </row>
    <row r="23">
      <c r="A23" s="110" t="s">
        <v>176</v>
      </c>
      <c r="B23" s="137">
        <f t="shared" ref="B23:C23" si="5">sum(B24:B25)</f>
        <v>39138000000000</v>
      </c>
      <c r="C23" s="137">
        <f t="shared" si="5"/>
        <v>32323000000000</v>
      </c>
      <c r="D23" s="128">
        <v>1.0094023E7</v>
      </c>
      <c r="E23" s="129">
        <v>9128428.0</v>
      </c>
      <c r="F23" s="137">
        <f t="shared" ref="F23:G23" si="6">sum(F24:F25)</f>
        <v>17184208000000</v>
      </c>
      <c r="G23" s="137">
        <f t="shared" si="6"/>
        <v>15390277000000</v>
      </c>
      <c r="H23" s="128">
        <v>2.422044E12</v>
      </c>
      <c r="I23" s="129">
        <v>2.625116E12</v>
      </c>
      <c r="J23" s="128">
        <v>8087950.0</v>
      </c>
      <c r="K23" s="129">
        <v>4698748.0</v>
      </c>
      <c r="L23" s="128">
        <v>369626.0</v>
      </c>
      <c r="M23" s="129">
        <v>486538.0</v>
      </c>
      <c r="N23" s="128">
        <v>2904699.0</v>
      </c>
      <c r="O23" s="129">
        <v>2830700.0</v>
      </c>
      <c r="P23" s="128">
        <v>2.664947948466E12</v>
      </c>
      <c r="Q23" s="129">
        <v>2.810769398502E12</v>
      </c>
      <c r="R23" s="128">
        <v>408454.0</v>
      </c>
      <c r="S23" s="129">
        <v>542624.0</v>
      </c>
      <c r="T23" s="128">
        <v>7.7803258E7</v>
      </c>
      <c r="U23" s="129">
        <v>4.3199206E7</v>
      </c>
      <c r="V23" s="130"/>
    </row>
    <row r="24">
      <c r="A24" s="187" t="s">
        <v>178</v>
      </c>
      <c r="B24" s="207">
        <v>2.224E12</v>
      </c>
      <c r="C24" s="208">
        <v>2.247E12</v>
      </c>
      <c r="D24" s="207"/>
      <c r="E24" s="208"/>
      <c r="F24" s="209"/>
      <c r="G24" s="210"/>
      <c r="H24" s="209"/>
      <c r="I24" s="210"/>
      <c r="J24" s="207"/>
      <c r="K24" s="208"/>
      <c r="L24" s="207"/>
      <c r="M24" s="208"/>
      <c r="N24" s="207"/>
      <c r="O24" s="208"/>
      <c r="P24" s="207"/>
      <c r="Q24" s="208"/>
      <c r="R24" s="207"/>
      <c r="S24" s="208"/>
      <c r="T24" s="207"/>
      <c r="U24" s="208"/>
      <c r="V24" s="211"/>
    </row>
    <row r="25">
      <c r="A25" s="187" t="s">
        <v>176</v>
      </c>
      <c r="B25" s="207">
        <v>3.6914E13</v>
      </c>
      <c r="C25" s="208">
        <v>3.0076E13</v>
      </c>
      <c r="D25" s="207"/>
      <c r="E25" s="208"/>
      <c r="F25" s="207">
        <v>1.7184208E13</v>
      </c>
      <c r="G25" s="208">
        <v>1.5390277E13</v>
      </c>
      <c r="H25" s="209"/>
      <c r="I25" s="210"/>
      <c r="J25" s="207"/>
      <c r="K25" s="208"/>
      <c r="L25" s="207"/>
      <c r="M25" s="208"/>
      <c r="N25" s="207"/>
      <c r="O25" s="208"/>
      <c r="P25" s="207"/>
      <c r="Q25" s="208"/>
      <c r="R25" s="207"/>
      <c r="S25" s="208"/>
      <c r="T25" s="207"/>
      <c r="U25" s="208"/>
      <c r="V25" s="211"/>
    </row>
    <row r="26">
      <c r="A26" s="110" t="s">
        <v>180</v>
      </c>
      <c r="B26" s="128">
        <v>6.41E11</v>
      </c>
      <c r="C26" s="129">
        <v>4.54E11</v>
      </c>
      <c r="D26" s="137"/>
      <c r="E26" s="138"/>
      <c r="F26" s="128">
        <v>1.86853E11</v>
      </c>
      <c r="G26" s="129">
        <v>2.24036E11</v>
      </c>
      <c r="H26" s="128">
        <v>2.9882E10</v>
      </c>
      <c r="I26" s="129">
        <v>2.375E10</v>
      </c>
      <c r="J26" s="128">
        <v>195724.0</v>
      </c>
      <c r="K26" s="129">
        <v>150015.0</v>
      </c>
      <c r="L26" s="128">
        <v>106862.0</v>
      </c>
      <c r="M26" s="129">
        <v>69505.0</v>
      </c>
      <c r="N26" s="128">
        <v>46878.0</v>
      </c>
      <c r="O26" s="129">
        <v>35052.0</v>
      </c>
      <c r="P26" s="128">
        <v>2.2916957189E10</v>
      </c>
      <c r="Q26" s="129">
        <v>1.8231978796E10</v>
      </c>
      <c r="R26" s="137"/>
      <c r="S26" s="138"/>
      <c r="T26" s="128">
        <v>9369825.0</v>
      </c>
      <c r="U26" s="129">
        <v>4634581.0</v>
      </c>
      <c r="V26" s="130"/>
    </row>
    <row r="27">
      <c r="A27" s="131" t="s">
        <v>182</v>
      </c>
      <c r="B27" s="132">
        <f t="shared" ref="B27:V27" si="7">B28</f>
        <v>1775000000000</v>
      </c>
      <c r="C27" s="132">
        <f t="shared" si="7"/>
        <v>1711000000000</v>
      </c>
      <c r="D27" s="132" t="str">
        <f t="shared" si="7"/>
        <v/>
      </c>
      <c r="E27" s="132" t="str">
        <f t="shared" si="7"/>
        <v/>
      </c>
      <c r="F27" s="132">
        <f t="shared" si="7"/>
        <v>916256000000</v>
      </c>
      <c r="G27" s="132">
        <f t="shared" si="7"/>
        <v>1031496000000</v>
      </c>
      <c r="H27" s="132" t="str">
        <f t="shared" si="7"/>
        <v/>
      </c>
      <c r="I27" s="132" t="str">
        <f t="shared" si="7"/>
        <v/>
      </c>
      <c r="J27" s="132">
        <f t="shared" si="7"/>
        <v>343974</v>
      </c>
      <c r="K27" s="132">
        <f t="shared" si="7"/>
        <v>317365</v>
      </c>
      <c r="L27" s="132">
        <f t="shared" si="7"/>
        <v>719395</v>
      </c>
      <c r="M27" s="132">
        <f t="shared" si="7"/>
        <v>741322</v>
      </c>
      <c r="N27" s="132">
        <f t="shared" si="7"/>
        <v>202756</v>
      </c>
      <c r="O27" s="132">
        <f t="shared" si="7"/>
        <v>156182</v>
      </c>
      <c r="P27" s="132">
        <f t="shared" si="7"/>
        <v>355970966138</v>
      </c>
      <c r="Q27" s="132">
        <f t="shared" si="7"/>
        <v>211679682918</v>
      </c>
      <c r="R27" s="132">
        <f t="shared" si="7"/>
        <v>2648</v>
      </c>
      <c r="S27" s="132">
        <f t="shared" si="7"/>
        <v>2476</v>
      </c>
      <c r="T27" s="132" t="str">
        <f t="shared" si="7"/>
        <v/>
      </c>
      <c r="U27" s="132">
        <f t="shared" si="7"/>
        <v>0</v>
      </c>
      <c r="V27" s="132" t="str">
        <f t="shared" si="7"/>
        <v/>
      </c>
    </row>
    <row r="28">
      <c r="A28" s="93" t="s">
        <v>185</v>
      </c>
      <c r="B28" s="111">
        <v>1.775E12</v>
      </c>
      <c r="C28" s="112">
        <v>1.711E12</v>
      </c>
      <c r="D28" s="134"/>
      <c r="E28" s="135"/>
      <c r="F28" s="111">
        <v>9.16256E11</v>
      </c>
      <c r="G28" s="112">
        <v>1.031496E12</v>
      </c>
      <c r="H28" s="134"/>
      <c r="I28" s="135"/>
      <c r="J28" s="111">
        <v>343974.0</v>
      </c>
      <c r="K28" s="112">
        <v>317365.0</v>
      </c>
      <c r="L28" s="111">
        <v>719395.0</v>
      </c>
      <c r="M28" s="112">
        <v>741322.0</v>
      </c>
      <c r="N28" s="111">
        <v>202756.0</v>
      </c>
      <c r="O28" s="112">
        <v>156182.0</v>
      </c>
      <c r="P28" s="111">
        <v>3.55970966138E11</v>
      </c>
      <c r="Q28" s="112">
        <v>2.11679682918E11</v>
      </c>
      <c r="R28" s="111">
        <v>2648.0</v>
      </c>
      <c r="S28" s="112">
        <v>2476.0</v>
      </c>
      <c r="T28" s="134"/>
      <c r="U28" s="112">
        <v>0.0</v>
      </c>
      <c r="V28" s="140"/>
    </row>
    <row r="29">
      <c r="A29" s="110" t="s">
        <v>186</v>
      </c>
      <c r="B29" s="128">
        <v>2.764E12</v>
      </c>
      <c r="C29" s="129">
        <v>4.606E12</v>
      </c>
      <c r="D29" s="128">
        <v>104771.0</v>
      </c>
      <c r="E29" s="129">
        <v>39366.0</v>
      </c>
      <c r="F29" s="128">
        <v>3.10716E12</v>
      </c>
      <c r="G29" s="129">
        <v>4.218005E12</v>
      </c>
      <c r="H29" s="128">
        <v>7.0259E10</v>
      </c>
      <c r="I29" s="129">
        <v>2.0521E11</v>
      </c>
      <c r="J29" s="128">
        <v>1155748.0</v>
      </c>
      <c r="K29" s="129">
        <v>561799.0</v>
      </c>
      <c r="L29" s="128">
        <v>31806.0</v>
      </c>
      <c r="M29" s="129">
        <v>21628.0</v>
      </c>
      <c r="N29" s="128">
        <v>6677.0</v>
      </c>
      <c r="O29" s="129">
        <v>17028.0</v>
      </c>
      <c r="P29" s="128">
        <v>9.8945069665E10</v>
      </c>
      <c r="Q29" s="129">
        <v>9.38279298E10</v>
      </c>
      <c r="R29" s="128">
        <v>1152.0</v>
      </c>
      <c r="S29" s="129">
        <v>1653.0</v>
      </c>
      <c r="T29" s="128">
        <v>4.9704754E7</v>
      </c>
      <c r="U29" s="129">
        <v>4030299.0</v>
      </c>
      <c r="V29" s="130"/>
    </row>
    <row r="30">
      <c r="A30" s="110" t="s">
        <v>187</v>
      </c>
      <c r="B30" s="128">
        <v>2.684E12</v>
      </c>
      <c r="C30" s="129">
        <v>2.18E12</v>
      </c>
      <c r="D30" s="137"/>
      <c r="E30" s="138"/>
      <c r="F30" s="137"/>
      <c r="G30" s="138"/>
      <c r="H30" s="137"/>
      <c r="I30" s="138"/>
      <c r="J30" s="137"/>
      <c r="K30" s="138"/>
      <c r="L30" s="137"/>
      <c r="M30" s="138"/>
      <c r="N30" s="137"/>
      <c r="O30" s="138"/>
      <c r="P30" s="137"/>
      <c r="Q30" s="138"/>
      <c r="R30" s="137"/>
      <c r="S30" s="138"/>
      <c r="T30" s="137"/>
      <c r="U30" s="138"/>
      <c r="V30" s="139"/>
    </row>
    <row r="31">
      <c r="A31" s="110" t="s">
        <v>191</v>
      </c>
      <c r="B31" s="128">
        <v>4.973E12</v>
      </c>
      <c r="C31" s="129">
        <v>5.124E12</v>
      </c>
      <c r="D31" s="128">
        <v>240854.0</v>
      </c>
      <c r="E31" s="129">
        <v>187979.0</v>
      </c>
      <c r="F31" s="128">
        <v>3.60718E11</v>
      </c>
      <c r="G31" s="129">
        <v>1.36E11</v>
      </c>
      <c r="H31" s="137"/>
      <c r="I31" s="138"/>
      <c r="J31" s="128">
        <v>2958.0</v>
      </c>
      <c r="K31" s="129">
        <v>1227.0</v>
      </c>
      <c r="L31" s="128">
        <v>1291631.0</v>
      </c>
      <c r="M31" s="129">
        <v>1066400.0</v>
      </c>
      <c r="N31" s="137"/>
      <c r="O31" s="138"/>
      <c r="P31" s="137"/>
      <c r="Q31" s="138"/>
      <c r="R31" s="128">
        <v>3386.0</v>
      </c>
      <c r="S31" s="129">
        <v>35738.0</v>
      </c>
      <c r="T31" s="128">
        <v>8189426.0</v>
      </c>
      <c r="U31" s="129">
        <v>5053846.0</v>
      </c>
      <c r="V31" s="130"/>
    </row>
    <row r="32">
      <c r="A32" s="110" t="s">
        <v>192</v>
      </c>
      <c r="B32" s="137"/>
      <c r="C32" s="138"/>
      <c r="D32" s="137"/>
      <c r="E32" s="138"/>
      <c r="F32" s="137"/>
      <c r="G32" s="138"/>
      <c r="H32" s="128">
        <v>5.1406E10</v>
      </c>
      <c r="I32" s="129">
        <v>0.0</v>
      </c>
      <c r="J32" s="137"/>
      <c r="K32" s="138"/>
      <c r="L32" s="137"/>
      <c r="M32" s="138"/>
      <c r="N32" s="137"/>
      <c r="O32" s="138"/>
      <c r="P32" s="137"/>
      <c r="Q32" s="138"/>
      <c r="R32" s="137"/>
      <c r="S32" s="138"/>
      <c r="T32" s="137"/>
      <c r="U32" s="129">
        <v>0.0</v>
      </c>
      <c r="V32" s="130"/>
    </row>
    <row r="33">
      <c r="A33" s="124" t="s">
        <v>195</v>
      </c>
      <c r="B33" s="143">
        <v>2.79493E14</v>
      </c>
      <c r="C33" s="144">
        <v>2.33479E14</v>
      </c>
      <c r="D33" s="143">
        <v>1.6920309E7</v>
      </c>
      <c r="E33" s="144">
        <v>1.5082066E7</v>
      </c>
      <c r="F33" s="143">
        <v>9.1361143E13</v>
      </c>
      <c r="G33" s="144">
        <v>6.1548172E13</v>
      </c>
      <c r="H33" s="143">
        <v>1.0472247E13</v>
      </c>
      <c r="I33" s="144">
        <v>1.0750346E13</v>
      </c>
      <c r="J33" s="143">
        <v>1.2525129E7</v>
      </c>
      <c r="K33" s="144">
        <v>1.0275605E7</v>
      </c>
      <c r="L33" s="143">
        <v>4501305.0</v>
      </c>
      <c r="M33" s="144">
        <v>4164164.0</v>
      </c>
      <c r="N33" s="143">
        <v>2.0421612E7</v>
      </c>
      <c r="O33" s="144">
        <v>1.5394079E7</v>
      </c>
      <c r="P33" s="143">
        <v>2.090888937127E12</v>
      </c>
      <c r="Q33" s="144">
        <v>1.886324466891E12</v>
      </c>
      <c r="R33" s="143">
        <v>1823936.0</v>
      </c>
      <c r="S33" s="144">
        <v>1887200.0</v>
      </c>
      <c r="T33" s="143">
        <v>1.200808829E9</v>
      </c>
      <c r="U33" s="144">
        <v>7.59515745E8</v>
      </c>
      <c r="V33" s="145"/>
    </row>
    <row r="34">
      <c r="A34" s="110" t="s">
        <v>196</v>
      </c>
      <c r="B34" s="128">
        <v>3.993E13</v>
      </c>
      <c r="C34" s="129">
        <v>3.5239E13</v>
      </c>
      <c r="D34" s="137"/>
      <c r="E34" s="138"/>
      <c r="F34" s="137"/>
      <c r="G34" s="138"/>
      <c r="H34" s="137"/>
      <c r="I34" s="138"/>
      <c r="J34" s="137"/>
      <c r="K34" s="138"/>
      <c r="L34" s="137"/>
      <c r="M34" s="138"/>
      <c r="N34" s="137"/>
      <c r="O34" s="138"/>
      <c r="P34" s="137"/>
      <c r="Q34" s="138"/>
      <c r="R34" s="137"/>
      <c r="S34" s="138"/>
      <c r="T34" s="137"/>
      <c r="U34" s="138"/>
      <c r="V34" s="139"/>
    </row>
    <row r="35">
      <c r="A35" s="110" t="s">
        <v>197</v>
      </c>
      <c r="B35" s="128">
        <v>7.39E11</v>
      </c>
      <c r="C35" s="129">
        <v>6.83E11</v>
      </c>
      <c r="D35" s="137"/>
      <c r="E35" s="138"/>
      <c r="F35" s="128">
        <v>5.61219E11</v>
      </c>
      <c r="G35" s="129">
        <v>5.19151E11</v>
      </c>
      <c r="H35" s="137"/>
      <c r="I35" s="138"/>
      <c r="J35" s="137"/>
      <c r="K35" s="138"/>
      <c r="L35" s="137"/>
      <c r="M35" s="138"/>
      <c r="N35" s="137"/>
      <c r="O35" s="138"/>
      <c r="P35" s="137"/>
      <c r="Q35" s="138"/>
      <c r="R35" s="137"/>
      <c r="S35" s="138"/>
      <c r="T35" s="137"/>
      <c r="U35" s="138"/>
      <c r="V35" s="139"/>
    </row>
    <row r="36">
      <c r="A36" s="110" t="s">
        <v>199</v>
      </c>
      <c r="B36" s="137"/>
      <c r="C36" s="138"/>
      <c r="D36" s="137"/>
      <c r="E36" s="138"/>
      <c r="F36" s="137"/>
      <c r="G36" s="138"/>
      <c r="H36" s="137"/>
      <c r="I36" s="138"/>
      <c r="J36" s="137"/>
      <c r="K36" s="138"/>
      <c r="L36" s="128">
        <v>58665.0</v>
      </c>
      <c r="M36" s="129">
        <v>64818.0</v>
      </c>
      <c r="N36" s="137"/>
      <c r="O36" s="138"/>
      <c r="P36" s="128">
        <v>6.106605555E9</v>
      </c>
      <c r="Q36" s="129">
        <v>2.675019109E9</v>
      </c>
      <c r="R36" s="137"/>
      <c r="S36" s="138"/>
      <c r="T36" s="137"/>
      <c r="U36" s="138"/>
      <c r="V36" s="139"/>
    </row>
    <row r="37">
      <c r="A37" s="131" t="s">
        <v>201</v>
      </c>
      <c r="B37" s="132">
        <f t="shared" ref="B37:U37" si="8">sum(B38:B39)</f>
        <v>0</v>
      </c>
      <c r="C37" s="132">
        <f t="shared" si="8"/>
        <v>0</v>
      </c>
      <c r="D37" s="132">
        <f t="shared" si="8"/>
        <v>0</v>
      </c>
      <c r="E37" s="132">
        <f t="shared" si="8"/>
        <v>0</v>
      </c>
      <c r="F37" s="132">
        <f t="shared" si="8"/>
        <v>124079000000</v>
      </c>
      <c r="G37" s="132">
        <f t="shared" si="8"/>
        <v>155000000</v>
      </c>
      <c r="H37" s="132">
        <f t="shared" si="8"/>
        <v>0</v>
      </c>
      <c r="I37" s="132">
        <f t="shared" si="8"/>
        <v>0</v>
      </c>
      <c r="J37" s="132">
        <f t="shared" si="8"/>
        <v>0</v>
      </c>
      <c r="K37" s="132">
        <f t="shared" si="8"/>
        <v>0</v>
      </c>
      <c r="L37" s="132">
        <f t="shared" si="8"/>
        <v>0</v>
      </c>
      <c r="M37" s="132">
        <f t="shared" si="8"/>
        <v>0</v>
      </c>
      <c r="N37" s="132">
        <f t="shared" si="8"/>
        <v>0</v>
      </c>
      <c r="O37" s="132">
        <f t="shared" si="8"/>
        <v>0</v>
      </c>
      <c r="P37" s="132">
        <f t="shared" si="8"/>
        <v>0</v>
      </c>
      <c r="Q37" s="132">
        <f t="shared" si="8"/>
        <v>0</v>
      </c>
      <c r="R37" s="132">
        <f t="shared" si="8"/>
        <v>0</v>
      </c>
      <c r="S37" s="132">
        <f t="shared" si="8"/>
        <v>0</v>
      </c>
      <c r="T37" s="132">
        <f t="shared" si="8"/>
        <v>0</v>
      </c>
      <c r="U37" s="132">
        <f t="shared" si="8"/>
        <v>0</v>
      </c>
      <c r="V37" s="133"/>
    </row>
    <row r="38">
      <c r="A38" s="93" t="s">
        <v>202</v>
      </c>
      <c r="B38" s="134"/>
      <c r="C38" s="135"/>
      <c r="D38" s="134"/>
      <c r="E38" s="135"/>
      <c r="F38" s="111">
        <v>1.07565E11</v>
      </c>
      <c r="G38" s="112">
        <v>1.55E8</v>
      </c>
      <c r="H38" s="134"/>
      <c r="I38" s="135"/>
      <c r="J38" s="134"/>
      <c r="K38" s="135"/>
      <c r="L38" s="134"/>
      <c r="M38" s="135"/>
      <c r="N38" s="134"/>
      <c r="O38" s="135"/>
      <c r="P38" s="134"/>
      <c r="Q38" s="135"/>
      <c r="R38" s="134"/>
      <c r="S38" s="135"/>
      <c r="T38" s="134"/>
      <c r="U38" s="135"/>
      <c r="V38" s="136"/>
    </row>
    <row r="39">
      <c r="A39" s="93" t="s">
        <v>203</v>
      </c>
      <c r="B39" s="134"/>
      <c r="C39" s="135"/>
      <c r="D39" s="134"/>
      <c r="E39" s="135"/>
      <c r="F39" s="111">
        <v>1.6514E10</v>
      </c>
      <c r="G39" s="112">
        <v>0.0</v>
      </c>
      <c r="H39" s="134"/>
      <c r="I39" s="135"/>
      <c r="J39" s="134"/>
      <c r="K39" s="135"/>
      <c r="L39" s="134"/>
      <c r="M39" s="135"/>
      <c r="N39" s="134"/>
      <c r="O39" s="135"/>
      <c r="P39" s="134"/>
      <c r="Q39" s="135"/>
      <c r="R39" s="134"/>
      <c r="S39" s="135"/>
      <c r="T39" s="134"/>
      <c r="U39" s="135"/>
      <c r="V39" s="136"/>
    </row>
    <row r="40">
      <c r="A40" s="131" t="s">
        <v>204</v>
      </c>
      <c r="B40" s="132">
        <f t="shared" ref="B40:U40" si="9">sum(B41:B42)</f>
        <v>2774000000000</v>
      </c>
      <c r="C40" s="132">
        <f t="shared" si="9"/>
        <v>3179000000000</v>
      </c>
      <c r="D40" s="132">
        <f t="shared" si="9"/>
        <v>0</v>
      </c>
      <c r="E40" s="132">
        <f t="shared" si="9"/>
        <v>0</v>
      </c>
      <c r="F40" s="132">
        <f t="shared" si="9"/>
        <v>3179414000000</v>
      </c>
      <c r="G40" s="132">
        <f t="shared" si="9"/>
        <v>3268468000000</v>
      </c>
      <c r="H40" s="132">
        <f t="shared" si="9"/>
        <v>0</v>
      </c>
      <c r="I40" s="132">
        <f t="shared" si="9"/>
        <v>0</v>
      </c>
      <c r="J40" s="132">
        <f t="shared" si="9"/>
        <v>59529</v>
      </c>
      <c r="K40" s="132">
        <f t="shared" si="9"/>
        <v>57916</v>
      </c>
      <c r="L40" s="132">
        <f t="shared" si="9"/>
        <v>0</v>
      </c>
      <c r="M40" s="132">
        <f t="shared" si="9"/>
        <v>0</v>
      </c>
      <c r="N40" s="132">
        <f t="shared" si="9"/>
        <v>0</v>
      </c>
      <c r="O40" s="132">
        <f t="shared" si="9"/>
        <v>0</v>
      </c>
      <c r="P40" s="132">
        <f t="shared" si="9"/>
        <v>0</v>
      </c>
      <c r="Q40" s="132">
        <f t="shared" si="9"/>
        <v>0</v>
      </c>
      <c r="R40" s="132">
        <f t="shared" si="9"/>
        <v>0</v>
      </c>
      <c r="S40" s="132">
        <f t="shared" si="9"/>
        <v>0</v>
      </c>
      <c r="T40" s="132">
        <f t="shared" si="9"/>
        <v>493450000</v>
      </c>
      <c r="U40" s="132">
        <f t="shared" si="9"/>
        <v>0</v>
      </c>
      <c r="V40" s="133"/>
    </row>
    <row r="41">
      <c r="A41" s="93" t="s">
        <v>205</v>
      </c>
      <c r="B41" s="111">
        <v>6.97E11</v>
      </c>
      <c r="C41" s="112">
        <v>8.4E11</v>
      </c>
      <c r="D41" s="134"/>
      <c r="E41" s="135"/>
      <c r="F41" s="111">
        <v>3.11702E11</v>
      </c>
      <c r="G41" s="112">
        <v>4.57815E11</v>
      </c>
      <c r="H41" s="134"/>
      <c r="I41" s="135"/>
      <c r="J41" s="134"/>
      <c r="K41" s="135"/>
      <c r="L41" s="134"/>
      <c r="M41" s="135"/>
      <c r="N41" s="134"/>
      <c r="O41" s="135"/>
      <c r="P41" s="134"/>
      <c r="Q41" s="135"/>
      <c r="R41" s="134"/>
      <c r="S41" s="135"/>
      <c r="T41" s="111">
        <v>4.0E8</v>
      </c>
      <c r="U41" s="135"/>
      <c r="V41" s="136"/>
    </row>
    <row r="42">
      <c r="A42" s="93" t="s">
        <v>206</v>
      </c>
      <c r="B42" s="111">
        <v>2.077E12</v>
      </c>
      <c r="C42" s="112">
        <v>2.339E12</v>
      </c>
      <c r="D42" s="134"/>
      <c r="E42" s="135"/>
      <c r="F42" s="111">
        <v>2.867712E12</v>
      </c>
      <c r="G42" s="112">
        <v>2.810653E12</v>
      </c>
      <c r="H42" s="134"/>
      <c r="I42" s="135"/>
      <c r="J42" s="111">
        <v>59529.0</v>
      </c>
      <c r="K42" s="112">
        <v>57916.0</v>
      </c>
      <c r="L42" s="134"/>
      <c r="M42" s="135"/>
      <c r="N42" s="134"/>
      <c r="O42" s="135"/>
      <c r="P42" s="134"/>
      <c r="Q42" s="135"/>
      <c r="R42" s="134"/>
      <c r="S42" s="135"/>
      <c r="T42" s="111">
        <v>9.345E7</v>
      </c>
      <c r="U42" s="135"/>
      <c r="V42" s="136"/>
    </row>
    <row r="43">
      <c r="A43" s="110" t="s">
        <v>207</v>
      </c>
      <c r="B43" s="137"/>
      <c r="C43" s="138"/>
      <c r="D43" s="137"/>
      <c r="E43" s="138"/>
      <c r="F43" s="137"/>
      <c r="G43" s="138"/>
      <c r="H43" s="137"/>
      <c r="I43" s="138"/>
      <c r="J43" s="137"/>
      <c r="K43" s="138"/>
      <c r="L43" s="137"/>
      <c r="M43" s="138"/>
      <c r="N43" s="137"/>
      <c r="O43" s="138"/>
      <c r="P43" s="137"/>
      <c r="Q43" s="138"/>
      <c r="R43" s="137"/>
      <c r="S43" s="138"/>
      <c r="T43" s="128">
        <v>1.7610714E7</v>
      </c>
      <c r="U43" s="138"/>
      <c r="V43" s="139"/>
    </row>
    <row r="44">
      <c r="A44" s="110" t="s">
        <v>208</v>
      </c>
      <c r="B44" s="132">
        <f t="shared" ref="B44:U44" si="10">sum(B45:B46)</f>
        <v>61348000000000</v>
      </c>
      <c r="C44" s="132">
        <f t="shared" si="10"/>
        <v>46725000000000</v>
      </c>
      <c r="D44" s="132">
        <f t="shared" si="10"/>
        <v>766594</v>
      </c>
      <c r="E44" s="132">
        <f t="shared" si="10"/>
        <v>784283</v>
      </c>
      <c r="F44" s="132">
        <f t="shared" si="10"/>
        <v>14853244000000</v>
      </c>
      <c r="G44" s="132">
        <f t="shared" si="10"/>
        <v>5145851000000</v>
      </c>
      <c r="H44" s="132">
        <f t="shared" si="10"/>
        <v>0</v>
      </c>
      <c r="I44" s="132">
        <f t="shared" si="10"/>
        <v>0</v>
      </c>
      <c r="J44" s="132">
        <f t="shared" si="10"/>
        <v>355598</v>
      </c>
      <c r="K44" s="132">
        <f t="shared" si="10"/>
        <v>296788</v>
      </c>
      <c r="L44" s="132">
        <f t="shared" si="10"/>
        <v>13121</v>
      </c>
      <c r="M44" s="132">
        <f t="shared" si="10"/>
        <v>12263</v>
      </c>
      <c r="N44" s="132">
        <f t="shared" si="10"/>
        <v>194608</v>
      </c>
      <c r="O44" s="132">
        <f t="shared" si="10"/>
        <v>17701</v>
      </c>
      <c r="P44" s="132">
        <f t="shared" si="10"/>
        <v>0</v>
      </c>
      <c r="Q44" s="132">
        <f t="shared" si="10"/>
        <v>0</v>
      </c>
      <c r="R44" s="132">
        <f t="shared" si="10"/>
        <v>0</v>
      </c>
      <c r="S44" s="132">
        <f t="shared" si="10"/>
        <v>0</v>
      </c>
      <c r="T44" s="132">
        <f t="shared" si="10"/>
        <v>226120722</v>
      </c>
      <c r="U44" s="132">
        <f t="shared" si="10"/>
        <v>389356078</v>
      </c>
      <c r="V44" s="142"/>
    </row>
    <row r="45">
      <c r="A45" s="93" t="s">
        <v>209</v>
      </c>
      <c r="B45" s="111">
        <v>3.5708E13</v>
      </c>
      <c r="C45" s="112">
        <v>3.3653E13</v>
      </c>
      <c r="D45" s="134"/>
      <c r="E45" s="135"/>
      <c r="F45" s="111">
        <v>2.04135E11</v>
      </c>
      <c r="G45" s="112">
        <v>1.50721E11</v>
      </c>
      <c r="H45" s="134"/>
      <c r="I45" s="135"/>
      <c r="J45" s="111">
        <v>128447.0</v>
      </c>
      <c r="K45" s="112">
        <v>126829.0</v>
      </c>
      <c r="L45" s="134"/>
      <c r="M45" s="135"/>
      <c r="N45" s="134"/>
      <c r="O45" s="135"/>
      <c r="P45" s="134"/>
      <c r="Q45" s="135"/>
      <c r="R45" s="134"/>
      <c r="S45" s="135"/>
      <c r="T45" s="134"/>
      <c r="U45" s="135"/>
      <c r="V45" s="136"/>
    </row>
    <row r="46">
      <c r="A46" s="93" t="s">
        <v>210</v>
      </c>
      <c r="B46" s="111">
        <v>2.564E13</v>
      </c>
      <c r="C46" s="112">
        <v>1.3072E13</v>
      </c>
      <c r="D46" s="111">
        <v>766594.0</v>
      </c>
      <c r="E46" s="112">
        <v>784283.0</v>
      </c>
      <c r="F46" s="111">
        <v>1.4649109E13</v>
      </c>
      <c r="G46" s="112">
        <v>4.99513E12</v>
      </c>
      <c r="H46" s="134"/>
      <c r="I46" s="135"/>
      <c r="J46" s="111">
        <v>227151.0</v>
      </c>
      <c r="K46" s="112">
        <v>169959.0</v>
      </c>
      <c r="L46" s="111">
        <v>13121.0</v>
      </c>
      <c r="M46" s="112">
        <v>12263.0</v>
      </c>
      <c r="N46" s="111">
        <v>194608.0</v>
      </c>
      <c r="O46" s="112">
        <v>17701.0</v>
      </c>
      <c r="P46" s="111">
        <v>0.0</v>
      </c>
      <c r="Q46" s="112">
        <v>0.0</v>
      </c>
      <c r="R46" s="134"/>
      <c r="S46" s="135"/>
      <c r="T46" s="111">
        <v>2.26120722E8</v>
      </c>
      <c r="U46" s="112">
        <v>3.89356078E8</v>
      </c>
      <c r="V46" s="140"/>
    </row>
    <row r="47">
      <c r="A47" s="110" t="s">
        <v>212</v>
      </c>
      <c r="B47" s="132">
        <f t="shared" ref="B47:U47" si="11">sum(B48:B49)</f>
        <v>1603000000000</v>
      </c>
      <c r="C47" s="132">
        <f t="shared" si="11"/>
        <v>856000000000</v>
      </c>
      <c r="D47" s="132">
        <f t="shared" si="11"/>
        <v>276956</v>
      </c>
      <c r="E47" s="132">
        <f t="shared" si="11"/>
        <v>161433</v>
      </c>
      <c r="F47" s="132">
        <f t="shared" si="11"/>
        <v>1276220000000</v>
      </c>
      <c r="G47" s="132">
        <f t="shared" si="11"/>
        <v>523226000000</v>
      </c>
      <c r="H47" s="132">
        <f t="shared" si="11"/>
        <v>0</v>
      </c>
      <c r="I47" s="132">
        <f t="shared" si="11"/>
        <v>0</v>
      </c>
      <c r="J47" s="132">
        <f t="shared" si="11"/>
        <v>113343</v>
      </c>
      <c r="K47" s="132">
        <f t="shared" si="11"/>
        <v>49851</v>
      </c>
      <c r="L47" s="132">
        <f t="shared" si="11"/>
        <v>1090623</v>
      </c>
      <c r="M47" s="132">
        <f t="shared" si="11"/>
        <v>781497</v>
      </c>
      <c r="N47" s="132">
        <f t="shared" si="11"/>
        <v>0</v>
      </c>
      <c r="O47" s="132">
        <f t="shared" si="11"/>
        <v>0</v>
      </c>
      <c r="P47" s="132">
        <f t="shared" si="11"/>
        <v>0</v>
      </c>
      <c r="Q47" s="132">
        <f t="shared" si="11"/>
        <v>0</v>
      </c>
      <c r="R47" s="132">
        <f t="shared" si="11"/>
        <v>7254</v>
      </c>
      <c r="S47" s="132">
        <f t="shared" si="11"/>
        <v>72305</v>
      </c>
      <c r="T47" s="132">
        <f t="shared" si="11"/>
        <v>0</v>
      </c>
      <c r="U47" s="132">
        <f t="shared" si="11"/>
        <v>0</v>
      </c>
      <c r="V47" s="142"/>
    </row>
    <row r="48">
      <c r="A48" s="93" t="s">
        <v>214</v>
      </c>
      <c r="B48" s="111">
        <v>7.79E11</v>
      </c>
      <c r="C48" s="112">
        <v>7.73E11</v>
      </c>
      <c r="D48" s="111">
        <v>276956.0</v>
      </c>
      <c r="E48" s="112">
        <v>161433.0</v>
      </c>
      <c r="F48" s="134"/>
      <c r="G48" s="135"/>
      <c r="H48" s="134"/>
      <c r="I48" s="135"/>
      <c r="J48" s="111">
        <v>113343.0</v>
      </c>
      <c r="K48" s="112">
        <v>49851.0</v>
      </c>
      <c r="L48" s="111">
        <v>809607.0</v>
      </c>
      <c r="M48" s="112">
        <v>499458.0</v>
      </c>
      <c r="N48" s="134"/>
      <c r="O48" s="135"/>
      <c r="P48" s="134"/>
      <c r="Q48" s="135"/>
      <c r="R48" s="111">
        <v>7254.0</v>
      </c>
      <c r="S48" s="112">
        <v>72305.0</v>
      </c>
      <c r="T48" s="134"/>
      <c r="U48" s="135"/>
      <c r="V48" s="136"/>
    </row>
    <row r="49">
      <c r="A49" s="93" t="s">
        <v>215</v>
      </c>
      <c r="B49" s="111">
        <v>8.24E11</v>
      </c>
      <c r="C49" s="112">
        <v>8.3E10</v>
      </c>
      <c r="D49" s="134"/>
      <c r="E49" s="135"/>
      <c r="F49" s="111">
        <v>1.27622E12</v>
      </c>
      <c r="G49" s="112">
        <v>5.23226E11</v>
      </c>
      <c r="H49" s="134"/>
      <c r="I49" s="135"/>
      <c r="J49" s="134"/>
      <c r="K49" s="135"/>
      <c r="L49" s="111">
        <v>281016.0</v>
      </c>
      <c r="M49" s="112">
        <v>282039.0</v>
      </c>
      <c r="N49" s="134"/>
      <c r="O49" s="135"/>
      <c r="P49" s="134"/>
      <c r="Q49" s="135"/>
      <c r="R49" s="134"/>
      <c r="S49" s="135"/>
      <c r="T49" s="134"/>
      <c r="U49" s="135"/>
      <c r="V49" s="136"/>
    </row>
    <row r="50">
      <c r="A50" s="110" t="s">
        <v>216</v>
      </c>
      <c r="B50" s="132">
        <f t="shared" ref="B50:U50" si="12">sum(B51:B52)</f>
        <v>19596000000000</v>
      </c>
      <c r="C50" s="132">
        <f t="shared" si="12"/>
        <v>19140000000000</v>
      </c>
      <c r="D50" s="132">
        <f t="shared" si="12"/>
        <v>0</v>
      </c>
      <c r="E50" s="132">
        <f t="shared" si="12"/>
        <v>0</v>
      </c>
      <c r="F50" s="132">
        <f t="shared" si="12"/>
        <v>1243018000000</v>
      </c>
      <c r="G50" s="132">
        <f t="shared" si="12"/>
        <v>1114257000000</v>
      </c>
      <c r="H50" s="132">
        <f t="shared" si="12"/>
        <v>0</v>
      </c>
      <c r="I50" s="132">
        <f t="shared" si="12"/>
        <v>0</v>
      </c>
      <c r="J50" s="132">
        <f t="shared" si="12"/>
        <v>0</v>
      </c>
      <c r="K50" s="132">
        <f t="shared" si="12"/>
        <v>0</v>
      </c>
      <c r="L50" s="132">
        <f t="shared" si="12"/>
        <v>0</v>
      </c>
      <c r="M50" s="132">
        <f t="shared" si="12"/>
        <v>0</v>
      </c>
      <c r="N50" s="132">
        <f t="shared" si="12"/>
        <v>0</v>
      </c>
      <c r="O50" s="132">
        <f t="shared" si="12"/>
        <v>0</v>
      </c>
      <c r="P50" s="132">
        <f t="shared" si="12"/>
        <v>0</v>
      </c>
      <c r="Q50" s="132">
        <f t="shared" si="12"/>
        <v>0</v>
      </c>
      <c r="R50" s="132">
        <f t="shared" si="12"/>
        <v>0</v>
      </c>
      <c r="S50" s="132">
        <f t="shared" si="12"/>
        <v>0</v>
      </c>
      <c r="T50" s="132">
        <f t="shared" si="12"/>
        <v>0</v>
      </c>
      <c r="U50" s="132">
        <f t="shared" si="12"/>
        <v>0</v>
      </c>
      <c r="V50" s="142"/>
    </row>
    <row r="51">
      <c r="A51" s="93" t="s">
        <v>217</v>
      </c>
      <c r="B51" s="111">
        <v>6.32E12</v>
      </c>
      <c r="C51" s="112">
        <v>7.416E12</v>
      </c>
      <c r="D51" s="134"/>
      <c r="E51" s="135"/>
      <c r="F51" s="111">
        <v>1.243018E12</v>
      </c>
      <c r="G51" s="112">
        <v>1.114257E12</v>
      </c>
      <c r="H51" s="134"/>
      <c r="I51" s="135"/>
      <c r="J51" s="134"/>
      <c r="K51" s="135"/>
      <c r="L51" s="134"/>
      <c r="M51" s="135"/>
      <c r="N51" s="134"/>
      <c r="O51" s="135"/>
      <c r="P51" s="134"/>
      <c r="Q51" s="135"/>
      <c r="R51" s="134"/>
      <c r="S51" s="135"/>
      <c r="T51" s="134"/>
      <c r="U51" s="112">
        <v>0.0</v>
      </c>
      <c r="V51" s="140"/>
    </row>
    <row r="52">
      <c r="A52" s="93" t="s">
        <v>218</v>
      </c>
      <c r="B52" s="111">
        <v>1.3276E13</v>
      </c>
      <c r="C52" s="112">
        <v>1.1724E13</v>
      </c>
      <c r="D52" s="134"/>
      <c r="E52" s="135"/>
      <c r="F52" s="134"/>
      <c r="G52" s="135"/>
      <c r="H52" s="134"/>
      <c r="I52" s="135"/>
      <c r="J52" s="134"/>
      <c r="K52" s="135"/>
      <c r="L52" s="134"/>
      <c r="M52" s="135"/>
      <c r="N52" s="134"/>
      <c r="O52" s="135"/>
      <c r="P52" s="134"/>
      <c r="Q52" s="135"/>
      <c r="R52" s="134"/>
      <c r="S52" s="135"/>
      <c r="T52" s="134"/>
      <c r="U52" s="135"/>
      <c r="V52" s="136"/>
    </row>
    <row r="53">
      <c r="A53" s="110" t="s">
        <v>220</v>
      </c>
      <c r="B53" s="137"/>
      <c r="C53" s="138"/>
      <c r="D53" s="137"/>
      <c r="E53" s="138"/>
      <c r="F53" s="137"/>
      <c r="G53" s="138"/>
      <c r="H53" s="137"/>
      <c r="I53" s="138"/>
      <c r="J53" s="128">
        <v>49205.0</v>
      </c>
      <c r="K53" s="129">
        <v>11131.0</v>
      </c>
      <c r="L53" s="137"/>
      <c r="M53" s="138"/>
      <c r="N53" s="128">
        <v>132358.0</v>
      </c>
      <c r="O53" s="129">
        <v>106208.0</v>
      </c>
      <c r="P53" s="128">
        <v>7.054187638E10</v>
      </c>
      <c r="Q53" s="129">
        <v>6.9487859001E10</v>
      </c>
      <c r="R53" s="137"/>
      <c r="S53" s="138"/>
      <c r="T53" s="137"/>
      <c r="U53" s="138"/>
      <c r="V53" s="139"/>
    </row>
    <row r="54">
      <c r="A54" s="110" t="s">
        <v>221</v>
      </c>
      <c r="B54" s="128">
        <v>4.12E11</v>
      </c>
      <c r="C54" s="129">
        <v>1.254E12</v>
      </c>
      <c r="D54" s="137"/>
      <c r="E54" s="138"/>
      <c r="F54" s="137"/>
      <c r="G54" s="138"/>
      <c r="H54" s="137"/>
      <c r="I54" s="138"/>
      <c r="J54" s="137"/>
      <c r="K54" s="138"/>
      <c r="L54" s="137"/>
      <c r="M54" s="138"/>
      <c r="N54" s="137"/>
      <c r="O54" s="138"/>
      <c r="P54" s="137"/>
      <c r="Q54" s="138"/>
      <c r="R54" s="137"/>
      <c r="S54" s="138"/>
      <c r="T54" s="137"/>
      <c r="U54" s="138"/>
      <c r="V54" s="139"/>
    </row>
    <row r="55">
      <c r="A55" s="110" t="s">
        <v>222</v>
      </c>
      <c r="B55" s="137"/>
      <c r="C55" s="138"/>
      <c r="D55" s="137"/>
      <c r="E55" s="138"/>
      <c r="F55" s="128">
        <v>2.2452E10</v>
      </c>
      <c r="G55" s="129">
        <v>4.5355E10</v>
      </c>
      <c r="H55" s="137"/>
      <c r="I55" s="138"/>
      <c r="J55" s="137"/>
      <c r="K55" s="138"/>
      <c r="L55" s="137"/>
      <c r="M55" s="138"/>
      <c r="N55" s="137"/>
      <c r="O55" s="138"/>
      <c r="P55" s="137"/>
      <c r="Q55" s="138"/>
      <c r="R55" s="137"/>
      <c r="S55" s="138"/>
      <c r="T55" s="137"/>
      <c r="U55" s="138"/>
      <c r="V55" s="139"/>
    </row>
    <row r="56">
      <c r="A56" s="110" t="s">
        <v>223</v>
      </c>
      <c r="B56" s="128">
        <v>1.493E12</v>
      </c>
      <c r="C56" s="129">
        <v>2.2E10</v>
      </c>
      <c r="D56" s="137"/>
      <c r="E56" s="138"/>
      <c r="F56" s="128">
        <v>1.731673E12</v>
      </c>
      <c r="G56" s="129">
        <v>2.66011E11</v>
      </c>
      <c r="H56" s="137"/>
      <c r="I56" s="138"/>
      <c r="J56" s="137"/>
      <c r="K56" s="138"/>
      <c r="L56" s="137"/>
      <c r="M56" s="138"/>
      <c r="N56" s="137"/>
      <c r="O56" s="138"/>
      <c r="P56" s="137"/>
      <c r="Q56" s="138"/>
      <c r="R56" s="137"/>
      <c r="S56" s="138"/>
      <c r="T56" s="137"/>
      <c r="U56" s="138"/>
      <c r="V56" s="139"/>
    </row>
    <row r="57">
      <c r="A57" s="110" t="s">
        <v>224</v>
      </c>
      <c r="B57" s="128">
        <v>6.367E12</v>
      </c>
      <c r="C57" s="129">
        <v>5.968E12</v>
      </c>
      <c r="D57" s="128">
        <v>126469.0</v>
      </c>
      <c r="E57" s="129">
        <v>164604.0</v>
      </c>
      <c r="F57" s="128">
        <v>3.537279E12</v>
      </c>
      <c r="G57" s="129">
        <v>2.980689E12</v>
      </c>
      <c r="H57" s="137"/>
      <c r="I57" s="138"/>
      <c r="J57" s="128">
        <v>247114.0</v>
      </c>
      <c r="K57" s="129">
        <v>302078.0</v>
      </c>
      <c r="L57" s="137"/>
      <c r="M57" s="138"/>
      <c r="N57" s="128">
        <v>64829.0</v>
      </c>
      <c r="O57" s="129">
        <v>51412.0</v>
      </c>
      <c r="P57" s="128">
        <v>7.8837390701E10</v>
      </c>
      <c r="Q57" s="129">
        <v>8.3807263724E10</v>
      </c>
      <c r="R57" s="128">
        <v>52777.0</v>
      </c>
      <c r="S57" s="129">
        <v>47971.0</v>
      </c>
      <c r="T57" s="128">
        <v>3866428.0</v>
      </c>
      <c r="U57" s="129">
        <v>4780638.0</v>
      </c>
      <c r="V57" s="130"/>
    </row>
    <row r="58">
      <c r="A58" s="110" t="s">
        <v>233</v>
      </c>
      <c r="B58" s="132">
        <f t="shared" ref="B58:U58" si="13">sum(B59:B60)</f>
        <v>7410000000000</v>
      </c>
      <c r="C58" s="132">
        <f t="shared" si="13"/>
        <v>7310000000000</v>
      </c>
      <c r="D58" s="132">
        <f t="shared" si="13"/>
        <v>0</v>
      </c>
      <c r="E58" s="132">
        <f t="shared" si="13"/>
        <v>0</v>
      </c>
      <c r="F58" s="132">
        <f t="shared" si="13"/>
        <v>0</v>
      </c>
      <c r="G58" s="132">
        <f t="shared" si="13"/>
        <v>0</v>
      </c>
      <c r="H58" s="132">
        <f t="shared" si="13"/>
        <v>0</v>
      </c>
      <c r="I58" s="132">
        <f t="shared" si="13"/>
        <v>0</v>
      </c>
      <c r="J58" s="132">
        <f t="shared" si="13"/>
        <v>0</v>
      </c>
      <c r="K58" s="132">
        <f t="shared" si="13"/>
        <v>0</v>
      </c>
      <c r="L58" s="132">
        <f t="shared" si="13"/>
        <v>0</v>
      </c>
      <c r="M58" s="132">
        <f t="shared" si="13"/>
        <v>0</v>
      </c>
      <c r="N58" s="132">
        <f t="shared" si="13"/>
        <v>0</v>
      </c>
      <c r="O58" s="132">
        <f t="shared" si="13"/>
        <v>0</v>
      </c>
      <c r="P58" s="132">
        <f t="shared" si="13"/>
        <v>0</v>
      </c>
      <c r="Q58" s="132">
        <f t="shared" si="13"/>
        <v>0</v>
      </c>
      <c r="R58" s="132">
        <f t="shared" si="13"/>
        <v>0</v>
      </c>
      <c r="S58" s="132">
        <f t="shared" si="13"/>
        <v>0</v>
      </c>
      <c r="T58" s="132">
        <f t="shared" si="13"/>
        <v>0</v>
      </c>
      <c r="U58" s="132">
        <f t="shared" si="13"/>
        <v>0</v>
      </c>
      <c r="V58" s="142"/>
    </row>
    <row r="59">
      <c r="A59" s="93" t="s">
        <v>234</v>
      </c>
      <c r="B59" s="111">
        <v>5.91E12</v>
      </c>
      <c r="C59" s="112">
        <v>5.675E12</v>
      </c>
      <c r="D59" s="134"/>
      <c r="E59" s="135"/>
      <c r="F59" s="134"/>
      <c r="G59" s="135"/>
      <c r="H59" s="134"/>
      <c r="I59" s="135"/>
      <c r="J59" s="134"/>
      <c r="K59" s="135"/>
      <c r="L59" s="134"/>
      <c r="M59" s="135"/>
      <c r="N59" s="134"/>
      <c r="O59" s="135"/>
      <c r="P59" s="134"/>
      <c r="Q59" s="135"/>
      <c r="R59" s="134"/>
      <c r="S59" s="135"/>
      <c r="T59" s="134"/>
      <c r="U59" s="135"/>
      <c r="V59" s="136"/>
    </row>
    <row r="60">
      <c r="A60" s="93" t="s">
        <v>235</v>
      </c>
      <c r="B60" s="111">
        <v>1.5E12</v>
      </c>
      <c r="C60" s="112">
        <v>1.635E12</v>
      </c>
      <c r="D60" s="134"/>
      <c r="E60" s="135"/>
      <c r="F60" s="134"/>
      <c r="G60" s="135"/>
      <c r="H60" s="134"/>
      <c r="I60" s="135"/>
      <c r="J60" s="134"/>
      <c r="K60" s="135"/>
      <c r="L60" s="134"/>
      <c r="M60" s="135"/>
      <c r="N60" s="134"/>
      <c r="O60" s="135"/>
      <c r="P60" s="134"/>
      <c r="Q60" s="135"/>
      <c r="R60" s="134"/>
      <c r="S60" s="135"/>
      <c r="T60" s="134"/>
      <c r="U60" s="135"/>
      <c r="V60" s="136"/>
    </row>
    <row r="61">
      <c r="A61" s="110" t="s">
        <v>237</v>
      </c>
      <c r="B61" s="128">
        <v>1.714E12</v>
      </c>
      <c r="C61" s="129">
        <v>1.581E12</v>
      </c>
      <c r="D61" s="137"/>
      <c r="E61" s="138"/>
      <c r="F61" s="137"/>
      <c r="G61" s="138"/>
      <c r="H61" s="137"/>
      <c r="I61" s="138"/>
      <c r="J61" s="137"/>
      <c r="K61" s="138"/>
      <c r="L61" s="137"/>
      <c r="M61" s="138"/>
      <c r="N61" s="137"/>
      <c r="O61" s="138"/>
      <c r="P61" s="137"/>
      <c r="Q61" s="138"/>
      <c r="R61" s="137"/>
      <c r="S61" s="138"/>
      <c r="T61" s="137"/>
      <c r="U61" s="138"/>
      <c r="V61" s="139"/>
    </row>
    <row r="62">
      <c r="A62" s="110" t="s">
        <v>239</v>
      </c>
      <c r="B62" s="128">
        <v>7.137E12</v>
      </c>
      <c r="C62" s="129">
        <v>7.172E12</v>
      </c>
      <c r="D62" s="137"/>
      <c r="E62" s="138"/>
      <c r="F62" s="128">
        <v>2.28097E11</v>
      </c>
      <c r="G62" s="129">
        <v>2.2176E11</v>
      </c>
      <c r="H62" s="137"/>
      <c r="I62" s="138"/>
      <c r="J62" s="128">
        <v>549319.0</v>
      </c>
      <c r="K62" s="129">
        <v>551002.0</v>
      </c>
      <c r="L62" s="137"/>
      <c r="M62" s="138"/>
      <c r="N62" s="128">
        <v>13423.0</v>
      </c>
      <c r="O62" s="129">
        <v>1392.0</v>
      </c>
      <c r="P62" s="128">
        <v>3.17725718332E11</v>
      </c>
      <c r="Q62" s="129">
        <v>3.3307526696E11</v>
      </c>
      <c r="R62" s="137"/>
      <c r="S62" s="138"/>
      <c r="T62" s="137"/>
      <c r="U62" s="138"/>
      <c r="V62" s="139"/>
    </row>
    <row r="63">
      <c r="A63" s="110" t="s">
        <v>241</v>
      </c>
      <c r="B63" s="128">
        <v>7.2911E13</v>
      </c>
      <c r="C63" s="129">
        <v>5.9536E13</v>
      </c>
      <c r="D63" s="128">
        <v>8052524.0</v>
      </c>
      <c r="E63" s="129">
        <v>7204035.0</v>
      </c>
      <c r="F63" s="128">
        <v>3.6001559E13</v>
      </c>
      <c r="G63" s="129">
        <v>2.3677857E13</v>
      </c>
      <c r="H63" s="128">
        <v>9.310734E12</v>
      </c>
      <c r="I63" s="129">
        <v>9.536027E12</v>
      </c>
      <c r="J63" s="128">
        <v>4741469.0</v>
      </c>
      <c r="K63" s="129">
        <v>3290108.0</v>
      </c>
      <c r="L63" s="128">
        <v>3329989.0</v>
      </c>
      <c r="M63" s="129">
        <v>3293157.0</v>
      </c>
      <c r="N63" s="128">
        <v>1.9155749E7</v>
      </c>
      <c r="O63" s="129">
        <v>1.4894921E7</v>
      </c>
      <c r="P63" s="128">
        <v>4.24271193208E11</v>
      </c>
      <c r="Q63" s="129">
        <v>4.25774133745E11</v>
      </c>
      <c r="R63" s="128">
        <v>1554538.0</v>
      </c>
      <c r="S63" s="129">
        <v>1610837.0</v>
      </c>
      <c r="T63" s="128">
        <v>1.69237052E8</v>
      </c>
      <c r="U63" s="129">
        <v>5.1857249E7</v>
      </c>
      <c r="V63" s="130"/>
    </row>
    <row r="64">
      <c r="A64" s="110" t="s">
        <v>242</v>
      </c>
      <c r="B64" s="137"/>
      <c r="C64" s="138"/>
      <c r="D64" s="128">
        <v>7237734.0</v>
      </c>
      <c r="E64" s="129">
        <v>6303256.0</v>
      </c>
      <c r="F64" s="137"/>
      <c r="G64" s="138"/>
      <c r="H64" s="137"/>
      <c r="I64" s="138"/>
      <c r="J64" s="128">
        <v>5322123.0</v>
      </c>
      <c r="K64" s="129">
        <v>4736070.0</v>
      </c>
      <c r="L64" s="137"/>
      <c r="M64" s="138"/>
      <c r="N64" s="137"/>
      <c r="O64" s="138"/>
      <c r="P64" s="128">
        <v>1.088179470579E12</v>
      </c>
      <c r="Q64" s="129">
        <v>8.35110929345E11</v>
      </c>
      <c r="R64" s="137"/>
      <c r="S64" s="138"/>
      <c r="T64" s="137"/>
      <c r="U64" s="138"/>
      <c r="V64" s="139"/>
    </row>
    <row r="65">
      <c r="A65" s="110" t="s">
        <v>246</v>
      </c>
      <c r="B65" s="128">
        <v>4.489E12</v>
      </c>
      <c r="C65" s="129">
        <v>4.836E12</v>
      </c>
      <c r="D65" s="137"/>
      <c r="E65" s="138"/>
      <c r="F65" s="128">
        <v>4.488727E12</v>
      </c>
      <c r="G65" s="129">
        <v>4.836058E12</v>
      </c>
      <c r="H65" s="137"/>
      <c r="I65" s="138"/>
      <c r="J65" s="137"/>
      <c r="K65" s="138"/>
      <c r="L65" s="137"/>
      <c r="M65" s="138"/>
      <c r="N65" s="137"/>
      <c r="O65" s="138"/>
      <c r="P65" s="137"/>
      <c r="Q65" s="138"/>
      <c r="R65" s="137"/>
      <c r="S65" s="138"/>
      <c r="T65" s="137"/>
      <c r="U65" s="138"/>
      <c r="V65" s="139"/>
    </row>
    <row r="66">
      <c r="A66" s="110" t="s">
        <v>247</v>
      </c>
      <c r="B66" s="128">
        <v>9.07E12</v>
      </c>
      <c r="C66" s="129">
        <v>8.774E12</v>
      </c>
      <c r="D66" s="137"/>
      <c r="E66" s="138"/>
      <c r="F66" s="137"/>
      <c r="G66" s="138"/>
      <c r="H66" s="137"/>
      <c r="I66" s="138"/>
      <c r="J66" s="137"/>
      <c r="K66" s="138"/>
      <c r="L66" s="137"/>
      <c r="M66" s="138"/>
      <c r="N66" s="137"/>
      <c r="O66" s="138"/>
      <c r="P66" s="137"/>
      <c r="Q66" s="138"/>
      <c r="R66" s="137"/>
      <c r="S66" s="138"/>
      <c r="T66" s="137"/>
      <c r="U66" s="138"/>
      <c r="V66" s="139"/>
    </row>
    <row r="67">
      <c r="A67" s="110" t="s">
        <v>248</v>
      </c>
      <c r="B67" s="128">
        <v>1.7846E13</v>
      </c>
      <c r="C67" s="129">
        <v>1.1905E13</v>
      </c>
      <c r="D67" s="137"/>
      <c r="E67" s="138"/>
      <c r="F67" s="128">
        <v>1.7845848E13</v>
      </c>
      <c r="G67" s="129">
        <v>1.1904934E13</v>
      </c>
      <c r="H67" s="137"/>
      <c r="I67" s="138"/>
      <c r="J67" s="137"/>
      <c r="K67" s="138"/>
      <c r="L67" s="137"/>
      <c r="M67" s="138"/>
      <c r="N67" s="137"/>
      <c r="O67" s="138"/>
      <c r="P67" s="137"/>
      <c r="Q67" s="138"/>
      <c r="R67" s="137"/>
      <c r="S67" s="138"/>
      <c r="T67" s="128">
        <v>2.52600527E8</v>
      </c>
      <c r="U67" s="129">
        <v>2.7333085E8</v>
      </c>
      <c r="V67" s="130"/>
    </row>
    <row r="68">
      <c r="A68" s="110" t="s">
        <v>251</v>
      </c>
      <c r="B68" s="132">
        <f t="shared" ref="B68:U68" si="14">sum(B69:B70)</f>
        <v>4087000000000</v>
      </c>
      <c r="C68" s="132">
        <f t="shared" si="14"/>
        <v>4139000000000</v>
      </c>
      <c r="D68" s="132">
        <f t="shared" si="14"/>
        <v>0</v>
      </c>
      <c r="E68" s="132">
        <f t="shared" si="14"/>
        <v>0</v>
      </c>
      <c r="F68" s="132">
        <f t="shared" si="14"/>
        <v>3822827000000</v>
      </c>
      <c r="G68" s="132">
        <f t="shared" si="14"/>
        <v>4104667000000</v>
      </c>
      <c r="H68" s="132">
        <f t="shared" si="14"/>
        <v>0</v>
      </c>
      <c r="I68" s="132">
        <f t="shared" si="14"/>
        <v>0</v>
      </c>
      <c r="J68" s="132">
        <f t="shared" si="14"/>
        <v>0</v>
      </c>
      <c r="K68" s="132">
        <f t="shared" si="14"/>
        <v>0</v>
      </c>
      <c r="L68" s="132">
        <f t="shared" si="14"/>
        <v>0</v>
      </c>
      <c r="M68" s="132">
        <f t="shared" si="14"/>
        <v>0</v>
      </c>
      <c r="N68" s="132">
        <f t="shared" si="14"/>
        <v>0</v>
      </c>
      <c r="O68" s="132">
        <f t="shared" si="14"/>
        <v>0</v>
      </c>
      <c r="P68" s="132">
        <f t="shared" si="14"/>
        <v>0</v>
      </c>
      <c r="Q68" s="132">
        <f t="shared" si="14"/>
        <v>0</v>
      </c>
      <c r="R68" s="132">
        <f t="shared" si="14"/>
        <v>0</v>
      </c>
      <c r="S68" s="132">
        <f t="shared" si="14"/>
        <v>0</v>
      </c>
      <c r="T68" s="132">
        <f t="shared" si="14"/>
        <v>0</v>
      </c>
      <c r="U68" s="132">
        <f t="shared" si="14"/>
        <v>0</v>
      </c>
      <c r="V68" s="142"/>
    </row>
    <row r="69">
      <c r="A69" s="93" t="s">
        <v>253</v>
      </c>
      <c r="B69" s="111">
        <v>2.374E12</v>
      </c>
      <c r="C69" s="112">
        <v>2.389E12</v>
      </c>
      <c r="D69" s="134"/>
      <c r="E69" s="135"/>
      <c r="F69" s="111">
        <v>2.374321E12</v>
      </c>
      <c r="G69" s="112">
        <v>2.389396E12</v>
      </c>
      <c r="H69" s="134"/>
      <c r="I69" s="135"/>
      <c r="J69" s="134"/>
      <c r="K69" s="135"/>
      <c r="L69" s="134"/>
      <c r="M69" s="135"/>
      <c r="N69" s="134"/>
      <c r="O69" s="135"/>
      <c r="P69" s="134"/>
      <c r="Q69" s="135"/>
      <c r="R69" s="134"/>
      <c r="S69" s="135"/>
      <c r="T69" s="134"/>
      <c r="U69" s="135"/>
      <c r="V69" s="136"/>
    </row>
    <row r="70">
      <c r="A70" s="93" t="s">
        <v>256</v>
      </c>
      <c r="B70" s="111">
        <v>1.713E12</v>
      </c>
      <c r="C70" s="112">
        <v>1.75E12</v>
      </c>
      <c r="D70" s="134"/>
      <c r="E70" s="135"/>
      <c r="F70" s="111">
        <v>1.448506E12</v>
      </c>
      <c r="G70" s="112">
        <v>1.715271E12</v>
      </c>
      <c r="H70" s="134"/>
      <c r="I70" s="135"/>
      <c r="J70" s="134"/>
      <c r="K70" s="135"/>
      <c r="L70" s="134"/>
      <c r="M70" s="135"/>
      <c r="N70" s="134"/>
      <c r="O70" s="135"/>
      <c r="P70" s="134"/>
      <c r="Q70" s="135"/>
      <c r="R70" s="134"/>
      <c r="S70" s="135"/>
      <c r="T70" s="134"/>
      <c r="U70" s="135"/>
      <c r="V70" s="136"/>
    </row>
    <row r="71">
      <c r="A71" s="110" t="s">
        <v>257</v>
      </c>
      <c r="B71" s="128">
        <v>2.909E12</v>
      </c>
      <c r="C71" s="129">
        <v>2.836E12</v>
      </c>
      <c r="D71" s="128">
        <v>3651.0</v>
      </c>
      <c r="E71" s="138"/>
      <c r="F71" s="128">
        <v>7.5699E10</v>
      </c>
      <c r="G71" s="129">
        <v>8.908E9</v>
      </c>
      <c r="H71" s="137"/>
      <c r="I71" s="138"/>
      <c r="J71" s="137"/>
      <c r="K71" s="138"/>
      <c r="L71" s="137"/>
      <c r="M71" s="138"/>
      <c r="N71" s="137"/>
      <c r="O71" s="138"/>
      <c r="P71" s="137"/>
      <c r="Q71" s="138"/>
      <c r="R71" s="137"/>
      <c r="S71" s="138"/>
      <c r="T71" s="137"/>
      <c r="U71" s="138"/>
      <c r="V71" s="139"/>
    </row>
    <row r="72">
      <c r="A72" s="110" t="s">
        <v>259</v>
      </c>
      <c r="B72" s="128">
        <v>5.31E12</v>
      </c>
      <c r="C72" s="129">
        <v>5.016E12</v>
      </c>
      <c r="D72" s="137"/>
      <c r="E72" s="138"/>
      <c r="F72" s="128">
        <v>2.287291E12</v>
      </c>
      <c r="G72" s="129">
        <v>2.676223E12</v>
      </c>
      <c r="H72" s="128">
        <v>6.1925E10</v>
      </c>
      <c r="I72" s="129">
        <v>6.1925E10</v>
      </c>
      <c r="J72" s="128">
        <v>110729.0</v>
      </c>
      <c r="K72" s="129">
        <v>79437.0</v>
      </c>
      <c r="L72" s="137"/>
      <c r="M72" s="138"/>
      <c r="N72" s="128">
        <v>133422.0</v>
      </c>
      <c r="O72" s="138"/>
      <c r="P72" s="137"/>
      <c r="Q72" s="138"/>
      <c r="R72" s="128">
        <v>91366.0</v>
      </c>
      <c r="S72" s="129">
        <v>91366.0</v>
      </c>
      <c r="T72" s="137"/>
      <c r="U72" s="129">
        <v>0.0</v>
      </c>
      <c r="V72" s="130"/>
    </row>
    <row r="73">
      <c r="A73" s="110" t="s">
        <v>260</v>
      </c>
      <c r="B73" s="128">
        <v>2.667E12</v>
      </c>
      <c r="C73" s="129">
        <v>1.811E12</v>
      </c>
      <c r="D73" s="137"/>
      <c r="E73" s="138"/>
      <c r="F73" s="137"/>
      <c r="G73" s="138"/>
      <c r="H73" s="128">
        <v>3.99468E11</v>
      </c>
      <c r="I73" s="129">
        <v>4.47059E11</v>
      </c>
      <c r="J73" s="137"/>
      <c r="K73" s="138"/>
      <c r="L73" s="137"/>
      <c r="M73" s="138"/>
      <c r="N73" s="128">
        <v>560716.0</v>
      </c>
      <c r="O73" s="129">
        <v>7311.0</v>
      </c>
      <c r="P73" s="137"/>
      <c r="Q73" s="138"/>
      <c r="R73" s="137"/>
      <c r="S73" s="138"/>
      <c r="T73" s="137"/>
      <c r="U73" s="138"/>
      <c r="V73" s="139"/>
    </row>
    <row r="74">
      <c r="A74" s="110" t="s">
        <v>262</v>
      </c>
      <c r="B74" s="128">
        <v>3.282E12</v>
      </c>
      <c r="C74" s="129">
        <v>1.194E12</v>
      </c>
      <c r="D74" s="128">
        <v>456381.0</v>
      </c>
      <c r="E74" s="129">
        <v>464455.0</v>
      </c>
      <c r="F74" s="137"/>
      <c r="G74" s="138"/>
      <c r="H74" s="128">
        <v>8.4059E10</v>
      </c>
      <c r="I74" s="129">
        <v>7.8287E10</v>
      </c>
      <c r="J74" s="128">
        <v>9767.0</v>
      </c>
      <c r="K74" s="129">
        <v>801045.0</v>
      </c>
      <c r="L74" s="128">
        <v>8907.0</v>
      </c>
      <c r="M74" s="129">
        <v>12429.0</v>
      </c>
      <c r="N74" s="128">
        <v>166507.0</v>
      </c>
      <c r="O74" s="129">
        <v>143297.0</v>
      </c>
      <c r="P74" s="128">
        <v>1.05226682372E11</v>
      </c>
      <c r="Q74" s="129">
        <v>1.36393995007E11</v>
      </c>
      <c r="R74" s="128">
        <v>52715.0</v>
      </c>
      <c r="S74" s="129">
        <v>64721.0</v>
      </c>
      <c r="T74" s="128">
        <v>3.7923386E7</v>
      </c>
      <c r="U74" s="129">
        <v>4.019093E7</v>
      </c>
      <c r="V74" s="130"/>
    </row>
    <row r="75">
      <c r="A75" s="120" t="s">
        <v>67</v>
      </c>
      <c r="B75" s="121">
        <v>1.95261E14</v>
      </c>
      <c r="C75" s="122">
        <v>1.69577E14</v>
      </c>
      <c r="D75" s="121">
        <v>1.8540983E7</v>
      </c>
      <c r="E75" s="122">
        <v>1.9275574E7</v>
      </c>
      <c r="F75" s="121">
        <v>6.9992685E13</v>
      </c>
      <c r="G75" s="122">
        <v>5.0964395E13</v>
      </c>
      <c r="H75" s="121">
        <v>1.3282848E13</v>
      </c>
      <c r="I75" s="122">
        <v>1.4320858E13</v>
      </c>
      <c r="J75" s="121">
        <v>1.5105159E7</v>
      </c>
      <c r="K75" s="122">
        <v>1.125684E7</v>
      </c>
      <c r="L75" s="121">
        <v>4125086.0</v>
      </c>
      <c r="M75" s="122">
        <v>4035517.0</v>
      </c>
      <c r="N75" s="121">
        <v>8680134.0</v>
      </c>
      <c r="O75" s="122">
        <v>6139263.0</v>
      </c>
      <c r="P75" s="121">
        <v>1.566871579663E12</v>
      </c>
      <c r="Q75" s="122">
        <v>1.315265981438E12</v>
      </c>
      <c r="R75" s="121">
        <v>504765.0</v>
      </c>
      <c r="S75" s="122">
        <v>575967.0</v>
      </c>
      <c r="T75" s="121">
        <v>4.58386742E8</v>
      </c>
      <c r="U75" s="122">
        <v>2.86533351E8</v>
      </c>
      <c r="V75" s="146"/>
    </row>
    <row r="76">
      <c r="A76" s="124" t="s">
        <v>266</v>
      </c>
      <c r="B76" s="143">
        <v>1.25022E14</v>
      </c>
      <c r="C76" s="144">
        <v>1.19198E14</v>
      </c>
      <c r="D76" s="143">
        <v>1.7262927E7</v>
      </c>
      <c r="E76" s="144">
        <v>1.7389232E7</v>
      </c>
      <c r="F76" s="143">
        <v>4.3038299E13</v>
      </c>
      <c r="G76" s="144">
        <v>4.2037402E13</v>
      </c>
      <c r="H76" s="143">
        <v>1.1223968E13</v>
      </c>
      <c r="I76" s="144">
        <v>1.2442223E13</v>
      </c>
      <c r="J76" s="143">
        <v>1.1051208E7</v>
      </c>
      <c r="K76" s="144">
        <v>7563881.0</v>
      </c>
      <c r="L76" s="143">
        <v>2122553.0</v>
      </c>
      <c r="M76" s="144">
        <v>2239843.0</v>
      </c>
      <c r="N76" s="143">
        <v>7368187.0</v>
      </c>
      <c r="O76" s="144">
        <v>4822152.0</v>
      </c>
      <c r="P76" s="143">
        <v>7.63625178514E11</v>
      </c>
      <c r="Q76" s="144">
        <v>6.69768766924E11</v>
      </c>
      <c r="R76" s="143">
        <v>461979.0</v>
      </c>
      <c r="S76" s="144">
        <v>541048.0</v>
      </c>
      <c r="T76" s="143">
        <v>2.56844191E8</v>
      </c>
      <c r="U76" s="144">
        <v>2.25718203E8</v>
      </c>
      <c r="V76" s="127"/>
    </row>
    <row r="77">
      <c r="A77" s="110" t="s">
        <v>267</v>
      </c>
      <c r="B77" s="137"/>
      <c r="C77" s="138"/>
      <c r="D77" s="128">
        <v>62792.0</v>
      </c>
      <c r="E77" s="129">
        <v>446.0</v>
      </c>
      <c r="F77" s="137"/>
      <c r="G77" s="138"/>
      <c r="H77" s="137"/>
      <c r="I77" s="138"/>
      <c r="J77" s="128">
        <v>2855805.0</v>
      </c>
      <c r="K77" s="129">
        <v>600679.0</v>
      </c>
      <c r="L77" s="128">
        <v>1078994.0</v>
      </c>
      <c r="M77" s="129">
        <v>1055502.0</v>
      </c>
      <c r="N77" s="128">
        <v>2000000.0</v>
      </c>
      <c r="O77" s="138"/>
      <c r="P77" s="137"/>
      <c r="Q77" s="138"/>
      <c r="R77" s="137"/>
      <c r="S77" s="138"/>
      <c r="T77" s="137"/>
      <c r="U77" s="138"/>
      <c r="V77" s="139"/>
    </row>
    <row r="78">
      <c r="A78" s="110" t="s">
        <v>269</v>
      </c>
      <c r="B78" s="132">
        <f t="shared" ref="B78:U78" si="15">sum(B79:B80)</f>
        <v>40529000000000</v>
      </c>
      <c r="C78" s="132">
        <f t="shared" si="15"/>
        <v>37644000000000</v>
      </c>
      <c r="D78" s="132">
        <f t="shared" si="15"/>
        <v>10982713</v>
      </c>
      <c r="E78" s="132">
        <f t="shared" si="15"/>
        <v>10355351</v>
      </c>
      <c r="F78" s="132">
        <f t="shared" si="15"/>
        <v>29110573000000</v>
      </c>
      <c r="G78" s="132">
        <f t="shared" si="15"/>
        <v>24848751000000</v>
      </c>
      <c r="H78" s="132">
        <f t="shared" si="15"/>
        <v>4063637000000</v>
      </c>
      <c r="I78" s="132">
        <f t="shared" si="15"/>
        <v>4699974000000</v>
      </c>
      <c r="J78" s="132">
        <f t="shared" si="15"/>
        <v>2602976</v>
      </c>
      <c r="K78" s="132">
        <f t="shared" si="15"/>
        <v>2385779</v>
      </c>
      <c r="L78" s="132">
        <f t="shared" si="15"/>
        <v>251962</v>
      </c>
      <c r="M78" s="132">
        <f t="shared" si="15"/>
        <v>211304</v>
      </c>
      <c r="N78" s="132">
        <f t="shared" si="15"/>
        <v>1747439</v>
      </c>
      <c r="O78" s="132">
        <f t="shared" si="15"/>
        <v>1834752</v>
      </c>
      <c r="P78" s="132">
        <f t="shared" si="15"/>
        <v>125623110112</v>
      </c>
      <c r="Q78" s="132">
        <f t="shared" si="15"/>
        <v>144350074482</v>
      </c>
      <c r="R78" s="132">
        <f t="shared" si="15"/>
        <v>187198</v>
      </c>
      <c r="S78" s="132">
        <f t="shared" si="15"/>
        <v>209323</v>
      </c>
      <c r="T78" s="132">
        <f t="shared" si="15"/>
        <v>79666662</v>
      </c>
      <c r="U78" s="132">
        <f t="shared" si="15"/>
        <v>20309667</v>
      </c>
      <c r="V78" s="142"/>
    </row>
    <row r="79">
      <c r="A79" s="93" t="s">
        <v>270</v>
      </c>
      <c r="B79" s="111">
        <v>3.4775E13</v>
      </c>
      <c r="C79" s="112">
        <v>3.1306E13</v>
      </c>
      <c r="D79" s="111">
        <v>1.0865742E7</v>
      </c>
      <c r="E79" s="112">
        <v>1.0340545E7</v>
      </c>
      <c r="F79" s="111">
        <v>2.888299E13</v>
      </c>
      <c r="G79" s="112">
        <v>2.459071E13</v>
      </c>
      <c r="H79" s="111">
        <v>3.983231E12</v>
      </c>
      <c r="I79" s="112">
        <v>4.508015E12</v>
      </c>
      <c r="J79" s="111">
        <v>2590492.0</v>
      </c>
      <c r="K79" s="112">
        <v>2245438.0</v>
      </c>
      <c r="L79" s="111">
        <v>227985.0</v>
      </c>
      <c r="M79" s="112">
        <v>185702.0</v>
      </c>
      <c r="N79" s="111">
        <v>1712761.0</v>
      </c>
      <c r="O79" s="112">
        <v>1814723.0</v>
      </c>
      <c r="P79" s="111">
        <v>9.3817482017E10</v>
      </c>
      <c r="Q79" s="112">
        <v>9.9989406971E10</v>
      </c>
      <c r="R79" s="111">
        <v>163742.0</v>
      </c>
      <c r="S79" s="112">
        <v>184185.0</v>
      </c>
      <c r="T79" s="111">
        <v>7.8527957E7</v>
      </c>
      <c r="U79" s="112">
        <v>2.0248094E7</v>
      </c>
      <c r="V79" s="140"/>
    </row>
    <row r="80">
      <c r="A80" s="93" t="s">
        <v>271</v>
      </c>
      <c r="B80" s="111">
        <v>5.754E12</v>
      </c>
      <c r="C80" s="112">
        <v>6.338E12</v>
      </c>
      <c r="D80" s="111">
        <v>116971.0</v>
      </c>
      <c r="E80" s="112">
        <v>14806.0</v>
      </c>
      <c r="F80" s="111">
        <v>2.27583E11</v>
      </c>
      <c r="G80" s="112">
        <v>2.58041E11</v>
      </c>
      <c r="H80" s="111">
        <v>8.0406E10</v>
      </c>
      <c r="I80" s="112">
        <v>1.91959E11</v>
      </c>
      <c r="J80" s="111">
        <v>12484.0</v>
      </c>
      <c r="K80" s="112">
        <v>140341.0</v>
      </c>
      <c r="L80" s="111">
        <v>23977.0</v>
      </c>
      <c r="M80" s="112">
        <v>25602.0</v>
      </c>
      <c r="N80" s="111">
        <v>34678.0</v>
      </c>
      <c r="O80" s="112">
        <v>20029.0</v>
      </c>
      <c r="P80" s="111">
        <v>3.1805628095E10</v>
      </c>
      <c r="Q80" s="112">
        <v>4.4360667511E10</v>
      </c>
      <c r="R80" s="111">
        <v>23456.0</v>
      </c>
      <c r="S80" s="112">
        <v>25138.0</v>
      </c>
      <c r="T80" s="111">
        <v>1138705.0</v>
      </c>
      <c r="U80" s="112">
        <v>61573.0</v>
      </c>
      <c r="V80" s="140"/>
    </row>
    <row r="81">
      <c r="A81" s="110" t="s">
        <v>272</v>
      </c>
      <c r="B81" s="132">
        <f t="shared" ref="B81:U81" si="16">sum(B82:B83)</f>
        <v>12640000000000</v>
      </c>
      <c r="C81" s="132">
        <f t="shared" si="16"/>
        <v>11958000000000</v>
      </c>
      <c r="D81" s="132">
        <f t="shared" si="16"/>
        <v>3168624</v>
      </c>
      <c r="E81" s="132">
        <f t="shared" si="16"/>
        <v>3015336</v>
      </c>
      <c r="F81" s="132">
        <f t="shared" si="16"/>
        <v>655774000000</v>
      </c>
      <c r="G81" s="132">
        <f t="shared" si="16"/>
        <v>583427000000</v>
      </c>
      <c r="H81" s="132">
        <f t="shared" si="16"/>
        <v>2377300000000</v>
      </c>
      <c r="I81" s="132">
        <f t="shared" si="16"/>
        <v>2304909000000</v>
      </c>
      <c r="J81" s="132">
        <f t="shared" si="16"/>
        <v>1492149</v>
      </c>
      <c r="K81" s="132">
        <f t="shared" si="16"/>
        <v>923479</v>
      </c>
      <c r="L81" s="132">
        <f t="shared" si="16"/>
        <v>25808</v>
      </c>
      <c r="M81" s="132">
        <f t="shared" si="16"/>
        <v>42288</v>
      </c>
      <c r="N81" s="132">
        <f t="shared" si="16"/>
        <v>964814</v>
      </c>
      <c r="O81" s="132">
        <f t="shared" si="16"/>
        <v>748090</v>
      </c>
      <c r="P81" s="132">
        <f t="shared" si="16"/>
        <v>14894039559</v>
      </c>
      <c r="Q81" s="132">
        <f t="shared" si="16"/>
        <v>7119968443</v>
      </c>
      <c r="R81" s="132">
        <f t="shared" si="16"/>
        <v>7024</v>
      </c>
      <c r="S81" s="132">
        <f t="shared" si="16"/>
        <v>1467</v>
      </c>
      <c r="T81" s="132">
        <f t="shared" si="16"/>
        <v>12130102</v>
      </c>
      <c r="U81" s="132">
        <f t="shared" si="16"/>
        <v>38157</v>
      </c>
      <c r="V81" s="142"/>
    </row>
    <row r="82">
      <c r="A82" s="93" t="s">
        <v>273</v>
      </c>
      <c r="B82" s="111">
        <v>1.2632E13</v>
      </c>
      <c r="C82" s="112">
        <v>1.191E13</v>
      </c>
      <c r="D82" s="111">
        <v>3163306.0</v>
      </c>
      <c r="E82" s="112">
        <v>3008863.0</v>
      </c>
      <c r="F82" s="111">
        <v>6.03536E11</v>
      </c>
      <c r="G82" s="112">
        <v>5.07604E11</v>
      </c>
      <c r="H82" s="111">
        <v>1.668829E12</v>
      </c>
      <c r="I82" s="112">
        <v>1.454252E12</v>
      </c>
      <c r="J82" s="111">
        <v>1486772.0</v>
      </c>
      <c r="K82" s="112">
        <v>908126.0</v>
      </c>
      <c r="L82" s="111">
        <v>25808.0</v>
      </c>
      <c r="M82" s="112">
        <v>42288.0</v>
      </c>
      <c r="N82" s="111">
        <v>750301.0</v>
      </c>
      <c r="O82" s="112">
        <v>611431.0</v>
      </c>
      <c r="P82" s="134"/>
      <c r="Q82" s="135"/>
      <c r="R82" s="111">
        <v>6788.0</v>
      </c>
      <c r="S82" s="112">
        <v>1171.0</v>
      </c>
      <c r="T82" s="111">
        <v>1.2130102E7</v>
      </c>
      <c r="U82" s="112">
        <v>33669.0</v>
      </c>
      <c r="V82" s="140"/>
    </row>
    <row r="83">
      <c r="A83" s="93" t="s">
        <v>274</v>
      </c>
      <c r="B83" s="111">
        <v>8.0E9</v>
      </c>
      <c r="C83" s="112">
        <v>4.8E10</v>
      </c>
      <c r="D83" s="111">
        <v>5318.0</v>
      </c>
      <c r="E83" s="112">
        <v>6473.0</v>
      </c>
      <c r="F83" s="111">
        <v>5.2238E10</v>
      </c>
      <c r="G83" s="112">
        <v>7.5823E10</v>
      </c>
      <c r="H83" s="111">
        <v>7.08471E11</v>
      </c>
      <c r="I83" s="112">
        <v>8.50657E11</v>
      </c>
      <c r="J83" s="111">
        <v>5377.0</v>
      </c>
      <c r="K83" s="112">
        <v>15353.0</v>
      </c>
      <c r="L83" s="134"/>
      <c r="M83" s="135"/>
      <c r="N83" s="111">
        <v>214513.0</v>
      </c>
      <c r="O83" s="112">
        <v>136659.0</v>
      </c>
      <c r="P83" s="111">
        <v>1.4894039559E10</v>
      </c>
      <c r="Q83" s="112">
        <v>7.119968443E9</v>
      </c>
      <c r="R83" s="111">
        <v>236.0</v>
      </c>
      <c r="S83" s="112">
        <v>296.0</v>
      </c>
      <c r="T83" s="134"/>
      <c r="U83" s="112">
        <v>4488.0</v>
      </c>
      <c r="V83" s="140"/>
    </row>
    <row r="84">
      <c r="A84" s="110" t="s">
        <v>275</v>
      </c>
      <c r="B84" s="132">
        <f t="shared" ref="B84:U84" si="17">sum(B85:B86)</f>
        <v>4412000000000</v>
      </c>
      <c r="C84" s="132">
        <f t="shared" si="17"/>
        <v>4321000000000</v>
      </c>
      <c r="D84" s="132">
        <f t="shared" si="17"/>
        <v>0</v>
      </c>
      <c r="E84" s="132">
        <f t="shared" si="17"/>
        <v>0</v>
      </c>
      <c r="F84" s="132">
        <f t="shared" si="17"/>
        <v>743838000000</v>
      </c>
      <c r="G84" s="132">
        <f t="shared" si="17"/>
        <v>894202000000</v>
      </c>
      <c r="H84" s="132">
        <f t="shared" si="17"/>
        <v>0</v>
      </c>
      <c r="I84" s="132">
        <f t="shared" si="17"/>
        <v>0</v>
      </c>
      <c r="J84" s="132">
        <f t="shared" si="17"/>
        <v>0</v>
      </c>
      <c r="K84" s="132">
        <f t="shared" si="17"/>
        <v>0</v>
      </c>
      <c r="L84" s="132">
        <f t="shared" si="17"/>
        <v>0</v>
      </c>
      <c r="M84" s="132">
        <f t="shared" si="17"/>
        <v>0</v>
      </c>
      <c r="N84" s="132">
        <f t="shared" si="17"/>
        <v>68977</v>
      </c>
      <c r="O84" s="132">
        <f t="shared" si="17"/>
        <v>122189</v>
      </c>
      <c r="P84" s="132">
        <f t="shared" si="17"/>
        <v>53331754408</v>
      </c>
      <c r="Q84" s="132">
        <f t="shared" si="17"/>
        <v>42635346024</v>
      </c>
      <c r="R84" s="132">
        <f t="shared" si="17"/>
        <v>0</v>
      </c>
      <c r="S84" s="132">
        <f t="shared" si="17"/>
        <v>0</v>
      </c>
      <c r="T84" s="132">
        <f t="shared" si="17"/>
        <v>0</v>
      </c>
      <c r="U84" s="132">
        <f t="shared" si="17"/>
        <v>0</v>
      </c>
      <c r="V84" s="142"/>
    </row>
    <row r="85">
      <c r="A85" s="93" t="s">
        <v>276</v>
      </c>
      <c r="B85" s="111">
        <v>4.282E12</v>
      </c>
      <c r="C85" s="112">
        <v>4.214E12</v>
      </c>
      <c r="D85" s="134"/>
      <c r="E85" s="135"/>
      <c r="F85" s="111">
        <v>6.90586E11</v>
      </c>
      <c r="G85" s="112">
        <v>7.83525E11</v>
      </c>
      <c r="H85" s="134"/>
      <c r="I85" s="135"/>
      <c r="J85" s="134"/>
      <c r="K85" s="135"/>
      <c r="L85" s="134"/>
      <c r="M85" s="135"/>
      <c r="N85" s="111">
        <v>68977.0</v>
      </c>
      <c r="O85" s="112">
        <v>122189.0</v>
      </c>
      <c r="P85" s="111">
        <v>5.3331754408E10</v>
      </c>
      <c r="Q85" s="112">
        <v>4.2635346024E10</v>
      </c>
      <c r="R85" s="134"/>
      <c r="S85" s="135"/>
      <c r="T85" s="134"/>
      <c r="U85" s="112">
        <v>0.0</v>
      </c>
      <c r="V85" s="140"/>
    </row>
    <row r="86">
      <c r="A86" s="93" t="s">
        <v>277</v>
      </c>
      <c r="B86" s="111">
        <v>1.3E11</v>
      </c>
      <c r="C86" s="112">
        <v>1.07E11</v>
      </c>
      <c r="D86" s="134"/>
      <c r="E86" s="135"/>
      <c r="F86" s="111">
        <v>5.3252E10</v>
      </c>
      <c r="G86" s="112">
        <v>1.10677E11</v>
      </c>
      <c r="H86" s="134"/>
      <c r="I86" s="135"/>
      <c r="J86" s="134"/>
      <c r="K86" s="135"/>
      <c r="L86" s="134"/>
      <c r="M86" s="135"/>
      <c r="N86" s="134"/>
      <c r="O86" s="135"/>
      <c r="P86" s="134"/>
      <c r="Q86" s="135"/>
      <c r="R86" s="134"/>
      <c r="S86" s="135"/>
      <c r="T86" s="134"/>
      <c r="U86" s="135"/>
      <c r="V86" s="136"/>
    </row>
    <row r="87">
      <c r="A87" s="110" t="s">
        <v>278</v>
      </c>
      <c r="B87" s="128">
        <v>9.5E10</v>
      </c>
      <c r="C87" s="129">
        <v>7.6E10</v>
      </c>
      <c r="D87" s="137"/>
      <c r="E87" s="138"/>
      <c r="F87" s="137"/>
      <c r="G87" s="138"/>
      <c r="H87" s="137"/>
      <c r="I87" s="138"/>
      <c r="J87" s="137"/>
      <c r="K87" s="138"/>
      <c r="L87" s="137"/>
      <c r="M87" s="138"/>
      <c r="N87" s="137"/>
      <c r="O87" s="138"/>
      <c r="P87" s="137"/>
      <c r="Q87" s="138"/>
      <c r="R87" s="137"/>
      <c r="S87" s="138"/>
      <c r="T87" s="128">
        <v>3.9079764E7</v>
      </c>
      <c r="U87" s="129">
        <v>6.3217709E7</v>
      </c>
      <c r="V87" s="130"/>
    </row>
    <row r="88">
      <c r="A88" s="110" t="s">
        <v>279</v>
      </c>
      <c r="B88" s="137"/>
      <c r="C88" s="129">
        <v>2.9E10</v>
      </c>
      <c r="D88" s="137"/>
      <c r="E88" s="138"/>
      <c r="F88" s="137"/>
      <c r="G88" s="129">
        <v>2.9011E10</v>
      </c>
      <c r="H88" s="137"/>
      <c r="I88" s="138"/>
      <c r="J88" s="137"/>
      <c r="K88" s="138"/>
      <c r="L88" s="137"/>
      <c r="M88" s="138"/>
      <c r="N88" s="128">
        <v>415206.0</v>
      </c>
      <c r="O88" s="129">
        <v>41555.0</v>
      </c>
      <c r="P88" s="128">
        <v>6.6738901796E10</v>
      </c>
      <c r="Q88" s="129">
        <v>4.1860561197E10</v>
      </c>
      <c r="R88" s="137"/>
      <c r="S88" s="138"/>
      <c r="T88" s="137"/>
      <c r="U88" s="138"/>
      <c r="V88" s="139"/>
    </row>
    <row r="89">
      <c r="A89" s="110" t="s">
        <v>280</v>
      </c>
      <c r="B89" s="128">
        <v>1.5739E13</v>
      </c>
      <c r="C89" s="129">
        <v>1.8249E13</v>
      </c>
      <c r="D89" s="128">
        <v>753061.0</v>
      </c>
      <c r="E89" s="129">
        <v>750232.0</v>
      </c>
      <c r="F89" s="128">
        <v>6.568531E12</v>
      </c>
      <c r="G89" s="129">
        <v>8.855532E12</v>
      </c>
      <c r="H89" s="128">
        <v>3.892014E12</v>
      </c>
      <c r="I89" s="129">
        <v>3.998399E12</v>
      </c>
      <c r="J89" s="128">
        <v>996372.0</v>
      </c>
      <c r="K89" s="129">
        <v>748824.0</v>
      </c>
      <c r="L89" s="128">
        <v>56325.0</v>
      </c>
      <c r="M89" s="129">
        <v>70539.0</v>
      </c>
      <c r="N89" s="128">
        <v>1307910.0</v>
      </c>
      <c r="O89" s="129">
        <v>1040593.0</v>
      </c>
      <c r="P89" s="128">
        <v>7.3446393109E10</v>
      </c>
      <c r="Q89" s="129">
        <v>5.2968628621E10</v>
      </c>
      <c r="R89" s="128">
        <v>109979.0</v>
      </c>
      <c r="S89" s="129">
        <v>132109.0</v>
      </c>
      <c r="T89" s="128">
        <v>3.9328003E7</v>
      </c>
      <c r="U89" s="129">
        <v>6.2244352E7</v>
      </c>
      <c r="V89" s="130"/>
    </row>
    <row r="90">
      <c r="A90" s="110" t="s">
        <v>281</v>
      </c>
      <c r="B90" s="128">
        <v>7.35E11</v>
      </c>
      <c r="C90" s="129">
        <v>6.56E11</v>
      </c>
      <c r="D90" s="128">
        <v>39435.0</v>
      </c>
      <c r="E90" s="129">
        <v>470602.0</v>
      </c>
      <c r="F90" s="128">
        <v>7.90869E11</v>
      </c>
      <c r="G90" s="129">
        <v>6.58136E11</v>
      </c>
      <c r="H90" s="128">
        <v>1.52552E11</v>
      </c>
      <c r="I90" s="129">
        <v>1.44369E11</v>
      </c>
      <c r="J90" s="137"/>
      <c r="K90" s="138"/>
      <c r="L90" s="137"/>
      <c r="M90" s="138"/>
      <c r="N90" s="137"/>
      <c r="O90" s="138"/>
      <c r="P90" s="128">
        <v>7.64866642E8</v>
      </c>
      <c r="Q90" s="129">
        <v>2.07009193E8</v>
      </c>
      <c r="R90" s="137"/>
      <c r="S90" s="138"/>
      <c r="T90" s="137"/>
      <c r="U90" s="138"/>
      <c r="V90" s="139"/>
    </row>
    <row r="91">
      <c r="A91" s="110" t="s">
        <v>282</v>
      </c>
      <c r="B91" s="128">
        <v>5.211E12</v>
      </c>
      <c r="C91" s="129">
        <v>5.934E12</v>
      </c>
      <c r="D91" s="128">
        <v>413725.0</v>
      </c>
      <c r="E91" s="129">
        <v>503791.0</v>
      </c>
      <c r="F91" s="128">
        <v>3.169057E12</v>
      </c>
      <c r="G91" s="129">
        <v>3.581022E12</v>
      </c>
      <c r="H91" s="128">
        <v>5.28939E11</v>
      </c>
      <c r="I91" s="129">
        <v>6.58951E11</v>
      </c>
      <c r="J91" s="128">
        <v>301344.0</v>
      </c>
      <c r="K91" s="129">
        <v>314917.0</v>
      </c>
      <c r="L91" s="128">
        <v>40431.0</v>
      </c>
      <c r="M91" s="129">
        <v>82765.0</v>
      </c>
      <c r="N91" s="128">
        <v>44768.0</v>
      </c>
      <c r="O91" s="129">
        <v>307172.0</v>
      </c>
      <c r="P91" s="128">
        <v>7.3710713653E10</v>
      </c>
      <c r="Q91" s="129">
        <v>5.6103084768E10</v>
      </c>
      <c r="R91" s="128">
        <v>134151.0</v>
      </c>
      <c r="S91" s="129">
        <v>164188.0</v>
      </c>
      <c r="T91" s="128">
        <v>1.2782421E7</v>
      </c>
      <c r="U91" s="129">
        <v>7.520563E7</v>
      </c>
      <c r="V91" s="130"/>
    </row>
    <row r="92">
      <c r="A92" s="93" t="s">
        <v>292</v>
      </c>
      <c r="B92" s="111">
        <v>1.7E10</v>
      </c>
      <c r="C92" s="112">
        <v>1.2E10</v>
      </c>
      <c r="D92" s="134"/>
      <c r="E92" s="135"/>
      <c r="F92" s="134"/>
      <c r="G92" s="135"/>
      <c r="H92" s="134"/>
      <c r="I92" s="135"/>
      <c r="J92" s="134"/>
      <c r="K92" s="135"/>
      <c r="L92" s="134"/>
      <c r="M92" s="135"/>
      <c r="N92" s="134"/>
      <c r="O92" s="135"/>
      <c r="P92" s="134"/>
      <c r="Q92" s="135"/>
      <c r="R92" s="134"/>
      <c r="S92" s="135"/>
      <c r="T92" s="134"/>
      <c r="U92" s="135"/>
      <c r="V92" s="136"/>
    </row>
    <row r="93">
      <c r="A93" s="93" t="s">
        <v>293</v>
      </c>
      <c r="B93" s="134"/>
      <c r="C93" s="135"/>
      <c r="D93" s="111">
        <v>295052.0</v>
      </c>
      <c r="E93" s="112">
        <v>281127.0</v>
      </c>
      <c r="F93" s="111">
        <v>7.05214E11</v>
      </c>
      <c r="G93" s="112">
        <v>5.99989E11</v>
      </c>
      <c r="H93" s="134"/>
      <c r="I93" s="135"/>
      <c r="J93" s="111">
        <v>530797.0</v>
      </c>
      <c r="K93" s="112">
        <v>50803.0</v>
      </c>
      <c r="L93" s="134"/>
      <c r="M93" s="135"/>
      <c r="N93" s="134"/>
      <c r="O93" s="135"/>
      <c r="P93" s="134"/>
      <c r="Q93" s="135"/>
      <c r="R93" s="111">
        <v>17536.0</v>
      </c>
      <c r="S93" s="112">
        <v>2815.0</v>
      </c>
      <c r="T93" s="134"/>
      <c r="U93" s="135"/>
      <c r="V93" s="136"/>
    </row>
    <row r="94">
      <c r="A94" s="110" t="s">
        <v>297</v>
      </c>
      <c r="B94" s="128">
        <v>6.276E12</v>
      </c>
      <c r="C94" s="129">
        <v>5.415E12</v>
      </c>
      <c r="D94" s="137"/>
      <c r="E94" s="138"/>
      <c r="F94" s="137"/>
      <c r="G94" s="138"/>
      <c r="H94" s="137"/>
      <c r="I94" s="138"/>
      <c r="J94" s="137"/>
      <c r="K94" s="138"/>
      <c r="L94" s="137"/>
      <c r="M94" s="138"/>
      <c r="N94" s="137"/>
      <c r="O94" s="138"/>
      <c r="P94" s="128">
        <v>8.1440551296E10</v>
      </c>
      <c r="Q94" s="129">
        <v>6.607062325E10</v>
      </c>
      <c r="R94" s="137"/>
      <c r="S94" s="138"/>
      <c r="T94" s="137"/>
      <c r="U94" s="138"/>
      <c r="V94" s="139"/>
    </row>
    <row r="95">
      <c r="A95" s="131" t="s">
        <v>298</v>
      </c>
      <c r="B95" s="132">
        <f t="shared" ref="B95:U95" si="18">sum(B96:B98)</f>
        <v>291000000000</v>
      </c>
      <c r="C95" s="132">
        <f t="shared" si="18"/>
        <v>212000000000</v>
      </c>
      <c r="D95" s="132">
        <f t="shared" si="18"/>
        <v>0</v>
      </c>
      <c r="E95" s="132">
        <f t="shared" si="18"/>
        <v>0</v>
      </c>
      <c r="F95" s="132">
        <f t="shared" si="18"/>
        <v>0</v>
      </c>
      <c r="G95" s="132">
        <f t="shared" si="18"/>
        <v>0</v>
      </c>
      <c r="H95" s="132">
        <f t="shared" si="18"/>
        <v>0</v>
      </c>
      <c r="I95" s="132">
        <f t="shared" si="18"/>
        <v>0</v>
      </c>
      <c r="J95" s="132">
        <f t="shared" si="18"/>
        <v>0</v>
      </c>
      <c r="K95" s="132">
        <f t="shared" si="18"/>
        <v>0</v>
      </c>
      <c r="L95" s="132">
        <f t="shared" si="18"/>
        <v>0</v>
      </c>
      <c r="M95" s="132">
        <f t="shared" si="18"/>
        <v>0</v>
      </c>
      <c r="N95" s="132">
        <f t="shared" si="18"/>
        <v>0</v>
      </c>
      <c r="O95" s="132">
        <f t="shared" si="18"/>
        <v>0</v>
      </c>
      <c r="P95" s="132">
        <f t="shared" si="18"/>
        <v>0</v>
      </c>
      <c r="Q95" s="132">
        <f t="shared" si="18"/>
        <v>0</v>
      </c>
      <c r="R95" s="132">
        <f t="shared" si="18"/>
        <v>0</v>
      </c>
      <c r="S95" s="132">
        <f t="shared" si="18"/>
        <v>0</v>
      </c>
      <c r="T95" s="132">
        <f t="shared" si="18"/>
        <v>2269281</v>
      </c>
      <c r="U95" s="132">
        <f t="shared" si="18"/>
        <v>2725325</v>
      </c>
      <c r="V95" s="133"/>
    </row>
    <row r="96">
      <c r="A96" s="93" t="s">
        <v>299</v>
      </c>
      <c r="B96" s="111">
        <v>1.56E11</v>
      </c>
      <c r="C96" s="112">
        <v>1.1E11</v>
      </c>
      <c r="D96" s="134"/>
      <c r="E96" s="135"/>
      <c r="F96" s="134"/>
      <c r="G96" s="135"/>
      <c r="H96" s="134"/>
      <c r="I96" s="135"/>
      <c r="J96" s="134"/>
      <c r="K96" s="135"/>
      <c r="L96" s="134"/>
      <c r="M96" s="135"/>
      <c r="N96" s="134"/>
      <c r="O96" s="135"/>
      <c r="P96" s="134"/>
      <c r="Q96" s="135"/>
      <c r="R96" s="134"/>
      <c r="S96" s="135"/>
      <c r="T96" s="134"/>
      <c r="U96" s="135"/>
      <c r="V96" s="136"/>
    </row>
    <row r="97">
      <c r="A97" s="93" t="s">
        <v>303</v>
      </c>
      <c r="B97" s="134"/>
      <c r="C97" s="135"/>
      <c r="D97" s="134"/>
      <c r="E97" s="135"/>
      <c r="F97" s="134"/>
      <c r="G97" s="135"/>
      <c r="H97" s="134"/>
      <c r="I97" s="135"/>
      <c r="J97" s="134"/>
      <c r="K97" s="135"/>
      <c r="L97" s="134"/>
      <c r="M97" s="135"/>
      <c r="N97" s="134"/>
      <c r="O97" s="135"/>
      <c r="P97" s="134"/>
      <c r="Q97" s="135"/>
      <c r="R97" s="134"/>
      <c r="S97" s="135"/>
      <c r="T97" s="111">
        <v>2269281.0</v>
      </c>
      <c r="U97" s="112">
        <v>2725325.0</v>
      </c>
      <c r="V97" s="140"/>
    </row>
    <row r="98">
      <c r="A98" s="93" t="s">
        <v>304</v>
      </c>
      <c r="B98" s="111">
        <v>1.35E11</v>
      </c>
      <c r="C98" s="112">
        <v>1.02E11</v>
      </c>
      <c r="D98" s="134"/>
      <c r="E98" s="135"/>
      <c r="F98" s="134"/>
      <c r="G98" s="135"/>
      <c r="H98" s="134"/>
      <c r="I98" s="135"/>
      <c r="J98" s="134"/>
      <c r="K98" s="135"/>
      <c r="L98" s="134"/>
      <c r="M98" s="135"/>
      <c r="N98" s="134"/>
      <c r="O98" s="135"/>
      <c r="P98" s="134"/>
      <c r="Q98" s="135"/>
      <c r="R98" s="134"/>
      <c r="S98" s="135"/>
      <c r="T98" s="134"/>
      <c r="U98" s="135"/>
      <c r="V98" s="136"/>
    </row>
    <row r="99">
      <c r="A99" s="131" t="s">
        <v>308</v>
      </c>
      <c r="B99" s="132">
        <f t="shared" ref="B99:V99" si="19">sum(B100:B106)</f>
        <v>1040000000000</v>
      </c>
      <c r="C99" s="132">
        <f t="shared" si="19"/>
        <v>1023000000000</v>
      </c>
      <c r="D99" s="132">
        <f t="shared" si="19"/>
        <v>1192610</v>
      </c>
      <c r="E99" s="132">
        <f t="shared" si="19"/>
        <v>1115200</v>
      </c>
      <c r="F99" s="132">
        <f t="shared" si="19"/>
        <v>992578000000</v>
      </c>
      <c r="G99" s="132">
        <f t="shared" si="19"/>
        <v>958472000000</v>
      </c>
      <c r="H99" s="132">
        <f t="shared" si="19"/>
        <v>209526000000</v>
      </c>
      <c r="I99" s="132">
        <f t="shared" si="19"/>
        <v>35621000000</v>
      </c>
      <c r="J99" s="132">
        <f t="shared" si="19"/>
        <v>1860767</v>
      </c>
      <c r="K99" s="132">
        <f t="shared" si="19"/>
        <v>1670423</v>
      </c>
      <c r="L99" s="132">
        <f t="shared" si="19"/>
        <v>669033</v>
      </c>
      <c r="M99" s="132">
        <f t="shared" si="19"/>
        <v>731464</v>
      </c>
      <c r="N99" s="132">
        <f t="shared" si="19"/>
        <v>416161</v>
      </c>
      <c r="O99" s="132">
        <f t="shared" si="19"/>
        <v>353806</v>
      </c>
      <c r="P99" s="132">
        <f t="shared" si="19"/>
        <v>273674847939</v>
      </c>
      <c r="Q99" s="132">
        <f t="shared" si="19"/>
        <v>258453470946</v>
      </c>
      <c r="R99" s="132">
        <f t="shared" si="19"/>
        <v>6091</v>
      </c>
      <c r="S99" s="132">
        <f t="shared" si="19"/>
        <v>2385</v>
      </c>
      <c r="T99" s="132">
        <f t="shared" si="19"/>
        <v>71587958</v>
      </c>
      <c r="U99" s="132">
        <f t="shared" si="19"/>
        <v>1120185</v>
      </c>
      <c r="V99" s="132">
        <f t="shared" si="19"/>
        <v>0</v>
      </c>
    </row>
    <row r="100">
      <c r="A100" s="93" t="s">
        <v>309</v>
      </c>
      <c r="B100" s="134"/>
      <c r="C100" s="135"/>
      <c r="D100" s="111">
        <v>0.0</v>
      </c>
      <c r="E100" s="112">
        <v>35371.0</v>
      </c>
      <c r="F100" s="134"/>
      <c r="G100" s="135"/>
      <c r="H100" s="134"/>
      <c r="I100" s="135"/>
      <c r="J100" s="134"/>
      <c r="K100" s="135"/>
      <c r="L100" s="111">
        <v>217751.0</v>
      </c>
      <c r="M100" s="112">
        <v>218735.0</v>
      </c>
      <c r="N100" s="134"/>
      <c r="O100" s="135"/>
      <c r="P100" s="134"/>
      <c r="Q100" s="135"/>
      <c r="R100" s="134"/>
      <c r="S100" s="135"/>
      <c r="T100" s="134"/>
      <c r="U100" s="135"/>
      <c r="V100" s="136"/>
    </row>
    <row r="101">
      <c r="A101" s="93" t="s">
        <v>318</v>
      </c>
      <c r="B101" s="134"/>
      <c r="C101" s="135"/>
      <c r="D101" s="111">
        <v>47.0</v>
      </c>
      <c r="E101" s="112">
        <v>60.0</v>
      </c>
      <c r="F101" s="134"/>
      <c r="G101" s="135"/>
      <c r="H101" s="134"/>
      <c r="I101" s="135"/>
      <c r="J101" s="134"/>
      <c r="K101" s="135"/>
      <c r="L101" s="134"/>
      <c r="M101" s="135"/>
      <c r="N101" s="134"/>
      <c r="O101" s="135"/>
      <c r="P101" s="134"/>
      <c r="Q101" s="135"/>
      <c r="R101" s="134"/>
      <c r="S101" s="135"/>
      <c r="T101" s="134"/>
      <c r="U101" s="135"/>
      <c r="V101" s="136"/>
    </row>
    <row r="102">
      <c r="A102" s="93" t="s">
        <v>319</v>
      </c>
      <c r="B102" s="111">
        <v>1.037E12</v>
      </c>
      <c r="C102" s="112">
        <v>1.002E12</v>
      </c>
      <c r="D102" s="111">
        <v>1192563.0</v>
      </c>
      <c r="E102" s="112">
        <v>1079769.0</v>
      </c>
      <c r="F102" s="111">
        <v>9.89237E11</v>
      </c>
      <c r="G102" s="112">
        <v>9.39653E11</v>
      </c>
      <c r="H102" s="111">
        <v>2.09526E11</v>
      </c>
      <c r="I102" s="112">
        <v>3.5621E10</v>
      </c>
      <c r="J102" s="111">
        <v>1804989.0</v>
      </c>
      <c r="K102" s="112">
        <v>1623596.0</v>
      </c>
      <c r="L102" s="111">
        <v>10959.0</v>
      </c>
      <c r="M102" s="112">
        <v>10034.0</v>
      </c>
      <c r="N102" s="111">
        <v>416161.0</v>
      </c>
      <c r="O102" s="112">
        <v>353806.0</v>
      </c>
      <c r="P102" s="111">
        <v>2.73674847939E11</v>
      </c>
      <c r="Q102" s="112">
        <v>2.58453470946E11</v>
      </c>
      <c r="R102" s="111">
        <v>6091.0</v>
      </c>
      <c r="S102" s="112">
        <v>2385.0</v>
      </c>
      <c r="T102" s="111">
        <v>1207959.0</v>
      </c>
      <c r="U102" s="112">
        <v>1120185.0</v>
      </c>
      <c r="V102" s="140"/>
    </row>
    <row r="103">
      <c r="A103" s="93" t="s">
        <v>322</v>
      </c>
      <c r="B103" s="134"/>
      <c r="C103" s="135"/>
      <c r="D103" s="134"/>
      <c r="E103" s="135"/>
      <c r="F103" s="134"/>
      <c r="G103" s="135"/>
      <c r="H103" s="134"/>
      <c r="I103" s="135"/>
      <c r="J103" s="134"/>
      <c r="K103" s="135"/>
      <c r="L103" s="111">
        <v>53.0</v>
      </c>
      <c r="M103" s="112">
        <v>89.0</v>
      </c>
      <c r="N103" s="134"/>
      <c r="O103" s="135"/>
      <c r="P103" s="134"/>
      <c r="Q103" s="135"/>
      <c r="R103" s="134"/>
      <c r="S103" s="135"/>
      <c r="T103" s="111">
        <v>7.0379999E7</v>
      </c>
      <c r="U103" s="135"/>
      <c r="V103" s="136"/>
    </row>
    <row r="104">
      <c r="A104" s="93" t="s">
        <v>324</v>
      </c>
      <c r="B104" s="134"/>
      <c r="C104" s="135"/>
      <c r="D104" s="134"/>
      <c r="E104" s="135"/>
      <c r="F104" s="134"/>
      <c r="G104" s="135"/>
      <c r="H104" s="134"/>
      <c r="I104" s="135"/>
      <c r="J104" s="111">
        <v>43009.0</v>
      </c>
      <c r="K104" s="112">
        <v>43009.0</v>
      </c>
      <c r="L104" s="111">
        <v>349304.0</v>
      </c>
      <c r="M104" s="112">
        <v>386568.0</v>
      </c>
      <c r="N104" s="134"/>
      <c r="O104" s="135"/>
      <c r="P104" s="134"/>
      <c r="Q104" s="135"/>
      <c r="R104" s="134"/>
      <c r="S104" s="135"/>
      <c r="T104" s="134"/>
      <c r="U104" s="135"/>
      <c r="V104" s="136"/>
    </row>
    <row r="105">
      <c r="A105" s="93" t="s">
        <v>325</v>
      </c>
      <c r="B105" s="134"/>
      <c r="C105" s="135"/>
      <c r="D105" s="134"/>
      <c r="E105" s="135"/>
      <c r="F105" s="134"/>
      <c r="G105" s="135"/>
      <c r="H105" s="134"/>
      <c r="I105" s="135"/>
      <c r="J105" s="134"/>
      <c r="K105" s="135"/>
      <c r="L105" s="111">
        <v>74003.0</v>
      </c>
      <c r="M105" s="112">
        <v>110929.0</v>
      </c>
      <c r="N105" s="134"/>
      <c r="O105" s="135"/>
      <c r="P105" s="134"/>
      <c r="Q105" s="135"/>
      <c r="R105" s="134"/>
      <c r="S105" s="135"/>
      <c r="T105" s="134"/>
      <c r="U105" s="135"/>
      <c r="V105" s="136"/>
    </row>
    <row r="106">
      <c r="A106" s="93" t="s">
        <v>327</v>
      </c>
      <c r="B106" s="111">
        <v>3.0E9</v>
      </c>
      <c r="C106" s="112">
        <v>2.1E10</v>
      </c>
      <c r="D106" s="134"/>
      <c r="E106" s="135"/>
      <c r="F106" s="111">
        <v>3.341E9</v>
      </c>
      <c r="G106" s="112">
        <v>1.8819E10</v>
      </c>
      <c r="H106" s="134"/>
      <c r="I106" s="135"/>
      <c r="J106" s="111">
        <v>12769.0</v>
      </c>
      <c r="K106" s="112">
        <v>3818.0</v>
      </c>
      <c r="L106" s="111">
        <v>16963.0</v>
      </c>
      <c r="M106" s="112">
        <v>5109.0</v>
      </c>
      <c r="N106" s="134"/>
      <c r="O106" s="135"/>
      <c r="P106" s="134"/>
      <c r="Q106" s="135"/>
      <c r="R106" s="134"/>
      <c r="S106" s="135"/>
      <c r="T106" s="134"/>
      <c r="U106" s="135"/>
      <c r="V106" s="136"/>
    </row>
    <row r="107">
      <c r="A107" s="110" t="s">
        <v>330</v>
      </c>
      <c r="B107" s="128">
        <v>1.6E10</v>
      </c>
      <c r="C107" s="129">
        <v>2.3E10</v>
      </c>
      <c r="D107" s="137"/>
      <c r="E107" s="138"/>
      <c r="F107" s="137"/>
      <c r="G107" s="138"/>
      <c r="H107" s="137"/>
      <c r="I107" s="138"/>
      <c r="J107" s="128">
        <v>20098.0</v>
      </c>
      <c r="K107" s="129">
        <v>22975.0</v>
      </c>
      <c r="L107" s="137"/>
      <c r="M107" s="138"/>
      <c r="N107" s="137"/>
      <c r="O107" s="138"/>
      <c r="P107" s="137"/>
      <c r="Q107" s="138"/>
      <c r="R107" s="137"/>
      <c r="S107" s="138"/>
      <c r="T107" s="137"/>
      <c r="U107" s="138"/>
      <c r="V107" s="139"/>
    </row>
    <row r="108">
      <c r="A108" s="110" t="s">
        <v>332</v>
      </c>
      <c r="B108" s="137"/>
      <c r="C108" s="138"/>
      <c r="D108" s="137"/>
      <c r="E108" s="138"/>
      <c r="F108" s="137"/>
      <c r="G108" s="138"/>
      <c r="H108" s="137"/>
      <c r="I108" s="138"/>
      <c r="J108" s="128">
        <v>3819.0</v>
      </c>
      <c r="K108" s="129">
        <v>1694.0</v>
      </c>
      <c r="L108" s="137"/>
      <c r="M108" s="138"/>
      <c r="N108" s="137"/>
      <c r="O108" s="138"/>
      <c r="P108" s="137"/>
      <c r="Q108" s="138"/>
      <c r="R108" s="128">
        <v>0.0</v>
      </c>
      <c r="S108" s="129">
        <v>18222.0</v>
      </c>
      <c r="T108" s="137"/>
      <c r="U108" s="138"/>
      <c r="V108" s="139"/>
    </row>
    <row r="109">
      <c r="A109" s="124" t="s">
        <v>334</v>
      </c>
      <c r="B109" s="143">
        <v>7.0239E13</v>
      </c>
      <c r="C109" s="144">
        <v>5.0379E13</v>
      </c>
      <c r="D109" s="143">
        <v>1278056.0</v>
      </c>
      <c r="E109" s="144">
        <v>1886342.0</v>
      </c>
      <c r="F109" s="143">
        <v>2.6954386E13</v>
      </c>
      <c r="G109" s="144">
        <v>8.926993E12</v>
      </c>
      <c r="H109" s="143">
        <v>2.05888E12</v>
      </c>
      <c r="I109" s="144">
        <v>1.878635E12</v>
      </c>
      <c r="J109" s="143">
        <v>4053951.0</v>
      </c>
      <c r="K109" s="144">
        <v>3692959.0</v>
      </c>
      <c r="L109" s="143">
        <v>2002533.0</v>
      </c>
      <c r="M109" s="144">
        <v>1795674.0</v>
      </c>
      <c r="N109" s="143">
        <v>1311947.0</v>
      </c>
      <c r="O109" s="144">
        <v>1317111.0</v>
      </c>
      <c r="P109" s="143">
        <v>8.03246401149E11</v>
      </c>
      <c r="Q109" s="144">
        <v>6.45497214514E11</v>
      </c>
      <c r="R109" s="143">
        <v>42786.0</v>
      </c>
      <c r="S109" s="144">
        <v>34919.0</v>
      </c>
      <c r="T109" s="143">
        <v>2.01542551E8</v>
      </c>
      <c r="U109" s="144">
        <v>6.0815148E7</v>
      </c>
      <c r="V109" s="127"/>
    </row>
    <row r="110">
      <c r="A110" s="110" t="s">
        <v>335</v>
      </c>
      <c r="B110" s="128">
        <v>4.9E10</v>
      </c>
      <c r="C110" s="129">
        <v>1.6E10</v>
      </c>
      <c r="D110" s="137"/>
      <c r="E110" s="138"/>
      <c r="F110" s="137"/>
      <c r="G110" s="138"/>
      <c r="H110" s="137"/>
      <c r="I110" s="138"/>
      <c r="J110" s="137"/>
      <c r="K110" s="138"/>
      <c r="L110" s="137"/>
      <c r="M110" s="138"/>
      <c r="N110" s="137"/>
      <c r="O110" s="138"/>
      <c r="P110" s="137"/>
      <c r="Q110" s="138"/>
      <c r="R110" s="137"/>
      <c r="S110" s="138"/>
      <c r="T110" s="137"/>
      <c r="U110" s="138"/>
      <c r="V110" s="139"/>
    </row>
    <row r="111">
      <c r="A111" s="110" t="s">
        <v>336</v>
      </c>
      <c r="B111" s="128">
        <v>5.64E12</v>
      </c>
      <c r="C111" s="129">
        <v>4.265E12</v>
      </c>
      <c r="D111" s="137"/>
      <c r="E111" s="138"/>
      <c r="F111" s="128">
        <v>4.462054E12</v>
      </c>
      <c r="G111" s="129">
        <v>3.241216E12</v>
      </c>
      <c r="H111" s="128">
        <v>1.65609E11</v>
      </c>
      <c r="I111" s="129">
        <v>2.53601E11</v>
      </c>
      <c r="J111" s="128">
        <v>81636.0</v>
      </c>
      <c r="K111" s="129">
        <v>22069.0</v>
      </c>
      <c r="L111" s="128">
        <v>221365.0</v>
      </c>
      <c r="M111" s="129">
        <v>20002.0</v>
      </c>
      <c r="N111" s="128">
        <v>455768.0</v>
      </c>
      <c r="O111" s="129">
        <v>222526.0</v>
      </c>
      <c r="P111" s="137"/>
      <c r="Q111" s="138"/>
      <c r="R111" s="128">
        <v>9877.0</v>
      </c>
      <c r="S111" s="129">
        <v>10507.0</v>
      </c>
      <c r="T111" s="128">
        <v>4.6213332E7</v>
      </c>
      <c r="U111" s="129">
        <v>4.5307599E7</v>
      </c>
      <c r="V111" s="130"/>
    </row>
    <row r="112">
      <c r="A112" s="110" t="s">
        <v>337</v>
      </c>
      <c r="B112" s="137"/>
      <c r="C112" s="138"/>
      <c r="D112" s="137"/>
      <c r="E112" s="138"/>
      <c r="F112" s="137"/>
      <c r="G112" s="138"/>
      <c r="H112" s="137"/>
      <c r="I112" s="138"/>
      <c r="J112" s="137"/>
      <c r="K112" s="138"/>
      <c r="L112" s="128">
        <v>20404.0</v>
      </c>
      <c r="M112" s="129">
        <v>21445.0</v>
      </c>
      <c r="N112" s="137"/>
      <c r="O112" s="138"/>
      <c r="P112" s="137"/>
      <c r="Q112" s="138"/>
      <c r="R112" s="137"/>
      <c r="S112" s="138"/>
      <c r="T112" s="137"/>
      <c r="U112" s="138"/>
      <c r="V112" s="139"/>
    </row>
    <row r="113">
      <c r="A113" s="131" t="s">
        <v>340</v>
      </c>
      <c r="B113" s="132">
        <f t="shared" ref="B113:U113" si="20">sum(B114:B120)</f>
        <v>1111000000000</v>
      </c>
      <c r="C113" s="132">
        <f t="shared" si="20"/>
        <v>1083000000000</v>
      </c>
      <c r="D113" s="132">
        <f t="shared" si="20"/>
        <v>605672</v>
      </c>
      <c r="E113" s="132">
        <f t="shared" si="20"/>
        <v>1177345</v>
      </c>
      <c r="F113" s="132">
        <f t="shared" si="20"/>
        <v>1006979000000</v>
      </c>
      <c r="G113" s="132">
        <f t="shared" si="20"/>
        <v>1014835000000</v>
      </c>
      <c r="H113" s="132">
        <f t="shared" si="20"/>
        <v>541257000000</v>
      </c>
      <c r="I113" s="132">
        <f t="shared" si="20"/>
        <v>648405000000</v>
      </c>
      <c r="J113" s="132">
        <f t="shared" si="20"/>
        <v>3203518</v>
      </c>
      <c r="K113" s="132">
        <f t="shared" si="20"/>
        <v>3014115</v>
      </c>
      <c r="L113" s="132">
        <f t="shared" si="20"/>
        <v>1708071</v>
      </c>
      <c r="M113" s="132">
        <f t="shared" si="20"/>
        <v>1167648</v>
      </c>
      <c r="N113" s="132">
        <f t="shared" si="20"/>
        <v>3887</v>
      </c>
      <c r="O113" s="132">
        <f t="shared" si="20"/>
        <v>63367</v>
      </c>
      <c r="P113" s="132">
        <f t="shared" si="20"/>
        <v>601461517918</v>
      </c>
      <c r="Q113" s="132">
        <f t="shared" si="20"/>
        <v>449800261031</v>
      </c>
      <c r="R113" s="132">
        <f t="shared" si="20"/>
        <v>33</v>
      </c>
      <c r="S113" s="132">
        <f t="shared" si="20"/>
        <v>0</v>
      </c>
      <c r="T113" s="132">
        <f t="shared" si="20"/>
        <v>136655839</v>
      </c>
      <c r="U113" s="132">
        <f t="shared" si="20"/>
        <v>1141506</v>
      </c>
      <c r="V113" s="133"/>
    </row>
    <row r="114">
      <c r="A114" s="93" t="s">
        <v>341</v>
      </c>
      <c r="B114" s="134"/>
      <c r="C114" s="135"/>
      <c r="D114" s="111">
        <v>0.0</v>
      </c>
      <c r="E114" s="112">
        <v>765766.0</v>
      </c>
      <c r="F114" s="134"/>
      <c r="G114" s="135"/>
      <c r="H114" s="134"/>
      <c r="I114" s="135"/>
      <c r="J114" s="134"/>
      <c r="K114" s="135"/>
      <c r="L114" s="111">
        <v>428979.0</v>
      </c>
      <c r="M114" s="112">
        <v>39536.0</v>
      </c>
      <c r="N114" s="134"/>
      <c r="O114" s="135"/>
      <c r="P114" s="134"/>
      <c r="Q114" s="135"/>
      <c r="R114" s="134"/>
      <c r="S114" s="135"/>
      <c r="T114" s="111">
        <v>1.36557268E8</v>
      </c>
      <c r="U114" s="135"/>
      <c r="V114" s="136"/>
    </row>
    <row r="115">
      <c r="A115" s="93" t="s">
        <v>350</v>
      </c>
      <c r="B115" s="134"/>
      <c r="C115" s="135"/>
      <c r="D115" s="111">
        <v>80.0</v>
      </c>
      <c r="E115" s="112">
        <v>0.0</v>
      </c>
      <c r="F115" s="134"/>
      <c r="G115" s="135"/>
      <c r="H115" s="134"/>
      <c r="I115" s="135"/>
      <c r="J115" s="134"/>
      <c r="K115" s="135"/>
      <c r="L115" s="134"/>
      <c r="M115" s="135"/>
      <c r="N115" s="134"/>
      <c r="O115" s="135"/>
      <c r="P115" s="134"/>
      <c r="Q115" s="135"/>
      <c r="R115" s="134"/>
      <c r="S115" s="135"/>
      <c r="T115" s="134"/>
      <c r="U115" s="135"/>
      <c r="V115" s="136"/>
    </row>
    <row r="116">
      <c r="A116" s="93" t="s">
        <v>351</v>
      </c>
      <c r="B116" s="111">
        <v>9.46E11</v>
      </c>
      <c r="C116" s="112">
        <v>9.66E11</v>
      </c>
      <c r="D116" s="111">
        <v>605592.0</v>
      </c>
      <c r="E116" s="112">
        <v>411579.0</v>
      </c>
      <c r="F116" s="111">
        <v>8.42082E11</v>
      </c>
      <c r="G116" s="112">
        <v>8.97411E11</v>
      </c>
      <c r="H116" s="111">
        <v>5.41257E11</v>
      </c>
      <c r="I116" s="112">
        <v>6.48405E11</v>
      </c>
      <c r="J116" s="111">
        <v>3201856.0</v>
      </c>
      <c r="K116" s="112">
        <v>3007478.0</v>
      </c>
      <c r="L116" s="111">
        <v>33996.0</v>
      </c>
      <c r="M116" s="112">
        <v>40763.0</v>
      </c>
      <c r="N116" s="111">
        <v>3887.0</v>
      </c>
      <c r="O116" s="112">
        <v>63367.0</v>
      </c>
      <c r="P116" s="111">
        <v>6.01461517918E11</v>
      </c>
      <c r="Q116" s="112">
        <v>4.49800261031E11</v>
      </c>
      <c r="R116" s="111">
        <v>33.0</v>
      </c>
      <c r="S116" s="112">
        <v>0.0</v>
      </c>
      <c r="T116" s="111">
        <v>98571.0</v>
      </c>
      <c r="U116" s="112">
        <v>1141506.0</v>
      </c>
      <c r="V116" s="140"/>
    </row>
    <row r="117">
      <c r="A117" s="93" t="s">
        <v>354</v>
      </c>
      <c r="B117" s="134"/>
      <c r="C117" s="135"/>
      <c r="D117" s="134"/>
      <c r="E117" s="135"/>
      <c r="F117" s="134"/>
      <c r="G117" s="135"/>
      <c r="H117" s="134"/>
      <c r="I117" s="135"/>
      <c r="J117" s="134"/>
      <c r="K117" s="135"/>
      <c r="L117" s="111">
        <v>699.0</v>
      </c>
      <c r="M117" s="112">
        <v>712.0</v>
      </c>
      <c r="N117" s="134"/>
      <c r="O117" s="135"/>
      <c r="P117" s="134"/>
      <c r="Q117" s="135"/>
      <c r="R117" s="134"/>
      <c r="S117" s="135"/>
      <c r="T117" s="134"/>
      <c r="U117" s="135"/>
      <c r="V117" s="136"/>
    </row>
    <row r="118">
      <c r="A118" s="93" t="s">
        <v>356</v>
      </c>
      <c r="B118" s="134"/>
      <c r="C118" s="135"/>
      <c r="D118" s="134"/>
      <c r="E118" s="135"/>
      <c r="F118" s="134"/>
      <c r="G118" s="135"/>
      <c r="H118" s="134"/>
      <c r="I118" s="135"/>
      <c r="J118" s="134"/>
      <c r="K118" s="135"/>
      <c r="L118" s="111">
        <v>923577.0</v>
      </c>
      <c r="M118" s="112">
        <v>798715.0</v>
      </c>
      <c r="N118" s="134"/>
      <c r="O118" s="135"/>
      <c r="P118" s="134"/>
      <c r="Q118" s="135"/>
      <c r="R118" s="134"/>
      <c r="S118" s="135"/>
      <c r="T118" s="134"/>
      <c r="U118" s="135"/>
      <c r="V118" s="136"/>
    </row>
    <row r="119">
      <c r="A119" s="93" t="s">
        <v>357</v>
      </c>
      <c r="B119" s="134"/>
      <c r="C119" s="135"/>
      <c r="D119" s="134"/>
      <c r="E119" s="135"/>
      <c r="F119" s="134"/>
      <c r="G119" s="135"/>
      <c r="H119" s="134"/>
      <c r="I119" s="135"/>
      <c r="J119" s="134"/>
      <c r="K119" s="135"/>
      <c r="L119" s="111">
        <v>306948.0</v>
      </c>
      <c r="M119" s="112">
        <v>183859.0</v>
      </c>
      <c r="N119" s="134"/>
      <c r="O119" s="135"/>
      <c r="P119" s="134"/>
      <c r="Q119" s="135"/>
      <c r="R119" s="134"/>
      <c r="S119" s="135"/>
      <c r="T119" s="134"/>
      <c r="U119" s="135"/>
      <c r="V119" s="136"/>
    </row>
    <row r="120">
      <c r="A120" s="93" t="s">
        <v>359</v>
      </c>
      <c r="B120" s="111">
        <v>1.65E11</v>
      </c>
      <c r="C120" s="112">
        <v>1.17E11</v>
      </c>
      <c r="D120" s="134"/>
      <c r="E120" s="135"/>
      <c r="F120" s="111">
        <v>1.64897E11</v>
      </c>
      <c r="G120" s="112">
        <v>1.17424E11</v>
      </c>
      <c r="H120" s="134"/>
      <c r="I120" s="135"/>
      <c r="J120" s="111">
        <v>1662.0</v>
      </c>
      <c r="K120" s="112">
        <v>6637.0</v>
      </c>
      <c r="L120" s="111">
        <v>13872.0</v>
      </c>
      <c r="M120" s="112">
        <v>104063.0</v>
      </c>
      <c r="N120" s="134"/>
      <c r="O120" s="135"/>
      <c r="P120" s="134"/>
      <c r="Q120" s="135"/>
      <c r="R120" s="134"/>
      <c r="S120" s="135"/>
      <c r="T120" s="134"/>
      <c r="U120" s="135"/>
      <c r="V120" s="136"/>
    </row>
    <row r="121">
      <c r="A121" s="110" t="s">
        <v>361</v>
      </c>
      <c r="B121" s="137"/>
      <c r="C121" s="138"/>
      <c r="D121" s="128">
        <v>6347.0</v>
      </c>
      <c r="E121" s="129">
        <v>67131.0</v>
      </c>
      <c r="F121" s="137"/>
      <c r="G121" s="138"/>
      <c r="H121" s="137"/>
      <c r="I121" s="138"/>
      <c r="J121" s="137"/>
      <c r="K121" s="138"/>
      <c r="L121" s="137"/>
      <c r="M121" s="138"/>
      <c r="N121" s="137"/>
      <c r="O121" s="138"/>
      <c r="P121" s="137"/>
      <c r="Q121" s="138"/>
      <c r="R121" s="137"/>
      <c r="S121" s="138"/>
      <c r="T121" s="137"/>
      <c r="U121" s="138"/>
      <c r="V121" s="139"/>
    </row>
    <row r="122">
      <c r="A122" s="110" t="s">
        <v>362</v>
      </c>
      <c r="B122" s="128">
        <v>5.5E10</v>
      </c>
      <c r="C122" s="129">
        <v>4.7E10</v>
      </c>
      <c r="D122" s="137"/>
      <c r="E122" s="138"/>
      <c r="F122" s="137"/>
      <c r="G122" s="138"/>
      <c r="H122" s="137"/>
      <c r="I122" s="138"/>
      <c r="J122" s="128">
        <v>20889.0</v>
      </c>
      <c r="K122" s="129">
        <v>21015.0</v>
      </c>
      <c r="L122" s="137"/>
      <c r="M122" s="138"/>
      <c r="N122" s="137"/>
      <c r="O122" s="138"/>
      <c r="P122" s="137"/>
      <c r="Q122" s="138"/>
      <c r="R122" s="137"/>
      <c r="S122" s="138"/>
      <c r="T122" s="137"/>
      <c r="U122" s="138"/>
      <c r="V122" s="139"/>
    </row>
    <row r="123">
      <c r="A123" s="110" t="s">
        <v>366</v>
      </c>
      <c r="B123" s="128">
        <v>1.512E12</v>
      </c>
      <c r="C123" s="129">
        <v>1.326E12</v>
      </c>
      <c r="D123" s="137"/>
      <c r="E123" s="138"/>
      <c r="F123" s="137"/>
      <c r="G123" s="138"/>
      <c r="H123" s="137"/>
      <c r="I123" s="138"/>
      <c r="J123" s="137"/>
      <c r="K123" s="138"/>
      <c r="L123" s="137"/>
      <c r="M123" s="138"/>
      <c r="N123" s="137"/>
      <c r="O123" s="138"/>
      <c r="P123" s="137"/>
      <c r="Q123" s="138"/>
      <c r="R123" s="137"/>
      <c r="S123" s="138"/>
      <c r="T123" s="137"/>
      <c r="U123" s="138"/>
      <c r="V123" s="139"/>
    </row>
    <row r="124">
      <c r="A124" s="131" t="s">
        <v>368</v>
      </c>
      <c r="B124" s="132">
        <f t="shared" ref="B124:U124" si="21">sum(B125:B128)</f>
        <v>1103000000000</v>
      </c>
      <c r="C124" s="132">
        <f t="shared" si="21"/>
        <v>1090000000000</v>
      </c>
      <c r="D124" s="132">
        <f t="shared" si="21"/>
        <v>0</v>
      </c>
      <c r="E124" s="132">
        <f t="shared" si="21"/>
        <v>0</v>
      </c>
      <c r="F124" s="132">
        <f t="shared" si="21"/>
        <v>864662000000</v>
      </c>
      <c r="G124" s="132">
        <f t="shared" si="21"/>
        <v>793667000000</v>
      </c>
      <c r="H124" s="132">
        <f t="shared" si="21"/>
        <v>0</v>
      </c>
      <c r="I124" s="132">
        <f t="shared" si="21"/>
        <v>0</v>
      </c>
      <c r="J124" s="132">
        <f t="shared" si="21"/>
        <v>0</v>
      </c>
      <c r="K124" s="132">
        <f t="shared" si="21"/>
        <v>0</v>
      </c>
      <c r="L124" s="132">
        <f t="shared" si="21"/>
        <v>0</v>
      </c>
      <c r="M124" s="132">
        <f t="shared" si="21"/>
        <v>0</v>
      </c>
      <c r="N124" s="132">
        <f t="shared" si="21"/>
        <v>91043</v>
      </c>
      <c r="O124" s="132">
        <f t="shared" si="21"/>
        <v>77023</v>
      </c>
      <c r="P124" s="132">
        <f t="shared" si="21"/>
        <v>0</v>
      </c>
      <c r="Q124" s="132">
        <f t="shared" si="21"/>
        <v>0</v>
      </c>
      <c r="R124" s="132">
        <f t="shared" si="21"/>
        <v>0</v>
      </c>
      <c r="S124" s="132">
        <f t="shared" si="21"/>
        <v>0</v>
      </c>
      <c r="T124" s="132">
        <f t="shared" si="21"/>
        <v>5408774</v>
      </c>
      <c r="U124" s="132">
        <f t="shared" si="21"/>
        <v>5348596</v>
      </c>
      <c r="V124" s="133"/>
    </row>
    <row r="125">
      <c r="A125" s="93" t="s">
        <v>369</v>
      </c>
      <c r="B125" s="111">
        <v>2.38E11</v>
      </c>
      <c r="C125" s="112">
        <v>2.36E11</v>
      </c>
      <c r="D125" s="134"/>
      <c r="E125" s="135"/>
      <c r="F125" s="134"/>
      <c r="G125" s="135"/>
      <c r="H125" s="134"/>
      <c r="I125" s="135"/>
      <c r="J125" s="134"/>
      <c r="K125" s="135"/>
      <c r="L125" s="134"/>
      <c r="M125" s="135"/>
      <c r="N125" s="134"/>
      <c r="O125" s="135"/>
      <c r="P125" s="134"/>
      <c r="Q125" s="135"/>
      <c r="R125" s="134"/>
      <c r="S125" s="135"/>
      <c r="T125" s="134"/>
      <c r="U125" s="135"/>
      <c r="V125" s="136"/>
    </row>
    <row r="126">
      <c r="A126" s="93" t="s">
        <v>372</v>
      </c>
      <c r="B126" s="134"/>
      <c r="C126" s="135"/>
      <c r="D126" s="134"/>
      <c r="E126" s="135"/>
      <c r="F126" s="134"/>
      <c r="G126" s="135"/>
      <c r="H126" s="134"/>
      <c r="I126" s="135"/>
      <c r="J126" s="134"/>
      <c r="K126" s="135"/>
      <c r="L126" s="134"/>
      <c r="M126" s="135"/>
      <c r="N126" s="111">
        <v>70034.0</v>
      </c>
      <c r="O126" s="112">
        <v>64952.0</v>
      </c>
      <c r="P126" s="134"/>
      <c r="Q126" s="135"/>
      <c r="R126" s="134"/>
      <c r="S126" s="135"/>
      <c r="T126" s="134"/>
      <c r="U126" s="135"/>
      <c r="V126" s="136"/>
    </row>
    <row r="127">
      <c r="A127" s="93" t="s">
        <v>373</v>
      </c>
      <c r="B127" s="111">
        <v>8.65E11</v>
      </c>
      <c r="C127" s="112">
        <v>7.94E11</v>
      </c>
      <c r="D127" s="134"/>
      <c r="E127" s="135"/>
      <c r="F127" s="111">
        <v>8.64662E11</v>
      </c>
      <c r="G127" s="112">
        <v>7.93667E11</v>
      </c>
      <c r="H127" s="134"/>
      <c r="I127" s="135"/>
      <c r="J127" s="134"/>
      <c r="K127" s="135"/>
      <c r="L127" s="134"/>
      <c r="M127" s="135"/>
      <c r="N127" s="111">
        <v>21009.0</v>
      </c>
      <c r="O127" s="112">
        <v>12071.0</v>
      </c>
      <c r="P127" s="134"/>
      <c r="Q127" s="135"/>
      <c r="R127" s="134"/>
      <c r="S127" s="135"/>
      <c r="T127" s="111">
        <v>5408774.0</v>
      </c>
      <c r="U127" s="112">
        <v>5348596.0</v>
      </c>
      <c r="V127" s="140"/>
    </row>
    <row r="128">
      <c r="A128" s="93" t="s">
        <v>374</v>
      </c>
      <c r="B128" s="134"/>
      <c r="C128" s="112">
        <v>6.0E10</v>
      </c>
      <c r="D128" s="134"/>
      <c r="E128" s="135"/>
      <c r="F128" s="134"/>
      <c r="G128" s="135"/>
      <c r="H128" s="134"/>
      <c r="I128" s="135"/>
      <c r="J128" s="134"/>
      <c r="K128" s="135"/>
      <c r="L128" s="134"/>
      <c r="M128" s="135"/>
      <c r="N128" s="134"/>
      <c r="O128" s="135"/>
      <c r="P128" s="134"/>
      <c r="Q128" s="135"/>
      <c r="R128" s="134"/>
      <c r="S128" s="135"/>
      <c r="T128" s="134"/>
      <c r="U128" s="135"/>
      <c r="V128" s="136"/>
    </row>
    <row r="129">
      <c r="A129" s="110" t="s">
        <v>377</v>
      </c>
      <c r="B129" s="128">
        <v>7.51E12</v>
      </c>
      <c r="C129" s="129">
        <v>7.186E12</v>
      </c>
      <c r="D129" s="128">
        <v>608914.0</v>
      </c>
      <c r="E129" s="129">
        <v>641866.0</v>
      </c>
      <c r="F129" s="128">
        <v>4.047337E12</v>
      </c>
      <c r="G129" s="129">
        <v>3.708113E12</v>
      </c>
      <c r="H129" s="128">
        <v>1.352014E12</v>
      </c>
      <c r="I129" s="129">
        <v>9.76629E11</v>
      </c>
      <c r="J129" s="128">
        <v>565714.0</v>
      </c>
      <c r="K129" s="129">
        <v>519266.0</v>
      </c>
      <c r="L129" s="128">
        <v>52693.0</v>
      </c>
      <c r="M129" s="129">
        <v>50737.0</v>
      </c>
      <c r="N129" s="128">
        <v>376436.0</v>
      </c>
      <c r="O129" s="129">
        <v>383892.0</v>
      </c>
      <c r="P129" s="128">
        <v>1.95977016E11</v>
      </c>
      <c r="Q129" s="129">
        <v>1.90574883E11</v>
      </c>
      <c r="R129" s="128">
        <v>29609.0</v>
      </c>
      <c r="S129" s="129">
        <v>24412.0</v>
      </c>
      <c r="T129" s="128">
        <v>1.0157115E7</v>
      </c>
      <c r="U129" s="129">
        <v>8861240.0</v>
      </c>
      <c r="V129" s="130"/>
    </row>
    <row r="130">
      <c r="A130" s="110" t="s">
        <v>379</v>
      </c>
      <c r="B130" s="128">
        <v>1.21E11</v>
      </c>
      <c r="C130" s="129">
        <v>3.97E11</v>
      </c>
      <c r="D130" s="137"/>
      <c r="E130" s="138"/>
      <c r="F130" s="128">
        <v>0.0</v>
      </c>
      <c r="G130" s="129">
        <v>1.69162E11</v>
      </c>
      <c r="H130" s="137"/>
      <c r="I130" s="138"/>
      <c r="J130" s="128">
        <v>167236.0</v>
      </c>
      <c r="K130" s="129">
        <v>116494.0</v>
      </c>
      <c r="L130" s="137"/>
      <c r="M130" s="138"/>
      <c r="N130" s="137"/>
      <c r="O130" s="138"/>
      <c r="P130" s="128">
        <v>5.807867231E9</v>
      </c>
      <c r="Q130" s="129">
        <v>5.122070483E9</v>
      </c>
      <c r="R130" s="137"/>
      <c r="S130" s="138"/>
      <c r="T130" s="128">
        <v>3107491.0</v>
      </c>
      <c r="U130" s="129">
        <v>156207.0</v>
      </c>
      <c r="V130" s="130"/>
    </row>
    <row r="131">
      <c r="A131" s="120" t="s">
        <v>94</v>
      </c>
      <c r="B131" s="121">
        <v>2.50418E14</v>
      </c>
      <c r="C131" s="122">
        <v>2.4372E14</v>
      </c>
      <c r="D131" s="121">
        <v>1.57052E7</v>
      </c>
      <c r="E131" s="122">
        <v>1.1470692E7</v>
      </c>
      <c r="F131" s="121">
        <v>8.4035563E13</v>
      </c>
      <c r="G131" s="122">
        <v>8.9513825E13</v>
      </c>
      <c r="H131" s="121">
        <v>3.381238E12</v>
      </c>
      <c r="I131" s="122">
        <v>3.997256E12</v>
      </c>
      <c r="J131" s="121">
        <v>1.24117E7</v>
      </c>
      <c r="K131" s="122">
        <v>9755776.0</v>
      </c>
      <c r="L131" s="121">
        <v>6000052.0</v>
      </c>
      <c r="M131" s="122">
        <v>5605204.0</v>
      </c>
      <c r="N131" s="121">
        <v>2.0969511E7</v>
      </c>
      <c r="O131" s="122">
        <v>1.9566906E7</v>
      </c>
      <c r="P131" s="121">
        <v>6.186397789088E12</v>
      </c>
      <c r="Q131" s="122">
        <v>5.933988630611E12</v>
      </c>
      <c r="R131" s="121">
        <v>3385941.0</v>
      </c>
      <c r="S131" s="122">
        <v>3505475.0</v>
      </c>
      <c r="T131" s="121">
        <v>1.17472045E9</v>
      </c>
      <c r="U131" s="122">
        <v>9.92272505E8</v>
      </c>
      <c r="V131" s="123"/>
    </row>
    <row r="132">
      <c r="A132" s="131" t="s">
        <v>383</v>
      </c>
      <c r="B132" s="147">
        <v>1.9864E14</v>
      </c>
      <c r="C132" s="148">
        <v>1.92142E14</v>
      </c>
      <c r="D132" s="147">
        <v>1.4473429E7</v>
      </c>
      <c r="E132" s="148">
        <v>1.1221527E7</v>
      </c>
      <c r="F132" s="147">
        <v>7.9250552E13</v>
      </c>
      <c r="G132" s="148">
        <v>8.4698121E13</v>
      </c>
      <c r="H132" s="147">
        <v>3.381238E12</v>
      </c>
      <c r="I132" s="148">
        <v>3.997256E12</v>
      </c>
      <c r="J132" s="147">
        <v>9997580.0</v>
      </c>
      <c r="K132" s="148">
        <v>8136448.0</v>
      </c>
      <c r="L132" s="147">
        <v>5999588.0</v>
      </c>
      <c r="M132" s="148">
        <v>5604701.0</v>
      </c>
      <c r="N132" s="147">
        <v>2.0969511E7</v>
      </c>
      <c r="O132" s="148">
        <v>1.9566906E7</v>
      </c>
      <c r="P132" s="147">
        <v>6.143367412606E12</v>
      </c>
      <c r="Q132" s="148">
        <v>5.889852361714E12</v>
      </c>
      <c r="R132" s="147">
        <v>3385934.0</v>
      </c>
      <c r="S132" s="148">
        <v>3505468.0</v>
      </c>
      <c r="T132" s="147">
        <v>8.85806039E8</v>
      </c>
      <c r="U132" s="148">
        <v>7.34328635E8</v>
      </c>
      <c r="V132" s="133"/>
    </row>
    <row r="133">
      <c r="A133" s="93" t="s">
        <v>384</v>
      </c>
      <c r="B133" s="111">
        <v>2.024E12</v>
      </c>
      <c r="C133" s="112">
        <v>2.024E12</v>
      </c>
      <c r="D133" s="111">
        <v>415245.0</v>
      </c>
      <c r="E133" s="112">
        <v>415245.0</v>
      </c>
      <c r="F133" s="111">
        <v>9.32534E11</v>
      </c>
      <c r="G133" s="112">
        <v>9.32534E11</v>
      </c>
      <c r="H133" s="111">
        <v>7.63E10</v>
      </c>
      <c r="I133" s="112">
        <v>7.63E10</v>
      </c>
      <c r="J133" s="111">
        <v>830.0</v>
      </c>
      <c r="K133" s="112">
        <v>830.0</v>
      </c>
      <c r="L133" s="111">
        <v>2189016.0</v>
      </c>
      <c r="M133" s="112">
        <v>2189016.0</v>
      </c>
      <c r="N133" s="111">
        <v>1840616.0</v>
      </c>
      <c r="O133" s="112">
        <v>1840616.0</v>
      </c>
      <c r="P133" s="111">
        <v>1.715E11</v>
      </c>
      <c r="Q133" s="112">
        <v>1.715E11</v>
      </c>
      <c r="R133" s="111">
        <v>1500000.0</v>
      </c>
      <c r="S133" s="112">
        <v>1500000.0</v>
      </c>
      <c r="T133" s="111">
        <v>2.8877151E7</v>
      </c>
      <c r="U133" s="112">
        <v>2.8877151E7</v>
      </c>
      <c r="V133" s="140"/>
    </row>
    <row r="134">
      <c r="A134" s="93" t="s">
        <v>386</v>
      </c>
      <c r="B134" s="111">
        <v>1.139E12</v>
      </c>
      <c r="C134" s="112">
        <v>1.139E12</v>
      </c>
      <c r="D134" s="111">
        <v>2479828.0</v>
      </c>
      <c r="E134" s="112">
        <v>2479828.0</v>
      </c>
      <c r="F134" s="111">
        <v>9.703937E12</v>
      </c>
      <c r="G134" s="112">
        <v>9.703937E12</v>
      </c>
      <c r="H134" s="111">
        <v>9.6E10</v>
      </c>
      <c r="I134" s="112">
        <v>9.6E10</v>
      </c>
      <c r="J134" s="111">
        <v>503036.0</v>
      </c>
      <c r="K134" s="112">
        <v>503036.0</v>
      </c>
      <c r="L134" s="111">
        <v>5883.0</v>
      </c>
      <c r="M134" s="112">
        <v>5883.0</v>
      </c>
      <c r="N134" s="111">
        <v>2698863.0</v>
      </c>
      <c r="O134" s="112">
        <v>2698863.0</v>
      </c>
      <c r="P134" s="111">
        <v>4.40574864042E11</v>
      </c>
      <c r="Q134" s="112">
        <v>4.40574864042E11</v>
      </c>
      <c r="R134" s="111">
        <v>651798.0</v>
      </c>
      <c r="S134" s="112">
        <v>651798.0</v>
      </c>
      <c r="T134" s="111">
        <v>1.69804662E8</v>
      </c>
      <c r="U134" s="112">
        <v>1.69847025E8</v>
      </c>
      <c r="V134" s="140"/>
    </row>
    <row r="135">
      <c r="A135" s="93" t="s">
        <v>387</v>
      </c>
      <c r="B135" s="149"/>
      <c r="C135" s="150"/>
      <c r="D135" s="149"/>
      <c r="E135" s="150"/>
      <c r="F135" s="151">
        <v>-3.191273E12</v>
      </c>
      <c r="G135" s="152">
        <v>-3.191273E12</v>
      </c>
      <c r="H135" s="149"/>
      <c r="I135" s="150"/>
      <c r="J135" s="151">
        <v>-19972.0</v>
      </c>
      <c r="K135" s="152">
        <v>-19972.0</v>
      </c>
      <c r="L135" s="149"/>
      <c r="M135" s="150"/>
      <c r="N135" s="151">
        <v>-2742768.0</v>
      </c>
      <c r="O135" s="152">
        <v>-2742768.0</v>
      </c>
      <c r="P135" s="151">
        <v>-3.41848725E10</v>
      </c>
      <c r="Q135" s="152">
        <v>-3.41848725E10</v>
      </c>
      <c r="R135" s="149"/>
      <c r="S135" s="150"/>
      <c r="T135" s="151">
        <v>-5370855.0</v>
      </c>
      <c r="U135" s="152">
        <v>-5370855.0</v>
      </c>
      <c r="V135" s="153"/>
    </row>
    <row r="136">
      <c r="A136" s="93" t="s">
        <v>390</v>
      </c>
      <c r="B136" s="111">
        <v>2.34E12</v>
      </c>
      <c r="C136" s="112">
        <v>2.181E12</v>
      </c>
      <c r="D136" s="134"/>
      <c r="E136" s="135"/>
      <c r="F136" s="111">
        <v>2.0254E10</v>
      </c>
      <c r="G136" s="112">
        <v>2.0254E10</v>
      </c>
      <c r="H136" s="134"/>
      <c r="I136" s="135"/>
      <c r="J136" s="134"/>
      <c r="K136" s="135"/>
      <c r="L136" s="134"/>
      <c r="M136" s="135"/>
      <c r="N136" s="134"/>
      <c r="O136" s="135"/>
      <c r="P136" s="134"/>
      <c r="Q136" s="135"/>
      <c r="R136" s="134"/>
      <c r="S136" s="135"/>
      <c r="T136" s="134"/>
      <c r="U136" s="135"/>
      <c r="V136" s="136"/>
    </row>
    <row r="137">
      <c r="A137" s="93" t="s">
        <v>391</v>
      </c>
      <c r="B137" s="111">
        <v>3.415E12</v>
      </c>
      <c r="C137" s="112">
        <v>3.913E12</v>
      </c>
      <c r="D137" s="111">
        <v>25774.0</v>
      </c>
      <c r="E137" s="112">
        <v>28764.0</v>
      </c>
      <c r="F137" s="111">
        <v>5.188248E12</v>
      </c>
      <c r="G137" s="112">
        <v>5.961583E12</v>
      </c>
      <c r="H137" s="134"/>
      <c r="I137" s="135"/>
      <c r="J137" s="134"/>
      <c r="K137" s="135"/>
      <c r="L137" s="134"/>
      <c r="M137" s="135"/>
      <c r="N137" s="134"/>
      <c r="O137" s="135"/>
      <c r="P137" s="134"/>
      <c r="Q137" s="135"/>
      <c r="R137" s="134"/>
      <c r="S137" s="135"/>
      <c r="T137" s="111">
        <v>-1569458.0</v>
      </c>
      <c r="U137" s="112">
        <v>-1831097.0</v>
      </c>
      <c r="V137" s="140"/>
    </row>
    <row r="138">
      <c r="A138" s="93" t="s">
        <v>392</v>
      </c>
      <c r="B138" s="111">
        <v>-2.21E11</v>
      </c>
      <c r="C138" s="112">
        <v>-5.2E10</v>
      </c>
      <c r="D138" s="134"/>
      <c r="E138" s="135"/>
      <c r="F138" s="134"/>
      <c r="G138" s="135"/>
      <c r="H138" s="134"/>
      <c r="I138" s="135"/>
      <c r="J138" s="134"/>
      <c r="K138" s="135"/>
      <c r="L138" s="134"/>
      <c r="M138" s="135"/>
      <c r="N138" s="134"/>
      <c r="O138" s="135"/>
      <c r="P138" s="134"/>
      <c r="Q138" s="135"/>
      <c r="R138" s="134"/>
      <c r="S138" s="135"/>
      <c r="T138" s="134"/>
      <c r="U138" s="135"/>
      <c r="V138" s="136"/>
    </row>
    <row r="139">
      <c r="A139" s="93" t="s">
        <v>395</v>
      </c>
      <c r="B139" s="111">
        <v>4.06E11</v>
      </c>
      <c r="C139" s="112">
        <v>2.68E11</v>
      </c>
      <c r="D139" s="134"/>
      <c r="E139" s="135"/>
      <c r="F139" s="111">
        <v>5.49498E11</v>
      </c>
      <c r="G139" s="112">
        <v>6.11631E11</v>
      </c>
      <c r="H139" s="134"/>
      <c r="I139" s="135"/>
      <c r="J139" s="134"/>
      <c r="K139" s="135"/>
      <c r="L139" s="134"/>
      <c r="M139" s="135"/>
      <c r="N139" s="134"/>
      <c r="O139" s="135"/>
      <c r="P139" s="134"/>
      <c r="Q139" s="135"/>
      <c r="R139" s="134"/>
      <c r="S139" s="135"/>
      <c r="T139" s="134"/>
      <c r="U139" s="135"/>
      <c r="V139" s="136"/>
    </row>
    <row r="140">
      <c r="A140" s="93" t="s">
        <v>396</v>
      </c>
      <c r="B140" s="134"/>
      <c r="C140" s="135"/>
      <c r="D140" s="134"/>
      <c r="E140" s="135"/>
      <c r="F140" s="134"/>
      <c r="G140" s="135"/>
      <c r="H140" s="134"/>
      <c r="I140" s="135"/>
      <c r="J140" s="134"/>
      <c r="K140" s="135"/>
      <c r="L140" s="111">
        <v>14315.0</v>
      </c>
      <c r="M140" s="112">
        <v>12346.0</v>
      </c>
      <c r="N140" s="134"/>
      <c r="O140" s="135"/>
      <c r="P140" s="134"/>
      <c r="Q140" s="135"/>
      <c r="R140" s="134"/>
      <c r="S140" s="135"/>
      <c r="T140" s="134"/>
      <c r="U140" s="135"/>
      <c r="V140" s="136"/>
    </row>
    <row r="141">
      <c r="A141" s="93" t="s">
        <v>398</v>
      </c>
      <c r="B141" s="134"/>
      <c r="C141" s="135"/>
      <c r="D141" s="111">
        <v>320127.0</v>
      </c>
      <c r="E141" s="112">
        <v>-502356.0</v>
      </c>
      <c r="F141" s="134"/>
      <c r="G141" s="135"/>
      <c r="H141" s="134"/>
      <c r="I141" s="135"/>
      <c r="J141" s="111">
        <v>37096.0</v>
      </c>
      <c r="K141" s="112">
        <v>37096.0</v>
      </c>
      <c r="L141" s="134"/>
      <c r="M141" s="135"/>
      <c r="N141" s="134"/>
      <c r="O141" s="135"/>
      <c r="P141" s="111">
        <v>2.39797199E8</v>
      </c>
      <c r="Q141" s="112">
        <v>2.39797199E8</v>
      </c>
      <c r="R141" s="134"/>
      <c r="S141" s="135"/>
      <c r="T141" s="134"/>
      <c r="U141" s="135"/>
      <c r="V141" s="136"/>
    </row>
    <row r="142">
      <c r="A142" s="93" t="s">
        <v>399</v>
      </c>
      <c r="B142" s="111">
        <v>5.4E11</v>
      </c>
      <c r="C142" s="112">
        <v>1.146E12</v>
      </c>
      <c r="D142" s="111">
        <v>73412.0</v>
      </c>
      <c r="E142" s="112">
        <v>4558.0</v>
      </c>
      <c r="F142" s="111">
        <v>-8.23992E11</v>
      </c>
      <c r="G142" s="112">
        <v>-6.6407E11</v>
      </c>
      <c r="H142" s="134"/>
      <c r="I142" s="135"/>
      <c r="J142" s="111">
        <v>1340171.0</v>
      </c>
      <c r="K142" s="112">
        <v>1240271.0</v>
      </c>
      <c r="L142" s="134"/>
      <c r="M142" s="135"/>
      <c r="N142" s="134"/>
      <c r="O142" s="135"/>
      <c r="P142" s="134"/>
      <c r="Q142" s="135"/>
      <c r="R142" s="134"/>
      <c r="S142" s="135"/>
      <c r="T142" s="134"/>
      <c r="U142" s="112">
        <v>0.0</v>
      </c>
      <c r="V142" s="140"/>
    </row>
    <row r="143">
      <c r="A143" s="154" t="s">
        <v>400</v>
      </c>
      <c r="B143" s="155">
        <f t="shared" ref="B143:U143" si="22">sum(B144:B145)</f>
        <v>188997000000000</v>
      </c>
      <c r="C143" s="155">
        <f t="shared" si="22"/>
        <v>181523000000000</v>
      </c>
      <c r="D143" s="155">
        <f t="shared" si="22"/>
        <v>11144058</v>
      </c>
      <c r="E143" s="155">
        <f t="shared" si="22"/>
        <v>8740480</v>
      </c>
      <c r="F143" s="155">
        <f t="shared" si="22"/>
        <v>66871346000000</v>
      </c>
      <c r="G143" s="155">
        <f t="shared" si="22"/>
        <v>71323525000000</v>
      </c>
      <c r="H143" s="155">
        <f t="shared" si="22"/>
        <v>3208938000000</v>
      </c>
      <c r="I143" s="155">
        <f t="shared" si="22"/>
        <v>3824956000000</v>
      </c>
      <c r="J143" s="155">
        <f t="shared" si="22"/>
        <v>7231325</v>
      </c>
      <c r="K143" s="155">
        <f t="shared" si="22"/>
        <v>5475088</v>
      </c>
      <c r="L143" s="155">
        <f t="shared" si="22"/>
        <v>3753411</v>
      </c>
      <c r="M143" s="155">
        <f t="shared" si="22"/>
        <v>3370483</v>
      </c>
      <c r="N143" s="155">
        <f t="shared" si="22"/>
        <v>18773200</v>
      </c>
      <c r="O143" s="155">
        <f t="shared" si="22"/>
        <v>17370595</v>
      </c>
      <c r="P143" s="155">
        <f t="shared" si="22"/>
        <v>5565237623865</v>
      </c>
      <c r="Q143" s="155">
        <f t="shared" si="22"/>
        <v>5311722572973</v>
      </c>
      <c r="R143" s="155">
        <f t="shared" si="22"/>
        <v>1234136</v>
      </c>
      <c r="S143" s="155">
        <f t="shared" si="22"/>
        <v>1353670</v>
      </c>
      <c r="T143" s="155">
        <f t="shared" si="22"/>
        <v>694064539</v>
      </c>
      <c r="U143" s="155">
        <f t="shared" si="22"/>
        <v>542806411</v>
      </c>
      <c r="V143" s="156"/>
    </row>
    <row r="144">
      <c r="A144" s="93" t="s">
        <v>401</v>
      </c>
      <c r="B144" s="111">
        <v>4.25E11</v>
      </c>
      <c r="C144" s="112">
        <v>4.25E11</v>
      </c>
      <c r="D144" s="111">
        <v>15.0</v>
      </c>
      <c r="E144" s="112">
        <v>14.0</v>
      </c>
      <c r="F144" s="111">
        <v>1.86507E11</v>
      </c>
      <c r="G144" s="112">
        <v>1.86507E11</v>
      </c>
      <c r="H144" s="111">
        <v>1.526E10</v>
      </c>
      <c r="I144" s="112">
        <v>1.526E10</v>
      </c>
      <c r="J144" s="111">
        <v>76.0</v>
      </c>
      <c r="K144" s="112">
        <v>71.0</v>
      </c>
      <c r="L144" s="111">
        <v>37.0</v>
      </c>
      <c r="M144" s="112">
        <v>27.0</v>
      </c>
      <c r="N144" s="111">
        <v>400.0</v>
      </c>
      <c r="O144" s="112">
        <v>400.0</v>
      </c>
      <c r="P144" s="111">
        <v>4.82594713034E11</v>
      </c>
      <c r="Q144" s="112">
        <v>4.82594713034E11</v>
      </c>
      <c r="R144" s="111">
        <v>322984.0</v>
      </c>
      <c r="S144" s="112">
        <v>322984.0</v>
      </c>
      <c r="T144" s="111">
        <v>4287485.0</v>
      </c>
      <c r="U144" s="112">
        <v>4187485.0</v>
      </c>
      <c r="V144" s="140"/>
    </row>
    <row r="145">
      <c r="A145" s="93" t="s">
        <v>402</v>
      </c>
      <c r="B145" s="111">
        <v>1.88572E14</v>
      </c>
      <c r="C145" s="112">
        <v>1.81098E14</v>
      </c>
      <c r="D145" s="111">
        <v>1.1144043E7</v>
      </c>
      <c r="E145" s="112">
        <v>8740466.0</v>
      </c>
      <c r="F145" s="111">
        <v>6.6684839E13</v>
      </c>
      <c r="G145" s="112">
        <v>7.1137018E13</v>
      </c>
      <c r="H145" s="111">
        <v>3.193678E12</v>
      </c>
      <c r="I145" s="112">
        <v>3.809696E12</v>
      </c>
      <c r="J145" s="111">
        <v>7231249.0</v>
      </c>
      <c r="K145" s="112">
        <v>5475017.0</v>
      </c>
      <c r="L145" s="111">
        <v>3753374.0</v>
      </c>
      <c r="M145" s="112">
        <v>3370456.0</v>
      </c>
      <c r="N145" s="111">
        <v>1.87728E7</v>
      </c>
      <c r="O145" s="112">
        <v>1.7370195E7</v>
      </c>
      <c r="P145" s="111">
        <v>5.082642910831E12</v>
      </c>
      <c r="Q145" s="112">
        <v>4.829127859939E12</v>
      </c>
      <c r="R145" s="111">
        <v>911152.0</v>
      </c>
      <c r="S145" s="112">
        <v>1030686.0</v>
      </c>
      <c r="T145" s="111">
        <v>6.89777054E8</v>
      </c>
      <c r="U145" s="112">
        <v>5.38618926E8</v>
      </c>
      <c r="V145" s="140"/>
    </row>
    <row r="146">
      <c r="A146" s="157" t="s">
        <v>405</v>
      </c>
      <c r="B146" s="158">
        <v>5.1778E13</v>
      </c>
      <c r="C146" s="159">
        <v>5.1578E13</v>
      </c>
      <c r="D146" s="158">
        <v>1231771.0</v>
      </c>
      <c r="E146" s="159">
        <v>249165.0</v>
      </c>
      <c r="F146" s="158">
        <v>4.785011E12</v>
      </c>
      <c r="G146" s="159">
        <v>4.815704E12</v>
      </c>
      <c r="H146" s="160"/>
      <c r="I146" s="161"/>
      <c r="J146" s="158">
        <v>2414120.0</v>
      </c>
      <c r="K146" s="159">
        <v>1619328.0</v>
      </c>
      <c r="L146" s="158">
        <v>464.0</v>
      </c>
      <c r="M146" s="159">
        <v>503.0</v>
      </c>
      <c r="N146" s="160"/>
      <c r="O146" s="161"/>
      <c r="P146" s="158">
        <v>4.3030376482E10</v>
      </c>
      <c r="Q146" s="159">
        <v>4.4136268897E10</v>
      </c>
      <c r="R146" s="158">
        <v>7.0</v>
      </c>
      <c r="S146" s="159">
        <v>7.0</v>
      </c>
      <c r="T146" s="158">
        <v>2.88914411E8</v>
      </c>
      <c r="U146" s="159">
        <v>2.5794387E8</v>
      </c>
      <c r="V146" s="162"/>
    </row>
    <row r="147">
      <c r="A147" s="87" t="s">
        <v>107</v>
      </c>
      <c r="B147" s="115"/>
      <c r="C147" s="115"/>
      <c r="D147" s="115"/>
      <c r="E147" s="115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</row>
    <row r="148">
      <c r="A148" s="110" t="s">
        <v>409</v>
      </c>
      <c r="B148" s="128">
        <v>3.16565E14</v>
      </c>
      <c r="C148" s="128">
        <v>3.01379E14</v>
      </c>
      <c r="D148" s="128">
        <v>1.06944683E8</v>
      </c>
      <c r="E148" s="128">
        <v>9.6924686E7</v>
      </c>
      <c r="F148" s="128">
        <v>1.28583264E14</v>
      </c>
      <c r="G148" s="129">
        <v>1.2360746E14</v>
      </c>
      <c r="H148" s="128">
        <v>3.8611401E13</v>
      </c>
      <c r="I148" s="129">
        <v>4.1218881E13</v>
      </c>
      <c r="J148" s="128">
        <v>3.3318811E7</v>
      </c>
      <c r="K148" s="129">
        <v>2.693734E7</v>
      </c>
      <c r="L148" s="128">
        <v>3479018.0</v>
      </c>
      <c r="M148" s="129">
        <v>4002632.0</v>
      </c>
      <c r="N148" s="128">
        <v>1.7949756E7</v>
      </c>
      <c r="O148" s="129">
        <v>1.6328278E7</v>
      </c>
      <c r="P148" s="128">
        <v>7.611866067268E12</v>
      </c>
      <c r="Q148" s="129">
        <v>6.762803342146E12</v>
      </c>
      <c r="R148" s="128">
        <v>3565930.0</v>
      </c>
      <c r="S148" s="129">
        <v>3865523.0</v>
      </c>
      <c r="T148" s="128">
        <v>9.2552034E8</v>
      </c>
      <c r="U148" s="128">
        <v>9.04437795E8</v>
      </c>
      <c r="V148" s="163"/>
    </row>
    <row r="149">
      <c r="A149" s="164" t="s">
        <v>410</v>
      </c>
      <c r="B149" s="166">
        <v>-2.43255E14</v>
      </c>
      <c r="C149" s="166">
        <v>-2.31291E14</v>
      </c>
      <c r="D149" s="166">
        <v>-8.3878566E7</v>
      </c>
      <c r="E149" s="166">
        <v>-7.6902242E7</v>
      </c>
      <c r="F149" s="166">
        <v>-9.2797027E13</v>
      </c>
      <c r="G149" s="168">
        <v>-8.8848772E13</v>
      </c>
      <c r="H149" s="166">
        <v>-1.9416887E13</v>
      </c>
      <c r="I149" s="168">
        <v>-2.2153944E13</v>
      </c>
      <c r="J149" s="166">
        <v>-1.8225243E7</v>
      </c>
      <c r="K149" s="168">
        <v>-1.4908075E7</v>
      </c>
      <c r="L149" s="166">
        <v>-2346974.0</v>
      </c>
      <c r="M149" s="168">
        <v>-2412693.0</v>
      </c>
      <c r="N149" s="166">
        <v>-1.2103031E7</v>
      </c>
      <c r="O149" s="168">
        <v>-1.118512E7</v>
      </c>
      <c r="P149" s="166">
        <v>-3.913777307313E12</v>
      </c>
      <c r="Q149" s="168">
        <v>-3.494850563778E12</v>
      </c>
      <c r="R149" s="166">
        <v>-1547235.0</v>
      </c>
      <c r="S149" s="168">
        <v>-1696832.0</v>
      </c>
      <c r="T149" s="166">
        <v>-5.43118639E8</v>
      </c>
      <c r="U149" s="166">
        <v>-3.62942643E8</v>
      </c>
      <c r="V149" s="169"/>
    </row>
    <row r="150">
      <c r="A150" s="170" t="s">
        <v>411</v>
      </c>
      <c r="B150" s="171">
        <v>7.331E13</v>
      </c>
      <c r="C150" s="171">
        <v>7.0088E13</v>
      </c>
      <c r="D150" s="171">
        <v>2.3066117E7</v>
      </c>
      <c r="E150" s="171">
        <v>2.0022444E7</v>
      </c>
      <c r="F150" s="171">
        <v>3.5786237E13</v>
      </c>
      <c r="G150" s="172">
        <v>3.4758688E13</v>
      </c>
      <c r="H150" s="171">
        <v>1.9194514E13</v>
      </c>
      <c r="I150" s="172">
        <v>1.9064937E13</v>
      </c>
      <c r="J150" s="171">
        <v>1.5093568E7</v>
      </c>
      <c r="K150" s="172">
        <v>1.2029265E7</v>
      </c>
      <c r="L150" s="171">
        <v>1132044.0</v>
      </c>
      <c r="M150" s="172">
        <v>1589939.0</v>
      </c>
      <c r="N150" s="171">
        <v>5846725.0</v>
      </c>
      <c r="O150" s="172">
        <v>5143158.0</v>
      </c>
      <c r="P150" s="171">
        <v>3.698088759955E12</v>
      </c>
      <c r="Q150" s="172">
        <v>3.267952778368E12</v>
      </c>
      <c r="R150" s="171">
        <v>2018695.0</v>
      </c>
      <c r="S150" s="172">
        <v>2168691.0</v>
      </c>
      <c r="T150" s="171">
        <v>3.82401701E8</v>
      </c>
      <c r="U150" s="171">
        <v>5.41495152E8</v>
      </c>
      <c r="V150" s="173"/>
    </row>
    <row r="151">
      <c r="A151" s="164" t="s">
        <v>412</v>
      </c>
      <c r="B151" s="166">
        <v>-1.1453E13</v>
      </c>
      <c r="C151" s="166">
        <v>-1.1522E13</v>
      </c>
      <c r="D151" s="166">
        <v>-1.788961E7</v>
      </c>
      <c r="E151" s="166">
        <v>-1.5531052E7</v>
      </c>
      <c r="F151" s="166">
        <v>-1.321419E12</v>
      </c>
      <c r="G151" s="168">
        <v>-1.06458E12</v>
      </c>
      <c r="H151" s="166">
        <v>-8.99565E12</v>
      </c>
      <c r="I151" s="168">
        <v>-8.451104E12</v>
      </c>
      <c r="J151" s="166">
        <v>-9676742.0</v>
      </c>
      <c r="K151" s="168">
        <v>-7518069.0</v>
      </c>
      <c r="L151" s="166">
        <v>-19409.0</v>
      </c>
      <c r="M151" s="168">
        <v>-311125.0</v>
      </c>
      <c r="N151" s="166">
        <v>-2899916.0</v>
      </c>
      <c r="O151" s="168">
        <v>-2615292.0</v>
      </c>
      <c r="P151" s="166">
        <v>-2.068710037299E12</v>
      </c>
      <c r="Q151" s="168">
        <v>-1.895217924428E12</v>
      </c>
      <c r="R151" s="166">
        <v>-570389.0</v>
      </c>
      <c r="S151" s="168">
        <v>-571137.0</v>
      </c>
      <c r="T151" s="166">
        <v>-4.348048E7</v>
      </c>
      <c r="U151" s="166">
        <v>-6.5436599E7</v>
      </c>
      <c r="V151" s="169"/>
    </row>
    <row r="152">
      <c r="A152" s="164" t="s">
        <v>413</v>
      </c>
      <c r="B152" s="166">
        <v>-1.7589E13</v>
      </c>
      <c r="C152" s="166">
        <v>-1.6365E13</v>
      </c>
      <c r="D152" s="166">
        <v>-1890676.0</v>
      </c>
      <c r="E152" s="166">
        <v>-1693731.0</v>
      </c>
      <c r="F152" s="166">
        <v>-4.741675E12</v>
      </c>
      <c r="G152" s="168">
        <v>-4.561392E12</v>
      </c>
      <c r="H152" s="166">
        <v>-3.919656E12</v>
      </c>
      <c r="I152" s="168">
        <v>-3.544052E12</v>
      </c>
      <c r="J152" s="166">
        <v>-1820788.0</v>
      </c>
      <c r="K152" s="168">
        <v>-1441653.0</v>
      </c>
      <c r="L152" s="166">
        <v>-150229.0</v>
      </c>
      <c r="M152" s="168">
        <v>-140731.0</v>
      </c>
      <c r="N152" s="166">
        <v>-726278.0</v>
      </c>
      <c r="O152" s="168">
        <v>-719005.0</v>
      </c>
      <c r="P152" s="166">
        <v>-7.66286069849E11</v>
      </c>
      <c r="Q152" s="168">
        <v>-6.26022239507E11</v>
      </c>
      <c r="R152" s="166">
        <v>-204595.0</v>
      </c>
      <c r="S152" s="168">
        <v>-222851.0</v>
      </c>
      <c r="T152" s="166">
        <v>-5.2063125E7</v>
      </c>
      <c r="U152" s="166">
        <v>-3.5869587E7</v>
      </c>
      <c r="V152" s="169"/>
    </row>
    <row r="153">
      <c r="A153" s="110" t="s">
        <v>414</v>
      </c>
      <c r="B153" s="128">
        <v>2.78E11</v>
      </c>
      <c r="C153" s="128">
        <v>1.26E11</v>
      </c>
      <c r="D153" s="137"/>
      <c r="E153" s="137"/>
      <c r="F153" s="137"/>
      <c r="G153" s="138"/>
      <c r="H153" s="137"/>
      <c r="I153" s="138"/>
      <c r="J153" s="137"/>
      <c r="K153" s="138"/>
      <c r="L153" s="137"/>
      <c r="M153" s="138"/>
      <c r="N153" s="137"/>
      <c r="O153" s="138"/>
      <c r="P153" s="137"/>
      <c r="Q153" s="138"/>
      <c r="R153" s="137"/>
      <c r="S153" s="138"/>
      <c r="T153" s="137"/>
      <c r="U153" s="137"/>
      <c r="V153" s="163"/>
    </row>
    <row r="154">
      <c r="A154" s="110" t="s">
        <v>415</v>
      </c>
      <c r="B154" s="128">
        <v>3.053E12</v>
      </c>
      <c r="C154" s="128">
        <v>2.535E12</v>
      </c>
      <c r="D154" s="137"/>
      <c r="E154" s="137"/>
      <c r="F154" s="137"/>
      <c r="G154" s="138"/>
      <c r="H154" s="137"/>
      <c r="I154" s="138"/>
      <c r="J154" s="137"/>
      <c r="K154" s="138"/>
      <c r="L154" s="137"/>
      <c r="M154" s="138"/>
      <c r="N154" s="137"/>
      <c r="O154" s="138"/>
      <c r="P154" s="137"/>
      <c r="Q154" s="138"/>
      <c r="R154" s="137"/>
      <c r="S154" s="138"/>
      <c r="T154" s="137"/>
      <c r="U154" s="137"/>
      <c r="V154" s="163"/>
    </row>
    <row r="155">
      <c r="A155" s="110" t="s">
        <v>417</v>
      </c>
      <c r="B155" s="137"/>
      <c r="C155" s="137"/>
      <c r="D155" s="128">
        <v>75067.0</v>
      </c>
      <c r="E155" s="128">
        <v>38093.0</v>
      </c>
      <c r="F155" s="128">
        <v>1.126994E12</v>
      </c>
      <c r="G155" s="129">
        <v>9.98148E11</v>
      </c>
      <c r="H155" s="128">
        <v>2.8563E10</v>
      </c>
      <c r="I155" s="129">
        <v>1.0206E10</v>
      </c>
      <c r="J155" s="128">
        <v>87147.0</v>
      </c>
      <c r="K155" s="129">
        <v>60579.0</v>
      </c>
      <c r="L155" s="128">
        <v>32695.0</v>
      </c>
      <c r="M155" s="129">
        <v>1567.0</v>
      </c>
      <c r="N155" s="128">
        <v>18156.0</v>
      </c>
      <c r="O155" s="129">
        <v>104414.0</v>
      </c>
      <c r="P155" s="137"/>
      <c r="Q155" s="138"/>
      <c r="R155" s="128">
        <v>29349.0</v>
      </c>
      <c r="S155" s="129">
        <v>27566.0</v>
      </c>
      <c r="T155" s="128">
        <v>1.9359846E7</v>
      </c>
      <c r="U155" s="128">
        <v>2314401.0</v>
      </c>
      <c r="V155" s="163"/>
    </row>
    <row r="156">
      <c r="A156" s="164" t="s">
        <v>418</v>
      </c>
      <c r="B156" s="166">
        <v>-3.112E12</v>
      </c>
      <c r="C156" s="166">
        <v>-2.107E12</v>
      </c>
      <c r="D156" s="166">
        <v>-162543.0</v>
      </c>
      <c r="E156" s="166">
        <v>-183233.0</v>
      </c>
      <c r="F156" s="166">
        <v>-1.879411E12</v>
      </c>
      <c r="G156" s="168">
        <v>-7.59935E11</v>
      </c>
      <c r="H156" s="166">
        <v>-1.0597E11</v>
      </c>
      <c r="I156" s="168">
        <v>-8.5211E10</v>
      </c>
      <c r="J156" s="166">
        <v>-473484.0</v>
      </c>
      <c r="K156" s="168">
        <v>-48199.0</v>
      </c>
      <c r="L156" s="166">
        <v>-296482.0</v>
      </c>
      <c r="M156" s="168">
        <v>-254081.0</v>
      </c>
      <c r="N156" s="166">
        <v>-60503.0</v>
      </c>
      <c r="O156" s="168">
        <v>-42914.0</v>
      </c>
      <c r="P156" s="166">
        <v>-4.2829277874E10</v>
      </c>
      <c r="Q156" s="168">
        <v>-5.0580273988E10</v>
      </c>
      <c r="R156" s="166">
        <v>-681.0</v>
      </c>
      <c r="S156" s="168">
        <v>-780.0</v>
      </c>
      <c r="T156" s="166">
        <v>-6062236.0</v>
      </c>
      <c r="U156" s="166">
        <v>-3210740.0</v>
      </c>
      <c r="V156" s="169"/>
    </row>
    <row r="157">
      <c r="A157" s="110" t="s">
        <v>419</v>
      </c>
      <c r="B157" s="128">
        <v>-4.08E11</v>
      </c>
      <c r="C157" s="128">
        <v>1.88E11</v>
      </c>
      <c r="D157" s="137"/>
      <c r="E157" s="137"/>
      <c r="F157" s="137"/>
      <c r="G157" s="138"/>
      <c r="H157" s="137"/>
      <c r="I157" s="138"/>
      <c r="J157" s="128">
        <v>-32565.0</v>
      </c>
      <c r="K157" s="129">
        <v>-13743.0</v>
      </c>
      <c r="L157" s="128">
        <v>-24535.0</v>
      </c>
      <c r="M157" s="129">
        <v>67354.0</v>
      </c>
      <c r="N157" s="137"/>
      <c r="O157" s="138"/>
      <c r="P157" s="137"/>
      <c r="Q157" s="138"/>
      <c r="R157" s="137"/>
      <c r="S157" s="138"/>
      <c r="T157" s="137"/>
      <c r="U157" s="137"/>
      <c r="V157" s="163"/>
    </row>
    <row r="158">
      <c r="A158" s="110" t="s">
        <v>420</v>
      </c>
      <c r="B158" s="128">
        <v>1.843E12</v>
      </c>
      <c r="C158" s="128">
        <v>2.037E12</v>
      </c>
      <c r="D158" s="128">
        <v>-9301.0</v>
      </c>
      <c r="E158" s="128">
        <v>-7825.0</v>
      </c>
      <c r="F158" s="128">
        <v>5.21664E11</v>
      </c>
      <c r="G158" s="129">
        <v>5.48786E11</v>
      </c>
      <c r="H158" s="137"/>
      <c r="I158" s="138"/>
      <c r="J158" s="128">
        <v>92967.0</v>
      </c>
      <c r="K158" s="129">
        <v>70285.0</v>
      </c>
      <c r="L158" s="128">
        <v>858.0</v>
      </c>
      <c r="M158" s="129">
        <v>415.0</v>
      </c>
      <c r="N158" s="128">
        <v>31355.0</v>
      </c>
      <c r="O158" s="129">
        <v>22843.0</v>
      </c>
      <c r="P158" s="137"/>
      <c r="Q158" s="138"/>
      <c r="R158" s="137"/>
      <c r="S158" s="138"/>
      <c r="T158" s="128">
        <v>2.4909267E7</v>
      </c>
      <c r="U158" s="128">
        <v>3.9089426E7</v>
      </c>
      <c r="V158" s="163"/>
    </row>
    <row r="159">
      <c r="A159" s="110" t="s">
        <v>421</v>
      </c>
      <c r="B159" s="128">
        <v>7.656E12</v>
      </c>
      <c r="C159" s="128">
        <v>6.194E12</v>
      </c>
      <c r="D159" s="137"/>
      <c r="E159" s="137"/>
      <c r="F159" s="128">
        <v>1.13374E11</v>
      </c>
      <c r="G159" s="129">
        <v>8.7129E10</v>
      </c>
      <c r="H159" s="137"/>
      <c r="I159" s="138"/>
      <c r="J159" s="137"/>
      <c r="K159" s="138"/>
      <c r="L159" s="137"/>
      <c r="M159" s="138"/>
      <c r="N159" s="137"/>
      <c r="O159" s="138"/>
      <c r="P159" s="137"/>
      <c r="Q159" s="138"/>
      <c r="R159" s="137"/>
      <c r="S159" s="138"/>
      <c r="T159" s="137"/>
      <c r="U159" s="137"/>
      <c r="V159" s="163"/>
    </row>
    <row r="160">
      <c r="A160" s="110" t="s">
        <v>422</v>
      </c>
      <c r="B160" s="128">
        <v>-2.85E11</v>
      </c>
      <c r="C160" s="128">
        <v>-1.125E12</v>
      </c>
      <c r="D160" s="137"/>
      <c r="E160" s="137"/>
      <c r="F160" s="137"/>
      <c r="G160" s="138"/>
      <c r="H160" s="137"/>
      <c r="I160" s="138"/>
      <c r="J160" s="137"/>
      <c r="K160" s="138"/>
      <c r="L160" s="137"/>
      <c r="M160" s="138"/>
      <c r="N160" s="137"/>
      <c r="O160" s="138"/>
      <c r="P160" s="137"/>
      <c r="Q160" s="138"/>
      <c r="R160" s="137"/>
      <c r="S160" s="138"/>
      <c r="T160" s="137"/>
      <c r="U160" s="137"/>
      <c r="V160" s="163"/>
    </row>
    <row r="161">
      <c r="A161" s="110" t="s">
        <v>424</v>
      </c>
      <c r="B161" s="137"/>
      <c r="C161" s="137"/>
      <c r="D161" s="137"/>
      <c r="E161" s="137"/>
      <c r="F161" s="137"/>
      <c r="G161" s="138"/>
      <c r="H161" s="137"/>
      <c r="I161" s="138"/>
      <c r="J161" s="128">
        <v>-6133.0</v>
      </c>
      <c r="K161" s="129">
        <v>2559.0</v>
      </c>
      <c r="L161" s="137"/>
      <c r="M161" s="138"/>
      <c r="N161" s="137"/>
      <c r="O161" s="138"/>
      <c r="P161" s="137"/>
      <c r="Q161" s="138"/>
      <c r="R161" s="137"/>
      <c r="S161" s="138"/>
      <c r="T161" s="137"/>
      <c r="U161" s="137"/>
      <c r="V161" s="163"/>
    </row>
    <row r="162">
      <c r="A162" s="164" t="s">
        <v>425</v>
      </c>
      <c r="B162" s="165"/>
      <c r="C162" s="165"/>
      <c r="D162" s="166">
        <v>-50174.0</v>
      </c>
      <c r="E162" s="166">
        <v>-50434.0</v>
      </c>
      <c r="F162" s="165"/>
      <c r="G162" s="167"/>
      <c r="H162" s="165"/>
      <c r="I162" s="167"/>
      <c r="J162" s="166">
        <v>-30643.0</v>
      </c>
      <c r="K162" s="168">
        <v>-23708.0</v>
      </c>
      <c r="L162" s="165"/>
      <c r="M162" s="167"/>
      <c r="N162" s="165"/>
      <c r="O162" s="167"/>
      <c r="P162" s="166">
        <v>-4.442150003E9</v>
      </c>
      <c r="Q162" s="168">
        <v>-4.679369659E9</v>
      </c>
      <c r="R162" s="165"/>
      <c r="S162" s="167"/>
      <c r="T162" s="165"/>
      <c r="U162" s="165"/>
      <c r="V162" s="169"/>
    </row>
    <row r="163">
      <c r="A163" s="110" t="s">
        <v>426</v>
      </c>
      <c r="B163" s="128">
        <v>3.296E12</v>
      </c>
      <c r="C163" s="128">
        <v>2.546E12</v>
      </c>
      <c r="D163" s="128">
        <v>1232099.0</v>
      </c>
      <c r="E163" s="128">
        <v>1046528.0</v>
      </c>
      <c r="F163" s="137"/>
      <c r="G163" s="138"/>
      <c r="H163" s="128">
        <v>7.5E7</v>
      </c>
      <c r="I163" s="129">
        <v>0.0</v>
      </c>
      <c r="J163" s="137"/>
      <c r="K163" s="138"/>
      <c r="L163" s="128">
        <v>4939.0</v>
      </c>
      <c r="M163" s="129">
        <v>80058.0</v>
      </c>
      <c r="N163" s="128">
        <v>61527.0</v>
      </c>
      <c r="O163" s="129">
        <v>417621.0</v>
      </c>
      <c r="P163" s="128">
        <v>1.43831005949E11</v>
      </c>
      <c r="Q163" s="129">
        <v>1.33713297923E11</v>
      </c>
      <c r="R163" s="128">
        <v>25777.0</v>
      </c>
      <c r="S163" s="129">
        <v>18377.0</v>
      </c>
      <c r="T163" s="128">
        <v>7990499.0</v>
      </c>
      <c r="U163" s="128">
        <v>2913605.0</v>
      </c>
      <c r="V163" s="163"/>
    </row>
    <row r="164">
      <c r="A164" s="164" t="s">
        <v>427</v>
      </c>
      <c r="B164" s="166">
        <v>-1.86E12</v>
      </c>
      <c r="C164" s="166">
        <v>-2.205E12</v>
      </c>
      <c r="D164" s="166">
        <v>-88632.0</v>
      </c>
      <c r="E164" s="166">
        <v>-74001.0</v>
      </c>
      <c r="F164" s="166">
        <v>-8.85424E11</v>
      </c>
      <c r="G164" s="168">
        <v>-5.60803E11</v>
      </c>
      <c r="H164" s="166">
        <v>0.0</v>
      </c>
      <c r="I164" s="168">
        <v>-9.73E8</v>
      </c>
      <c r="J164" s="166">
        <v>-22957.0</v>
      </c>
      <c r="K164" s="168">
        <v>-51302.0</v>
      </c>
      <c r="L164" s="165"/>
      <c r="M164" s="167"/>
      <c r="N164" s="166">
        <v>-38122.0</v>
      </c>
      <c r="O164" s="168">
        <v>-21516.0</v>
      </c>
      <c r="P164" s="166">
        <v>-6.627486602E9</v>
      </c>
      <c r="Q164" s="168">
        <v>-4.335069197E9</v>
      </c>
      <c r="R164" s="166">
        <v>-78617.0</v>
      </c>
      <c r="S164" s="168">
        <v>-14.0</v>
      </c>
      <c r="T164" s="166">
        <v>-7.0055019E7</v>
      </c>
      <c r="U164" s="166">
        <v>-3748464.0</v>
      </c>
      <c r="V164" s="169"/>
    </row>
    <row r="165">
      <c r="A165" s="110" t="s">
        <v>428</v>
      </c>
      <c r="B165" s="137"/>
      <c r="C165" s="137"/>
      <c r="D165" s="137"/>
      <c r="E165" s="128">
        <v>0.0</v>
      </c>
      <c r="F165" s="137"/>
      <c r="G165" s="138"/>
      <c r="H165" s="137"/>
      <c r="I165" s="138"/>
      <c r="J165" s="128">
        <v>-7475.0</v>
      </c>
      <c r="K165" s="129">
        <v>5404.0</v>
      </c>
      <c r="L165" s="137"/>
      <c r="M165" s="138"/>
      <c r="N165" s="137"/>
      <c r="O165" s="138"/>
      <c r="P165" s="137"/>
      <c r="Q165" s="138"/>
      <c r="R165" s="137"/>
      <c r="S165" s="138"/>
      <c r="T165" s="137"/>
      <c r="U165" s="137"/>
      <c r="V165" s="163"/>
    </row>
    <row r="166">
      <c r="A166" s="170" t="s">
        <v>429</v>
      </c>
      <c r="B166" s="171">
        <v>5.4729E13</v>
      </c>
      <c r="C166" s="171">
        <v>5.039E13</v>
      </c>
      <c r="D166" s="171">
        <v>4282347.0</v>
      </c>
      <c r="E166" s="171">
        <v>3566789.0</v>
      </c>
      <c r="F166" s="171">
        <v>2.872034E13</v>
      </c>
      <c r="G166" s="172">
        <v>2.9446041E13</v>
      </c>
      <c r="H166" s="171">
        <v>6.201876E12</v>
      </c>
      <c r="I166" s="172">
        <v>6.993803E12</v>
      </c>
      <c r="J166" s="171">
        <v>3202895.0</v>
      </c>
      <c r="K166" s="172">
        <v>3172623.0</v>
      </c>
      <c r="L166" s="171">
        <v>549651.0</v>
      </c>
      <c r="M166" s="172">
        <v>1047499.0</v>
      </c>
      <c r="N166" s="171">
        <v>2396348.0</v>
      </c>
      <c r="O166" s="172">
        <v>2289309.0</v>
      </c>
      <c r="P166" s="171">
        <v>9.53024744277E11</v>
      </c>
      <c r="Q166" s="172">
        <v>8.20831199512E11</v>
      </c>
      <c r="R166" s="171">
        <v>1219539.0</v>
      </c>
      <c r="S166" s="172">
        <v>1419852.0</v>
      </c>
      <c r="T166" s="171">
        <v>2.63000453E8</v>
      </c>
      <c r="U166" s="171">
        <v>4.77547194E8</v>
      </c>
      <c r="V166" s="173"/>
    </row>
    <row r="167">
      <c r="A167" s="164" t="s">
        <v>430</v>
      </c>
      <c r="B167" s="166">
        <v>-1.0228E13</v>
      </c>
      <c r="C167" s="166">
        <v>-9.97E12</v>
      </c>
      <c r="D167" s="166">
        <v>-798322.0</v>
      </c>
      <c r="E167" s="166">
        <v>-659311.0</v>
      </c>
      <c r="F167" s="166">
        <v>-6.590244E12</v>
      </c>
      <c r="G167" s="168">
        <v>-6.452368E12</v>
      </c>
      <c r="H167" s="166">
        <v>-1.400936E12</v>
      </c>
      <c r="I167" s="168">
        <v>-1.629042E12</v>
      </c>
      <c r="J167" s="166">
        <v>-857602.0</v>
      </c>
      <c r="K167" s="168">
        <v>-661814.0</v>
      </c>
      <c r="L167" s="166">
        <v>-138228.0</v>
      </c>
      <c r="M167" s="168">
        <v>-190037.0</v>
      </c>
      <c r="N167" s="166">
        <v>-446082.0</v>
      </c>
      <c r="O167" s="168">
        <v>-446875.0</v>
      </c>
      <c r="P167" s="166">
        <v>-1.89148347723E11</v>
      </c>
      <c r="Q167" s="168">
        <v>-1.47184335032E11</v>
      </c>
      <c r="R167" s="166">
        <v>-268891.0</v>
      </c>
      <c r="S167" s="168">
        <v>-315138.0</v>
      </c>
      <c r="T167" s="166">
        <v>-6.7328341E7</v>
      </c>
      <c r="U167" s="166">
        <v>-9.7775087E7</v>
      </c>
      <c r="V167" s="169"/>
    </row>
    <row r="168">
      <c r="A168" s="170" t="s">
        <v>431</v>
      </c>
      <c r="B168" s="171">
        <v>4.4501E13</v>
      </c>
      <c r="C168" s="171">
        <v>4.042E13</v>
      </c>
      <c r="D168" s="171">
        <v>3484025.0</v>
      </c>
      <c r="E168" s="171">
        <v>2907478.0</v>
      </c>
      <c r="F168" s="171">
        <v>2.2130096E13</v>
      </c>
      <c r="G168" s="172">
        <v>2.2993673E13</v>
      </c>
      <c r="H168" s="171">
        <v>4.80094E12</v>
      </c>
      <c r="I168" s="172">
        <v>5.364761E12</v>
      </c>
      <c r="J168" s="171">
        <v>2345293.0</v>
      </c>
      <c r="K168" s="172">
        <v>2510809.0</v>
      </c>
      <c r="L168" s="171">
        <v>411423.0</v>
      </c>
      <c r="M168" s="172">
        <v>857462.0</v>
      </c>
      <c r="N168" s="171">
        <v>1950266.0</v>
      </c>
      <c r="O168" s="172">
        <v>1842434.0</v>
      </c>
      <c r="P168" s="171">
        <v>7.63876396554E11</v>
      </c>
      <c r="Q168" s="172">
        <v>6.7364686448E11</v>
      </c>
      <c r="R168" s="171">
        <v>950648.0</v>
      </c>
      <c r="S168" s="172">
        <v>1104714.0</v>
      </c>
      <c r="T168" s="171">
        <v>1.95672112E8</v>
      </c>
      <c r="U168" s="171">
        <v>3.79772107E8</v>
      </c>
      <c r="V168" s="173"/>
    </row>
    <row r="169">
      <c r="A169" s="174" t="s">
        <v>433</v>
      </c>
      <c r="B169" s="175">
        <v>4.4501E13</v>
      </c>
      <c r="C169" s="175">
        <v>4.042E13</v>
      </c>
      <c r="D169" s="175">
        <v>3484025.0</v>
      </c>
      <c r="E169" s="175">
        <v>2907478.0</v>
      </c>
      <c r="F169" s="175">
        <v>2.2130096E13</v>
      </c>
      <c r="G169" s="176">
        <v>2.2993673E13</v>
      </c>
      <c r="H169" s="175">
        <v>4.80094E12</v>
      </c>
      <c r="I169" s="176">
        <v>5.364761E12</v>
      </c>
      <c r="J169" s="175">
        <v>2345293.0</v>
      </c>
      <c r="K169" s="176">
        <v>2510809.0</v>
      </c>
      <c r="L169" s="175">
        <v>411423.0</v>
      </c>
      <c r="M169" s="176">
        <v>857462.0</v>
      </c>
      <c r="N169" s="175">
        <v>1950266.0</v>
      </c>
      <c r="O169" s="176">
        <v>1842434.0</v>
      </c>
      <c r="P169" s="175">
        <v>7.63876396554E11</v>
      </c>
      <c r="Q169" s="176">
        <v>6.7364686448E11</v>
      </c>
      <c r="R169" s="175">
        <v>950648.0</v>
      </c>
      <c r="S169" s="176">
        <v>1104714.0</v>
      </c>
      <c r="T169" s="175">
        <v>1.95672112E8</v>
      </c>
      <c r="U169" s="175">
        <v>3.79772107E8</v>
      </c>
      <c r="V169" s="177"/>
    </row>
    <row r="170">
      <c r="A170" s="131" t="s">
        <v>434</v>
      </c>
      <c r="B170" s="147">
        <v>-8.08E11</v>
      </c>
      <c r="C170" s="147">
        <v>5.677E12</v>
      </c>
      <c r="D170" s="178"/>
      <c r="E170" s="178"/>
      <c r="F170" s="147">
        <v>-1.009088E12</v>
      </c>
      <c r="G170" s="148">
        <v>5.068257E12</v>
      </c>
      <c r="H170" s="178"/>
      <c r="I170" s="178"/>
      <c r="J170" s="178"/>
      <c r="K170" s="178"/>
      <c r="L170" s="178"/>
      <c r="M170" s="178"/>
      <c r="N170" s="147">
        <v>1045.0</v>
      </c>
      <c r="O170" s="148">
        <v>-321.0</v>
      </c>
      <c r="P170" s="178"/>
      <c r="Q170" s="178"/>
      <c r="R170" s="147">
        <v>-4774.0</v>
      </c>
      <c r="S170" s="148">
        <v>14862.0</v>
      </c>
      <c r="T170" s="178"/>
      <c r="U170" s="178"/>
      <c r="V170" s="178"/>
    </row>
    <row r="171">
      <c r="A171" s="157" t="s">
        <v>435</v>
      </c>
      <c r="B171" s="179">
        <v>1.19E11</v>
      </c>
      <c r="C171" s="179">
        <v>2.65E11</v>
      </c>
      <c r="D171" s="180"/>
      <c r="E171" s="180"/>
      <c r="F171" s="179">
        <v>-7.7994E10</v>
      </c>
      <c r="G171" s="181">
        <v>1.3974E10</v>
      </c>
      <c r="H171" s="180"/>
      <c r="I171" s="180"/>
      <c r="J171" s="180"/>
      <c r="K171" s="180"/>
      <c r="L171" s="180"/>
      <c r="M171" s="180"/>
      <c r="N171" s="179">
        <v>1045.0</v>
      </c>
      <c r="O171" s="181">
        <v>21707.0</v>
      </c>
      <c r="P171" s="180"/>
      <c r="Q171" s="180"/>
      <c r="R171" s="179">
        <v>-11782.0</v>
      </c>
      <c r="S171" s="181">
        <v>15185.0</v>
      </c>
      <c r="T171" s="180"/>
      <c r="U171" s="180"/>
      <c r="V171" s="180"/>
    </row>
    <row r="172">
      <c r="A172" s="93" t="s">
        <v>436</v>
      </c>
      <c r="B172" s="111">
        <v>0.0</v>
      </c>
      <c r="C172" s="111">
        <v>0.0</v>
      </c>
      <c r="D172" s="74"/>
      <c r="E172" s="74"/>
      <c r="F172" s="111">
        <v>0.0</v>
      </c>
      <c r="G172" s="112">
        <v>2.51E8</v>
      </c>
      <c r="H172" s="74"/>
      <c r="I172" s="74"/>
      <c r="J172" s="74"/>
      <c r="K172" s="74"/>
      <c r="L172" s="74"/>
      <c r="M172" s="74"/>
      <c r="N172" s="134"/>
      <c r="O172" s="135"/>
      <c r="P172" s="74"/>
      <c r="Q172" s="74"/>
      <c r="R172" s="134"/>
      <c r="S172" s="135"/>
      <c r="T172" s="74"/>
      <c r="U172" s="74"/>
      <c r="V172" s="74"/>
    </row>
    <row r="173">
      <c r="A173" s="93" t="s">
        <v>437</v>
      </c>
      <c r="B173" s="111">
        <v>-2.4E10</v>
      </c>
      <c r="C173" s="111">
        <v>2.01E11</v>
      </c>
      <c r="D173" s="74"/>
      <c r="E173" s="74"/>
      <c r="F173" s="111">
        <v>-7.7994E10</v>
      </c>
      <c r="G173" s="112">
        <v>1.3723E10</v>
      </c>
      <c r="H173" s="74"/>
      <c r="I173" s="74"/>
      <c r="J173" s="74"/>
      <c r="K173" s="74"/>
      <c r="L173" s="74"/>
      <c r="M173" s="74"/>
      <c r="N173" s="111">
        <v>1045.0</v>
      </c>
      <c r="O173" s="112">
        <v>21707.0</v>
      </c>
      <c r="P173" s="74"/>
      <c r="Q173" s="74"/>
      <c r="R173" s="111">
        <v>-11782.0</v>
      </c>
      <c r="S173" s="112">
        <v>15185.0</v>
      </c>
      <c r="T173" s="74"/>
      <c r="U173" s="74"/>
      <c r="V173" s="74"/>
    </row>
    <row r="174">
      <c r="A174" s="93" t="s">
        <v>438</v>
      </c>
      <c r="B174" s="111">
        <v>1.43E11</v>
      </c>
      <c r="C174" s="111">
        <v>6.4E10</v>
      </c>
      <c r="D174" s="74"/>
      <c r="E174" s="74"/>
      <c r="F174" s="134"/>
      <c r="G174" s="135"/>
      <c r="H174" s="74"/>
      <c r="I174" s="74"/>
      <c r="J174" s="74"/>
      <c r="K174" s="74"/>
      <c r="L174" s="74"/>
      <c r="M174" s="74"/>
      <c r="N174" s="134"/>
      <c r="O174" s="135"/>
      <c r="P174" s="74"/>
      <c r="Q174" s="74"/>
      <c r="R174" s="134"/>
      <c r="S174" s="135"/>
      <c r="T174" s="74"/>
      <c r="U174" s="74"/>
      <c r="V174" s="74"/>
    </row>
    <row r="175">
      <c r="A175" s="157" t="s">
        <v>440</v>
      </c>
      <c r="B175" s="179">
        <v>-9.27E11</v>
      </c>
      <c r="C175" s="179">
        <v>5.412E12</v>
      </c>
      <c r="D175" s="180"/>
      <c r="E175" s="180"/>
      <c r="F175" s="179">
        <v>-9.31094E11</v>
      </c>
      <c r="G175" s="181">
        <v>5.054283E12</v>
      </c>
      <c r="H175" s="180"/>
      <c r="I175" s="180"/>
      <c r="J175" s="180"/>
      <c r="K175" s="180"/>
      <c r="L175" s="180"/>
      <c r="M175" s="180"/>
      <c r="N175" s="155"/>
      <c r="O175" s="181">
        <v>-22028.0</v>
      </c>
      <c r="P175" s="180"/>
      <c r="Q175" s="180"/>
      <c r="R175" s="179">
        <v>7008.0</v>
      </c>
      <c r="S175" s="181">
        <v>-323.0</v>
      </c>
      <c r="T175" s="180"/>
      <c r="U175" s="180"/>
      <c r="V175" s="180"/>
    </row>
    <row r="176">
      <c r="A176" s="93" t="s">
        <v>441</v>
      </c>
      <c r="B176" s="111">
        <v>-7.88E11</v>
      </c>
      <c r="C176" s="111">
        <v>3.256E12</v>
      </c>
      <c r="D176" s="74"/>
      <c r="E176" s="74"/>
      <c r="F176" s="111">
        <v>-7.87632E11</v>
      </c>
      <c r="G176" s="112">
        <v>3.256199E12</v>
      </c>
      <c r="H176" s="74"/>
      <c r="I176" s="74"/>
      <c r="J176" s="74"/>
      <c r="K176" s="74"/>
      <c r="L176" s="74"/>
      <c r="M176" s="74"/>
      <c r="N176" s="134"/>
      <c r="O176" s="135"/>
      <c r="P176" s="74"/>
      <c r="Q176" s="74"/>
      <c r="R176" s="111">
        <v>7008.0</v>
      </c>
      <c r="S176" s="112">
        <v>-323.0</v>
      </c>
      <c r="T176" s="74"/>
      <c r="U176" s="74"/>
      <c r="V176" s="74"/>
    </row>
    <row r="177">
      <c r="A177" s="93" t="s">
        <v>443</v>
      </c>
      <c r="B177" s="111">
        <v>-1.76E11</v>
      </c>
      <c r="C177" s="111">
        <v>-3.32E11</v>
      </c>
      <c r="D177" s="74"/>
      <c r="E177" s="74"/>
      <c r="F177" s="134"/>
      <c r="G177" s="135"/>
      <c r="H177" s="74"/>
      <c r="I177" s="74"/>
      <c r="J177" s="74"/>
      <c r="K177" s="74"/>
      <c r="L177" s="74"/>
      <c r="M177" s="74"/>
      <c r="N177" s="134"/>
      <c r="O177" s="135"/>
      <c r="P177" s="74"/>
      <c r="Q177" s="74"/>
      <c r="R177" s="134"/>
      <c r="S177" s="135"/>
      <c r="T177" s="74"/>
      <c r="U177" s="74"/>
      <c r="V177" s="74"/>
    </row>
    <row r="178">
      <c r="A178" s="93" t="s">
        <v>445</v>
      </c>
      <c r="B178" s="111">
        <v>1.38E11</v>
      </c>
      <c r="C178" s="111">
        <v>5.18E11</v>
      </c>
      <c r="D178" s="74"/>
      <c r="E178" s="74"/>
      <c r="F178" s="111">
        <v>0.0</v>
      </c>
      <c r="G178" s="112">
        <v>5.8568E10</v>
      </c>
      <c r="H178" s="74"/>
      <c r="I178" s="74"/>
      <c r="J178" s="74"/>
      <c r="K178" s="74"/>
      <c r="L178" s="74"/>
      <c r="M178" s="74"/>
      <c r="N178" s="134"/>
      <c r="O178" s="112">
        <v>-22028.0</v>
      </c>
      <c r="P178" s="74"/>
      <c r="Q178" s="74"/>
      <c r="R178" s="134"/>
      <c r="S178" s="135"/>
      <c r="T178" s="74"/>
      <c r="U178" s="74"/>
      <c r="V178" s="74"/>
    </row>
    <row r="179">
      <c r="A179" s="93" t="s">
        <v>450</v>
      </c>
      <c r="B179" s="111">
        <v>-1.44E11</v>
      </c>
      <c r="C179" s="111">
        <v>1.738E12</v>
      </c>
      <c r="D179" s="74"/>
      <c r="E179" s="74"/>
      <c r="F179" s="111">
        <v>-1.43462E11</v>
      </c>
      <c r="G179" s="112">
        <v>1.739516E12</v>
      </c>
      <c r="H179" s="74"/>
      <c r="I179" s="74"/>
      <c r="J179" s="74"/>
      <c r="K179" s="74"/>
      <c r="L179" s="74"/>
      <c r="M179" s="74"/>
      <c r="N179" s="134"/>
      <c r="O179" s="135"/>
      <c r="P179" s="74"/>
      <c r="Q179" s="74"/>
      <c r="R179" s="134"/>
      <c r="S179" s="135"/>
      <c r="T179" s="74"/>
      <c r="U179" s="74"/>
      <c r="V179" s="74"/>
    </row>
    <row r="180">
      <c r="A180" s="93" t="s">
        <v>451</v>
      </c>
      <c r="B180" s="111">
        <v>4.3E10</v>
      </c>
      <c r="C180" s="111">
        <v>2.32E11</v>
      </c>
      <c r="D180" s="74"/>
      <c r="E180" s="74"/>
      <c r="F180" s="134"/>
      <c r="G180" s="135"/>
      <c r="H180" s="74"/>
      <c r="I180" s="74"/>
      <c r="J180" s="74"/>
      <c r="K180" s="74"/>
      <c r="L180" s="74"/>
      <c r="M180" s="74"/>
      <c r="N180" s="134"/>
      <c r="O180" s="135"/>
      <c r="P180" s="74"/>
      <c r="Q180" s="74"/>
      <c r="R180" s="134"/>
      <c r="S180" s="135"/>
      <c r="T180" s="74"/>
      <c r="U180" s="74"/>
      <c r="V180" s="74"/>
    </row>
    <row r="181">
      <c r="A181" s="164" t="s">
        <v>455</v>
      </c>
      <c r="B181" s="166">
        <v>-2.1E10</v>
      </c>
      <c r="C181" s="166">
        <v>-1.52E11</v>
      </c>
      <c r="D181" s="169"/>
      <c r="E181" s="169"/>
      <c r="F181" s="166">
        <v>2.1799E10</v>
      </c>
      <c r="G181" s="168">
        <v>-1.3336E10</v>
      </c>
      <c r="H181" s="169"/>
      <c r="I181" s="169"/>
      <c r="J181" s="169"/>
      <c r="K181" s="169"/>
      <c r="L181" s="169"/>
      <c r="M181" s="169"/>
      <c r="N181" s="166">
        <v>266.0</v>
      </c>
      <c r="O181" s="168">
        <v>-245.0</v>
      </c>
      <c r="P181" s="169"/>
      <c r="Q181" s="169"/>
      <c r="R181" s="166">
        <v>2592.0</v>
      </c>
      <c r="S181" s="168">
        <v>-3341.0</v>
      </c>
      <c r="T181" s="169"/>
      <c r="U181" s="169"/>
      <c r="V181" s="169"/>
    </row>
    <row r="182">
      <c r="A182" s="131" t="s">
        <v>456</v>
      </c>
      <c r="B182" s="182">
        <v>-8.29E11</v>
      </c>
      <c r="C182" s="182">
        <v>5.525E12</v>
      </c>
      <c r="D182" s="182">
        <v>26776.0</v>
      </c>
      <c r="E182" s="182">
        <v>-77637.0</v>
      </c>
      <c r="F182" s="182">
        <v>-9.87289E11</v>
      </c>
      <c r="G182" s="183">
        <v>5.054921E12</v>
      </c>
      <c r="H182" s="182">
        <v>-3.04858E11</v>
      </c>
      <c r="I182" s="183">
        <v>1.48176E11</v>
      </c>
      <c r="J182" s="178"/>
      <c r="K182" s="178"/>
      <c r="L182" s="182">
        <v>1969.0</v>
      </c>
      <c r="M182" s="183">
        <v>1605.0</v>
      </c>
      <c r="N182" s="182">
        <v>1311.0</v>
      </c>
      <c r="O182" s="183">
        <v>-566.0</v>
      </c>
      <c r="P182" s="182">
        <v>2.219627358E10</v>
      </c>
      <c r="Q182" s="183">
        <v>3.18703125E10</v>
      </c>
      <c r="R182" s="182">
        <v>-2182.0</v>
      </c>
      <c r="S182" s="183">
        <v>11521.0</v>
      </c>
      <c r="T182" s="182">
        <v>47497.0</v>
      </c>
      <c r="U182" s="182">
        <v>-479084.0</v>
      </c>
      <c r="V182" s="178"/>
    </row>
    <row r="183">
      <c r="A183" s="157" t="s">
        <v>457</v>
      </c>
      <c r="B183" s="184"/>
      <c r="C183" s="184"/>
      <c r="D183" s="179">
        <v>29931.0</v>
      </c>
      <c r="E183" s="179">
        <v>-102219.0</v>
      </c>
      <c r="F183" s="184"/>
      <c r="G183" s="185"/>
      <c r="H183" s="179">
        <v>-3.04858E11</v>
      </c>
      <c r="I183" s="181">
        <v>1.48176E11</v>
      </c>
      <c r="J183" s="179">
        <v>-96008.0</v>
      </c>
      <c r="K183" s="181">
        <v>-8593.0</v>
      </c>
      <c r="L183" s="179">
        <v>1969.0</v>
      </c>
      <c r="M183" s="181">
        <v>1605.0</v>
      </c>
      <c r="N183" s="184"/>
      <c r="O183" s="185"/>
      <c r="P183" s="179">
        <v>2.219627358E10</v>
      </c>
      <c r="Q183" s="181">
        <v>3.18703125E10</v>
      </c>
      <c r="R183" s="184"/>
      <c r="S183" s="185"/>
      <c r="T183" s="179">
        <v>213668.0</v>
      </c>
      <c r="U183" s="179">
        <v>437339.0</v>
      </c>
      <c r="V183" s="186"/>
    </row>
    <row r="184">
      <c r="A184" s="187" t="s">
        <v>459</v>
      </c>
      <c r="B184" s="151"/>
      <c r="C184" s="151"/>
      <c r="D184" s="111">
        <v>152592.0</v>
      </c>
      <c r="E184" s="111">
        <v>-1984.0</v>
      </c>
      <c r="F184" s="151"/>
      <c r="G184" s="152"/>
      <c r="H184" s="111">
        <v>-3.04858E11</v>
      </c>
      <c r="I184" s="112">
        <v>1.48176E11</v>
      </c>
      <c r="J184" s="111">
        <v>-16156.0</v>
      </c>
      <c r="K184" s="112">
        <v>15335.0</v>
      </c>
      <c r="L184" s="111">
        <v>1969.0</v>
      </c>
      <c r="M184" s="112">
        <v>1605.0</v>
      </c>
      <c r="N184" s="151"/>
      <c r="O184" s="152"/>
      <c r="P184" s="111">
        <v>2.219627358E10</v>
      </c>
      <c r="Q184" s="112">
        <v>3.18703125E10</v>
      </c>
      <c r="R184" s="151"/>
      <c r="S184" s="152"/>
      <c r="T184" s="134"/>
      <c r="U184" s="134"/>
      <c r="V184" s="74"/>
    </row>
    <row r="185">
      <c r="A185" s="187" t="s">
        <v>460</v>
      </c>
      <c r="B185" s="151"/>
      <c r="C185" s="151"/>
      <c r="D185" s="111">
        <v>-122661.0</v>
      </c>
      <c r="E185" s="111">
        <v>-82379.0</v>
      </c>
      <c r="F185" s="151"/>
      <c r="G185" s="152"/>
      <c r="H185" s="134"/>
      <c r="I185" s="135"/>
      <c r="J185" s="111">
        <v>-79852.0</v>
      </c>
      <c r="K185" s="112">
        <v>-23928.0</v>
      </c>
      <c r="L185" s="134"/>
      <c r="M185" s="135"/>
      <c r="N185" s="151"/>
      <c r="O185" s="152"/>
      <c r="P185" s="134"/>
      <c r="Q185" s="135"/>
      <c r="R185" s="151"/>
      <c r="S185" s="152"/>
      <c r="T185" s="111">
        <v>213668.0</v>
      </c>
      <c r="U185" s="111">
        <v>437339.0</v>
      </c>
      <c r="V185" s="74"/>
    </row>
    <row r="186">
      <c r="A186" s="157" t="s">
        <v>462</v>
      </c>
      <c r="B186" s="184"/>
      <c r="C186" s="184"/>
      <c r="D186" s="179">
        <v>-3155.0</v>
      </c>
      <c r="E186" s="179">
        <v>24582.0</v>
      </c>
      <c r="F186" s="184"/>
      <c r="G186" s="185"/>
      <c r="H186" s="155"/>
      <c r="I186" s="188"/>
      <c r="J186" s="179">
        <v>19399.0</v>
      </c>
      <c r="K186" s="181">
        <v>71938.0</v>
      </c>
      <c r="L186" s="155"/>
      <c r="M186" s="188"/>
      <c r="N186" s="184"/>
      <c r="O186" s="185"/>
      <c r="P186" s="155"/>
      <c r="Q186" s="188"/>
      <c r="R186" s="184"/>
      <c r="S186" s="185"/>
      <c r="T186" s="179">
        <v>261302.0</v>
      </c>
      <c r="U186" s="179">
        <v>-916423.0</v>
      </c>
      <c r="V186" s="180"/>
    </row>
    <row r="187">
      <c r="A187" s="187" t="s">
        <v>463</v>
      </c>
      <c r="B187" s="151"/>
      <c r="C187" s="151"/>
      <c r="D187" s="111">
        <v>-3834.0</v>
      </c>
      <c r="E187" s="111">
        <v>31383.0</v>
      </c>
      <c r="F187" s="151"/>
      <c r="G187" s="152"/>
      <c r="H187" s="134"/>
      <c r="I187" s="135"/>
      <c r="J187" s="111">
        <v>9785.0</v>
      </c>
      <c r="K187" s="112">
        <v>79739.0</v>
      </c>
      <c r="L187" s="134"/>
      <c r="M187" s="135"/>
      <c r="N187" s="151"/>
      <c r="O187" s="152"/>
      <c r="P187" s="134"/>
      <c r="Q187" s="135"/>
      <c r="R187" s="151"/>
      <c r="S187" s="152"/>
      <c r="T187" s="111">
        <v>261302.0</v>
      </c>
      <c r="U187" s="111">
        <v>-916423.0</v>
      </c>
      <c r="V187" s="74"/>
    </row>
    <row r="188">
      <c r="A188" s="187" t="s">
        <v>465</v>
      </c>
      <c r="B188" s="151"/>
      <c r="C188" s="151"/>
      <c r="D188" s="111">
        <v>679.0</v>
      </c>
      <c r="E188" s="111">
        <v>-6801.0</v>
      </c>
      <c r="F188" s="151"/>
      <c r="G188" s="152"/>
      <c r="H188" s="134"/>
      <c r="I188" s="135"/>
      <c r="J188" s="111">
        <v>9614.0</v>
      </c>
      <c r="K188" s="112">
        <v>-7801.0</v>
      </c>
      <c r="L188" s="134"/>
      <c r="M188" s="135"/>
      <c r="N188" s="151"/>
      <c r="O188" s="152"/>
      <c r="P188" s="134"/>
      <c r="Q188" s="135"/>
      <c r="R188" s="151"/>
      <c r="S188" s="152"/>
      <c r="T188" s="134"/>
      <c r="U188" s="134"/>
      <c r="V188" s="74"/>
    </row>
    <row r="189">
      <c r="A189" s="170" t="s">
        <v>477</v>
      </c>
      <c r="B189" s="171">
        <v>4.3672E13</v>
      </c>
      <c r="C189" s="171">
        <v>4.5945E13</v>
      </c>
      <c r="D189" s="171">
        <v>3510801.0</v>
      </c>
      <c r="E189" s="171">
        <v>2829841.0</v>
      </c>
      <c r="F189" s="171">
        <v>2.1142807E13</v>
      </c>
      <c r="G189" s="172">
        <v>2.8048594E13</v>
      </c>
      <c r="H189" s="171">
        <v>4.496082E12</v>
      </c>
      <c r="I189" s="172">
        <v>5.512937E12</v>
      </c>
      <c r="J189" s="171">
        <v>2268684.0</v>
      </c>
      <c r="K189" s="172">
        <v>2574154.0</v>
      </c>
      <c r="L189" s="171">
        <v>413392.0</v>
      </c>
      <c r="M189" s="172">
        <v>859067.0</v>
      </c>
      <c r="N189" s="171">
        <v>1951577.0</v>
      </c>
      <c r="O189" s="172">
        <v>1841868.0</v>
      </c>
      <c r="P189" s="171">
        <v>7.86072670134E11</v>
      </c>
      <c r="Q189" s="172">
        <v>7.0551717698E11</v>
      </c>
      <c r="R189" s="171">
        <v>948466.0</v>
      </c>
      <c r="S189" s="172">
        <v>1116235.0</v>
      </c>
      <c r="T189" s="171">
        <v>1.96147082E8</v>
      </c>
      <c r="U189" s="171">
        <v>3.79293023E8</v>
      </c>
      <c r="V189" s="173"/>
    </row>
    <row r="190">
      <c r="A190" s="131" t="s">
        <v>478</v>
      </c>
      <c r="B190" s="132">
        <f>33839+10662</f>
        <v>44501</v>
      </c>
      <c r="C190" s="132"/>
      <c r="D190" s="178"/>
      <c r="E190" s="178"/>
      <c r="F190" s="132"/>
      <c r="G190" s="189"/>
      <c r="H190" s="178"/>
      <c r="I190" s="178"/>
      <c r="J190" s="178"/>
      <c r="K190" s="178"/>
      <c r="L190" s="178"/>
      <c r="M190" s="178"/>
      <c r="N190" s="132"/>
      <c r="O190" s="189"/>
      <c r="P190" s="178"/>
      <c r="Q190" s="178"/>
      <c r="R190" s="132"/>
      <c r="S190" s="189"/>
      <c r="T190" s="178"/>
      <c r="U190" s="178"/>
      <c r="V190" s="178"/>
    </row>
    <row r="191">
      <c r="A191" s="93" t="s">
        <v>479</v>
      </c>
      <c r="B191" s="111">
        <v>3.3839E13</v>
      </c>
      <c r="C191" s="111">
        <v>2.8944E13</v>
      </c>
      <c r="D191" s="111">
        <v>3403657.0</v>
      </c>
      <c r="E191" s="111">
        <v>2855284.0</v>
      </c>
      <c r="F191" s="111">
        <v>2.0611775E13</v>
      </c>
      <c r="G191" s="112">
        <v>2.1005105E13</v>
      </c>
      <c r="H191" s="111">
        <v>4.80094E12</v>
      </c>
      <c r="I191" s="112">
        <v>5.364761E12</v>
      </c>
      <c r="J191" s="111">
        <v>1893549.0</v>
      </c>
      <c r="K191" s="112">
        <v>2117880.0</v>
      </c>
      <c r="L191" s="111">
        <v>411462.0</v>
      </c>
      <c r="M191" s="112">
        <v>857513.0</v>
      </c>
      <c r="N191" s="111">
        <v>1950266.0</v>
      </c>
      <c r="O191" s="112">
        <v>1842434.0</v>
      </c>
      <c r="P191" s="111">
        <v>7.63507487621E11</v>
      </c>
      <c r="Q191" s="112">
        <v>6.64342863394E11</v>
      </c>
      <c r="R191" s="111">
        <v>950648.0</v>
      </c>
      <c r="S191" s="112">
        <v>1104714.0</v>
      </c>
      <c r="T191" s="111">
        <v>1.5104446E8</v>
      </c>
      <c r="U191" s="111">
        <v>3.01753606E8</v>
      </c>
      <c r="V191" s="74"/>
    </row>
    <row r="192">
      <c r="A192" s="93" t="s">
        <v>480</v>
      </c>
      <c r="B192" s="111">
        <v>1.0662E13</v>
      </c>
      <c r="C192" s="111">
        <v>1.1476E13</v>
      </c>
      <c r="D192" s="111">
        <v>80368.0</v>
      </c>
      <c r="E192" s="111">
        <v>52194.0</v>
      </c>
      <c r="F192" s="111">
        <v>1.518321E12</v>
      </c>
      <c r="G192" s="112">
        <v>1.988568E12</v>
      </c>
      <c r="H192" s="134"/>
      <c r="I192" s="135"/>
      <c r="J192" s="111">
        <v>451744.0</v>
      </c>
      <c r="K192" s="112">
        <v>392929.0</v>
      </c>
      <c r="L192" s="111">
        <v>-39.0</v>
      </c>
      <c r="M192" s="112">
        <v>-51.0</v>
      </c>
      <c r="N192" s="134"/>
      <c r="O192" s="135"/>
      <c r="P192" s="111">
        <v>3.68908933E8</v>
      </c>
      <c r="Q192" s="112">
        <v>9.304001086E9</v>
      </c>
      <c r="R192" s="111">
        <v>0.0</v>
      </c>
      <c r="S192" s="112">
        <v>0.0</v>
      </c>
      <c r="T192" s="111">
        <v>4.4627652E7</v>
      </c>
      <c r="U192" s="111">
        <v>7.8018501E7</v>
      </c>
      <c r="V192" s="74"/>
    </row>
    <row r="193">
      <c r="A193" s="131" t="s">
        <v>481</v>
      </c>
      <c r="B193" s="132">
        <f>33418+10254</f>
        <v>43672</v>
      </c>
      <c r="C193" s="132"/>
      <c r="D193" s="132"/>
      <c r="E193" s="132"/>
      <c r="F193" s="132"/>
      <c r="G193" s="189"/>
      <c r="H193" s="132"/>
      <c r="I193" s="189"/>
      <c r="J193" s="132"/>
      <c r="K193" s="189"/>
      <c r="L193" s="132"/>
      <c r="M193" s="189"/>
      <c r="N193" s="132"/>
      <c r="O193" s="189"/>
      <c r="P193" s="132"/>
      <c r="Q193" s="189"/>
      <c r="R193" s="132"/>
      <c r="S193" s="189"/>
      <c r="T193" s="132"/>
      <c r="U193" s="132"/>
      <c r="V193" s="178"/>
    </row>
    <row r="194">
      <c r="A194" s="93" t="s">
        <v>482</v>
      </c>
      <c r="B194" s="111">
        <v>3.3418E13</v>
      </c>
      <c r="C194" s="111">
        <v>3.2191E13</v>
      </c>
      <c r="D194" s="111">
        <v>3428499.0</v>
      </c>
      <c r="E194" s="111">
        <v>2778057.0</v>
      </c>
      <c r="F194" s="111">
        <v>1.9720991E13</v>
      </c>
      <c r="G194" s="112">
        <v>2.5696968E13</v>
      </c>
      <c r="H194" s="111">
        <v>4.496082E12</v>
      </c>
      <c r="I194" s="112">
        <v>5.512937E12</v>
      </c>
      <c r="J194" s="111">
        <v>1819473.0</v>
      </c>
      <c r="K194" s="112">
        <v>2179742.0</v>
      </c>
      <c r="L194" s="111">
        <v>413431.0</v>
      </c>
      <c r="M194" s="112">
        <v>859118.0</v>
      </c>
      <c r="N194" s="111">
        <v>1951577.0</v>
      </c>
      <c r="O194" s="112">
        <v>1841868.0</v>
      </c>
      <c r="P194" s="111">
        <v>7.85274354975E11</v>
      </c>
      <c r="Q194" s="112">
        <v>6.95798973246E11</v>
      </c>
      <c r="R194" s="111">
        <v>948466.0</v>
      </c>
      <c r="S194" s="112">
        <v>1116235.0</v>
      </c>
      <c r="T194" s="111">
        <v>1.51519767E8</v>
      </c>
      <c r="U194" s="111">
        <v>3.01317349E8</v>
      </c>
      <c r="V194" s="74"/>
    </row>
    <row r="195">
      <c r="A195" s="93" t="s">
        <v>483</v>
      </c>
      <c r="B195" s="111">
        <v>1.0254E13</v>
      </c>
      <c r="C195" s="111">
        <v>1.3754E13</v>
      </c>
      <c r="D195" s="111">
        <v>82302.0</v>
      </c>
      <c r="E195" s="111">
        <v>51784.0</v>
      </c>
      <c r="F195" s="111">
        <v>1.421816E12</v>
      </c>
      <c r="G195" s="112">
        <v>2.351626E12</v>
      </c>
      <c r="H195" s="134"/>
      <c r="I195" s="135"/>
      <c r="J195" s="111">
        <v>449211.0</v>
      </c>
      <c r="K195" s="112">
        <v>394412.0</v>
      </c>
      <c r="L195" s="111">
        <v>-39.0</v>
      </c>
      <c r="M195" s="112">
        <v>-51.0</v>
      </c>
      <c r="N195" s="134"/>
      <c r="O195" s="135"/>
      <c r="P195" s="111">
        <v>7.98315159E8</v>
      </c>
      <c r="Q195" s="112">
        <v>9.718203734E9</v>
      </c>
      <c r="R195" s="111">
        <v>0.0</v>
      </c>
      <c r="S195" s="112">
        <v>0.0</v>
      </c>
      <c r="T195" s="111">
        <v>4.4627315E7</v>
      </c>
      <c r="U195" s="111">
        <v>7.7975674E7</v>
      </c>
      <c r="V195" s="74"/>
    </row>
    <row r="196">
      <c r="A196" s="110" t="s">
        <v>484</v>
      </c>
      <c r="B196" s="141"/>
      <c r="C196" s="141"/>
      <c r="D196" s="141"/>
      <c r="E196" s="141"/>
      <c r="F196" s="141"/>
      <c r="G196" s="190"/>
      <c r="H196" s="141"/>
      <c r="I196" s="190"/>
      <c r="J196" s="141"/>
      <c r="K196" s="190"/>
      <c r="L196" s="141"/>
      <c r="M196" s="190"/>
      <c r="N196" s="141"/>
      <c r="O196" s="190"/>
      <c r="P196" s="141"/>
      <c r="Q196" s="190"/>
      <c r="R196" s="141"/>
      <c r="S196" s="190"/>
      <c r="T196" s="141"/>
      <c r="U196" s="141"/>
      <c r="V196" s="163"/>
    </row>
    <row r="197">
      <c r="A197" s="157" t="s">
        <v>485</v>
      </c>
      <c r="B197" s="191"/>
      <c r="C197" s="191"/>
      <c r="D197" s="191"/>
      <c r="E197" s="191"/>
      <c r="F197" s="191"/>
      <c r="G197" s="192"/>
      <c r="H197" s="191"/>
      <c r="I197" s="192"/>
      <c r="J197" s="191"/>
      <c r="K197" s="192"/>
      <c r="L197" s="191"/>
      <c r="M197" s="192"/>
      <c r="N197" s="191"/>
      <c r="O197" s="192"/>
      <c r="P197" s="191"/>
      <c r="Q197" s="192"/>
      <c r="R197" s="191"/>
      <c r="S197" s="192"/>
      <c r="T197" s="191"/>
      <c r="U197" s="191"/>
      <c r="V197" s="186"/>
    </row>
    <row r="198">
      <c r="A198" s="93" t="s">
        <v>486</v>
      </c>
      <c r="B198" s="111">
        <v>8.36E7</v>
      </c>
      <c r="C198" s="111">
        <v>7.15E7</v>
      </c>
      <c r="D198" s="111">
        <v>8197000.0</v>
      </c>
      <c r="E198" s="111">
        <v>6876000.0</v>
      </c>
      <c r="F198" s="111">
        <v>5.675E8</v>
      </c>
      <c r="G198" s="112">
        <v>5.679E8</v>
      </c>
      <c r="H198" s="111">
        <v>1.26E7</v>
      </c>
      <c r="I198" s="112">
        <v>1.41E7</v>
      </c>
      <c r="J198" s="111">
        <v>1.14E7</v>
      </c>
      <c r="K198" s="112">
        <v>1.28E7</v>
      </c>
      <c r="L198" s="111">
        <v>7521.0</v>
      </c>
      <c r="M198" s="112">
        <v>15674.0</v>
      </c>
      <c r="N198" s="111">
        <v>57.0</v>
      </c>
      <c r="O198" s="112">
        <v>53.0</v>
      </c>
      <c r="P198" s="111">
        <v>4463000.0</v>
      </c>
      <c r="Q198" s="112">
        <v>3883000.0</v>
      </c>
      <c r="R198" s="111">
        <v>3169000.0</v>
      </c>
      <c r="S198" s="112">
        <v>3682000.0</v>
      </c>
      <c r="T198" s="111">
        <v>1134.0</v>
      </c>
      <c r="U198" s="111">
        <v>2000.0</v>
      </c>
      <c r="V198" s="74"/>
    </row>
    <row r="199">
      <c r="A199" s="93" t="s">
        <v>487</v>
      </c>
      <c r="B199" s="134"/>
      <c r="C199" s="134"/>
      <c r="D199" s="134"/>
      <c r="E199" s="134"/>
      <c r="F199" s="134"/>
      <c r="G199" s="135"/>
      <c r="H199" s="134"/>
      <c r="I199" s="135"/>
      <c r="J199" s="134"/>
      <c r="K199" s="135"/>
      <c r="L199" s="134"/>
      <c r="M199" s="135"/>
      <c r="N199" s="134"/>
      <c r="O199" s="135"/>
      <c r="P199" s="134"/>
      <c r="Q199" s="135"/>
      <c r="R199" s="134"/>
      <c r="S199" s="135"/>
      <c r="T199" s="111">
        <v>1134.0</v>
      </c>
      <c r="U199" s="111">
        <v>2000.0</v>
      </c>
      <c r="V199" s="74"/>
    </row>
    <row r="200">
      <c r="A200" s="157" t="s">
        <v>488</v>
      </c>
      <c r="B200" s="191"/>
      <c r="C200" s="191"/>
      <c r="D200" s="191"/>
      <c r="E200" s="191"/>
      <c r="F200" s="191"/>
      <c r="G200" s="192"/>
      <c r="H200" s="191"/>
      <c r="I200" s="192"/>
      <c r="J200" s="191"/>
      <c r="K200" s="192"/>
      <c r="L200" s="191"/>
      <c r="M200" s="192"/>
      <c r="N200" s="191"/>
      <c r="O200" s="192"/>
      <c r="P200" s="191"/>
      <c r="Q200" s="192"/>
      <c r="R200" s="191"/>
      <c r="S200" s="192"/>
      <c r="T200" s="191"/>
      <c r="U200" s="191"/>
      <c r="V200" s="186"/>
    </row>
    <row r="201">
      <c r="A201" s="93" t="s">
        <v>489</v>
      </c>
      <c r="B201" s="111">
        <v>8.36E7</v>
      </c>
      <c r="C201" s="111">
        <v>7.15E7</v>
      </c>
      <c r="D201" s="134"/>
      <c r="E201" s="134"/>
      <c r="F201" s="111">
        <v>5.675E8</v>
      </c>
      <c r="G201" s="112">
        <v>5.679E8</v>
      </c>
      <c r="H201" s="134"/>
      <c r="I201" s="135"/>
      <c r="J201" s="134"/>
      <c r="K201" s="135"/>
      <c r="L201" s="134"/>
      <c r="M201" s="135"/>
      <c r="N201" s="134"/>
      <c r="O201" s="135"/>
      <c r="P201" s="134"/>
      <c r="Q201" s="135"/>
      <c r="R201" s="134"/>
      <c r="S201" s="135"/>
      <c r="T201" s="134"/>
      <c r="U201" s="134"/>
      <c r="V201" s="74"/>
    </row>
    <row r="202">
      <c r="A202" s="93" t="s">
        <v>490</v>
      </c>
      <c r="B202" s="134"/>
      <c r="C202" s="134"/>
      <c r="D202" s="134"/>
      <c r="E202" s="134"/>
      <c r="F202" s="134"/>
      <c r="G202" s="135"/>
      <c r="H202" s="134"/>
      <c r="I202" s="135"/>
      <c r="J202" s="134"/>
      <c r="K202" s="135"/>
      <c r="L202" s="134"/>
      <c r="M202" s="135"/>
      <c r="N202" s="134"/>
      <c r="O202" s="135"/>
      <c r="P202" s="134"/>
      <c r="Q202" s="135"/>
      <c r="R202" s="134"/>
      <c r="S202" s="135"/>
      <c r="T202" s="134"/>
      <c r="U202" s="134"/>
      <c r="V202" s="74"/>
    </row>
    <row r="203">
      <c r="A203" s="87" t="s">
        <v>491</v>
      </c>
      <c r="B203" s="115"/>
      <c r="C203" s="115"/>
      <c r="D203" s="115"/>
      <c r="E203" s="115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</row>
    <row r="204">
      <c r="A204" s="120" t="s">
        <v>493</v>
      </c>
      <c r="B204" s="121">
        <v>3.3746E13</v>
      </c>
      <c r="C204" s="121">
        <v>3.7342E13</v>
      </c>
      <c r="D204" s="121">
        <v>6817021.0</v>
      </c>
      <c r="E204" s="121">
        <v>7062488.0</v>
      </c>
      <c r="F204" s="121">
        <v>2.6346848E13</v>
      </c>
      <c r="G204" s="122">
        <v>3.2891585E13</v>
      </c>
      <c r="H204" s="121">
        <v>7.118088E12</v>
      </c>
      <c r="I204" s="122">
        <v>8.061314E12</v>
      </c>
      <c r="J204" s="121">
        <v>1945862.0</v>
      </c>
      <c r="K204" s="122">
        <v>4094761.0</v>
      </c>
      <c r="L204" s="121">
        <v>862805.0</v>
      </c>
      <c r="M204" s="122">
        <v>405914.0</v>
      </c>
      <c r="N204" s="121">
        <v>3485045.0</v>
      </c>
      <c r="O204" s="122">
        <v>2401773.0</v>
      </c>
      <c r="P204" s="121">
        <v>1.356429549142E12</v>
      </c>
      <c r="Q204" s="122">
        <v>6.18838440602E11</v>
      </c>
      <c r="R204" s="121">
        <v>1055394.0</v>
      </c>
      <c r="S204" s="122">
        <v>1107137.0</v>
      </c>
      <c r="T204" s="121">
        <v>2.10435817E8</v>
      </c>
      <c r="U204" s="121">
        <v>3.98466755E8</v>
      </c>
      <c r="V204" s="193"/>
    </row>
    <row r="205">
      <c r="A205" s="154" t="s">
        <v>494</v>
      </c>
      <c r="B205" s="155"/>
      <c r="C205" s="155"/>
      <c r="D205" s="155"/>
      <c r="E205" s="155"/>
      <c r="F205" s="155"/>
      <c r="G205" s="188"/>
      <c r="H205" s="155"/>
      <c r="I205" s="188"/>
      <c r="J205" s="155"/>
      <c r="K205" s="188"/>
      <c r="L205" s="155"/>
      <c r="M205" s="188"/>
      <c r="N205" s="155"/>
      <c r="O205" s="188"/>
      <c r="P205" s="155"/>
      <c r="Q205" s="188"/>
      <c r="R205" s="155"/>
      <c r="S205" s="188"/>
      <c r="T205" s="155"/>
      <c r="U205" s="155"/>
      <c r="V205" s="180"/>
    </row>
    <row r="206">
      <c r="A206" s="93" t="s">
        <v>495</v>
      </c>
      <c r="B206" s="111">
        <v>3.72104E14</v>
      </c>
      <c r="C206" s="111">
        <v>3.24692E14</v>
      </c>
      <c r="D206" s="111">
        <v>1.0649611E8</v>
      </c>
      <c r="E206" s="111">
        <v>9.6648254E7</v>
      </c>
      <c r="F206" s="111">
        <v>1.25717483E14</v>
      </c>
      <c r="G206" s="112">
        <v>1.18488134E14</v>
      </c>
      <c r="H206" s="111">
        <v>4.3914397E13</v>
      </c>
      <c r="I206" s="112">
        <v>4.5598463E13</v>
      </c>
      <c r="J206" s="111">
        <v>3.3168678E7</v>
      </c>
      <c r="K206" s="112">
        <v>2.6763351E7</v>
      </c>
      <c r="L206" s="111">
        <v>3587414.0</v>
      </c>
      <c r="M206" s="112">
        <v>3603800.0</v>
      </c>
      <c r="N206" s="111">
        <v>1.9806309E7</v>
      </c>
      <c r="O206" s="112">
        <v>1.8013028E7</v>
      </c>
      <c r="P206" s="111">
        <v>8.808929466874E12</v>
      </c>
      <c r="Q206" s="112">
        <v>7.95534058958E12</v>
      </c>
      <c r="R206" s="111">
        <v>3449065.0</v>
      </c>
      <c r="S206" s="112">
        <v>3850799.0</v>
      </c>
      <c r="T206" s="111">
        <v>9.3293943E8</v>
      </c>
      <c r="U206" s="111">
        <v>8.57842394E8</v>
      </c>
      <c r="V206" s="74"/>
    </row>
    <row r="207">
      <c r="A207" s="93" t="s">
        <v>496</v>
      </c>
      <c r="B207" s="134"/>
      <c r="C207" s="134"/>
      <c r="D207" s="134"/>
      <c r="E207" s="134"/>
      <c r="F207" s="134"/>
      <c r="G207" s="135"/>
      <c r="H207" s="134"/>
      <c r="I207" s="135"/>
      <c r="J207" s="134"/>
      <c r="K207" s="135"/>
      <c r="L207" s="134"/>
      <c r="M207" s="135"/>
      <c r="N207" s="134"/>
      <c r="O207" s="135"/>
      <c r="P207" s="134"/>
      <c r="Q207" s="135"/>
      <c r="R207" s="134"/>
      <c r="S207" s="135"/>
      <c r="T207" s="134"/>
      <c r="U207" s="134"/>
      <c r="V207" s="74"/>
    </row>
    <row r="208">
      <c r="A208" s="93" t="s">
        <v>497</v>
      </c>
      <c r="B208" s="134"/>
      <c r="C208" s="134"/>
      <c r="D208" s="134"/>
      <c r="E208" s="134"/>
      <c r="F208" s="134"/>
      <c r="G208" s="135"/>
      <c r="H208" s="134"/>
      <c r="I208" s="135"/>
      <c r="J208" s="134"/>
      <c r="K208" s="135"/>
      <c r="L208" s="134"/>
      <c r="M208" s="135"/>
      <c r="N208" s="134"/>
      <c r="O208" s="135"/>
      <c r="P208" s="134"/>
      <c r="Q208" s="135"/>
      <c r="R208" s="134"/>
      <c r="S208" s="135"/>
      <c r="T208" s="134"/>
      <c r="U208" s="134"/>
      <c r="V208" s="74"/>
    </row>
    <row r="209">
      <c r="A209" s="93" t="s">
        <v>498</v>
      </c>
      <c r="B209" s="134"/>
      <c r="C209" s="134"/>
      <c r="D209" s="134"/>
      <c r="E209" s="134"/>
      <c r="F209" s="134"/>
      <c r="G209" s="135"/>
      <c r="H209" s="134"/>
      <c r="I209" s="135"/>
      <c r="J209" s="134"/>
      <c r="K209" s="135"/>
      <c r="L209" s="134"/>
      <c r="M209" s="135"/>
      <c r="N209" s="134"/>
      <c r="O209" s="135"/>
      <c r="P209" s="134"/>
      <c r="Q209" s="135"/>
      <c r="R209" s="134"/>
      <c r="S209" s="135"/>
      <c r="T209" s="134"/>
      <c r="U209" s="134"/>
      <c r="V209" s="74"/>
    </row>
    <row r="210">
      <c r="A210" s="93" t="s">
        <v>499</v>
      </c>
      <c r="B210" s="134"/>
      <c r="C210" s="134"/>
      <c r="D210" s="134"/>
      <c r="E210" s="134"/>
      <c r="F210" s="134"/>
      <c r="G210" s="135"/>
      <c r="H210" s="134"/>
      <c r="I210" s="135"/>
      <c r="J210" s="134"/>
      <c r="K210" s="135"/>
      <c r="L210" s="134"/>
      <c r="M210" s="135"/>
      <c r="N210" s="134"/>
      <c r="O210" s="135"/>
      <c r="P210" s="134"/>
      <c r="Q210" s="135"/>
      <c r="R210" s="134"/>
      <c r="S210" s="135"/>
      <c r="T210" s="134"/>
      <c r="U210" s="134"/>
      <c r="V210" s="74"/>
    </row>
    <row r="211">
      <c r="A211" s="93" t="s">
        <v>500</v>
      </c>
      <c r="B211" s="134"/>
      <c r="C211" s="134"/>
      <c r="D211" s="134"/>
      <c r="E211" s="134"/>
      <c r="F211" s="134"/>
      <c r="G211" s="135"/>
      <c r="H211" s="134"/>
      <c r="I211" s="135"/>
      <c r="J211" s="134"/>
      <c r="K211" s="135"/>
      <c r="L211" s="134"/>
      <c r="M211" s="135"/>
      <c r="N211" s="134"/>
      <c r="O211" s="135"/>
      <c r="P211" s="134"/>
      <c r="Q211" s="135"/>
      <c r="R211" s="134"/>
      <c r="S211" s="135"/>
      <c r="T211" s="134"/>
      <c r="U211" s="134"/>
      <c r="V211" s="74"/>
    </row>
    <row r="212">
      <c r="A212" s="93" t="s">
        <v>501</v>
      </c>
      <c r="B212" s="111">
        <v>2.022E12</v>
      </c>
      <c r="C212" s="111">
        <v>1.28E12</v>
      </c>
      <c r="D212" s="134"/>
      <c r="E212" s="134"/>
      <c r="F212" s="134"/>
      <c r="G212" s="135"/>
      <c r="H212" s="134"/>
      <c r="I212" s="135"/>
      <c r="J212" s="134"/>
      <c r="K212" s="135"/>
      <c r="L212" s="134"/>
      <c r="M212" s="135"/>
      <c r="N212" s="134"/>
      <c r="O212" s="135"/>
      <c r="P212" s="134"/>
      <c r="Q212" s="135"/>
      <c r="R212" s="134"/>
      <c r="S212" s="135"/>
      <c r="T212" s="134"/>
      <c r="U212" s="134"/>
      <c r="V212" s="74"/>
    </row>
    <row r="213">
      <c r="A213" s="194" t="s">
        <v>502</v>
      </c>
      <c r="B213" s="195"/>
      <c r="C213" s="195"/>
      <c r="D213" s="195"/>
      <c r="E213" s="195"/>
      <c r="F213" s="195"/>
      <c r="G213" s="196"/>
      <c r="H213" s="195"/>
      <c r="I213" s="196"/>
      <c r="J213" s="195"/>
      <c r="K213" s="196"/>
      <c r="L213" s="195"/>
      <c r="M213" s="196"/>
      <c r="N213" s="195"/>
      <c r="O213" s="196"/>
      <c r="P213" s="195"/>
      <c r="Q213" s="196"/>
      <c r="R213" s="195"/>
      <c r="S213" s="196"/>
      <c r="T213" s="195"/>
      <c r="U213" s="195"/>
      <c r="V213" s="197"/>
    </row>
    <row r="214">
      <c r="A214" s="93" t="s">
        <v>503</v>
      </c>
      <c r="B214" s="151">
        <v>-2.93243E14</v>
      </c>
      <c r="C214" s="151">
        <v>-2.47827E14</v>
      </c>
      <c r="D214" s="151">
        <v>-8.4415454E7</v>
      </c>
      <c r="E214" s="151">
        <v>-7.6576586E7</v>
      </c>
      <c r="F214" s="151">
        <v>-7.9769361E13</v>
      </c>
      <c r="G214" s="152">
        <v>-7.0639129E13</v>
      </c>
      <c r="H214" s="151">
        <v>-2.9983184E13</v>
      </c>
      <c r="I214" s="152">
        <v>-3.1176502E13</v>
      </c>
      <c r="J214" s="151">
        <v>-2.6496655E7</v>
      </c>
      <c r="K214" s="152">
        <v>-1.9240421E7</v>
      </c>
      <c r="L214" s="151">
        <v>-1867970.0</v>
      </c>
      <c r="M214" s="152">
        <v>-2218791.0</v>
      </c>
      <c r="N214" s="151">
        <v>-1.608446E7</v>
      </c>
      <c r="O214" s="152">
        <v>-1.5362102E7</v>
      </c>
      <c r="P214" s="151">
        <v>-5.741717466706E12</v>
      </c>
      <c r="Q214" s="152">
        <v>-5.730027159631E12</v>
      </c>
      <c r="R214" s="151">
        <v>-1134032.0</v>
      </c>
      <c r="S214" s="152">
        <v>-1467181.0</v>
      </c>
      <c r="T214" s="151">
        <v>-4.45002631E8</v>
      </c>
      <c r="U214" s="151">
        <v>-2.66189812E8</v>
      </c>
      <c r="V214" s="74"/>
    </row>
    <row r="215">
      <c r="A215" s="93" t="s">
        <v>504</v>
      </c>
      <c r="B215" s="151">
        <v>-2.4733E13</v>
      </c>
      <c r="C215" s="151">
        <v>-2.1444E13</v>
      </c>
      <c r="D215" s="151">
        <v>-1.0582362E7</v>
      </c>
      <c r="E215" s="151">
        <v>-9067252.0</v>
      </c>
      <c r="F215" s="151">
        <v>-1.0880592E13</v>
      </c>
      <c r="G215" s="152">
        <v>-9.307351E12</v>
      </c>
      <c r="H215" s="151">
        <v>-2.172566E12</v>
      </c>
      <c r="I215" s="152">
        <v>-1.928648E12</v>
      </c>
      <c r="J215" s="151">
        <v>-3657711.0</v>
      </c>
      <c r="K215" s="152">
        <v>-2871890.0</v>
      </c>
      <c r="L215" s="151">
        <v>-461686.0</v>
      </c>
      <c r="M215" s="152">
        <v>-572899.0</v>
      </c>
      <c r="N215" s="149"/>
      <c r="O215" s="150"/>
      <c r="P215" s="151">
        <v>-1.306345204295E12</v>
      </c>
      <c r="Q215" s="152">
        <v>-1.249633147696E12</v>
      </c>
      <c r="R215" s="151">
        <v>-449325.0</v>
      </c>
      <c r="S215" s="152">
        <v>-447271.0</v>
      </c>
      <c r="T215" s="151">
        <v>-1.8848203E7</v>
      </c>
      <c r="U215" s="151">
        <v>-1.7902234E7</v>
      </c>
      <c r="V215" s="74"/>
    </row>
    <row r="216">
      <c r="A216" s="93" t="s">
        <v>505</v>
      </c>
      <c r="B216" s="149"/>
      <c r="C216" s="149"/>
      <c r="D216" s="151">
        <v>-5232822.0</v>
      </c>
      <c r="E216" s="151">
        <v>-4053746.0</v>
      </c>
      <c r="F216" s="149"/>
      <c r="G216" s="150"/>
      <c r="H216" s="149"/>
      <c r="I216" s="150"/>
      <c r="J216" s="149"/>
      <c r="K216" s="150"/>
      <c r="L216" s="149"/>
      <c r="M216" s="150"/>
      <c r="N216" s="149"/>
      <c r="O216" s="150"/>
      <c r="P216" s="149"/>
      <c r="Q216" s="150"/>
      <c r="R216" s="149"/>
      <c r="S216" s="150"/>
      <c r="T216" s="149"/>
      <c r="U216" s="149"/>
      <c r="V216" s="74"/>
    </row>
    <row r="217">
      <c r="A217" s="93" t="s">
        <v>506</v>
      </c>
      <c r="B217" s="149"/>
      <c r="C217" s="149"/>
      <c r="D217" s="149"/>
      <c r="E217" s="149"/>
      <c r="F217" s="149"/>
      <c r="G217" s="150"/>
      <c r="H217" s="151">
        <v>-3.03917E12</v>
      </c>
      <c r="I217" s="152">
        <v>-2.594515E12</v>
      </c>
      <c r="J217" s="149"/>
      <c r="K217" s="150"/>
      <c r="L217" s="149"/>
      <c r="M217" s="150"/>
      <c r="N217" s="149"/>
      <c r="O217" s="150"/>
      <c r="P217" s="149"/>
      <c r="Q217" s="150"/>
      <c r="R217" s="149"/>
      <c r="S217" s="150"/>
      <c r="T217" s="151">
        <v>-1.30541475E8</v>
      </c>
      <c r="U217" s="151">
        <v>-1.45888002E8</v>
      </c>
      <c r="V217" s="74"/>
    </row>
    <row r="218">
      <c r="A218" s="93" t="s">
        <v>507</v>
      </c>
      <c r="B218" s="149"/>
      <c r="C218" s="149"/>
      <c r="D218" s="149"/>
      <c r="E218" s="149"/>
      <c r="F218" s="149"/>
      <c r="G218" s="150"/>
      <c r="H218" s="149"/>
      <c r="I218" s="150"/>
      <c r="J218" s="149"/>
      <c r="K218" s="150"/>
      <c r="L218" s="149"/>
      <c r="M218" s="150"/>
      <c r="N218" s="149"/>
      <c r="O218" s="150"/>
      <c r="P218" s="149"/>
      <c r="Q218" s="150"/>
      <c r="R218" s="149"/>
      <c r="S218" s="150"/>
      <c r="T218" s="149"/>
      <c r="U218" s="149"/>
      <c r="V218" s="74"/>
    </row>
    <row r="219">
      <c r="A219" s="93" t="s">
        <v>508</v>
      </c>
      <c r="B219" s="149"/>
      <c r="C219" s="149"/>
      <c r="D219" s="149"/>
      <c r="E219" s="149"/>
      <c r="F219" s="149"/>
      <c r="G219" s="150"/>
      <c r="H219" s="149"/>
      <c r="I219" s="150"/>
      <c r="J219" s="149"/>
      <c r="K219" s="150"/>
      <c r="L219" s="149"/>
      <c r="M219" s="150"/>
      <c r="N219" s="149"/>
      <c r="O219" s="150"/>
      <c r="P219" s="149"/>
      <c r="Q219" s="150"/>
      <c r="R219" s="149"/>
      <c r="S219" s="150"/>
      <c r="T219" s="149"/>
      <c r="U219" s="149"/>
      <c r="V219" s="74"/>
    </row>
    <row r="220">
      <c r="A220" s="93" t="s">
        <v>509</v>
      </c>
      <c r="B220" s="151">
        <v>-1.4025E13</v>
      </c>
      <c r="C220" s="151">
        <v>-1.2199E13</v>
      </c>
      <c r="D220" s="149"/>
      <c r="E220" s="149"/>
      <c r="F220" s="149"/>
      <c r="G220" s="150"/>
      <c r="H220" s="151">
        <v>-6.2889E10</v>
      </c>
      <c r="I220" s="152">
        <v>-5.5969E10</v>
      </c>
      <c r="J220" s="149"/>
      <c r="K220" s="150"/>
      <c r="L220" s="149"/>
      <c r="M220" s="150"/>
      <c r="N220" s="149"/>
      <c r="O220" s="150"/>
      <c r="P220" s="149"/>
      <c r="Q220" s="150"/>
      <c r="R220" s="151">
        <v>-568884.0</v>
      </c>
      <c r="S220" s="152">
        <v>-519651.0</v>
      </c>
      <c r="T220" s="151">
        <v>-5934837.0</v>
      </c>
      <c r="U220" s="151">
        <v>-3210741.0</v>
      </c>
      <c r="V220" s="74"/>
    </row>
    <row r="221">
      <c r="A221" s="93" t="s">
        <v>510</v>
      </c>
      <c r="B221" s="149"/>
      <c r="C221" s="149"/>
      <c r="D221" s="149"/>
      <c r="E221" s="149"/>
      <c r="F221" s="149"/>
      <c r="G221" s="150"/>
      <c r="H221" s="149"/>
      <c r="I221" s="150"/>
      <c r="J221" s="149"/>
      <c r="K221" s="150"/>
      <c r="L221" s="149"/>
      <c r="M221" s="150"/>
      <c r="N221" s="149"/>
      <c r="O221" s="150"/>
      <c r="P221" s="149"/>
      <c r="Q221" s="150"/>
      <c r="R221" s="149"/>
      <c r="S221" s="150"/>
      <c r="T221" s="149"/>
      <c r="U221" s="149"/>
      <c r="V221" s="74"/>
    </row>
    <row r="222">
      <c r="A222" s="110" t="s">
        <v>511</v>
      </c>
      <c r="B222" s="128">
        <v>4.2125E13</v>
      </c>
      <c r="C222" s="128">
        <v>4.4502E13</v>
      </c>
      <c r="D222" s="128">
        <v>6265472.0</v>
      </c>
      <c r="E222" s="128">
        <v>6950670.0</v>
      </c>
      <c r="F222" s="128">
        <v>3.506753E13</v>
      </c>
      <c r="G222" s="129">
        <v>3.8541654E13</v>
      </c>
      <c r="H222" s="128">
        <v>8.656588E12</v>
      </c>
      <c r="I222" s="129">
        <v>9.842829E12</v>
      </c>
      <c r="J222" s="128">
        <v>3014312.0</v>
      </c>
      <c r="K222" s="129">
        <v>4651040.0</v>
      </c>
      <c r="L222" s="128">
        <v>1257758.0</v>
      </c>
      <c r="M222" s="129">
        <v>81211.0</v>
      </c>
      <c r="N222" s="128">
        <v>3721849.0</v>
      </c>
      <c r="O222" s="129">
        <v>2650926.0</v>
      </c>
      <c r="P222" s="128">
        <v>1.760866795873E12</v>
      </c>
      <c r="Q222" s="129">
        <v>9.75680282253E11</v>
      </c>
      <c r="R222" s="128">
        <v>1296824.0</v>
      </c>
      <c r="S222" s="129">
        <v>1416696.0</v>
      </c>
      <c r="T222" s="128">
        <v>3.32612284E8</v>
      </c>
      <c r="U222" s="128">
        <v>4.24651605E8</v>
      </c>
      <c r="V222" s="163"/>
    </row>
    <row r="223">
      <c r="A223" s="110" t="s">
        <v>512</v>
      </c>
      <c r="B223" s="137"/>
      <c r="C223" s="137"/>
      <c r="D223" s="137"/>
      <c r="E223" s="137"/>
      <c r="F223" s="128">
        <v>9.51599E11</v>
      </c>
      <c r="G223" s="129">
        <v>8.22428E11</v>
      </c>
      <c r="H223" s="137"/>
      <c r="I223" s="138"/>
      <c r="J223" s="137"/>
      <c r="K223" s="138"/>
      <c r="L223" s="137"/>
      <c r="M223" s="138"/>
      <c r="N223" s="137"/>
      <c r="O223" s="138"/>
      <c r="P223" s="137"/>
      <c r="Q223" s="138"/>
      <c r="R223" s="128">
        <v>2937.0</v>
      </c>
      <c r="S223" s="129">
        <v>27562.0</v>
      </c>
      <c r="T223" s="137"/>
      <c r="U223" s="137"/>
      <c r="V223" s="163"/>
    </row>
    <row r="224">
      <c r="A224" s="110" t="s">
        <v>513</v>
      </c>
      <c r="B224" s="137"/>
      <c r="C224" s="137"/>
      <c r="D224" s="137"/>
      <c r="E224" s="137"/>
      <c r="F224" s="128">
        <v>-2.098038E12</v>
      </c>
      <c r="G224" s="129">
        <v>-7.23611E11</v>
      </c>
      <c r="H224" s="137"/>
      <c r="I224" s="138"/>
      <c r="J224" s="137"/>
      <c r="K224" s="138"/>
      <c r="L224" s="137"/>
      <c r="M224" s="138"/>
      <c r="N224" s="137"/>
      <c r="O224" s="138"/>
      <c r="P224" s="137"/>
      <c r="Q224" s="138"/>
      <c r="R224" s="128">
        <v>-681.0</v>
      </c>
      <c r="S224" s="129">
        <v>-780.0</v>
      </c>
      <c r="T224" s="137"/>
      <c r="U224" s="137"/>
      <c r="V224" s="163"/>
    </row>
    <row r="225">
      <c r="A225" s="110" t="s">
        <v>519</v>
      </c>
      <c r="B225" s="128">
        <v>2.684E12</v>
      </c>
      <c r="C225" s="128">
        <v>2.162E12</v>
      </c>
      <c r="D225" s="137"/>
      <c r="E225" s="137"/>
      <c r="F225" s="137"/>
      <c r="G225" s="138"/>
      <c r="H225" s="128">
        <v>2.8562E10</v>
      </c>
      <c r="I225" s="129">
        <v>1.0206E10</v>
      </c>
      <c r="J225" s="137"/>
      <c r="K225" s="138"/>
      <c r="L225" s="128">
        <v>27925.0</v>
      </c>
      <c r="M225" s="129">
        <v>14935.0</v>
      </c>
      <c r="N225" s="128">
        <v>14987.0</v>
      </c>
      <c r="O225" s="129">
        <v>81199.0</v>
      </c>
      <c r="P225" s="128">
        <v>7.3869887269E10</v>
      </c>
      <c r="Q225" s="129">
        <v>4.6900631385E10</v>
      </c>
      <c r="R225" s="137"/>
      <c r="S225" s="138"/>
      <c r="T225" s="137"/>
      <c r="U225" s="137"/>
      <c r="V225" s="163"/>
    </row>
    <row r="226">
      <c r="A226" s="198" t="s">
        <v>520</v>
      </c>
      <c r="B226" s="199"/>
      <c r="C226" s="199"/>
      <c r="D226" s="199"/>
      <c r="E226" s="199"/>
      <c r="F226" s="199"/>
      <c r="G226" s="200"/>
      <c r="H226" s="201">
        <v>-5.7944E10</v>
      </c>
      <c r="I226" s="202">
        <v>-3.2404E10</v>
      </c>
      <c r="J226" s="199"/>
      <c r="K226" s="200"/>
      <c r="L226" s="201">
        <v>-169857.0</v>
      </c>
      <c r="M226" s="202">
        <v>-196478.0</v>
      </c>
      <c r="N226" s="199"/>
      <c r="O226" s="200"/>
      <c r="P226" s="199"/>
      <c r="Q226" s="200"/>
      <c r="R226" s="199"/>
      <c r="S226" s="200"/>
      <c r="T226" s="199"/>
      <c r="U226" s="199"/>
      <c r="V226" s="203"/>
    </row>
    <row r="227">
      <c r="A227" s="110" t="s">
        <v>521</v>
      </c>
      <c r="B227" s="128">
        <v>1.93E12</v>
      </c>
      <c r="C227" s="128">
        <v>7.8E10</v>
      </c>
      <c r="D227" s="128">
        <v>-801306.0</v>
      </c>
      <c r="E227" s="128">
        <v>-673496.0</v>
      </c>
      <c r="F227" s="128">
        <v>1.312197E12</v>
      </c>
      <c r="G227" s="129">
        <v>8.10859E11</v>
      </c>
      <c r="H227" s="137"/>
      <c r="I227" s="138"/>
      <c r="J227" s="128">
        <v>-1068450.0</v>
      </c>
      <c r="K227" s="129">
        <v>-556279.0</v>
      </c>
      <c r="L227" s="128">
        <v>-253021.0</v>
      </c>
      <c r="M227" s="129">
        <v>-224653.0</v>
      </c>
      <c r="N227" s="137"/>
      <c r="O227" s="138"/>
      <c r="P227" s="128">
        <v>-4.78307134E11</v>
      </c>
      <c r="Q227" s="129">
        <v>-4.03742473036E11</v>
      </c>
      <c r="R227" s="128">
        <v>-270119.0</v>
      </c>
      <c r="S227" s="129">
        <v>-336341.0</v>
      </c>
      <c r="T227" s="128">
        <v>-1.22176467E8</v>
      </c>
      <c r="U227" s="128">
        <v>-2.618485E7</v>
      </c>
      <c r="V227" s="163"/>
    </row>
    <row r="228">
      <c r="A228" s="164" t="s">
        <v>524</v>
      </c>
      <c r="B228" s="166">
        <v>-1.2993E13</v>
      </c>
      <c r="C228" s="166">
        <v>-9.4E12</v>
      </c>
      <c r="D228" s="165"/>
      <c r="E228" s="165"/>
      <c r="F228" s="166">
        <v>-8.88644E12</v>
      </c>
      <c r="G228" s="168">
        <v>-6.559745E12</v>
      </c>
      <c r="H228" s="166">
        <v>-1.509118E12</v>
      </c>
      <c r="I228" s="168">
        <v>-1.759317E12</v>
      </c>
      <c r="J228" s="165"/>
      <c r="K228" s="167"/>
      <c r="L228" s="165"/>
      <c r="M228" s="167"/>
      <c r="N228" s="166">
        <v>-386674.0</v>
      </c>
      <c r="O228" s="168">
        <v>-330352.0</v>
      </c>
      <c r="P228" s="165"/>
      <c r="Q228" s="167"/>
      <c r="R228" s="165"/>
      <c r="S228" s="167"/>
      <c r="T228" s="165"/>
      <c r="U228" s="165"/>
      <c r="V228" s="169"/>
    </row>
    <row r="229">
      <c r="A229" s="110" t="s">
        <v>525</v>
      </c>
      <c r="B229" s="137"/>
      <c r="C229" s="137"/>
      <c r="D229" s="128">
        <v>1352855.0</v>
      </c>
      <c r="E229" s="128">
        <v>785314.0</v>
      </c>
      <c r="F229" s="137"/>
      <c r="G229" s="138"/>
      <c r="H229" s="137"/>
      <c r="I229" s="138"/>
      <c r="J229" s="137"/>
      <c r="K229" s="138"/>
      <c r="L229" s="137"/>
      <c r="M229" s="138"/>
      <c r="N229" s="137"/>
      <c r="O229" s="138"/>
      <c r="P229" s="137"/>
      <c r="Q229" s="138"/>
      <c r="R229" s="137"/>
      <c r="S229" s="138"/>
      <c r="T229" s="137"/>
      <c r="U229" s="137"/>
      <c r="V229" s="163"/>
    </row>
    <row r="230">
      <c r="A230" s="110" t="s">
        <v>526</v>
      </c>
      <c r="B230" s="137"/>
      <c r="C230" s="137"/>
      <c r="D230" s="128">
        <v>6817021.0</v>
      </c>
      <c r="E230" s="128">
        <v>7062488.0</v>
      </c>
      <c r="F230" s="128">
        <v>2.6346848E13</v>
      </c>
      <c r="G230" s="129">
        <v>3.2891585E13</v>
      </c>
      <c r="H230" s="128">
        <v>7.118088E12</v>
      </c>
      <c r="I230" s="129">
        <v>8.061314E12</v>
      </c>
      <c r="J230" s="128">
        <v>1945862.0</v>
      </c>
      <c r="K230" s="129">
        <v>4094761.0</v>
      </c>
      <c r="L230" s="137"/>
      <c r="M230" s="138"/>
      <c r="N230" s="128">
        <v>3485045.0</v>
      </c>
      <c r="O230" s="129">
        <v>2401773.0</v>
      </c>
      <c r="P230" s="128">
        <v>1.356429549142E12</v>
      </c>
      <c r="Q230" s="129">
        <v>6.18838440602E11</v>
      </c>
      <c r="R230" s="128">
        <v>1055394.0</v>
      </c>
      <c r="S230" s="129">
        <v>1107137.0</v>
      </c>
      <c r="T230" s="128">
        <v>2.10435817E8</v>
      </c>
      <c r="U230" s="128">
        <v>3.98466755E8</v>
      </c>
      <c r="V230" s="163"/>
    </row>
    <row r="231">
      <c r="A231" s="120" t="s">
        <v>535</v>
      </c>
      <c r="B231" s="121">
        <v>-3.5989E13</v>
      </c>
      <c r="C231" s="121">
        <v>-1.5967E13</v>
      </c>
      <c r="D231" s="121">
        <v>-4724846.0</v>
      </c>
      <c r="E231" s="121">
        <v>-4700017.0</v>
      </c>
      <c r="F231" s="121">
        <v>-3.3439773E13</v>
      </c>
      <c r="G231" s="122">
        <v>-1.0401292E13</v>
      </c>
      <c r="H231" s="121">
        <v>-8.29323E11</v>
      </c>
      <c r="I231" s="122">
        <v>-5.26063E11</v>
      </c>
      <c r="J231" s="121">
        <v>-2248279.0</v>
      </c>
      <c r="K231" s="122">
        <v>-641846.0</v>
      </c>
      <c r="L231" s="121">
        <v>-728951.0</v>
      </c>
      <c r="M231" s="122">
        <v>-145719.0</v>
      </c>
      <c r="N231" s="121">
        <v>-1716775.0</v>
      </c>
      <c r="O231" s="122">
        <v>-873589.0</v>
      </c>
      <c r="P231" s="121">
        <v>-1.30674688937E11</v>
      </c>
      <c r="Q231" s="122">
        <v>-1.02361349882E11</v>
      </c>
      <c r="R231" s="121">
        <v>-46993.0</v>
      </c>
      <c r="S231" s="122">
        <v>-179622.0</v>
      </c>
      <c r="T231" s="121">
        <v>9147685.0</v>
      </c>
      <c r="U231" s="121">
        <v>-1.03062833E8</v>
      </c>
      <c r="V231" s="193"/>
    </row>
    <row r="232">
      <c r="A232" s="164" t="s">
        <v>538</v>
      </c>
      <c r="B232" s="166">
        <v>-1.25E11</v>
      </c>
      <c r="C232" s="166">
        <v>-1.159E12</v>
      </c>
      <c r="D232" s="166">
        <v>-191804.0</v>
      </c>
      <c r="E232" s="166">
        <v>-198674.0</v>
      </c>
      <c r="F232" s="166">
        <v>-8.4869E10</v>
      </c>
      <c r="G232" s="168">
        <v>-1.15142E12</v>
      </c>
      <c r="H232" s="165"/>
      <c r="I232" s="167"/>
      <c r="J232" s="166">
        <v>-22585.0</v>
      </c>
      <c r="K232" s="168">
        <v>-1873.0</v>
      </c>
      <c r="L232" s="165"/>
      <c r="M232" s="167"/>
      <c r="N232" s="165"/>
      <c r="O232" s="167"/>
      <c r="P232" s="165"/>
      <c r="Q232" s="167"/>
      <c r="R232" s="165"/>
      <c r="S232" s="167"/>
      <c r="T232" s="165"/>
      <c r="U232" s="165"/>
      <c r="V232" s="169"/>
    </row>
    <row r="233">
      <c r="A233" s="164" t="s">
        <v>540</v>
      </c>
      <c r="B233" s="166">
        <v>-1.509E12</v>
      </c>
      <c r="C233" s="166">
        <v>-1.082E12</v>
      </c>
      <c r="D233" s="166">
        <v>-276956.0</v>
      </c>
      <c r="E233" s="166">
        <v>-161433.0</v>
      </c>
      <c r="F233" s="166">
        <v>-4.75742E11</v>
      </c>
      <c r="G233" s="168">
        <v>-6.86473E11</v>
      </c>
      <c r="H233" s="165"/>
      <c r="I233" s="167"/>
      <c r="J233" s="166">
        <v>-75102.0</v>
      </c>
      <c r="K233" s="168">
        <v>-4192.0</v>
      </c>
      <c r="L233" s="165"/>
      <c r="M233" s="167"/>
      <c r="N233" s="165"/>
      <c r="O233" s="167"/>
      <c r="P233" s="165"/>
      <c r="Q233" s="167"/>
      <c r="R233" s="166">
        <v>-10828.0</v>
      </c>
      <c r="S233" s="168">
        <v>-62762.0</v>
      </c>
      <c r="T233" s="165"/>
      <c r="U233" s="165"/>
      <c r="V233" s="169"/>
    </row>
    <row r="234">
      <c r="A234" s="164" t="s">
        <v>546</v>
      </c>
      <c r="B234" s="166">
        <v>-5.21E11</v>
      </c>
      <c r="C234" s="166">
        <v>-5.88E11</v>
      </c>
      <c r="D234" s="165"/>
      <c r="E234" s="165"/>
      <c r="F234" s="165"/>
      <c r="G234" s="167"/>
      <c r="H234" s="165"/>
      <c r="I234" s="167"/>
      <c r="J234" s="165"/>
      <c r="K234" s="167"/>
      <c r="L234" s="165"/>
      <c r="M234" s="167"/>
      <c r="N234" s="165"/>
      <c r="O234" s="167"/>
      <c r="P234" s="165"/>
      <c r="Q234" s="167"/>
      <c r="R234" s="165"/>
      <c r="S234" s="167"/>
      <c r="T234" s="165"/>
      <c r="U234" s="165"/>
      <c r="V234" s="169"/>
    </row>
    <row r="235">
      <c r="A235" s="164" t="s">
        <v>550</v>
      </c>
      <c r="B235" s="166">
        <v>-4.0E9</v>
      </c>
      <c r="C235" s="166">
        <v>-1.2E10</v>
      </c>
      <c r="D235" s="166">
        <v>-2001532.0</v>
      </c>
      <c r="E235" s="166">
        <v>-1860713.0</v>
      </c>
      <c r="F235" s="165"/>
      <c r="G235" s="167"/>
      <c r="H235" s="165"/>
      <c r="I235" s="167"/>
      <c r="J235" s="166">
        <v>-2782.0</v>
      </c>
      <c r="K235" s="168">
        <v>-1781.0</v>
      </c>
      <c r="L235" s="165"/>
      <c r="M235" s="167"/>
      <c r="N235" s="165"/>
      <c r="O235" s="167"/>
      <c r="P235" s="165"/>
      <c r="Q235" s="167"/>
      <c r="R235" s="165"/>
      <c r="S235" s="167"/>
      <c r="T235" s="165"/>
      <c r="U235" s="165"/>
      <c r="V235" s="169"/>
    </row>
    <row r="236">
      <c r="A236" s="110" t="s">
        <v>551</v>
      </c>
      <c r="B236" s="128">
        <v>2.56E11</v>
      </c>
      <c r="C236" s="128">
        <v>4.39E11</v>
      </c>
      <c r="D236" s="128">
        <v>5459.0</v>
      </c>
      <c r="E236" s="128">
        <v>55609.0</v>
      </c>
      <c r="F236" s="128">
        <v>1.42984E11</v>
      </c>
      <c r="G236" s="129">
        <v>3.41151E11</v>
      </c>
      <c r="H236" s="128">
        <v>5.705E9</v>
      </c>
      <c r="I236" s="129">
        <v>1.123E11</v>
      </c>
      <c r="J236" s="128">
        <v>6181.0</v>
      </c>
      <c r="K236" s="129">
        <v>6894.0</v>
      </c>
      <c r="L236" s="137"/>
      <c r="M236" s="129">
        <v>4775.0</v>
      </c>
      <c r="N236" s="137"/>
      <c r="O236" s="138"/>
      <c r="P236" s="128">
        <v>3.17851538E9</v>
      </c>
      <c r="Q236" s="129">
        <v>3.128093149E9</v>
      </c>
      <c r="R236" s="128">
        <v>3742.0</v>
      </c>
      <c r="S236" s="129">
        <v>686.0</v>
      </c>
      <c r="T236" s="128">
        <v>501313.0</v>
      </c>
      <c r="U236" s="128">
        <v>214666.0</v>
      </c>
      <c r="V236" s="163"/>
    </row>
    <row r="237">
      <c r="A237" s="164" t="s">
        <v>552</v>
      </c>
      <c r="B237" s="166">
        <v>-1.9654E13</v>
      </c>
      <c r="C237" s="166">
        <v>-9.846E12</v>
      </c>
      <c r="D237" s="166">
        <v>-2251881.0</v>
      </c>
      <c r="E237" s="166">
        <v>-1998669.0</v>
      </c>
      <c r="F237" s="166">
        <v>-1.8012102E13</v>
      </c>
      <c r="G237" s="168">
        <v>-7.767587E12</v>
      </c>
      <c r="H237" s="166">
        <v>-8.35028E11</v>
      </c>
      <c r="I237" s="168">
        <v>-6.38363E11</v>
      </c>
      <c r="J237" s="166">
        <v>-1719882.0</v>
      </c>
      <c r="K237" s="168">
        <v>-869409.0</v>
      </c>
      <c r="L237" s="166">
        <v>-574891.0</v>
      </c>
      <c r="M237" s="168">
        <v>-173341.0</v>
      </c>
      <c r="N237" s="165"/>
      <c r="O237" s="167"/>
      <c r="P237" s="166">
        <v>-1.30080540174E11</v>
      </c>
      <c r="Q237" s="168">
        <v>-1.04789039481E11</v>
      </c>
      <c r="R237" s="166">
        <v>-39559.0</v>
      </c>
      <c r="S237" s="168">
        <v>-115641.0</v>
      </c>
      <c r="T237" s="166">
        <v>-6726254.0</v>
      </c>
      <c r="U237" s="166">
        <v>-3344382.0</v>
      </c>
      <c r="V237" s="169"/>
    </row>
    <row r="238">
      <c r="A238" s="164" t="s">
        <v>557</v>
      </c>
      <c r="B238" s="166">
        <v>-6.58E11</v>
      </c>
      <c r="C238" s="166">
        <v>-8.01E11</v>
      </c>
      <c r="D238" s="165"/>
      <c r="E238" s="165"/>
      <c r="F238" s="166">
        <v>-3.31182E11</v>
      </c>
      <c r="G238" s="168">
        <v>-3.97389E11</v>
      </c>
      <c r="H238" s="165"/>
      <c r="I238" s="167"/>
      <c r="J238" s="165"/>
      <c r="K238" s="167"/>
      <c r="L238" s="165"/>
      <c r="M238" s="167"/>
      <c r="N238" s="165"/>
      <c r="O238" s="167"/>
      <c r="P238" s="165"/>
      <c r="Q238" s="167"/>
      <c r="R238" s="165"/>
      <c r="S238" s="167"/>
      <c r="T238" s="165"/>
      <c r="U238" s="165"/>
      <c r="V238" s="169"/>
    </row>
    <row r="239">
      <c r="A239" s="164" t="s">
        <v>561</v>
      </c>
      <c r="B239" s="165"/>
      <c r="C239" s="165"/>
      <c r="D239" s="165"/>
      <c r="E239" s="165"/>
      <c r="F239" s="166">
        <v>-3.26693E11</v>
      </c>
      <c r="G239" s="168">
        <v>-4.34614E11</v>
      </c>
      <c r="H239" s="165"/>
      <c r="I239" s="167"/>
      <c r="J239" s="165"/>
      <c r="K239" s="167"/>
      <c r="L239" s="165"/>
      <c r="M239" s="167"/>
      <c r="N239" s="165"/>
      <c r="O239" s="167"/>
      <c r="P239" s="165"/>
      <c r="Q239" s="167"/>
      <c r="R239" s="165"/>
      <c r="S239" s="167"/>
      <c r="T239" s="166">
        <v>-2.2510884E7</v>
      </c>
      <c r="U239" s="166">
        <v>-2.7929717E7</v>
      </c>
      <c r="V239" s="169"/>
    </row>
    <row r="240">
      <c r="A240" s="110" t="s">
        <v>562</v>
      </c>
      <c r="B240" s="128">
        <v>1.0E9</v>
      </c>
      <c r="C240" s="128">
        <v>3.2E10</v>
      </c>
      <c r="D240" s="137"/>
      <c r="E240" s="137"/>
      <c r="F240" s="137"/>
      <c r="G240" s="138"/>
      <c r="H240" s="137"/>
      <c r="I240" s="138"/>
      <c r="J240" s="137"/>
      <c r="K240" s="138"/>
      <c r="L240" s="137"/>
      <c r="M240" s="138"/>
      <c r="N240" s="137"/>
      <c r="O240" s="138"/>
      <c r="P240" s="137"/>
      <c r="Q240" s="138"/>
      <c r="R240" s="137"/>
      <c r="S240" s="138"/>
      <c r="T240" s="137"/>
      <c r="U240" s="137"/>
      <c r="V240" s="163"/>
    </row>
    <row r="241">
      <c r="A241" s="164" t="s">
        <v>563</v>
      </c>
      <c r="B241" s="166">
        <v>-4.14E11</v>
      </c>
      <c r="C241" s="166">
        <v>-3.39E11</v>
      </c>
      <c r="D241" s="165"/>
      <c r="E241" s="165"/>
      <c r="F241" s="165"/>
      <c r="G241" s="167"/>
      <c r="H241" s="165"/>
      <c r="I241" s="167"/>
      <c r="J241" s="165"/>
      <c r="K241" s="167"/>
      <c r="L241" s="165"/>
      <c r="M241" s="167"/>
      <c r="N241" s="166">
        <v>-6296.0</v>
      </c>
      <c r="O241" s="168">
        <v>-388.0</v>
      </c>
      <c r="P241" s="166">
        <v>-1.867811413E9</v>
      </c>
      <c r="Q241" s="168">
        <v>-2.70040355E9</v>
      </c>
      <c r="R241" s="166">
        <v>-348.0</v>
      </c>
      <c r="S241" s="168">
        <v>-1905.0</v>
      </c>
      <c r="T241" s="165"/>
      <c r="U241" s="165"/>
      <c r="V241" s="169"/>
    </row>
    <row r="242">
      <c r="A242" s="110" t="s">
        <v>566</v>
      </c>
      <c r="B242" s="137"/>
      <c r="C242" s="137"/>
      <c r="D242" s="137"/>
      <c r="E242" s="137"/>
      <c r="F242" s="137"/>
      <c r="G242" s="138"/>
      <c r="H242" s="137"/>
      <c r="I242" s="138"/>
      <c r="J242" s="128">
        <v>-158985.0</v>
      </c>
      <c r="K242" s="129">
        <v>74102.0</v>
      </c>
      <c r="L242" s="137"/>
      <c r="M242" s="138"/>
      <c r="N242" s="137"/>
      <c r="O242" s="138"/>
      <c r="P242" s="137"/>
      <c r="Q242" s="138"/>
      <c r="R242" s="137"/>
      <c r="S242" s="138"/>
      <c r="T242" s="137"/>
      <c r="U242" s="137"/>
      <c r="V242" s="163"/>
    </row>
    <row r="243">
      <c r="A243" s="110" t="s">
        <v>569</v>
      </c>
      <c r="B243" s="128">
        <v>3.18E11</v>
      </c>
      <c r="C243" s="128">
        <v>-2.57E12</v>
      </c>
      <c r="D243" s="137"/>
      <c r="E243" s="137"/>
      <c r="F243" s="137"/>
      <c r="G243" s="138"/>
      <c r="H243" s="137"/>
      <c r="I243" s="138"/>
      <c r="J243" s="137"/>
      <c r="K243" s="138"/>
      <c r="L243" s="137"/>
      <c r="M243" s="138"/>
      <c r="N243" s="137"/>
      <c r="O243" s="138"/>
      <c r="P243" s="137"/>
      <c r="Q243" s="138"/>
      <c r="R243" s="137"/>
      <c r="S243" s="138"/>
      <c r="T243" s="137"/>
      <c r="U243" s="137"/>
      <c r="V243" s="163"/>
    </row>
    <row r="244">
      <c r="A244" s="110" t="s">
        <v>570</v>
      </c>
      <c r="B244" s="128">
        <v>-2.317E12</v>
      </c>
      <c r="C244" s="128">
        <v>-1.225E12</v>
      </c>
      <c r="D244" s="137"/>
      <c r="E244" s="137"/>
      <c r="F244" s="137"/>
      <c r="G244" s="138"/>
      <c r="H244" s="137"/>
      <c r="I244" s="138"/>
      <c r="J244" s="137"/>
      <c r="K244" s="138"/>
      <c r="L244" s="137"/>
      <c r="M244" s="138"/>
      <c r="N244" s="137"/>
      <c r="O244" s="138"/>
      <c r="P244" s="137"/>
      <c r="Q244" s="138"/>
      <c r="R244" s="137"/>
      <c r="S244" s="138"/>
      <c r="T244" s="137"/>
      <c r="U244" s="137"/>
      <c r="V244" s="163"/>
    </row>
    <row r="245">
      <c r="A245" s="110" t="s">
        <v>571</v>
      </c>
      <c r="B245" s="128">
        <v>0.0</v>
      </c>
      <c r="C245" s="128">
        <v>3.17E11</v>
      </c>
      <c r="D245" s="137"/>
      <c r="E245" s="137"/>
      <c r="F245" s="128">
        <v>0.0</v>
      </c>
      <c r="G245" s="129">
        <v>3.1663E11</v>
      </c>
      <c r="H245" s="137"/>
      <c r="I245" s="138"/>
      <c r="J245" s="137"/>
      <c r="K245" s="138"/>
      <c r="L245" s="137"/>
      <c r="M245" s="138"/>
      <c r="N245" s="137"/>
      <c r="O245" s="138"/>
      <c r="P245" s="137"/>
      <c r="Q245" s="138"/>
      <c r="R245" s="137"/>
      <c r="S245" s="138"/>
      <c r="T245" s="137"/>
      <c r="U245" s="137"/>
      <c r="V245" s="163"/>
    </row>
    <row r="246">
      <c r="A246" s="110" t="s">
        <v>575</v>
      </c>
      <c r="B246" s="137"/>
      <c r="C246" s="137"/>
      <c r="D246" s="137"/>
      <c r="E246" s="137"/>
      <c r="F246" s="137"/>
      <c r="G246" s="138"/>
      <c r="H246" s="137"/>
      <c r="I246" s="138"/>
      <c r="J246" s="137"/>
      <c r="K246" s="138"/>
      <c r="L246" s="137"/>
      <c r="M246" s="138"/>
      <c r="N246" s="128">
        <v>3971.0</v>
      </c>
      <c r="O246" s="129">
        <v>3324.0</v>
      </c>
      <c r="P246" s="137"/>
      <c r="Q246" s="138"/>
      <c r="R246" s="137"/>
      <c r="S246" s="138"/>
      <c r="T246" s="137"/>
      <c r="U246" s="128">
        <v>0.0</v>
      </c>
      <c r="V246" s="163"/>
    </row>
    <row r="247">
      <c r="A247" s="164" t="s">
        <v>576</v>
      </c>
      <c r="B247" s="165"/>
      <c r="C247" s="165"/>
      <c r="D247" s="165"/>
      <c r="E247" s="165"/>
      <c r="F247" s="165"/>
      <c r="G247" s="167"/>
      <c r="H247" s="165"/>
      <c r="I247" s="167"/>
      <c r="J247" s="165"/>
      <c r="K247" s="167"/>
      <c r="L247" s="165"/>
      <c r="M247" s="167"/>
      <c r="N247" s="166">
        <v>-548951.0</v>
      </c>
      <c r="O247" s="168">
        <v>-874137.0</v>
      </c>
      <c r="P247" s="165"/>
      <c r="Q247" s="167"/>
      <c r="R247" s="165"/>
      <c r="S247" s="167"/>
      <c r="T247" s="166">
        <v>-1.5E7</v>
      </c>
      <c r="U247" s="166">
        <v>0.0</v>
      </c>
      <c r="V247" s="169"/>
    </row>
    <row r="248">
      <c r="A248" s="164" t="s">
        <v>579</v>
      </c>
      <c r="B248" s="166">
        <v>-8.04E11</v>
      </c>
      <c r="C248" s="165"/>
      <c r="D248" s="165"/>
      <c r="E248" s="165"/>
      <c r="F248" s="166">
        <v>-8.04008E11</v>
      </c>
      <c r="G248" s="167"/>
      <c r="H248" s="165"/>
      <c r="I248" s="167"/>
      <c r="J248" s="165"/>
      <c r="K248" s="167"/>
      <c r="L248" s="165"/>
      <c r="M248" s="167"/>
      <c r="N248" s="165"/>
      <c r="O248" s="167"/>
      <c r="P248" s="165"/>
      <c r="Q248" s="167"/>
      <c r="R248" s="165"/>
      <c r="S248" s="167"/>
      <c r="T248" s="165"/>
      <c r="U248" s="165"/>
      <c r="V248" s="169"/>
    </row>
    <row r="249">
      <c r="A249" s="110" t="s">
        <v>580</v>
      </c>
      <c r="B249" s="128">
        <v>9.2E11</v>
      </c>
      <c r="C249" s="128">
        <v>3.219E12</v>
      </c>
      <c r="D249" s="137"/>
      <c r="E249" s="137"/>
      <c r="F249" s="128">
        <v>1.415362E12</v>
      </c>
      <c r="G249" s="129">
        <v>9.31563E11</v>
      </c>
      <c r="H249" s="137"/>
      <c r="I249" s="138"/>
      <c r="J249" s="137"/>
      <c r="K249" s="138"/>
      <c r="L249" s="128">
        <v>6746.0</v>
      </c>
      <c r="M249" s="129">
        <v>31525.0</v>
      </c>
      <c r="N249" s="137"/>
      <c r="O249" s="138"/>
      <c r="P249" s="137"/>
      <c r="Q249" s="138"/>
      <c r="R249" s="137"/>
      <c r="S249" s="138"/>
      <c r="T249" s="137"/>
      <c r="U249" s="137"/>
      <c r="V249" s="163"/>
    </row>
    <row r="250">
      <c r="A250" s="164" t="s">
        <v>581</v>
      </c>
      <c r="B250" s="166">
        <v>-7.64E11</v>
      </c>
      <c r="C250" s="166">
        <v>-3.218E12</v>
      </c>
      <c r="D250" s="165"/>
      <c r="E250" s="165"/>
      <c r="F250" s="166">
        <v>-1.532888E12</v>
      </c>
      <c r="G250" s="168">
        <v>-1.335869E12</v>
      </c>
      <c r="H250" s="165"/>
      <c r="I250" s="167"/>
      <c r="J250" s="166">
        <v>0.0</v>
      </c>
      <c r="K250" s="168">
        <v>-58128.0</v>
      </c>
      <c r="L250" s="165"/>
      <c r="M250" s="167"/>
      <c r="N250" s="165"/>
      <c r="O250" s="167"/>
      <c r="P250" s="165"/>
      <c r="Q250" s="167"/>
      <c r="R250" s="165"/>
      <c r="S250" s="167"/>
      <c r="T250" s="165"/>
      <c r="U250" s="165"/>
      <c r="V250" s="169"/>
    </row>
    <row r="251">
      <c r="A251" s="164" t="s">
        <v>584</v>
      </c>
      <c r="B251" s="165"/>
      <c r="C251" s="165"/>
      <c r="D251" s="165"/>
      <c r="E251" s="165"/>
      <c r="F251" s="166">
        <v>-4.30109E11</v>
      </c>
      <c r="G251" s="168">
        <v>-5.03173E11</v>
      </c>
      <c r="H251" s="165"/>
      <c r="I251" s="167"/>
      <c r="J251" s="165"/>
      <c r="K251" s="167"/>
      <c r="L251" s="165"/>
      <c r="M251" s="167"/>
      <c r="N251" s="165"/>
      <c r="O251" s="167"/>
      <c r="P251" s="165"/>
      <c r="Q251" s="167"/>
      <c r="R251" s="165"/>
      <c r="S251" s="167"/>
      <c r="T251" s="165"/>
      <c r="U251" s="165"/>
      <c r="V251" s="169"/>
    </row>
    <row r="252">
      <c r="A252" s="110" t="s">
        <v>585</v>
      </c>
      <c r="B252" s="137"/>
      <c r="C252" s="137"/>
      <c r="D252" s="137"/>
      <c r="E252" s="137"/>
      <c r="F252" s="128">
        <v>4.34161E11</v>
      </c>
      <c r="G252" s="129">
        <v>4.26534E11</v>
      </c>
      <c r="H252" s="137"/>
      <c r="I252" s="138"/>
      <c r="J252" s="137"/>
      <c r="K252" s="138"/>
      <c r="L252" s="137"/>
      <c r="M252" s="138"/>
      <c r="N252" s="137"/>
      <c r="O252" s="138"/>
      <c r="P252" s="137"/>
      <c r="Q252" s="138"/>
      <c r="R252" s="137"/>
      <c r="S252" s="138"/>
      <c r="T252" s="137"/>
      <c r="U252" s="137"/>
      <c r="V252" s="163"/>
    </row>
    <row r="253">
      <c r="A253" s="110" t="s">
        <v>586</v>
      </c>
      <c r="B253" s="137"/>
      <c r="C253" s="137"/>
      <c r="D253" s="137"/>
      <c r="E253" s="137"/>
      <c r="F253" s="137"/>
      <c r="G253" s="138"/>
      <c r="H253" s="137"/>
      <c r="I253" s="138"/>
      <c r="J253" s="137"/>
      <c r="K253" s="138"/>
      <c r="L253" s="137"/>
      <c r="M253" s="138"/>
      <c r="N253" s="137"/>
      <c r="O253" s="138"/>
      <c r="P253" s="137"/>
      <c r="Q253" s="138"/>
      <c r="R253" s="137"/>
      <c r="S253" s="138"/>
      <c r="T253" s="137"/>
      <c r="U253" s="128">
        <v>148907.0</v>
      </c>
      <c r="V253" s="163"/>
    </row>
    <row r="254">
      <c r="A254" s="164" t="s">
        <v>587</v>
      </c>
      <c r="B254" s="166">
        <v>-6.451E12</v>
      </c>
      <c r="C254" s="165"/>
      <c r="D254" s="165"/>
      <c r="E254" s="165"/>
      <c r="F254" s="166">
        <v>-4.330584E12</v>
      </c>
      <c r="G254" s="167"/>
      <c r="H254" s="165"/>
      <c r="I254" s="167"/>
      <c r="J254" s="166">
        <v>-232849.0</v>
      </c>
      <c r="K254" s="168">
        <v>0.0</v>
      </c>
      <c r="L254" s="165"/>
      <c r="M254" s="167"/>
      <c r="N254" s="166">
        <v>-1179257.0</v>
      </c>
      <c r="O254" s="167"/>
      <c r="P254" s="165"/>
      <c r="Q254" s="167"/>
      <c r="R254" s="165"/>
      <c r="S254" s="167"/>
      <c r="T254" s="165"/>
      <c r="U254" s="166">
        <v>0.0</v>
      </c>
      <c r="V254" s="169"/>
    </row>
    <row r="255">
      <c r="A255" s="164" t="s">
        <v>589</v>
      </c>
      <c r="B255" s="165"/>
      <c r="C255" s="165"/>
      <c r="D255" s="166">
        <v>-13233.0</v>
      </c>
      <c r="E255" s="166">
        <v>-57423.0</v>
      </c>
      <c r="F255" s="165"/>
      <c r="G255" s="167"/>
      <c r="H255" s="165"/>
      <c r="I255" s="167"/>
      <c r="J255" s="165"/>
      <c r="K255" s="167"/>
      <c r="L255" s="165"/>
      <c r="M255" s="167"/>
      <c r="N255" s="165"/>
      <c r="O255" s="167"/>
      <c r="P255" s="165"/>
      <c r="Q255" s="167"/>
      <c r="R255" s="165"/>
      <c r="S255" s="167"/>
      <c r="T255" s="165"/>
      <c r="U255" s="165"/>
      <c r="V255" s="169"/>
    </row>
    <row r="256">
      <c r="A256" s="164" t="s">
        <v>591</v>
      </c>
      <c r="B256" s="166">
        <v>-1.46E11</v>
      </c>
      <c r="C256" s="166">
        <v>-5.164E12</v>
      </c>
      <c r="D256" s="165"/>
      <c r="E256" s="165"/>
      <c r="F256" s="165"/>
      <c r="G256" s="167"/>
      <c r="H256" s="165"/>
      <c r="I256" s="167"/>
      <c r="J256" s="165"/>
      <c r="K256" s="167"/>
      <c r="L256" s="165"/>
      <c r="M256" s="167"/>
      <c r="N256" s="165"/>
      <c r="O256" s="167"/>
      <c r="P256" s="165"/>
      <c r="Q256" s="167"/>
      <c r="R256" s="165"/>
      <c r="S256" s="167"/>
      <c r="T256" s="165"/>
      <c r="U256" s="165"/>
      <c r="V256" s="169"/>
    </row>
    <row r="257">
      <c r="A257" s="110" t="s">
        <v>592</v>
      </c>
      <c r="B257" s="137"/>
      <c r="C257" s="137"/>
      <c r="D257" s="137"/>
      <c r="E257" s="137"/>
      <c r="F257" s="137"/>
      <c r="G257" s="138"/>
      <c r="H257" s="137"/>
      <c r="I257" s="138"/>
      <c r="J257" s="128">
        <v>0.0</v>
      </c>
      <c r="K257" s="129">
        <v>282754.0</v>
      </c>
      <c r="L257" s="137"/>
      <c r="M257" s="138"/>
      <c r="N257" s="137"/>
      <c r="O257" s="138"/>
      <c r="P257" s="137"/>
      <c r="Q257" s="138"/>
      <c r="R257" s="137"/>
      <c r="S257" s="138"/>
      <c r="T257" s="137"/>
      <c r="U257" s="137"/>
      <c r="V257" s="163"/>
    </row>
    <row r="258">
      <c r="A258" s="164" t="s">
        <v>593</v>
      </c>
      <c r="B258" s="166">
        <v>-1.1262E13</v>
      </c>
      <c r="C258" s="166">
        <v>-2.65E11</v>
      </c>
      <c r="D258" s="165"/>
      <c r="E258" s="165"/>
      <c r="F258" s="166">
        <v>-9.377381E12</v>
      </c>
      <c r="G258" s="168">
        <v>-2.64381E11</v>
      </c>
      <c r="H258" s="165"/>
      <c r="I258" s="167"/>
      <c r="J258" s="166">
        <v>-5.0</v>
      </c>
      <c r="K258" s="168">
        <v>0.0</v>
      </c>
      <c r="L258" s="165"/>
      <c r="M258" s="167"/>
      <c r="N258" s="165"/>
      <c r="O258" s="168">
        <v>-14.0</v>
      </c>
      <c r="P258" s="165"/>
      <c r="Q258" s="167"/>
      <c r="R258" s="165"/>
      <c r="S258" s="167"/>
      <c r="T258" s="165"/>
      <c r="U258" s="166">
        <v>-8.1476335E7</v>
      </c>
      <c r="V258" s="169"/>
    </row>
    <row r="259">
      <c r="A259" s="110" t="s">
        <v>595</v>
      </c>
      <c r="B259" s="128">
        <v>7.145E12</v>
      </c>
      <c r="C259" s="128">
        <v>6.295E12</v>
      </c>
      <c r="D259" s="137"/>
      <c r="E259" s="137"/>
      <c r="F259" s="128">
        <v>2.73278E11</v>
      </c>
      <c r="G259" s="129">
        <v>1.23736E11</v>
      </c>
      <c r="H259" s="137"/>
      <c r="I259" s="138"/>
      <c r="J259" s="128">
        <v>46.0</v>
      </c>
      <c r="K259" s="129">
        <v>1906.0</v>
      </c>
      <c r="L259" s="137"/>
      <c r="M259" s="138"/>
      <c r="N259" s="128">
        <v>13758.0</v>
      </c>
      <c r="O259" s="129">
        <v>15104.0</v>
      </c>
      <c r="P259" s="137"/>
      <c r="Q259" s="138"/>
      <c r="R259" s="137"/>
      <c r="S259" s="138"/>
      <c r="T259" s="128">
        <v>4706031.0</v>
      </c>
      <c r="U259" s="128">
        <v>4835076.0</v>
      </c>
      <c r="V259" s="163"/>
    </row>
    <row r="260">
      <c r="A260" s="110" t="s">
        <v>596</v>
      </c>
      <c r="B260" s="137"/>
      <c r="C260" s="137"/>
      <c r="D260" s="128">
        <v>75067.0</v>
      </c>
      <c r="E260" s="128">
        <v>38093.0</v>
      </c>
      <c r="F260" s="137"/>
      <c r="G260" s="138"/>
      <c r="H260" s="137"/>
      <c r="I260" s="138"/>
      <c r="J260" s="128">
        <v>91666.0</v>
      </c>
      <c r="K260" s="129">
        <v>6048.0</v>
      </c>
      <c r="L260" s="137"/>
      <c r="M260" s="138"/>
      <c r="N260" s="137"/>
      <c r="O260" s="138"/>
      <c r="P260" s="137"/>
      <c r="Q260" s="138"/>
      <c r="R260" s="137"/>
      <c r="S260" s="138"/>
      <c r="T260" s="128">
        <v>1.1857064E7</v>
      </c>
      <c r="U260" s="128">
        <v>2518698.0</v>
      </c>
      <c r="V260" s="163"/>
    </row>
    <row r="261">
      <c r="A261" s="110" t="s">
        <v>599</v>
      </c>
      <c r="B261" s="137"/>
      <c r="C261" s="137"/>
      <c r="D261" s="137"/>
      <c r="E261" s="137"/>
      <c r="F261" s="137"/>
      <c r="G261" s="138"/>
      <c r="H261" s="137"/>
      <c r="I261" s="138"/>
      <c r="J261" s="128">
        <v>-174941.0</v>
      </c>
      <c r="K261" s="129">
        <v>-95168.0</v>
      </c>
      <c r="L261" s="128">
        <v>-160806.0</v>
      </c>
      <c r="M261" s="129">
        <v>-8678.0</v>
      </c>
      <c r="N261" s="137"/>
      <c r="O261" s="138"/>
      <c r="P261" s="128">
        <v>-1.90485273E9</v>
      </c>
      <c r="Q261" s="129">
        <v>2.0E9</v>
      </c>
      <c r="R261" s="137"/>
      <c r="S261" s="138"/>
      <c r="T261" s="128">
        <v>3.6320415E7</v>
      </c>
      <c r="U261" s="128">
        <v>1970254.0</v>
      </c>
      <c r="V261" s="163"/>
    </row>
    <row r="262">
      <c r="A262" s="120" t="s">
        <v>601</v>
      </c>
      <c r="B262" s="121">
        <v>-1.7379E13</v>
      </c>
      <c r="C262" s="121">
        <v>-2.5528E13</v>
      </c>
      <c r="D262" s="121">
        <v>-1836246.0</v>
      </c>
      <c r="E262" s="121">
        <v>-1813512.0</v>
      </c>
      <c r="F262" s="121">
        <v>-1.2230036E13</v>
      </c>
      <c r="G262" s="122">
        <v>-1.8653279E13</v>
      </c>
      <c r="H262" s="121">
        <v>-5.771276E12</v>
      </c>
      <c r="I262" s="122">
        <v>-7.357788E12</v>
      </c>
      <c r="J262" s="121">
        <v>134807.0</v>
      </c>
      <c r="K262" s="122">
        <v>-2420316.0</v>
      </c>
      <c r="L262" s="121">
        <v>1624.0</v>
      </c>
      <c r="M262" s="122">
        <v>-6517.0</v>
      </c>
      <c r="N262" s="121">
        <v>-3094717.0</v>
      </c>
      <c r="O262" s="122">
        <v>-3240305.0</v>
      </c>
      <c r="P262" s="121">
        <v>-1.04174172144E12</v>
      </c>
      <c r="Q262" s="122">
        <v>-9.39442487346E11</v>
      </c>
      <c r="R262" s="121">
        <v>-1074265.0</v>
      </c>
      <c r="S262" s="122">
        <v>-1088230.0</v>
      </c>
      <c r="T262" s="121">
        <v>-4.32962043E8</v>
      </c>
      <c r="U262" s="121">
        <v>-7.4219975E7</v>
      </c>
      <c r="V262" s="193"/>
    </row>
    <row r="263">
      <c r="A263" s="93" t="s">
        <v>602</v>
      </c>
      <c r="B263" s="111">
        <v>1.29336E14</v>
      </c>
      <c r="C263" s="111">
        <v>7.2498E13</v>
      </c>
      <c r="D263" s="111">
        <v>1.6625407E7</v>
      </c>
      <c r="E263" s="111">
        <v>9.0484E7</v>
      </c>
      <c r="F263" s="111">
        <v>1.97916E13</v>
      </c>
      <c r="G263" s="112">
        <v>8.88024E11</v>
      </c>
      <c r="H263" s="134"/>
      <c r="I263" s="135"/>
      <c r="J263" s="111">
        <v>9848392.0</v>
      </c>
      <c r="K263" s="112">
        <v>2585066.0</v>
      </c>
      <c r="L263" s="111">
        <v>237354.0</v>
      </c>
      <c r="M263" s="112">
        <v>34134.0</v>
      </c>
      <c r="N263" s="111">
        <v>2000000.0</v>
      </c>
      <c r="O263" s="135"/>
      <c r="P263" s="134"/>
      <c r="Q263" s="135"/>
      <c r="R263" s="134"/>
      <c r="S263" s="135"/>
      <c r="T263" s="111">
        <v>1.39E8</v>
      </c>
      <c r="U263" s="111">
        <v>0.0</v>
      </c>
      <c r="V263" s="74"/>
    </row>
    <row r="264">
      <c r="A264" s="93" t="s">
        <v>603</v>
      </c>
      <c r="B264" s="151">
        <v>-1.09748E14</v>
      </c>
      <c r="C264" s="151">
        <v>-7.7035E13</v>
      </c>
      <c r="D264" s="151">
        <v>-1.6392193E7</v>
      </c>
      <c r="E264" s="151">
        <v>-9.0767477E7</v>
      </c>
      <c r="F264" s="151">
        <v>-3.90986E12</v>
      </c>
      <c r="G264" s="152">
        <v>-8.306602E12</v>
      </c>
      <c r="H264" s="151">
        <v>-6.0E11</v>
      </c>
      <c r="I264" s="152">
        <v>-1.25E12</v>
      </c>
      <c r="J264" s="151">
        <v>-7600457.0</v>
      </c>
      <c r="K264" s="152">
        <v>-3130385.0</v>
      </c>
      <c r="L264" s="151">
        <v>-192161.0</v>
      </c>
      <c r="M264" s="152">
        <v>-377374.0</v>
      </c>
      <c r="N264" s="149"/>
      <c r="O264" s="150"/>
      <c r="P264" s="149"/>
      <c r="Q264" s="150"/>
      <c r="R264" s="149"/>
      <c r="S264" s="150"/>
      <c r="T264" s="149"/>
      <c r="U264" s="151">
        <v>-1.0E8</v>
      </c>
      <c r="V264" s="74"/>
    </row>
    <row r="265">
      <c r="A265" s="93" t="s">
        <v>619</v>
      </c>
      <c r="B265" s="149"/>
      <c r="C265" s="149"/>
      <c r="D265" s="151">
        <v>-116.0</v>
      </c>
      <c r="E265" s="151">
        <v>-759.0</v>
      </c>
      <c r="F265" s="149"/>
      <c r="G265" s="150"/>
      <c r="H265" s="149"/>
      <c r="I265" s="150"/>
      <c r="J265" s="149"/>
      <c r="K265" s="150"/>
      <c r="L265" s="149"/>
      <c r="M265" s="150"/>
      <c r="N265" s="149"/>
      <c r="O265" s="150"/>
      <c r="P265" s="149"/>
      <c r="Q265" s="150"/>
      <c r="R265" s="149"/>
      <c r="S265" s="150"/>
      <c r="T265" s="149"/>
      <c r="U265" s="149"/>
      <c r="V265" s="74"/>
    </row>
    <row r="266">
      <c r="A266" s="93" t="s">
        <v>620</v>
      </c>
      <c r="B266" s="134"/>
      <c r="C266" s="134"/>
      <c r="D266" s="134"/>
      <c r="E266" s="134"/>
      <c r="F266" s="134"/>
      <c r="G266" s="135"/>
      <c r="H266" s="134"/>
      <c r="I266" s="135"/>
      <c r="J266" s="134"/>
      <c r="K266" s="135"/>
      <c r="L266" s="111">
        <v>-453.0</v>
      </c>
      <c r="M266" s="112">
        <v>-5123.0</v>
      </c>
      <c r="N266" s="134"/>
      <c r="O266" s="135"/>
      <c r="P266" s="134"/>
      <c r="Q266" s="135"/>
      <c r="R266" s="134"/>
      <c r="S266" s="135"/>
      <c r="T266" s="134"/>
      <c r="U266" s="134"/>
      <c r="V266" s="74"/>
    </row>
    <row r="267">
      <c r="A267" s="93" t="s">
        <v>621</v>
      </c>
      <c r="B267" s="151">
        <v>-1.49E12</v>
      </c>
      <c r="C267" s="151">
        <v>-1.24E12</v>
      </c>
      <c r="D267" s="151">
        <v>-983127.0</v>
      </c>
      <c r="E267" s="151">
        <v>-620849.0</v>
      </c>
      <c r="F267" s="151">
        <v>-1.106295E12</v>
      </c>
      <c r="G267" s="152">
        <v>-9.61941E11</v>
      </c>
      <c r="H267" s="151">
        <v>-6.353E10</v>
      </c>
      <c r="I267" s="152">
        <v>-2.834E11</v>
      </c>
      <c r="J267" s="151">
        <v>-2209156.0</v>
      </c>
      <c r="K267" s="152">
        <v>-1692247.0</v>
      </c>
      <c r="L267" s="149"/>
      <c r="M267" s="150"/>
      <c r="N267" s="151">
        <v>-41052.0</v>
      </c>
      <c r="O267" s="152">
        <v>-284799.0</v>
      </c>
      <c r="P267" s="151">
        <v>-5.14324902027E11</v>
      </c>
      <c r="Q267" s="152">
        <v>-5.46377575255E11</v>
      </c>
      <c r="R267" s="151">
        <v>-6265.0</v>
      </c>
      <c r="S267" s="152">
        <v>-6285.0</v>
      </c>
      <c r="T267" s="151">
        <v>-1282909.0</v>
      </c>
      <c r="U267" s="151">
        <v>-1121173.0</v>
      </c>
      <c r="V267" s="74"/>
    </row>
    <row r="268">
      <c r="A268" s="93" t="s">
        <v>627</v>
      </c>
      <c r="B268" s="149"/>
      <c r="C268" s="149"/>
      <c r="D268" s="149"/>
      <c r="E268" s="149"/>
      <c r="F268" s="149"/>
      <c r="G268" s="150"/>
      <c r="H268" s="149"/>
      <c r="I268" s="150"/>
      <c r="J268" s="149"/>
      <c r="K268" s="150"/>
      <c r="L268" s="151">
        <v>-81.0</v>
      </c>
      <c r="M268" s="152">
        <v>-1093.0</v>
      </c>
      <c r="N268" s="149"/>
      <c r="O268" s="150"/>
      <c r="P268" s="149"/>
      <c r="Q268" s="150"/>
      <c r="R268" s="149"/>
      <c r="S268" s="150"/>
      <c r="T268" s="149"/>
      <c r="U268" s="149"/>
      <c r="V268" s="74"/>
    </row>
    <row r="269">
      <c r="A269" s="93" t="s">
        <v>630</v>
      </c>
      <c r="B269" s="111">
        <v>9.769E12</v>
      </c>
      <c r="C269" s="111">
        <v>7.342E12</v>
      </c>
      <c r="D269" s="134"/>
      <c r="E269" s="134"/>
      <c r="F269" s="134"/>
      <c r="G269" s="135"/>
      <c r="H269" s="134"/>
      <c r="I269" s="135"/>
      <c r="J269" s="134"/>
      <c r="K269" s="135"/>
      <c r="L269" s="111">
        <v>464184.0</v>
      </c>
      <c r="M269" s="112">
        <v>529284.0</v>
      </c>
      <c r="N269" s="134"/>
      <c r="O269" s="135"/>
      <c r="P269" s="134"/>
      <c r="Q269" s="135"/>
      <c r="R269" s="134"/>
      <c r="S269" s="135"/>
      <c r="T269" s="134"/>
      <c r="U269" s="134"/>
      <c r="V269" s="74"/>
    </row>
    <row r="270">
      <c r="A270" s="93" t="s">
        <v>631</v>
      </c>
      <c r="B270" s="151">
        <v>-5.733E12</v>
      </c>
      <c r="C270" s="151">
        <v>-7.83E12</v>
      </c>
      <c r="D270" s="149"/>
      <c r="E270" s="151">
        <v>0.0</v>
      </c>
      <c r="F270" s="149"/>
      <c r="G270" s="150"/>
      <c r="H270" s="149"/>
      <c r="I270" s="150"/>
      <c r="J270" s="149"/>
      <c r="K270" s="150"/>
      <c r="L270" s="151">
        <v>-395086.0</v>
      </c>
      <c r="M270" s="152">
        <v>-225079.0</v>
      </c>
      <c r="N270" s="149"/>
      <c r="O270" s="150"/>
      <c r="P270" s="149"/>
      <c r="Q270" s="150"/>
      <c r="R270" s="149"/>
      <c r="S270" s="150"/>
      <c r="T270" s="149"/>
      <c r="U270" s="149"/>
      <c r="V270" s="74"/>
    </row>
    <row r="271">
      <c r="A271" s="93" t="s">
        <v>634</v>
      </c>
      <c r="B271" s="134"/>
      <c r="C271" s="134"/>
      <c r="D271" s="134"/>
      <c r="E271" s="134"/>
      <c r="F271" s="134"/>
      <c r="G271" s="135"/>
      <c r="H271" s="134"/>
      <c r="I271" s="135"/>
      <c r="J271" s="134"/>
      <c r="K271" s="135"/>
      <c r="L271" s="111">
        <v>195591.0</v>
      </c>
      <c r="M271" s="112">
        <v>241624.0</v>
      </c>
      <c r="N271" s="134"/>
      <c r="O271" s="135"/>
      <c r="P271" s="134"/>
      <c r="Q271" s="135"/>
      <c r="R271" s="134"/>
      <c r="S271" s="135"/>
      <c r="T271" s="134"/>
      <c r="U271" s="134"/>
      <c r="V271" s="74"/>
    </row>
    <row r="272">
      <c r="A272" s="93" t="s">
        <v>635</v>
      </c>
      <c r="B272" s="149"/>
      <c r="C272" s="149"/>
      <c r="D272" s="149"/>
      <c r="E272" s="149"/>
      <c r="F272" s="149"/>
      <c r="G272" s="150"/>
      <c r="H272" s="149"/>
      <c r="I272" s="150"/>
      <c r="J272" s="149"/>
      <c r="K272" s="150"/>
      <c r="L272" s="151">
        <v>-11333.0</v>
      </c>
      <c r="M272" s="152">
        <v>-4478.0</v>
      </c>
      <c r="N272" s="149"/>
      <c r="O272" s="150"/>
      <c r="P272" s="149"/>
      <c r="Q272" s="150"/>
      <c r="R272" s="149"/>
      <c r="S272" s="150"/>
      <c r="T272" s="149"/>
      <c r="U272" s="149"/>
      <c r="V272" s="74"/>
    </row>
    <row r="273">
      <c r="A273" s="93" t="s">
        <v>636</v>
      </c>
      <c r="B273" s="111">
        <v>9.0E10</v>
      </c>
      <c r="C273" s="111">
        <v>1.16E11</v>
      </c>
      <c r="D273" s="134"/>
      <c r="E273" s="134"/>
      <c r="F273" s="111">
        <v>5.0814E10</v>
      </c>
      <c r="G273" s="112">
        <v>1.14083E11</v>
      </c>
      <c r="H273" s="134"/>
      <c r="I273" s="135"/>
      <c r="J273" s="111">
        <v>35.0</v>
      </c>
      <c r="K273" s="112">
        <v>0.0</v>
      </c>
      <c r="L273" s="134"/>
      <c r="M273" s="135"/>
      <c r="N273" s="134"/>
      <c r="O273" s="135"/>
      <c r="P273" s="134"/>
      <c r="Q273" s="135"/>
      <c r="R273" s="134"/>
      <c r="S273" s="135"/>
      <c r="T273" s="111">
        <v>2.02771731E8</v>
      </c>
      <c r="U273" s="134"/>
      <c r="V273" s="74"/>
    </row>
    <row r="274">
      <c r="A274" s="93" t="s">
        <v>637</v>
      </c>
      <c r="B274" s="151">
        <v>-5.4E10</v>
      </c>
      <c r="C274" s="151">
        <v>-3.7E10</v>
      </c>
      <c r="D274" s="149"/>
      <c r="E274" s="151">
        <v>0.0</v>
      </c>
      <c r="F274" s="151">
        <v>-1.8819E10</v>
      </c>
      <c r="G274" s="152">
        <v>-2.9237E10</v>
      </c>
      <c r="H274" s="149"/>
      <c r="I274" s="150"/>
      <c r="J274" s="149"/>
      <c r="K274" s="150"/>
      <c r="L274" s="151">
        <v>-170685.0</v>
      </c>
      <c r="M274" s="152">
        <v>-198442.0</v>
      </c>
      <c r="N274" s="151">
        <v>-3677475.0</v>
      </c>
      <c r="O274" s="150"/>
      <c r="P274" s="149"/>
      <c r="Q274" s="150"/>
      <c r="R274" s="149"/>
      <c r="S274" s="150"/>
      <c r="T274" s="151">
        <v>-6.9345E8</v>
      </c>
      <c r="U274" s="149"/>
      <c r="V274" s="74"/>
    </row>
    <row r="275">
      <c r="A275" s="93" t="s">
        <v>642</v>
      </c>
      <c r="B275" s="111">
        <v>0.0</v>
      </c>
      <c r="C275" s="111">
        <v>7.3E10</v>
      </c>
      <c r="D275" s="134"/>
      <c r="E275" s="134"/>
      <c r="F275" s="134"/>
      <c r="G275" s="135"/>
      <c r="H275" s="134"/>
      <c r="I275" s="135"/>
      <c r="J275" s="111">
        <v>243.0</v>
      </c>
      <c r="K275" s="112">
        <v>16175.0</v>
      </c>
      <c r="L275" s="134"/>
      <c r="M275" s="135"/>
      <c r="N275" s="134"/>
      <c r="O275" s="135"/>
      <c r="P275" s="111">
        <v>1.43186415212E11</v>
      </c>
      <c r="Q275" s="112">
        <v>1.56811455026E11</v>
      </c>
      <c r="R275" s="134"/>
      <c r="S275" s="135"/>
      <c r="T275" s="134"/>
      <c r="U275" s="111">
        <v>2740469.0</v>
      </c>
      <c r="V275" s="74"/>
    </row>
    <row r="276">
      <c r="A276" s="93" t="s">
        <v>643</v>
      </c>
      <c r="B276" s="151">
        <v>0.0</v>
      </c>
      <c r="C276" s="151">
        <v>-7.3E10</v>
      </c>
      <c r="D276" s="149"/>
      <c r="E276" s="149"/>
      <c r="F276" s="149"/>
      <c r="G276" s="150"/>
      <c r="H276" s="149"/>
      <c r="I276" s="150"/>
      <c r="J276" s="149"/>
      <c r="K276" s="150"/>
      <c r="L276" s="149"/>
      <c r="M276" s="150"/>
      <c r="N276" s="149"/>
      <c r="O276" s="150"/>
      <c r="P276" s="151">
        <v>-1.38843930542E11</v>
      </c>
      <c r="Q276" s="152">
        <v>-1.97367543194E11</v>
      </c>
      <c r="R276" s="149"/>
      <c r="S276" s="150"/>
      <c r="T276" s="149"/>
      <c r="U276" s="151">
        <v>0.0</v>
      </c>
      <c r="V276" s="74"/>
    </row>
    <row r="277">
      <c r="A277" s="93" t="s">
        <v>646</v>
      </c>
      <c r="B277" s="111">
        <v>2.38E12</v>
      </c>
      <c r="C277" s="111">
        <v>6.9E11</v>
      </c>
      <c r="D277" s="134"/>
      <c r="E277" s="134"/>
      <c r="F277" s="134"/>
      <c r="G277" s="135"/>
      <c r="H277" s="134"/>
      <c r="I277" s="135"/>
      <c r="J277" s="134"/>
      <c r="K277" s="135"/>
      <c r="L277" s="134"/>
      <c r="M277" s="135"/>
      <c r="N277" s="134"/>
      <c r="O277" s="135"/>
      <c r="P277" s="134"/>
      <c r="Q277" s="135"/>
      <c r="R277" s="134"/>
      <c r="S277" s="135"/>
      <c r="T277" s="134"/>
      <c r="U277" s="134"/>
      <c r="V277" s="74"/>
    </row>
    <row r="278">
      <c r="A278" s="93" t="s">
        <v>650</v>
      </c>
      <c r="B278" s="134"/>
      <c r="C278" s="134"/>
      <c r="D278" s="134"/>
      <c r="E278" s="134"/>
      <c r="F278" s="111">
        <v>0.0</v>
      </c>
      <c r="G278" s="112">
        <v>-3.191273E12</v>
      </c>
      <c r="H278" s="134"/>
      <c r="I278" s="135"/>
      <c r="J278" s="134"/>
      <c r="K278" s="135"/>
      <c r="L278" s="134"/>
      <c r="M278" s="135"/>
      <c r="N278" s="134"/>
      <c r="O278" s="112">
        <v>-1178555.0</v>
      </c>
      <c r="P278" s="134"/>
      <c r="Q278" s="135"/>
      <c r="R278" s="111">
        <v>0.0</v>
      </c>
      <c r="S278" s="112">
        <v>4055.0</v>
      </c>
      <c r="T278" s="134"/>
      <c r="U278" s="111">
        <v>4.2567716E7</v>
      </c>
      <c r="V278" s="74"/>
    </row>
    <row r="279">
      <c r="A279" s="93" t="s">
        <v>653</v>
      </c>
      <c r="B279" s="111">
        <v>2.6E10</v>
      </c>
      <c r="C279" s="134"/>
      <c r="D279" s="134"/>
      <c r="E279" s="134"/>
      <c r="F279" s="111">
        <v>1.4792E10</v>
      </c>
      <c r="G279" s="135"/>
      <c r="H279" s="134"/>
      <c r="I279" s="135"/>
      <c r="J279" s="134"/>
      <c r="K279" s="135"/>
      <c r="L279" s="134"/>
      <c r="M279" s="135"/>
      <c r="N279" s="134"/>
      <c r="O279" s="135"/>
      <c r="P279" s="134"/>
      <c r="Q279" s="135"/>
      <c r="R279" s="134"/>
      <c r="S279" s="135"/>
      <c r="T279" s="134"/>
      <c r="U279" s="134"/>
      <c r="V279" s="74"/>
    </row>
    <row r="280">
      <c r="A280" s="93" t="s">
        <v>654</v>
      </c>
      <c r="B280" s="134"/>
      <c r="C280" s="134"/>
      <c r="D280" s="134"/>
      <c r="E280" s="134"/>
      <c r="F280" s="111">
        <v>3.7439E10</v>
      </c>
      <c r="G280" s="112">
        <v>1.7607E10</v>
      </c>
      <c r="H280" s="134"/>
      <c r="I280" s="135"/>
      <c r="J280" s="111">
        <v>594286.0</v>
      </c>
      <c r="K280" s="112">
        <v>0.0</v>
      </c>
      <c r="L280" s="134"/>
      <c r="M280" s="135"/>
      <c r="N280" s="134"/>
      <c r="O280" s="135"/>
      <c r="P280" s="134"/>
      <c r="Q280" s="135"/>
      <c r="R280" s="134"/>
      <c r="S280" s="135"/>
      <c r="T280" s="134"/>
      <c r="U280" s="134"/>
      <c r="V280" s="74"/>
    </row>
    <row r="281">
      <c r="A281" s="93" t="s">
        <v>655</v>
      </c>
      <c r="B281" s="151">
        <v>-5.1E10</v>
      </c>
      <c r="C281" s="151">
        <v>-3.7E10</v>
      </c>
      <c r="D281" s="149"/>
      <c r="E281" s="149"/>
      <c r="F281" s="151">
        <v>-5.0735E10</v>
      </c>
      <c r="G281" s="150"/>
      <c r="H281" s="149"/>
      <c r="I281" s="150"/>
      <c r="J281" s="149"/>
      <c r="K281" s="150"/>
      <c r="L281" s="149"/>
      <c r="M281" s="150"/>
      <c r="N281" s="149"/>
      <c r="O281" s="150"/>
      <c r="P281" s="149"/>
      <c r="Q281" s="150"/>
      <c r="R281" s="149"/>
      <c r="S281" s="150"/>
      <c r="T281" s="149"/>
      <c r="U281" s="149"/>
      <c r="V281" s="74"/>
    </row>
    <row r="282">
      <c r="A282" s="93" t="s">
        <v>656</v>
      </c>
      <c r="B282" s="151">
        <v>-3.8707E13</v>
      </c>
      <c r="C282" s="151">
        <v>-1.5295E13</v>
      </c>
      <c r="D282" s="151">
        <v>-1020106.0</v>
      </c>
      <c r="E282" s="151">
        <v>-792247.0</v>
      </c>
      <c r="F282" s="151">
        <v>-2.7038972E13</v>
      </c>
      <c r="G282" s="152">
        <v>-7.18394E12</v>
      </c>
      <c r="H282" s="151">
        <v>-5.107746E12</v>
      </c>
      <c r="I282" s="152">
        <v>-5.824388E12</v>
      </c>
      <c r="J282" s="151">
        <v>-167841.0</v>
      </c>
      <c r="K282" s="152">
        <v>0.0</v>
      </c>
      <c r="L282" s="151">
        <v>-19632.0</v>
      </c>
      <c r="M282" s="152">
        <v>-18321.0</v>
      </c>
      <c r="N282" s="151">
        <v>-548778.0</v>
      </c>
      <c r="O282" s="152">
        <v>-1739801.0</v>
      </c>
      <c r="P282" s="151">
        <v>-5.31759304083E11</v>
      </c>
      <c r="Q282" s="152">
        <v>-3.52508823923E11</v>
      </c>
      <c r="R282" s="151">
        <v>-1068000.0</v>
      </c>
      <c r="S282" s="152">
        <v>-1086000.0</v>
      </c>
      <c r="T282" s="151">
        <v>-8.0000865E7</v>
      </c>
      <c r="U282" s="151">
        <v>-1.8390982E7</v>
      </c>
      <c r="V282" s="74"/>
    </row>
    <row r="283">
      <c r="A283" s="93" t="s">
        <v>658</v>
      </c>
      <c r="B283" s="151">
        <v>-3.197E12</v>
      </c>
      <c r="C283" s="151">
        <v>-1.509E12</v>
      </c>
      <c r="D283" s="151">
        <v>-66111.0</v>
      </c>
      <c r="E283" s="151">
        <v>-11618.0</v>
      </c>
      <c r="F283" s="149"/>
      <c r="G283" s="150"/>
      <c r="H283" s="149"/>
      <c r="I283" s="150"/>
      <c r="J283" s="151">
        <v>-12649.0</v>
      </c>
      <c r="K283" s="152">
        <v>-9879.0</v>
      </c>
      <c r="L283" s="149"/>
      <c r="M283" s="150"/>
      <c r="N283" s="151">
        <v>-457944.0</v>
      </c>
      <c r="O283" s="152">
        <v>-3715.0</v>
      </c>
      <c r="P283" s="149"/>
      <c r="Q283" s="150"/>
      <c r="R283" s="149"/>
      <c r="S283" s="150"/>
      <c r="T283" s="149"/>
      <c r="U283" s="149"/>
      <c r="V283" s="74"/>
    </row>
    <row r="284">
      <c r="A284" s="93" t="s">
        <v>660</v>
      </c>
      <c r="B284" s="111">
        <v>0.0</v>
      </c>
      <c r="C284" s="111">
        <v>-3.191E12</v>
      </c>
      <c r="D284" s="134"/>
      <c r="E284" s="134"/>
      <c r="F284" s="134"/>
      <c r="G284" s="135"/>
      <c r="H284" s="134"/>
      <c r="I284" s="135"/>
      <c r="J284" s="111">
        <v>-241357.0</v>
      </c>
      <c r="K284" s="112">
        <v>-100135.0</v>
      </c>
      <c r="L284" s="134"/>
      <c r="M284" s="135"/>
      <c r="N284" s="134"/>
      <c r="O284" s="135"/>
      <c r="P284" s="134"/>
      <c r="Q284" s="135"/>
      <c r="R284" s="134"/>
      <c r="S284" s="135"/>
      <c r="T284" s="134"/>
      <c r="U284" s="111">
        <v>-16005.0</v>
      </c>
      <c r="V284" s="74"/>
    </row>
    <row r="285">
      <c r="A285" s="120" t="s">
        <v>662</v>
      </c>
      <c r="B285" s="204">
        <v>-1.9622E13</v>
      </c>
      <c r="C285" s="204">
        <v>-4.153E12</v>
      </c>
      <c r="D285" s="204">
        <v>255929.0</v>
      </c>
      <c r="E285" s="204">
        <v>548959.0</v>
      </c>
      <c r="F285" s="204">
        <v>-1.9322961E13</v>
      </c>
      <c r="G285" s="205">
        <v>3.837014E12</v>
      </c>
      <c r="H285" s="204">
        <v>5.17489E11</v>
      </c>
      <c r="I285" s="205">
        <v>1.77463E11</v>
      </c>
      <c r="J285" s="204">
        <v>-16761.0</v>
      </c>
      <c r="K285" s="205">
        <v>1032599.0</v>
      </c>
      <c r="L285" s="204">
        <v>135478.0</v>
      </c>
      <c r="M285" s="205">
        <v>195025.0</v>
      </c>
      <c r="N285" s="204">
        <v>-1326447.0</v>
      </c>
      <c r="O285" s="205">
        <v>-1712121.0</v>
      </c>
      <c r="P285" s="204">
        <v>1.84013138765E11</v>
      </c>
      <c r="Q285" s="205">
        <v>-4.22965396626E11</v>
      </c>
      <c r="R285" s="204">
        <v>-65864.0</v>
      </c>
      <c r="S285" s="205">
        <v>-160715.0</v>
      </c>
      <c r="T285" s="204">
        <v>-2.13378541E8</v>
      </c>
      <c r="U285" s="204">
        <v>2.21183947E8</v>
      </c>
      <c r="V285" s="193"/>
    </row>
    <row r="286">
      <c r="A286" s="120" t="s">
        <v>663</v>
      </c>
      <c r="B286" s="204">
        <v>6.1295E13</v>
      </c>
      <c r="C286" s="204">
        <v>6.3947E13</v>
      </c>
      <c r="D286" s="204">
        <v>3818601.0</v>
      </c>
      <c r="E286" s="204">
        <v>3269642.0</v>
      </c>
      <c r="F286" s="204">
        <v>3.8281513E13</v>
      </c>
      <c r="G286" s="205">
        <v>3.3321741E13</v>
      </c>
      <c r="H286" s="204">
        <v>5.02882E11</v>
      </c>
      <c r="I286" s="205">
        <v>3.25197E11</v>
      </c>
      <c r="J286" s="204">
        <v>3850844.0</v>
      </c>
      <c r="K286" s="205">
        <v>2778415.0</v>
      </c>
      <c r="L286" s="204">
        <v>1265434.0</v>
      </c>
      <c r="M286" s="205">
        <v>1059457.0</v>
      </c>
      <c r="N286" s="204">
        <v>4525505.0</v>
      </c>
      <c r="O286" s="205">
        <v>6141267.0</v>
      </c>
      <c r="P286" s="204">
        <v>2.13339908162E12</v>
      </c>
      <c r="Q286" s="205">
        <v>2.543833653523E12</v>
      </c>
      <c r="R286" s="204">
        <v>923047.0</v>
      </c>
      <c r="S286" s="205">
        <v>1082219.0</v>
      </c>
      <c r="T286" s="204">
        <v>3.70538755E8</v>
      </c>
      <c r="U286" s="204">
        <v>1.49354808E8</v>
      </c>
      <c r="V286" s="193"/>
    </row>
    <row r="287">
      <c r="A287" s="120" t="s">
        <v>664</v>
      </c>
      <c r="B287" s="204">
        <v>-5.37E11</v>
      </c>
      <c r="C287" s="204">
        <v>1.501E12</v>
      </c>
      <c r="D287" s="204">
        <v>0.0</v>
      </c>
      <c r="E287" s="204">
        <v>0.0</v>
      </c>
      <c r="F287" s="204">
        <v>-3.61943E11</v>
      </c>
      <c r="G287" s="205">
        <v>1.122758E12</v>
      </c>
      <c r="H287" s="204">
        <v>2.27E8</v>
      </c>
      <c r="I287" s="205">
        <v>2.22E8</v>
      </c>
      <c r="J287" s="204">
        <v>-8395.0</v>
      </c>
      <c r="K287" s="205">
        <v>3983.0</v>
      </c>
      <c r="L287" s="204">
        <v>-883.0</v>
      </c>
      <c r="M287" s="205">
        <v>10952.0</v>
      </c>
      <c r="N287" s="204">
        <v>-13685.0</v>
      </c>
      <c r="O287" s="205">
        <v>96359.0</v>
      </c>
      <c r="P287" s="204">
        <v>-5.037730245E9</v>
      </c>
      <c r="Q287" s="205">
        <v>1.2530824723E10</v>
      </c>
      <c r="R287" s="204">
        <v>-27055.0</v>
      </c>
      <c r="S287" s="205">
        <v>1543.0</v>
      </c>
      <c r="T287" s="206"/>
      <c r="U287" s="206"/>
      <c r="V287" s="193"/>
    </row>
    <row r="288">
      <c r="A288" s="120" t="s">
        <v>667</v>
      </c>
      <c r="B288" s="204">
        <v>4.1136E13</v>
      </c>
      <c r="C288" s="204">
        <v>6.1295E13</v>
      </c>
      <c r="D288" s="204">
        <v>4074530.0</v>
      </c>
      <c r="E288" s="204">
        <v>3818601.0</v>
      </c>
      <c r="F288" s="204">
        <v>1.8596609E13</v>
      </c>
      <c r="G288" s="205">
        <v>3.8281513E13</v>
      </c>
      <c r="H288" s="204">
        <v>1.020598E12</v>
      </c>
      <c r="I288" s="205">
        <v>5.02882E11</v>
      </c>
      <c r="J288" s="204">
        <v>3674839.0</v>
      </c>
      <c r="K288" s="205">
        <v>3850844.0</v>
      </c>
      <c r="L288" s="204">
        <v>1400029.0</v>
      </c>
      <c r="M288" s="205">
        <v>1265434.0</v>
      </c>
      <c r="N288" s="204">
        <v>3185373.0</v>
      </c>
      <c r="O288" s="205">
        <v>4525505.0</v>
      </c>
      <c r="P288" s="204">
        <v>2.31237449014E12</v>
      </c>
      <c r="Q288" s="205">
        <v>2.13339908162E12</v>
      </c>
      <c r="R288" s="204">
        <v>830128.0</v>
      </c>
      <c r="S288" s="205">
        <v>923047.0</v>
      </c>
      <c r="T288" s="204">
        <v>1.57160214E8</v>
      </c>
      <c r="U288" s="204">
        <v>3.70538755E8</v>
      </c>
      <c r="V288" s="193"/>
    </row>
    <row r="289">
      <c r="A289" s="113"/>
    </row>
    <row r="290">
      <c r="A290" s="113"/>
    </row>
    <row r="291">
      <c r="A291" s="113"/>
    </row>
    <row r="292">
      <c r="A292" s="113"/>
    </row>
    <row r="293">
      <c r="A293" s="113"/>
    </row>
    <row r="294">
      <c r="A294" s="113"/>
    </row>
    <row r="295">
      <c r="A295" s="113"/>
    </row>
    <row r="296">
      <c r="A296" s="113"/>
    </row>
    <row r="297">
      <c r="A297" s="113"/>
    </row>
    <row r="298">
      <c r="A298" s="113"/>
    </row>
    <row r="299">
      <c r="A299" s="113"/>
    </row>
    <row r="300">
      <c r="A300" s="113"/>
    </row>
    <row r="301">
      <c r="A301" s="113"/>
    </row>
    <row r="302">
      <c r="A302" s="113"/>
    </row>
    <row r="303">
      <c r="A303" s="113"/>
    </row>
    <row r="304">
      <c r="A304" s="113"/>
    </row>
    <row r="305">
      <c r="A305" s="113"/>
    </row>
    <row r="306">
      <c r="A306" s="113"/>
    </row>
    <row r="307">
      <c r="A307" s="113"/>
    </row>
    <row r="308">
      <c r="A308" s="113"/>
    </row>
    <row r="309">
      <c r="A309" s="113"/>
    </row>
    <row r="310">
      <c r="A310" s="113"/>
    </row>
    <row r="311">
      <c r="A311" s="113"/>
    </row>
    <row r="312">
      <c r="A312" s="113"/>
    </row>
    <row r="313">
      <c r="A313" s="113"/>
    </row>
    <row r="314">
      <c r="A314" s="113"/>
    </row>
    <row r="315">
      <c r="A315" s="113"/>
    </row>
    <row r="316">
      <c r="A316" s="113"/>
    </row>
    <row r="317">
      <c r="A317" s="113"/>
    </row>
    <row r="318">
      <c r="A318" s="113"/>
    </row>
    <row r="319">
      <c r="A319" s="113"/>
    </row>
    <row r="320">
      <c r="A320" s="113"/>
    </row>
    <row r="321">
      <c r="A321" s="113"/>
    </row>
    <row r="322">
      <c r="A322" s="113"/>
    </row>
    <row r="323">
      <c r="A323" s="113"/>
    </row>
    <row r="324">
      <c r="A324" s="113"/>
    </row>
    <row r="325">
      <c r="A325" s="113"/>
    </row>
    <row r="326">
      <c r="A326" s="113"/>
    </row>
    <row r="327">
      <c r="A327" s="113"/>
    </row>
    <row r="328">
      <c r="A328" s="113"/>
    </row>
    <row r="329">
      <c r="A329" s="113"/>
    </row>
    <row r="330">
      <c r="A330" s="113"/>
    </row>
    <row r="331">
      <c r="A331" s="113"/>
    </row>
    <row r="332">
      <c r="A332" s="113"/>
    </row>
    <row r="333">
      <c r="A333" s="113"/>
    </row>
    <row r="334">
      <c r="A334" s="113"/>
    </row>
    <row r="335">
      <c r="A335" s="113"/>
    </row>
    <row r="336">
      <c r="A336" s="113"/>
    </row>
    <row r="337">
      <c r="A337" s="113"/>
    </row>
    <row r="338">
      <c r="A338" s="113"/>
    </row>
    <row r="339">
      <c r="A339" s="113"/>
    </row>
    <row r="340">
      <c r="A340" s="113"/>
    </row>
    <row r="341">
      <c r="A341" s="113"/>
    </row>
    <row r="342">
      <c r="A342" s="113"/>
    </row>
    <row r="343">
      <c r="A343" s="113"/>
    </row>
    <row r="344">
      <c r="A344" s="113"/>
    </row>
    <row r="345">
      <c r="A345" s="113"/>
    </row>
    <row r="346">
      <c r="A346" s="113"/>
    </row>
    <row r="347">
      <c r="A347" s="113"/>
    </row>
    <row r="348">
      <c r="A348" s="113"/>
    </row>
    <row r="349">
      <c r="A349" s="113"/>
    </row>
    <row r="350">
      <c r="A350" s="113"/>
    </row>
    <row r="351">
      <c r="A351" s="113"/>
    </row>
    <row r="352">
      <c r="A352" s="113"/>
    </row>
    <row r="353">
      <c r="A353" s="113"/>
    </row>
    <row r="354">
      <c r="A354" s="113"/>
    </row>
    <row r="355">
      <c r="A355" s="113"/>
    </row>
    <row r="356">
      <c r="A356" s="113"/>
    </row>
    <row r="357">
      <c r="A357" s="113"/>
    </row>
    <row r="358">
      <c r="A358" s="113"/>
    </row>
    <row r="359">
      <c r="A359" s="113"/>
    </row>
    <row r="360">
      <c r="A360" s="113"/>
    </row>
    <row r="361">
      <c r="A361" s="113"/>
    </row>
    <row r="362">
      <c r="A362" s="113"/>
    </row>
    <row r="363">
      <c r="A363" s="113"/>
    </row>
    <row r="364">
      <c r="A364" s="113"/>
    </row>
    <row r="365">
      <c r="A365" s="113"/>
    </row>
    <row r="366">
      <c r="A366" s="113"/>
    </row>
    <row r="367">
      <c r="A367" s="113"/>
    </row>
    <row r="368">
      <c r="A368" s="113"/>
    </row>
    <row r="369">
      <c r="A369" s="113"/>
    </row>
    <row r="370">
      <c r="A370" s="113"/>
    </row>
    <row r="371">
      <c r="A371" s="113"/>
    </row>
    <row r="372">
      <c r="A372" s="113"/>
    </row>
    <row r="373">
      <c r="A373" s="113"/>
    </row>
    <row r="374">
      <c r="A374" s="113"/>
    </row>
    <row r="375">
      <c r="A375" s="113"/>
    </row>
    <row r="376">
      <c r="A376" s="113"/>
    </row>
    <row r="377">
      <c r="A377" s="113"/>
    </row>
    <row r="378">
      <c r="A378" s="113"/>
    </row>
    <row r="379">
      <c r="A379" s="113"/>
    </row>
    <row r="380">
      <c r="A380" s="113"/>
    </row>
    <row r="381">
      <c r="A381" s="113"/>
    </row>
    <row r="382">
      <c r="A382" s="113"/>
    </row>
    <row r="383">
      <c r="A383" s="113"/>
    </row>
    <row r="384">
      <c r="A384" s="113"/>
    </row>
    <row r="385">
      <c r="A385" s="113"/>
    </row>
    <row r="386">
      <c r="A386" s="113"/>
    </row>
    <row r="387">
      <c r="A387" s="113"/>
    </row>
    <row r="388">
      <c r="A388" s="113"/>
    </row>
    <row r="389">
      <c r="A389" s="113"/>
    </row>
    <row r="390">
      <c r="A390" s="113"/>
    </row>
    <row r="391">
      <c r="A391" s="113"/>
    </row>
    <row r="392">
      <c r="A392" s="113"/>
    </row>
    <row r="393">
      <c r="A393" s="113"/>
    </row>
    <row r="394">
      <c r="A394" s="113"/>
    </row>
    <row r="395">
      <c r="A395" s="113"/>
    </row>
    <row r="396">
      <c r="A396" s="113"/>
    </row>
    <row r="397">
      <c r="A397" s="113"/>
    </row>
    <row r="398">
      <c r="A398" s="113"/>
    </row>
    <row r="399">
      <c r="A399" s="113"/>
    </row>
    <row r="400">
      <c r="A400" s="113"/>
    </row>
    <row r="401">
      <c r="A401" s="113"/>
    </row>
    <row r="402">
      <c r="A402" s="113"/>
    </row>
    <row r="403">
      <c r="A403" s="113"/>
    </row>
    <row r="404">
      <c r="A404" s="113"/>
    </row>
    <row r="405">
      <c r="A405" s="113"/>
    </row>
    <row r="406">
      <c r="A406" s="113"/>
    </row>
    <row r="407">
      <c r="A407" s="113"/>
    </row>
    <row r="408">
      <c r="A408" s="113"/>
    </row>
    <row r="409">
      <c r="A409" s="113"/>
    </row>
    <row r="410">
      <c r="A410" s="113"/>
    </row>
    <row r="411">
      <c r="A411" s="113"/>
    </row>
    <row r="412">
      <c r="A412" s="113"/>
    </row>
    <row r="413">
      <c r="A413" s="113"/>
    </row>
    <row r="414">
      <c r="A414" s="113"/>
    </row>
    <row r="415">
      <c r="A415" s="113"/>
    </row>
    <row r="416">
      <c r="A416" s="113"/>
    </row>
    <row r="417">
      <c r="A417" s="113"/>
    </row>
    <row r="418">
      <c r="A418" s="113"/>
    </row>
    <row r="419">
      <c r="A419" s="113"/>
    </row>
    <row r="420">
      <c r="A420" s="113"/>
    </row>
    <row r="421">
      <c r="A421" s="113"/>
    </row>
    <row r="422">
      <c r="A422" s="113"/>
    </row>
    <row r="423">
      <c r="A423" s="113"/>
    </row>
    <row r="424">
      <c r="A424" s="113"/>
    </row>
    <row r="425">
      <c r="A425" s="113"/>
    </row>
    <row r="426">
      <c r="A426" s="113"/>
    </row>
    <row r="427">
      <c r="A427" s="113"/>
    </row>
    <row r="428">
      <c r="A428" s="113"/>
    </row>
    <row r="429">
      <c r="A429" s="113"/>
    </row>
    <row r="430">
      <c r="A430" s="113"/>
    </row>
    <row r="431">
      <c r="A431" s="113"/>
    </row>
    <row r="432">
      <c r="A432" s="113"/>
    </row>
    <row r="433">
      <c r="A433" s="113"/>
    </row>
    <row r="434">
      <c r="A434" s="113"/>
    </row>
    <row r="435">
      <c r="A435" s="113"/>
    </row>
    <row r="436">
      <c r="A436" s="113"/>
    </row>
    <row r="437">
      <c r="A437" s="113"/>
    </row>
    <row r="438">
      <c r="A438" s="113"/>
    </row>
    <row r="439">
      <c r="A439" s="113"/>
    </row>
    <row r="440">
      <c r="A440" s="113"/>
    </row>
    <row r="441">
      <c r="A441" s="113"/>
    </row>
    <row r="442">
      <c r="A442" s="113"/>
    </row>
    <row r="443">
      <c r="A443" s="113"/>
    </row>
    <row r="444">
      <c r="A444" s="113"/>
    </row>
    <row r="445">
      <c r="A445" s="113"/>
    </row>
    <row r="446">
      <c r="A446" s="113"/>
    </row>
    <row r="447">
      <c r="A447" s="113"/>
    </row>
    <row r="448">
      <c r="A448" s="113"/>
    </row>
    <row r="449">
      <c r="A449" s="113"/>
    </row>
    <row r="450">
      <c r="A450" s="113"/>
    </row>
    <row r="451">
      <c r="A451" s="113"/>
    </row>
    <row r="452">
      <c r="A452" s="113"/>
    </row>
    <row r="453">
      <c r="A453" s="113"/>
    </row>
    <row r="454">
      <c r="A454" s="113"/>
    </row>
    <row r="455">
      <c r="A455" s="113"/>
    </row>
    <row r="456">
      <c r="A456" s="113"/>
    </row>
    <row r="457">
      <c r="A457" s="113"/>
    </row>
    <row r="458">
      <c r="A458" s="113"/>
    </row>
    <row r="459">
      <c r="A459" s="113"/>
    </row>
    <row r="460">
      <c r="A460" s="113"/>
    </row>
    <row r="461">
      <c r="A461" s="113"/>
    </row>
    <row r="462">
      <c r="A462" s="113"/>
    </row>
    <row r="463">
      <c r="A463" s="113"/>
    </row>
    <row r="464">
      <c r="A464" s="113"/>
    </row>
    <row r="465">
      <c r="A465" s="113"/>
    </row>
    <row r="466">
      <c r="A466" s="113"/>
    </row>
    <row r="467">
      <c r="A467" s="113"/>
    </row>
    <row r="468">
      <c r="A468" s="113"/>
    </row>
    <row r="469">
      <c r="A469" s="113"/>
    </row>
    <row r="470">
      <c r="A470" s="113"/>
    </row>
    <row r="471">
      <c r="A471" s="113"/>
    </row>
    <row r="472">
      <c r="A472" s="113"/>
    </row>
    <row r="473">
      <c r="A473" s="113"/>
    </row>
    <row r="474">
      <c r="A474" s="113"/>
    </row>
    <row r="475">
      <c r="A475" s="113"/>
    </row>
    <row r="476">
      <c r="A476" s="113"/>
    </row>
    <row r="477">
      <c r="A477" s="113"/>
    </row>
    <row r="478">
      <c r="A478" s="113"/>
    </row>
    <row r="479">
      <c r="A479" s="113"/>
    </row>
    <row r="480">
      <c r="A480" s="113"/>
    </row>
    <row r="481">
      <c r="A481" s="113"/>
    </row>
    <row r="482">
      <c r="A482" s="113"/>
    </row>
    <row r="483">
      <c r="A483" s="113"/>
    </row>
    <row r="484">
      <c r="A484" s="113"/>
    </row>
    <row r="485">
      <c r="A485" s="113"/>
    </row>
    <row r="486">
      <c r="A486" s="113"/>
    </row>
    <row r="487">
      <c r="A487" s="113"/>
    </row>
    <row r="488">
      <c r="A488" s="113"/>
    </row>
    <row r="489">
      <c r="A489" s="113"/>
    </row>
    <row r="490">
      <c r="A490" s="113"/>
    </row>
    <row r="491">
      <c r="A491" s="113"/>
    </row>
    <row r="492">
      <c r="A492" s="113"/>
    </row>
    <row r="493">
      <c r="A493" s="113"/>
    </row>
    <row r="494">
      <c r="A494" s="113"/>
    </row>
    <row r="495">
      <c r="A495" s="113"/>
    </row>
    <row r="496">
      <c r="A496" s="113"/>
    </row>
    <row r="497">
      <c r="A497" s="113"/>
    </row>
    <row r="498">
      <c r="A498" s="113"/>
    </row>
    <row r="499">
      <c r="A499" s="113"/>
    </row>
    <row r="500">
      <c r="A500" s="113"/>
    </row>
    <row r="501">
      <c r="A501" s="113"/>
    </row>
    <row r="502">
      <c r="A502" s="113"/>
    </row>
    <row r="503">
      <c r="A503" s="113"/>
    </row>
    <row r="504">
      <c r="A504" s="113"/>
    </row>
    <row r="505">
      <c r="A505" s="113"/>
    </row>
    <row r="506">
      <c r="A506" s="113"/>
    </row>
    <row r="507">
      <c r="A507" s="113"/>
    </row>
    <row r="508">
      <c r="A508" s="113"/>
    </row>
    <row r="509">
      <c r="A509" s="113"/>
    </row>
    <row r="510">
      <c r="A510" s="113"/>
    </row>
    <row r="511">
      <c r="A511" s="113"/>
    </row>
    <row r="512">
      <c r="A512" s="113"/>
    </row>
    <row r="513">
      <c r="A513" s="113"/>
    </row>
    <row r="514">
      <c r="A514" s="113"/>
    </row>
    <row r="515">
      <c r="A515" s="113"/>
    </row>
    <row r="516">
      <c r="A516" s="113"/>
    </row>
    <row r="517">
      <c r="A517" s="113"/>
    </row>
    <row r="518">
      <c r="A518" s="113"/>
    </row>
    <row r="519">
      <c r="A519" s="113"/>
    </row>
    <row r="520">
      <c r="A520" s="113"/>
    </row>
    <row r="521">
      <c r="A521" s="113"/>
    </row>
    <row r="522">
      <c r="A522" s="113"/>
    </row>
    <row r="523">
      <c r="A523" s="113"/>
    </row>
    <row r="524">
      <c r="A524" s="113"/>
    </row>
    <row r="525">
      <c r="A525" s="113"/>
    </row>
    <row r="526">
      <c r="A526" s="113"/>
    </row>
    <row r="527">
      <c r="A527" s="113"/>
    </row>
    <row r="528">
      <c r="A528" s="113"/>
    </row>
    <row r="529">
      <c r="A529" s="113"/>
    </row>
    <row r="530">
      <c r="A530" s="113"/>
    </row>
    <row r="531">
      <c r="A531" s="113"/>
    </row>
    <row r="532">
      <c r="A532" s="113"/>
    </row>
    <row r="533">
      <c r="A533" s="113"/>
    </row>
    <row r="534">
      <c r="A534" s="113"/>
    </row>
    <row r="535">
      <c r="A535" s="113"/>
    </row>
    <row r="536">
      <c r="A536" s="113"/>
    </row>
    <row r="537">
      <c r="A537" s="113"/>
    </row>
    <row r="538">
      <c r="A538" s="113"/>
    </row>
    <row r="539">
      <c r="A539" s="113"/>
    </row>
    <row r="540">
      <c r="A540" s="113"/>
    </row>
    <row r="541">
      <c r="A541" s="113"/>
    </row>
    <row r="542">
      <c r="A542" s="113"/>
    </row>
    <row r="543">
      <c r="A543" s="113"/>
    </row>
    <row r="544">
      <c r="A544" s="113"/>
    </row>
    <row r="545">
      <c r="A545" s="113"/>
    </row>
    <row r="546">
      <c r="A546" s="113"/>
    </row>
    <row r="547">
      <c r="A547" s="113"/>
    </row>
    <row r="548">
      <c r="A548" s="113"/>
    </row>
    <row r="549">
      <c r="A549" s="113"/>
    </row>
    <row r="550">
      <c r="A550" s="113"/>
    </row>
    <row r="551">
      <c r="A551" s="113"/>
    </row>
    <row r="552">
      <c r="A552" s="113"/>
    </row>
    <row r="553">
      <c r="A553" s="113"/>
    </row>
    <row r="554">
      <c r="A554" s="113"/>
    </row>
    <row r="555">
      <c r="A555" s="113"/>
    </row>
    <row r="556">
      <c r="A556" s="113"/>
    </row>
    <row r="557">
      <c r="A557" s="113"/>
    </row>
    <row r="558">
      <c r="A558" s="113"/>
    </row>
    <row r="559">
      <c r="A559" s="113"/>
    </row>
    <row r="560">
      <c r="A560" s="113"/>
    </row>
    <row r="561">
      <c r="A561" s="113"/>
    </row>
    <row r="562">
      <c r="A562" s="113"/>
    </row>
    <row r="563">
      <c r="A563" s="113"/>
    </row>
    <row r="564">
      <c r="A564" s="113"/>
    </row>
    <row r="565">
      <c r="A565" s="113"/>
    </row>
    <row r="566">
      <c r="A566" s="113"/>
    </row>
    <row r="567">
      <c r="A567" s="113"/>
    </row>
    <row r="568">
      <c r="A568" s="113"/>
    </row>
    <row r="569">
      <c r="A569" s="113"/>
    </row>
    <row r="570">
      <c r="A570" s="113"/>
    </row>
    <row r="571">
      <c r="A571" s="113"/>
    </row>
    <row r="572">
      <c r="A572" s="113"/>
    </row>
    <row r="573">
      <c r="A573" s="113"/>
    </row>
    <row r="574">
      <c r="A574" s="113"/>
    </row>
    <row r="575">
      <c r="A575" s="113"/>
    </row>
    <row r="576">
      <c r="A576" s="113"/>
    </row>
    <row r="577">
      <c r="A577" s="113"/>
    </row>
    <row r="578">
      <c r="A578" s="113"/>
    </row>
    <row r="579">
      <c r="A579" s="113"/>
    </row>
    <row r="580">
      <c r="A580" s="113"/>
    </row>
    <row r="581">
      <c r="A581" s="113"/>
    </row>
    <row r="582">
      <c r="A582" s="113"/>
    </row>
    <row r="583">
      <c r="A583" s="113"/>
    </row>
    <row r="584">
      <c r="A584" s="113"/>
    </row>
    <row r="585">
      <c r="A585" s="113"/>
    </row>
    <row r="586">
      <c r="A586" s="113"/>
    </row>
    <row r="587">
      <c r="A587" s="113"/>
    </row>
    <row r="588">
      <c r="A588" s="113"/>
    </row>
    <row r="589">
      <c r="A589" s="113"/>
    </row>
    <row r="590">
      <c r="A590" s="113"/>
    </row>
    <row r="591">
      <c r="A591" s="113"/>
    </row>
    <row r="592">
      <c r="A592" s="113"/>
    </row>
    <row r="593">
      <c r="A593" s="113"/>
    </row>
    <row r="594">
      <c r="A594" s="113"/>
    </row>
    <row r="595">
      <c r="A595" s="113"/>
    </row>
    <row r="596">
      <c r="A596" s="113"/>
    </row>
    <row r="597">
      <c r="A597" s="113"/>
    </row>
    <row r="598">
      <c r="A598" s="113"/>
    </row>
    <row r="599">
      <c r="A599" s="113"/>
    </row>
    <row r="600">
      <c r="A600" s="113"/>
    </row>
    <row r="601">
      <c r="A601" s="113"/>
    </row>
    <row r="602">
      <c r="A602" s="113"/>
    </row>
    <row r="603">
      <c r="A603" s="113"/>
    </row>
    <row r="604">
      <c r="A604" s="113"/>
    </row>
    <row r="605">
      <c r="A605" s="113"/>
    </row>
    <row r="606">
      <c r="A606" s="113"/>
    </row>
    <row r="607">
      <c r="A607" s="113"/>
    </row>
    <row r="608">
      <c r="A608" s="113"/>
    </row>
    <row r="609">
      <c r="A609" s="113"/>
    </row>
    <row r="610">
      <c r="A610" s="113"/>
    </row>
    <row r="611">
      <c r="A611" s="113"/>
    </row>
    <row r="612">
      <c r="A612" s="113"/>
    </row>
    <row r="613">
      <c r="A613" s="113"/>
    </row>
    <row r="614">
      <c r="A614" s="113"/>
    </row>
    <row r="615">
      <c r="A615" s="113"/>
    </row>
    <row r="616">
      <c r="A616" s="113"/>
    </row>
    <row r="617">
      <c r="A617" s="113"/>
    </row>
    <row r="618">
      <c r="A618" s="113"/>
    </row>
    <row r="619">
      <c r="A619" s="113"/>
    </row>
    <row r="620">
      <c r="A620" s="113"/>
    </row>
    <row r="621">
      <c r="A621" s="113"/>
    </row>
    <row r="622">
      <c r="A622" s="113"/>
    </row>
    <row r="623">
      <c r="A623" s="113"/>
    </row>
    <row r="624">
      <c r="A624" s="113"/>
    </row>
    <row r="625">
      <c r="A625" s="113"/>
    </row>
    <row r="626">
      <c r="A626" s="113"/>
    </row>
    <row r="627">
      <c r="A627" s="113"/>
    </row>
    <row r="628">
      <c r="A628" s="113"/>
    </row>
    <row r="629">
      <c r="A629" s="113"/>
    </row>
    <row r="630">
      <c r="A630" s="113"/>
    </row>
    <row r="631">
      <c r="A631" s="113"/>
    </row>
    <row r="632">
      <c r="A632" s="113"/>
    </row>
    <row r="633">
      <c r="A633" s="113"/>
    </row>
    <row r="634">
      <c r="A634" s="113"/>
    </row>
    <row r="635">
      <c r="A635" s="113"/>
    </row>
    <row r="636">
      <c r="A636" s="113"/>
    </row>
    <row r="637">
      <c r="A637" s="113"/>
    </row>
    <row r="638">
      <c r="A638" s="113"/>
    </row>
    <row r="639">
      <c r="A639" s="113"/>
    </row>
    <row r="640">
      <c r="A640" s="113"/>
    </row>
    <row r="641">
      <c r="A641" s="113"/>
    </row>
    <row r="642">
      <c r="A642" s="113"/>
    </row>
    <row r="643">
      <c r="A643" s="113"/>
    </row>
    <row r="644">
      <c r="A644" s="113"/>
    </row>
    <row r="645">
      <c r="A645" s="113"/>
    </row>
    <row r="646">
      <c r="A646" s="113"/>
    </row>
    <row r="647">
      <c r="A647" s="113"/>
    </row>
    <row r="648">
      <c r="A648" s="113"/>
    </row>
    <row r="649">
      <c r="A649" s="113"/>
    </row>
    <row r="650">
      <c r="A650" s="113"/>
    </row>
    <row r="651">
      <c r="A651" s="113"/>
    </row>
    <row r="652">
      <c r="A652" s="113"/>
    </row>
    <row r="653">
      <c r="A653" s="113"/>
    </row>
    <row r="654">
      <c r="A654" s="113"/>
    </row>
    <row r="655">
      <c r="A655" s="113"/>
    </row>
    <row r="656">
      <c r="A656" s="113"/>
    </row>
    <row r="657">
      <c r="A657" s="113"/>
    </row>
    <row r="658">
      <c r="A658" s="113"/>
    </row>
    <row r="659">
      <c r="A659" s="113"/>
    </row>
    <row r="660">
      <c r="A660" s="113"/>
    </row>
    <row r="661">
      <c r="A661" s="113"/>
    </row>
    <row r="662">
      <c r="A662" s="113"/>
    </row>
    <row r="663">
      <c r="A663" s="113"/>
    </row>
    <row r="664">
      <c r="A664" s="113"/>
    </row>
    <row r="665">
      <c r="A665" s="113"/>
    </row>
    <row r="666">
      <c r="A666" s="113"/>
    </row>
    <row r="667">
      <c r="A667" s="113"/>
    </row>
    <row r="668">
      <c r="A668" s="113"/>
    </row>
    <row r="669">
      <c r="A669" s="113"/>
    </row>
    <row r="670">
      <c r="A670" s="113"/>
    </row>
    <row r="671">
      <c r="A671" s="113"/>
    </row>
    <row r="672">
      <c r="A672" s="113"/>
    </row>
    <row r="673">
      <c r="A673" s="113"/>
    </row>
    <row r="674">
      <c r="A674" s="113"/>
    </row>
    <row r="675">
      <c r="A675" s="113"/>
    </row>
    <row r="676">
      <c r="A676" s="113"/>
    </row>
    <row r="677">
      <c r="A677" s="113"/>
    </row>
    <row r="678">
      <c r="A678" s="113"/>
    </row>
    <row r="679">
      <c r="A679" s="113"/>
    </row>
    <row r="680">
      <c r="A680" s="113"/>
    </row>
    <row r="681">
      <c r="A681" s="113"/>
    </row>
    <row r="682">
      <c r="A682" s="113"/>
    </row>
    <row r="683">
      <c r="A683" s="113"/>
    </row>
    <row r="684">
      <c r="A684" s="113"/>
    </row>
    <row r="685">
      <c r="A685" s="113"/>
    </row>
    <row r="686">
      <c r="A686" s="113"/>
    </row>
    <row r="687">
      <c r="A687" s="113"/>
    </row>
    <row r="688">
      <c r="A688" s="113"/>
    </row>
    <row r="689">
      <c r="A689" s="113"/>
    </row>
    <row r="690">
      <c r="A690" s="113"/>
    </row>
    <row r="691">
      <c r="A691" s="113"/>
    </row>
    <row r="692">
      <c r="A692" s="113"/>
    </row>
    <row r="693">
      <c r="A693" s="113"/>
    </row>
    <row r="694">
      <c r="A694" s="113"/>
    </row>
    <row r="695">
      <c r="A695" s="113"/>
    </row>
    <row r="696">
      <c r="A696" s="113"/>
    </row>
    <row r="697">
      <c r="A697" s="113"/>
    </row>
    <row r="698">
      <c r="A698" s="113"/>
    </row>
    <row r="699">
      <c r="A699" s="113"/>
    </row>
    <row r="700">
      <c r="A700" s="113"/>
    </row>
    <row r="701">
      <c r="A701" s="113"/>
    </row>
    <row r="702">
      <c r="A702" s="113"/>
    </row>
    <row r="703">
      <c r="A703" s="113"/>
    </row>
    <row r="704">
      <c r="A704" s="113"/>
    </row>
    <row r="705">
      <c r="A705" s="113"/>
    </row>
    <row r="706">
      <c r="A706" s="113"/>
    </row>
    <row r="707">
      <c r="A707" s="113"/>
    </row>
    <row r="708">
      <c r="A708" s="113"/>
    </row>
    <row r="709">
      <c r="A709" s="113"/>
    </row>
    <row r="710">
      <c r="A710" s="113"/>
    </row>
    <row r="711">
      <c r="A711" s="113"/>
    </row>
    <row r="712">
      <c r="A712" s="113"/>
    </row>
    <row r="713">
      <c r="A713" s="113"/>
    </row>
    <row r="714">
      <c r="A714" s="113"/>
    </row>
    <row r="715">
      <c r="A715" s="113"/>
    </row>
    <row r="716">
      <c r="A716" s="113"/>
    </row>
    <row r="717">
      <c r="A717" s="113"/>
    </row>
    <row r="718">
      <c r="A718" s="113"/>
    </row>
    <row r="719">
      <c r="A719" s="113"/>
    </row>
    <row r="720">
      <c r="A720" s="113"/>
    </row>
    <row r="721">
      <c r="A721" s="113"/>
    </row>
    <row r="722">
      <c r="A722" s="113"/>
    </row>
    <row r="723">
      <c r="A723" s="113"/>
    </row>
    <row r="724">
      <c r="A724" s="113"/>
    </row>
    <row r="725">
      <c r="A725" s="113"/>
    </row>
    <row r="726">
      <c r="A726" s="113"/>
    </row>
    <row r="727">
      <c r="A727" s="113"/>
    </row>
    <row r="728">
      <c r="A728" s="113"/>
    </row>
    <row r="729">
      <c r="A729" s="113"/>
    </row>
    <row r="730">
      <c r="A730" s="113"/>
    </row>
    <row r="731">
      <c r="A731" s="113"/>
    </row>
    <row r="732">
      <c r="A732" s="113"/>
    </row>
    <row r="733">
      <c r="A733" s="113"/>
    </row>
    <row r="734">
      <c r="A734" s="113"/>
    </row>
    <row r="735">
      <c r="A735" s="113"/>
    </row>
    <row r="736">
      <c r="A736" s="113"/>
    </row>
    <row r="737">
      <c r="A737" s="113"/>
    </row>
    <row r="738">
      <c r="A738" s="113"/>
    </row>
    <row r="739">
      <c r="A739" s="113"/>
    </row>
    <row r="740">
      <c r="A740" s="113"/>
    </row>
    <row r="741">
      <c r="A741" s="113"/>
    </row>
    <row r="742">
      <c r="A742" s="113"/>
    </row>
    <row r="743">
      <c r="A743" s="113"/>
    </row>
    <row r="744">
      <c r="A744" s="113"/>
    </row>
    <row r="745">
      <c r="A745" s="113"/>
    </row>
    <row r="746">
      <c r="A746" s="113"/>
    </row>
    <row r="747">
      <c r="A747" s="113"/>
    </row>
    <row r="748">
      <c r="A748" s="113"/>
    </row>
    <row r="749">
      <c r="A749" s="113"/>
    </row>
    <row r="750">
      <c r="A750" s="113"/>
    </row>
    <row r="751">
      <c r="A751" s="113"/>
    </row>
    <row r="752">
      <c r="A752" s="113"/>
    </row>
    <row r="753">
      <c r="A753" s="113"/>
    </row>
    <row r="754">
      <c r="A754" s="113"/>
    </row>
    <row r="755">
      <c r="A755" s="113"/>
    </row>
    <row r="756">
      <c r="A756" s="113"/>
    </row>
    <row r="757">
      <c r="A757" s="113"/>
    </row>
    <row r="758">
      <c r="A758" s="113"/>
    </row>
    <row r="759">
      <c r="A759" s="113"/>
    </row>
    <row r="760">
      <c r="A760" s="113"/>
    </row>
    <row r="761">
      <c r="A761" s="113"/>
    </row>
    <row r="762">
      <c r="A762" s="113"/>
    </row>
    <row r="763">
      <c r="A763" s="113"/>
    </row>
    <row r="764">
      <c r="A764" s="113"/>
    </row>
    <row r="765">
      <c r="A765" s="113"/>
    </row>
    <row r="766">
      <c r="A766" s="113"/>
    </row>
    <row r="767">
      <c r="A767" s="113"/>
    </row>
    <row r="768">
      <c r="A768" s="113"/>
    </row>
    <row r="769">
      <c r="A769" s="113"/>
    </row>
    <row r="770">
      <c r="A770" s="113"/>
    </row>
    <row r="771">
      <c r="A771" s="113"/>
    </row>
    <row r="772">
      <c r="A772" s="113"/>
    </row>
    <row r="773">
      <c r="A773" s="113"/>
    </row>
    <row r="774">
      <c r="A774" s="113"/>
    </row>
    <row r="775">
      <c r="A775" s="113"/>
    </row>
  </sheetData>
  <mergeCells count="11">
    <mergeCell ref="N1:O1"/>
    <mergeCell ref="P1:Q1"/>
    <mergeCell ref="R1:S1"/>
    <mergeCell ref="T1:U1"/>
    <mergeCell ref="A1:A3"/>
    <mergeCell ref="B1:C1"/>
    <mergeCell ref="D1:E1"/>
    <mergeCell ref="F1:G1"/>
    <mergeCell ref="H1:I1"/>
    <mergeCell ref="J1:K1"/>
    <mergeCell ref="L1:M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</cols>
  <sheetData>
    <row r="1">
      <c r="A1" s="7" t="s">
        <v>4</v>
      </c>
      <c r="B1" s="7" t="s">
        <v>5</v>
      </c>
      <c r="C1" s="8" t="s">
        <v>132</v>
      </c>
      <c r="D1" s="5"/>
      <c r="E1" s="8" t="s">
        <v>133</v>
      </c>
      <c r="F1" s="5"/>
      <c r="G1" s="8" t="s">
        <v>134</v>
      </c>
      <c r="H1" s="5"/>
      <c r="I1" s="8" t="s">
        <v>135</v>
      </c>
      <c r="J1" s="5"/>
      <c r="K1" s="8" t="s">
        <v>136</v>
      </c>
      <c r="L1" s="5"/>
      <c r="M1" s="8" t="s">
        <v>137</v>
      </c>
      <c r="N1" s="5"/>
      <c r="O1" s="8" t="s">
        <v>138</v>
      </c>
      <c r="P1" s="5"/>
      <c r="Q1" s="8" t="s">
        <v>139</v>
      </c>
      <c r="R1" s="5"/>
      <c r="S1" s="8" t="s">
        <v>140</v>
      </c>
      <c r="T1" s="5"/>
      <c r="U1" s="8" t="s">
        <v>141</v>
      </c>
      <c r="V1" s="5"/>
    </row>
    <row r="2">
      <c r="A2" s="11"/>
      <c r="B2" s="11"/>
      <c r="C2" s="17" t="s">
        <v>1</v>
      </c>
      <c r="D2" s="18">
        <v>2022.0</v>
      </c>
      <c r="E2" s="17" t="s">
        <v>1</v>
      </c>
      <c r="F2" s="18">
        <v>2022.0</v>
      </c>
      <c r="G2" s="17" t="s">
        <v>1</v>
      </c>
      <c r="H2" s="18">
        <v>2022.0</v>
      </c>
      <c r="I2" s="17" t="s">
        <v>1</v>
      </c>
      <c r="J2" s="18">
        <v>2022.0</v>
      </c>
      <c r="K2" s="17" t="s">
        <v>1</v>
      </c>
      <c r="L2" s="18">
        <v>2022.0</v>
      </c>
      <c r="M2" s="17" t="s">
        <v>1</v>
      </c>
      <c r="N2" s="18">
        <v>2022.0</v>
      </c>
      <c r="O2" s="17" t="s">
        <v>1</v>
      </c>
      <c r="P2" s="18">
        <v>2022.0</v>
      </c>
      <c r="Q2" s="17" t="s">
        <v>1</v>
      </c>
      <c r="R2" s="18">
        <v>2022.0</v>
      </c>
      <c r="S2" s="17" t="s">
        <v>1</v>
      </c>
      <c r="T2" s="18">
        <v>2022.0</v>
      </c>
      <c r="U2" s="17" t="s">
        <v>1</v>
      </c>
      <c r="V2" s="18">
        <v>2022.0</v>
      </c>
    </row>
    <row r="3">
      <c r="A3" s="21" t="s">
        <v>12</v>
      </c>
      <c r="B3" s="22" t="s">
        <v>5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4">
      <c r="A4" s="31" t="s">
        <v>15</v>
      </c>
      <c r="B4" s="32">
        <v>2.0</v>
      </c>
      <c r="C4" s="36">
        <f>Rujukan!B6/Rujukan!B76</f>
        <v>1.329254051</v>
      </c>
      <c r="D4" s="36">
        <f>Rujukan!C6/Rujukan!C76</f>
        <v>1.50856558</v>
      </c>
      <c r="E4" s="36">
        <f>Rujukan!D6/Rujukan!D76</f>
        <v>1.003646369</v>
      </c>
      <c r="F4" s="36">
        <f>Rujukan!E6/Rujukan!E76</f>
        <v>0.9007988392</v>
      </c>
      <c r="G4" s="36">
        <f>Rujukan!F6/Rujukan!F76</f>
        <v>1.456077644</v>
      </c>
      <c r="H4" s="36">
        <f>Rujukan!G6/Rujukan!G76</f>
        <v>1.877614796</v>
      </c>
      <c r="I4" s="36">
        <f>Rujukan!H6/Rujukan!H76</f>
        <v>0.5516622107</v>
      </c>
      <c r="J4" s="36">
        <f>Rujukan!I6/Rujukan!I76</f>
        <v>0.6082327893</v>
      </c>
      <c r="K4" s="36">
        <f>Rujukan!J6/Rujukan!J76</f>
        <v>1.356569345</v>
      </c>
      <c r="L4" s="36">
        <f>Rujukan!K6/Rujukan!K76</f>
        <v>1.41951083</v>
      </c>
      <c r="M4" s="36">
        <f>Rujukan!L6/Rujukan!L76</f>
        <v>2.649560694</v>
      </c>
      <c r="N4" s="36">
        <f>Rujukan!M6/Rujukan!M76</f>
        <v>2.445062891</v>
      </c>
      <c r="O4" s="36">
        <f>Rujukan!N6/Rujukan!N76</f>
        <v>1.252415689</v>
      </c>
      <c r="P4" s="36">
        <f>Rujukan!O6/Rujukan!O76</f>
        <v>2.138482984</v>
      </c>
      <c r="Q4" s="36">
        <f>Rujukan!P6/Rujukan!P76</f>
        <v>7.415130605</v>
      </c>
      <c r="R4" s="36">
        <f>Rujukan!Q6/Rujukan!Q76</f>
        <v>8.007136806</v>
      </c>
      <c r="S4" s="36">
        <f>Rujukan!R6/Rujukan!R76</f>
        <v>4.47373149</v>
      </c>
      <c r="T4" s="36">
        <f>Rujukan!S6/Rujukan!S76</f>
        <v>4.055540359</v>
      </c>
      <c r="U4" s="36">
        <f>Rujukan!T6/Rujukan!T76</f>
        <v>1.683115204</v>
      </c>
      <c r="V4" s="36">
        <f>Rujukan!U6/Rujukan!U76</f>
        <v>2.300612463</v>
      </c>
    </row>
    <row r="5">
      <c r="A5" s="35" t="s">
        <v>18</v>
      </c>
      <c r="B5" s="40">
        <v>45298.0</v>
      </c>
      <c r="C5" s="36">
        <f>(Rujukan!B6-Rujukan!B23)/Rujukan!B76</f>
        <v>1.016205148</v>
      </c>
      <c r="D5" s="36">
        <f>(Rujukan!C6-Rujukan!C23)/Rujukan!C76</f>
        <v>1.237394923</v>
      </c>
      <c r="E5" s="36">
        <f>(Rujukan!D6-Rujukan!D23)/Rujukan!D76</f>
        <v>0.4189238013</v>
      </c>
      <c r="F5" s="36">
        <f>(Rujukan!E6-Rujukan!E23)/Rujukan!E76</f>
        <v>0.3758516765</v>
      </c>
      <c r="G5" s="36">
        <f>(Rujukan!F6-Rujukan!F23)/Rujukan!F76</f>
        <v>1.056800526</v>
      </c>
      <c r="H5" s="36">
        <f>(Rujukan!G6-Rujukan!G23)/Rujukan!G76</f>
        <v>1.511505659</v>
      </c>
      <c r="I5" s="36">
        <f>(Rujukan!H6-Rujukan!H23)/Rujukan!H76</f>
        <v>0.3358700773</v>
      </c>
      <c r="J5" s="36">
        <f>(Rujukan!I6-Rujukan!I23)/Rujukan!I76</f>
        <v>0.3972483052</v>
      </c>
      <c r="K5" s="36">
        <f>(Rujukan!J6-Rujukan!J23)/Rujukan!J76</f>
        <v>0.6247081767</v>
      </c>
      <c r="L5" s="36">
        <f>(Rujukan!K6-Rujukan!K23)/Rujukan!K76</f>
        <v>0.7983022208</v>
      </c>
      <c r="M5" s="36">
        <f>(Rujukan!L6-Rujukan!L23)/Rujukan!L76</f>
        <v>2.475418517</v>
      </c>
      <c r="N5" s="36">
        <f>(Rujukan!M6-Rujukan!M23)/Rujukan!M76</f>
        <v>2.227843202</v>
      </c>
      <c r="O5" s="36">
        <f>(Rujukan!N6-Rujukan!N23)/Rujukan!N76</f>
        <v>0.8581940171</v>
      </c>
      <c r="P5" s="36">
        <f>(Rujukan!O6-Rujukan!O23)/Rujukan!O76</f>
        <v>1.551462915</v>
      </c>
      <c r="Q5" s="36">
        <f>(Rujukan!P6-Rujukan!P23)/Rujukan!P76</f>
        <v>3.925266698</v>
      </c>
      <c r="R5" s="36">
        <f>(Rujukan!Q6-Rujukan!Q23)/Rujukan!Q76</f>
        <v>3.810510243</v>
      </c>
      <c r="S5" s="36">
        <f>(Rujukan!R6-Rujukan!R23)/Rujukan!R76</f>
        <v>3.589591735</v>
      </c>
      <c r="T5" s="36">
        <f>(Rujukan!S6-Rujukan!S23)/Rujukan!S76</f>
        <v>3.052627493</v>
      </c>
      <c r="U5" s="36">
        <f>(Rujukan!T6-Rujukan!T23)/Rujukan!T76</f>
        <v>1.380195143</v>
      </c>
      <c r="V5" s="36">
        <f>(Rujukan!U6-Rujukan!U23)/Rujukan!U76</f>
        <v>2.109226897</v>
      </c>
    </row>
    <row r="6">
      <c r="A6" s="35" t="s">
        <v>21</v>
      </c>
      <c r="B6" s="41" t="s">
        <v>668</v>
      </c>
      <c r="C6" s="36">
        <f>Rujukan!B7/Rujukan!B76</f>
        <v>0.3290300907</v>
      </c>
      <c r="D6" s="36">
        <f>Rujukan!C7/Rujukan!C76</f>
        <v>0.5142284267</v>
      </c>
      <c r="E6" s="36">
        <f>Rujukan!D7/Rujukan!D76</f>
        <v>0.2360277605</v>
      </c>
      <c r="F6" s="36">
        <f>Rujukan!E7/Rujukan!E76</f>
        <v>0.2195957245</v>
      </c>
      <c r="G6" s="36">
        <f>Rujukan!F7/Rujukan!F76</f>
        <v>0.4320944236</v>
      </c>
      <c r="H6" s="36">
        <f>Rujukan!G7/Rujukan!G76</f>
        <v>0.9106536365</v>
      </c>
      <c r="I6" s="36">
        <f>Rujukan!H7/Rujukan!H76</f>
        <v>0.09093023073</v>
      </c>
      <c r="J6" s="36">
        <f>Rujukan!I7/Rujukan!I76</f>
        <v>0.04041737558</v>
      </c>
      <c r="K6" s="36">
        <f>Rujukan!J7/Rujukan!J76</f>
        <v>0.332528263</v>
      </c>
      <c r="L6" s="36">
        <f>Rujukan!K7/Rujukan!K76</f>
        <v>0.5091095431</v>
      </c>
      <c r="M6" s="36">
        <f>Rujukan!L7/Rujukan!L76</f>
        <v>0.6595967215</v>
      </c>
      <c r="N6" s="36">
        <f>Rujukan!M7/Rujukan!M76</f>
        <v>0.5649654909</v>
      </c>
      <c r="O6" s="36">
        <f>Rujukan!N7/Rujukan!N76</f>
        <v>0.4323143536</v>
      </c>
      <c r="P6" s="36">
        <f>Rujukan!O7/Rujukan!O76</f>
        <v>0.9384824452</v>
      </c>
      <c r="Q6" s="36">
        <f>Rujukan!P7/Rujukan!P76</f>
        <v>3.028153805</v>
      </c>
      <c r="R6" s="36">
        <f>Rujukan!Q7/Rujukan!Q76</f>
        <v>3.185277049</v>
      </c>
      <c r="S6" s="36">
        <f>Rujukan!R7/Rujukan!R76</f>
        <v>1.79689553</v>
      </c>
      <c r="T6" s="36">
        <f>Rujukan!S7/Rujukan!S76</f>
        <v>1.706035324</v>
      </c>
      <c r="U6" s="36">
        <f>Rujukan!T7/Rujukan!T76</f>
        <v>0.6118893069</v>
      </c>
      <c r="V6" s="36">
        <f>Rujukan!U7/Rujukan!U76</f>
        <v>1.641598906</v>
      </c>
    </row>
    <row r="7">
      <c r="A7" s="35" t="s">
        <v>25</v>
      </c>
      <c r="B7" s="41" t="s">
        <v>669</v>
      </c>
      <c r="C7" s="36">
        <f>(Rujukan!B6-Rujukan!B76)/Rujukan!B5</f>
        <v>0.09236244023</v>
      </c>
      <c r="D7" s="36">
        <f>(Rujukan!C6-Rujukan!C76)/Rujukan!C5</f>
        <v>0.1466741835</v>
      </c>
      <c r="E7" s="36">
        <f>(Rujukan!D6-Rujukan!D76)/Rujukan!D5</f>
        <v>0.001838073458</v>
      </c>
      <c r="F7" s="36">
        <f>(Rujukan!E6-Rujukan!E76)/Rujukan!E5</f>
        <v>-0.05610541456</v>
      </c>
      <c r="G7" s="36">
        <f>(Rujukan!F6-Rujukan!F76)/Rujukan!F5</f>
        <v>0.1274364037</v>
      </c>
      <c r="H7" s="36">
        <f>(Rujukan!G6-Rujukan!G76)/Rujukan!G5</f>
        <v>0.2626218214</v>
      </c>
      <c r="I7" s="36">
        <f>(Rujukan!H6-Rujukan!H76)/Rujukan!H5</f>
        <v>-0.3019744977</v>
      </c>
      <c r="J7" s="36">
        <f>(Rujukan!I6-Rujukan!I76)/Rujukan!I5</f>
        <v>-0.2661002656</v>
      </c>
      <c r="K7" s="36">
        <f>(Rujukan!J6-Rujukan!J76)/Rujukan!J5</f>
        <v>0.1432039173</v>
      </c>
      <c r="L7" s="36">
        <f>(Rujukan!K6-Rujukan!K76)/Rujukan!K5</f>
        <v>0.1510107071</v>
      </c>
      <c r="M7" s="36">
        <f>(Rujukan!L6-Rujukan!L76)/Rujukan!L5</f>
        <v>0.345800719</v>
      </c>
      <c r="N7" s="36">
        <f>(Rujukan!M6-Rujukan!M76)/Rujukan!M5</f>
        <v>0.3357336033</v>
      </c>
      <c r="O7" s="36">
        <f>(Rujukan!N6-Rujukan!N76)/Rujukan!N5</f>
        <v>0.06272742895</v>
      </c>
      <c r="P7" s="36">
        <f>(Rujukan!O6-Rujukan!O76)/Rujukan!O5</f>
        <v>0.2135650007</v>
      </c>
      <c r="Q7" s="36">
        <f>(Rujukan!P6-Rujukan!P76)/Rujukan!P5</f>
        <v>0.6318309116</v>
      </c>
      <c r="R7" s="36">
        <f>(Rujukan!Q6-Rujukan!Q76)/Rujukan!Q5</f>
        <v>0.6473991644</v>
      </c>
      <c r="S7" s="36">
        <f>(Rujukan!R6-Rujukan!R76)/Rujukan!R5</f>
        <v>0.4124678143</v>
      </c>
      <c r="T7" s="36">
        <f>(Rujukan!S6-Rujukan!S76)/Rujukan!S5</f>
        <v>0.40505145</v>
      </c>
      <c r="U7" s="36">
        <f>(Rujukan!T6-Rujukan!T76)/Rujukan!T5</f>
        <v>0.1074357965</v>
      </c>
      <c r="V7" s="36">
        <f>(Rujukan!U6-Rujukan!U76)/Rujukan!U5</f>
        <v>0.2295672221</v>
      </c>
    </row>
    <row r="8">
      <c r="A8" s="35" t="s">
        <v>29</v>
      </c>
      <c r="B8" s="41" t="s">
        <v>30</v>
      </c>
      <c r="C8" s="36">
        <f>Rujukan!B6/((Rujukan!B149*-1)/365)</f>
        <v>249.3592732</v>
      </c>
      <c r="D8" s="36">
        <f>Rujukan!C6/((Rujukan!C149*-1)/365)</f>
        <v>283.7705315</v>
      </c>
      <c r="E8" s="36">
        <f>Rujukan!D6/((Rujukan!D149*-1)/365)</f>
        <v>75.39404059</v>
      </c>
      <c r="F8" s="36">
        <f>Rujukan!E6/((Rujukan!E149*-1)/365)</f>
        <v>74.34676612</v>
      </c>
      <c r="G8" s="36">
        <f>Rujukan!F6/((Rujukan!F149*-1)/365)</f>
        <v>246.4895058</v>
      </c>
      <c r="H8" s="36">
        <f>Rujukan!G6/((Rujukan!G149*-1)/365)</f>
        <v>324.2528498</v>
      </c>
      <c r="I8" s="36">
        <f>Rujukan!H6/((Rujukan!H149*-1)/365)</f>
        <v>116.3946226</v>
      </c>
      <c r="J8" s="36">
        <f>Rujukan!I6/((Rujukan!I149*-1)/365)</f>
        <v>124.6836825</v>
      </c>
      <c r="K8" s="36">
        <f>Rujukan!J6/((Rujukan!J149*-1)/365)</f>
        <v>300.2418925</v>
      </c>
      <c r="L8" s="36">
        <f>Rujukan!K6/((Rujukan!K149*-1)/365)</f>
        <v>262.8782734</v>
      </c>
      <c r="M8" s="36">
        <f>Rujukan!L6/((Rujukan!L149*-1)/365)</f>
        <v>874.6151619</v>
      </c>
      <c r="N8" s="36">
        <f>Rujukan!M6/((Rujukan!M149*-1)/365)</f>
        <v>828.5112549</v>
      </c>
      <c r="O8" s="36">
        <f>Rujukan!N6/((Rujukan!N149*-1)/365)</f>
        <v>278.2965726</v>
      </c>
      <c r="P8" s="36">
        <f>Rujukan!O6/((Rujukan!O149*-1)/365)</f>
        <v>336.5107259</v>
      </c>
      <c r="Q8" s="36">
        <f>Rujukan!P6/((Rujukan!P149*-1)/365)</f>
        <v>528.0752315</v>
      </c>
      <c r="R8" s="36">
        <f>Rujukan!Q6/((Rujukan!Q149*-1)/365)</f>
        <v>560.1010593</v>
      </c>
      <c r="S8" s="36">
        <f>Rujukan!R6/((Rujukan!R149*-1)/365)</f>
        <v>487.5607455</v>
      </c>
      <c r="T8" s="36">
        <f>Rujukan!S6/((Rujukan!S149*-1)/365)</f>
        <v>471.9962436</v>
      </c>
      <c r="U8" s="36">
        <f>Rujukan!T6/((Rujukan!T149*-1)/365)</f>
        <v>290.5238214</v>
      </c>
      <c r="V8" s="36">
        <f>Rujukan!U6/((Rujukan!U149*-1)/365)</f>
        <v>522.2337308</v>
      </c>
    </row>
    <row r="9">
      <c r="A9" s="21" t="s">
        <v>33</v>
      </c>
      <c r="B9" s="22" t="s">
        <v>5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</row>
    <row r="10">
      <c r="A10" s="35" t="s">
        <v>35</v>
      </c>
      <c r="B10" s="41" t="s">
        <v>670</v>
      </c>
      <c r="C10" s="36">
        <f>Rujukan!B75/Rujukan!B5</f>
        <v>0.4381202614</v>
      </c>
      <c r="D10" s="36">
        <f>Rujukan!C75/Rujukan!C5</f>
        <v>0.4103030024</v>
      </c>
      <c r="E10" s="36">
        <f>Rujukan!D75/Rujukan!D5</f>
        <v>0.5414029061</v>
      </c>
      <c r="F10" s="36">
        <f>Rujukan!E75/Rujukan!E5</f>
        <v>0.6269240629</v>
      </c>
      <c r="G10" s="36">
        <f>Rujukan!F75/Rujukan!F5</f>
        <v>0.4544146019</v>
      </c>
      <c r="H10" s="36">
        <f>Rujukan!G75/Rujukan!G5</f>
        <v>0.3627921467</v>
      </c>
      <c r="I10" s="36">
        <f>Rujukan!H75/Rujukan!H5</f>
        <v>0.7970943021</v>
      </c>
      <c r="J10" s="36">
        <f>Rujukan!I75/Rujukan!I5</f>
        <v>0.7817867058</v>
      </c>
      <c r="K10" s="36">
        <f>Rujukan!J75/Rujukan!J5</f>
        <v>0.5489419777</v>
      </c>
      <c r="L10" s="36">
        <f>Rujukan!K75/Rujukan!K5</f>
        <v>0.5357181609</v>
      </c>
      <c r="M10" s="36">
        <f>Rujukan!L75/Rujukan!L5</f>
        <v>0.4074103484</v>
      </c>
      <c r="N10" s="36">
        <f>Rujukan!M75/Rujukan!M5</f>
        <v>0.418590788</v>
      </c>
      <c r="O10" s="36">
        <f>Rujukan!N75/Rujukan!N5</f>
        <v>0.2927567598</v>
      </c>
      <c r="P10" s="36">
        <f>Rujukan!O75/Rujukan!O5</f>
        <v>0.2388245016</v>
      </c>
      <c r="Q10" s="36">
        <f>Rujukan!P75/Rujukan!P5</f>
        <v>0.2020917248</v>
      </c>
      <c r="R10" s="36">
        <f>Rujukan!Q75/Rujukan!Q5</f>
        <v>0.1814346511</v>
      </c>
      <c r="S10" s="36">
        <f>Rujukan!R75/Rujukan!R5</f>
        <v>0.1297360942</v>
      </c>
      <c r="T10" s="36">
        <f>Rujukan!S75/Rujukan!S5</f>
        <v>0.1411185066</v>
      </c>
      <c r="U10" s="36">
        <f>Rujukan!T75/Rujukan!T5</f>
        <v>0.2806838058</v>
      </c>
      <c r="V10" s="36">
        <f>Rujukan!U75/Rujukan!U5</f>
        <v>0.2240632146</v>
      </c>
    </row>
    <row r="11">
      <c r="A11" s="35" t="s">
        <v>38</v>
      </c>
      <c r="B11" s="41" t="s">
        <v>670</v>
      </c>
      <c r="C11" s="36">
        <f>Rujukan!B75/Rujukan!B131</f>
        <v>0.7797402743</v>
      </c>
      <c r="D11" s="36">
        <f>Rujukan!C75/Rujukan!C131</f>
        <v>0.695786148</v>
      </c>
      <c r="E11" s="36">
        <f>Rujukan!D75/Rujukan!D131</f>
        <v>1.180563317</v>
      </c>
      <c r="F11" s="36">
        <f>Rujukan!E75/Rujukan!E131</f>
        <v>1.680419455</v>
      </c>
      <c r="G11" s="36">
        <f>Rujukan!F75/Rujukan!F131</f>
        <v>0.8328936286</v>
      </c>
      <c r="H11" s="36">
        <f>Rujukan!G75/Rujukan!G131</f>
        <v>0.5693466344</v>
      </c>
      <c r="I11" s="36">
        <f>Rujukan!H75/Rujukan!H131</f>
        <v>3.928397824</v>
      </c>
      <c r="J11" s="36">
        <f>Rujukan!I75/Rujukan!I131</f>
        <v>3.582672213</v>
      </c>
      <c r="K11" s="36">
        <f>Rujukan!J75/Rujukan!J131</f>
        <v>1.217009676</v>
      </c>
      <c r="L11" s="36">
        <f>Rujukan!K75/Rujukan!K131</f>
        <v>1.153864131</v>
      </c>
      <c r="M11" s="36">
        <f>Rujukan!L75/Rujukan!L131</f>
        <v>0.6875083749</v>
      </c>
      <c r="N11" s="36">
        <f>Rujukan!M75/Rujukan!M131</f>
        <v>0.7199589881</v>
      </c>
      <c r="O11" s="36">
        <f>Rujukan!N75/Rujukan!N131</f>
        <v>0.413940697</v>
      </c>
      <c r="P11" s="36">
        <f>Rujukan!O75/Rujukan!O131</f>
        <v>0.313757474</v>
      </c>
      <c r="Q11" s="36">
        <f>Rujukan!P75/Rujukan!P131</f>
        <v>0.253276888</v>
      </c>
      <c r="R11" s="36">
        <f>Rujukan!Q75/Rujukan!Q131</f>
        <v>0.2216495621</v>
      </c>
      <c r="S11" s="36">
        <f>Rujukan!R75/Rujukan!R131</f>
        <v>0.1490767264</v>
      </c>
      <c r="T11" s="36">
        <f>Rujukan!S75/Rujukan!S131</f>
        <v>0.1643049801</v>
      </c>
      <c r="U11" s="36">
        <f>Rujukan!T75/Rujukan!T131</f>
        <v>0.3902092128</v>
      </c>
      <c r="V11" s="36">
        <f>Rujukan!U75/Rujukan!U131</f>
        <v>0.2887647794</v>
      </c>
    </row>
    <row r="12">
      <c r="A12" s="35" t="s">
        <v>40</v>
      </c>
      <c r="B12" s="41" t="s">
        <v>670</v>
      </c>
      <c r="C12" s="36">
        <f>Rujukan!B5/Rujukan!B131</f>
        <v>1.779740274</v>
      </c>
      <c r="D12" s="36">
        <f>Rujukan!C5/Rujukan!C131</f>
        <v>1.695786148</v>
      </c>
      <c r="E12" s="36">
        <f>Rujukan!D5/Rujukan!D131</f>
        <v>2.180563317</v>
      </c>
      <c r="F12" s="36">
        <f>Rujukan!E5/Rujukan!E131</f>
        <v>2.680419455</v>
      </c>
      <c r="G12" s="36">
        <f>Rujukan!F5/Rujukan!F131</f>
        <v>1.832893629</v>
      </c>
      <c r="H12" s="36">
        <f>Rujukan!G5/Rujukan!G131</f>
        <v>1.569346634</v>
      </c>
      <c r="I12" s="36">
        <f>Rujukan!H5/Rujukan!H131</f>
        <v>4.928397824</v>
      </c>
      <c r="J12" s="36">
        <f>Rujukan!I5/Rujukan!I131</f>
        <v>4.582672213</v>
      </c>
      <c r="K12" s="36">
        <f>Rujukan!J5/Rujukan!J131</f>
        <v>2.217009676</v>
      </c>
      <c r="L12" s="36">
        <f>Rujukan!K5/Rujukan!K131</f>
        <v>2.153864131</v>
      </c>
      <c r="M12" s="36">
        <f>Rujukan!L5/Rujukan!L131</f>
        <v>1.687508375</v>
      </c>
      <c r="N12" s="36">
        <f>Rujukan!M5/Rujukan!M131</f>
        <v>1.719958988</v>
      </c>
      <c r="O12" s="36">
        <f>Rujukan!N5/Rujukan!N131</f>
        <v>1.413940697</v>
      </c>
      <c r="P12" s="36">
        <f>Rujukan!O5/Rujukan!O131</f>
        <v>1.313757474</v>
      </c>
      <c r="Q12" s="36">
        <f>Rujukan!P5/Rujukan!P131</f>
        <v>1.253276888</v>
      </c>
      <c r="R12" s="36">
        <f>Rujukan!Q5/Rujukan!Q131</f>
        <v>1.221649562</v>
      </c>
      <c r="S12" s="36">
        <f>Rujukan!R5/Rujukan!R131</f>
        <v>1.149076726</v>
      </c>
      <c r="T12" s="36">
        <f>Rujukan!S5/Rujukan!S131</f>
        <v>1.16430498</v>
      </c>
      <c r="U12" s="36">
        <f>Rujukan!T5/Rujukan!T131</f>
        <v>1.390209213</v>
      </c>
      <c r="V12" s="36">
        <f>Rujukan!U5/Rujukan!U131</f>
        <v>1.288764779</v>
      </c>
    </row>
    <row r="13">
      <c r="A13" s="35" t="s">
        <v>42</v>
      </c>
      <c r="B13" s="41" t="s">
        <v>671</v>
      </c>
      <c r="C13" s="36">
        <f>Rujukan!B109/(Rujukan!B109+Rujukan!B131)</f>
        <v>0.2190471438</v>
      </c>
      <c r="D13" s="36">
        <f>Rujukan!C109/(Rujukan!C109+Rujukan!C131)</f>
        <v>0.1712994604</v>
      </c>
      <c r="E13" s="36">
        <f>Rujukan!D109/(Rujukan!D109+Rujukan!D131)</f>
        <v>0.07525388536</v>
      </c>
      <c r="F13" s="36">
        <f>Rujukan!E109/(Rujukan!E109+Rujukan!E131)</f>
        <v>0.1412246162</v>
      </c>
      <c r="G13" s="36">
        <f>Rujukan!F109/(Rujukan!F109+Rujukan!F131)</f>
        <v>0.2428542967</v>
      </c>
      <c r="H13" s="36">
        <f>Rujukan!G109/(Rujukan!G109+Rujukan!G131)</f>
        <v>0.09068385637</v>
      </c>
      <c r="I13" s="36">
        <f>Rujukan!H109/(Rujukan!H109+Rujukan!H131)</f>
        <v>0.3784623789</v>
      </c>
      <c r="J13" s="36">
        <f>Rujukan!I109/(Rujukan!I109+Rujukan!I131)</f>
        <v>0.3197191711</v>
      </c>
      <c r="K13" s="36">
        <f>Rujukan!J109/(Rujukan!J109+Rujukan!J131)</f>
        <v>0.2462065423</v>
      </c>
      <c r="L13" s="36">
        <f>Rujukan!K109/(Rujukan!K109+Rujukan!K131)</f>
        <v>0.2745952686</v>
      </c>
      <c r="M13" s="36">
        <f>Rujukan!L109/(Rujukan!L109+Rujukan!L131)</f>
        <v>0.2502357676</v>
      </c>
      <c r="N13" s="36">
        <f>Rujukan!M109/(Rujukan!M109+Rujukan!M131)</f>
        <v>0.2426298609</v>
      </c>
      <c r="O13" s="36">
        <f>Rujukan!N109/(Rujukan!N109+Rujukan!N131)</f>
        <v>0.05888066212</v>
      </c>
      <c r="P13" s="36">
        <f>Rujukan!O109/(Rujukan!O109+Rujukan!O131)</f>
        <v>0.06306789541</v>
      </c>
      <c r="Q13" s="36">
        <f>Rujukan!P109/(Rujukan!P109+Rujukan!P131)</f>
        <v>0.1149194979</v>
      </c>
      <c r="R13" s="36">
        <f>Rujukan!Q109/(Rujukan!Q109+Rujukan!Q131)</f>
        <v>0.09810754665</v>
      </c>
      <c r="S13" s="36">
        <f>Rujukan!R109/(Rujukan!R109+Rujukan!R131)</f>
        <v>0.01247868378</v>
      </c>
      <c r="T13" s="36">
        <f>Rujukan!S109/(Rujukan!S109+Rujukan!S131)</f>
        <v>0.009863026545</v>
      </c>
      <c r="U13" s="36">
        <f>Rujukan!T109/(Rujukan!T109+Rujukan!T131)</f>
        <v>0.1464418871</v>
      </c>
      <c r="V13" s="36">
        <f>Rujukan!U109/(Rujukan!U109+Rujukan!U131)</f>
        <v>0.05774936951</v>
      </c>
    </row>
    <row r="14">
      <c r="A14" s="21" t="s">
        <v>49</v>
      </c>
      <c r="B14" s="22" t="s">
        <v>5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</row>
    <row r="15">
      <c r="A15" s="35" t="s">
        <v>51</v>
      </c>
      <c r="B15" s="41" t="s">
        <v>671</v>
      </c>
      <c r="C15" s="36">
        <f>Rujukan!B150/Rujukan!B148</f>
        <v>0.2315796124</v>
      </c>
      <c r="D15" s="36">
        <f>Rujukan!C150/Rujukan!C148</f>
        <v>0.2325576765</v>
      </c>
      <c r="E15" s="36">
        <f>Rujukan!D150/Rujukan!D148</f>
        <v>0.2156826908</v>
      </c>
      <c r="F15" s="36">
        <f>Rujukan!E150/Rujukan!E148</f>
        <v>0.2065773419</v>
      </c>
      <c r="G15" s="36">
        <f>Rujukan!F150/Rujukan!F148</f>
        <v>0.2783117794</v>
      </c>
      <c r="H15" s="36">
        <f>Rujukan!G150/Rujukan!G148</f>
        <v>0.2812021863</v>
      </c>
      <c r="I15" s="36">
        <f>Rujukan!H150/Rujukan!H148</f>
        <v>0.4971203713</v>
      </c>
      <c r="J15" s="36">
        <f>Rujukan!I150/Rujukan!I148</f>
        <v>0.462529223</v>
      </c>
      <c r="K15" s="36">
        <f>Rujukan!J150/Rujukan!J148</f>
        <v>0.4530044004</v>
      </c>
      <c r="L15" s="36">
        <f>Rujukan!K150/Rujukan!K148</f>
        <v>0.4465646942</v>
      </c>
      <c r="M15" s="36">
        <f>Rujukan!L150/Rujukan!L148</f>
        <v>0.3253918203</v>
      </c>
      <c r="N15" s="36">
        <f>Rujukan!M150/Rujukan!M148</f>
        <v>0.397223377</v>
      </c>
      <c r="O15" s="36">
        <f>Rujukan!N150/Rujukan!N148</f>
        <v>0.3257272689</v>
      </c>
      <c r="P15" s="36">
        <f>Rujukan!O150/Rujukan!O148</f>
        <v>0.3149847155</v>
      </c>
      <c r="Q15" s="36">
        <f>Rujukan!P150/Rujukan!P148</f>
        <v>0.4858320847</v>
      </c>
      <c r="R15" s="36">
        <f>Rujukan!Q150/Rujukan!Q148</f>
        <v>0.4832245761</v>
      </c>
      <c r="S15" s="36">
        <f>Rujukan!R150/Rujukan!R148</f>
        <v>0.5661061771</v>
      </c>
      <c r="T15" s="36">
        <f>Rujukan!S150/Rujukan!S148</f>
        <v>0.5610343025</v>
      </c>
      <c r="U15" s="36">
        <f>Rujukan!T150/Rujukan!T148</f>
        <v>0.4131748212</v>
      </c>
      <c r="V15" s="36">
        <f>Rujukan!U150/Rujukan!U148</f>
        <v>0.5987091152</v>
      </c>
    </row>
    <row r="16">
      <c r="A16" s="35" t="s">
        <v>54</v>
      </c>
      <c r="B16" s="41" t="s">
        <v>671</v>
      </c>
      <c r="C16" s="36">
        <f>Rujukan!B191/Rujukan!B148</f>
        <v>0.1068943187</v>
      </c>
      <c r="D16" s="36">
        <f>Rujukan!C191/Rujukan!C148</f>
        <v>0.09603854283</v>
      </c>
      <c r="E16" s="36">
        <f>Rujukan!D191/Rujukan!D148</f>
        <v>0.03182633212</v>
      </c>
      <c r="F16" s="36">
        <f>Rujukan!E191/Rujukan!E148</f>
        <v>0.0294587903</v>
      </c>
      <c r="G16" s="36">
        <f>Rujukan!F191/Rujukan!F148</f>
        <v>0.1602990495</v>
      </c>
      <c r="H16" s="36">
        <f>Rujukan!G191/Rujukan!G148</f>
        <v>0.1699339587</v>
      </c>
      <c r="I16" s="36">
        <f>Rujukan!H191/Rujukan!H148</f>
        <v>0.1243399586</v>
      </c>
      <c r="J16" s="36">
        <f>Rujukan!I191/Rujukan!I148</f>
        <v>0.1301529995</v>
      </c>
      <c r="K16" s="36">
        <f>Rujukan!J191/Rujukan!J148</f>
        <v>0.05683122966</v>
      </c>
      <c r="L16" s="36">
        <f>Rujukan!K191/Rujukan!K148</f>
        <v>0.07862246235</v>
      </c>
      <c r="M16" s="36">
        <f>Rujukan!L191/Rujukan!L148</f>
        <v>0.1182695807</v>
      </c>
      <c r="N16" s="36">
        <f>Rujukan!M191/Rujukan!M148</f>
        <v>0.2142372819</v>
      </c>
      <c r="O16" s="36">
        <f>Rujukan!N191/Rujukan!N148</f>
        <v>0.1086513934</v>
      </c>
      <c r="P16" s="36">
        <f>Rujukan!O191/Rujukan!O148</f>
        <v>0.1128370058</v>
      </c>
      <c r="Q16" s="36">
        <f>Rujukan!P191/Rujukan!P148</f>
        <v>0.100304903</v>
      </c>
      <c r="R16" s="36">
        <f>Rujukan!Q191/Rujukan!Q148</f>
        <v>0.09823483396</v>
      </c>
      <c r="S16" s="36">
        <f>Rujukan!R191/Rujukan!R148</f>
        <v>0.2665918849</v>
      </c>
      <c r="T16" s="36">
        <f>Rujukan!S191/Rujukan!S148</f>
        <v>0.2857864253</v>
      </c>
      <c r="U16" s="36">
        <f>Rujukan!T191/Rujukan!T148</f>
        <v>0.1631995035</v>
      </c>
      <c r="V16" s="36">
        <f>Rujukan!U191/Rujukan!U148</f>
        <v>0.333636661</v>
      </c>
    </row>
    <row r="17">
      <c r="A17" s="35" t="s">
        <v>57</v>
      </c>
      <c r="B17" s="41" t="s">
        <v>671</v>
      </c>
      <c r="C17" s="36">
        <f>Rujukan!B191/Rujukan!B5</f>
        <v>0.07592684421</v>
      </c>
      <c r="D17" s="36">
        <f>Rujukan!C191/Rujukan!C5</f>
        <v>0.07003196249</v>
      </c>
      <c r="E17" s="36">
        <f>Rujukan!D191/Rujukan!D5</f>
        <v>0.09938792303</v>
      </c>
      <c r="F17" s="36">
        <f>Rujukan!E191/Rujukan!E5</f>
        <v>0.09286604103</v>
      </c>
      <c r="G17" s="36">
        <f>Rujukan!F191/Rujukan!F5</f>
        <v>0.1338181487</v>
      </c>
      <c r="H17" s="36">
        <f>Rujukan!G191/Rujukan!G5</f>
        <v>0.1495257058</v>
      </c>
      <c r="I17" s="36">
        <f>Rujukan!H191/Rujukan!H5</f>
        <v>0.2881010096</v>
      </c>
      <c r="J17" s="36">
        <f>Rujukan!I191/Rujukan!I5</f>
        <v>0.292866449</v>
      </c>
      <c r="K17" s="36">
        <f>Rujukan!J191/Rujukan!J5</f>
        <v>0.06881414045</v>
      </c>
      <c r="L17" s="36">
        <f>Rujukan!K191/Rujukan!K5</f>
        <v>0.1007908773</v>
      </c>
      <c r="M17" s="36">
        <f>Rujukan!L191/Rujukan!L5</f>
        <v>0.04063766835</v>
      </c>
      <c r="N17" s="36">
        <f>Rujukan!M191/Rujukan!M5</f>
        <v>0.08894697814</v>
      </c>
      <c r="O17" s="36">
        <f>Rujukan!N191/Rujukan!N5</f>
        <v>0.06577704387</v>
      </c>
      <c r="P17" s="36">
        <f>Rujukan!O191/Rujukan!O5</f>
        <v>0.07167283464</v>
      </c>
      <c r="Q17" s="36">
        <f>Rujukan!P191/Rujukan!P5</f>
        <v>0.09847555287</v>
      </c>
      <c r="R17" s="36">
        <f>Rujukan!Q191/Rujukan!Q5</f>
        <v>0.0916429204</v>
      </c>
      <c r="S17" s="36">
        <f>Rujukan!R191/Rujukan!R5</f>
        <v>0.2443381741</v>
      </c>
      <c r="T17" s="36">
        <f>Rujukan!S191/Rujukan!S5</f>
        <v>0.2706675729</v>
      </c>
      <c r="U17" s="36">
        <f>Rujukan!T191/Rujukan!T5</f>
        <v>0.09248900546</v>
      </c>
      <c r="V17" s="36">
        <f>Rujukan!U191/Rujukan!U5</f>
        <v>0.2359651425</v>
      </c>
    </row>
    <row r="18">
      <c r="A18" s="35" t="s">
        <v>60</v>
      </c>
      <c r="B18" s="41" t="s">
        <v>671</v>
      </c>
      <c r="C18" s="36">
        <f>Rujukan!B191/Rujukan!B131</f>
        <v>0.1351300625</v>
      </c>
      <c r="D18" s="36">
        <f>Rujukan!C191/Rujukan!C131</f>
        <v>0.1187592319</v>
      </c>
      <c r="E18" s="36">
        <f>Rujukan!D191/Rujukan!D131</f>
        <v>0.2167216591</v>
      </c>
      <c r="F18" s="36">
        <f>Rujukan!E191/Rujukan!E131</f>
        <v>0.2489199431</v>
      </c>
      <c r="G18" s="36">
        <f>Rujukan!F191/Rujukan!F131</f>
        <v>0.2452744322</v>
      </c>
      <c r="H18" s="36">
        <f>Rujukan!G191/Rujukan!G131</f>
        <v>0.2346576632</v>
      </c>
      <c r="I18" s="36">
        <f>Rujukan!H191/Rujukan!H131</f>
        <v>1.419876388</v>
      </c>
      <c r="J18" s="36">
        <f>Rujukan!I191/Rujukan!I131</f>
        <v>1.342110938</v>
      </c>
      <c r="K18" s="36">
        <f>Rujukan!J191/Rujukan!J131</f>
        <v>0.1525616153</v>
      </c>
      <c r="L18" s="36">
        <f>Rujukan!K191/Rujukan!K131</f>
        <v>0.2170898553</v>
      </c>
      <c r="M18" s="36">
        <f>Rujukan!L191/Rujukan!L131</f>
        <v>0.06857640567</v>
      </c>
      <c r="N18" s="36">
        <f>Rujukan!M191/Rujukan!M131</f>
        <v>0.1529851545</v>
      </c>
      <c r="O18" s="36">
        <f>Rujukan!N191/Rujukan!N131</f>
        <v>0.09300483926</v>
      </c>
      <c r="P18" s="36">
        <f>Rujukan!O191/Rujukan!O131</f>
        <v>0.09416072219</v>
      </c>
      <c r="Q18" s="36">
        <f>Rujukan!P191/Rujukan!P131</f>
        <v>0.1234171344</v>
      </c>
      <c r="R18" s="36">
        <f>Rujukan!Q191/Rujukan!Q131</f>
        <v>0.1119555336</v>
      </c>
      <c r="S18" s="36">
        <f>Rujukan!R191/Rujukan!R131</f>
        <v>0.2807633092</v>
      </c>
      <c r="T18" s="36">
        <f>Rujukan!S191/Rujukan!S131</f>
        <v>0.315139603</v>
      </c>
      <c r="U18" s="36">
        <f>Rujukan!T191/Rujukan!T131</f>
        <v>0.1285790675</v>
      </c>
      <c r="V18" s="36">
        <f>Rujukan!U191/Rujukan!U131</f>
        <v>0.3041035648</v>
      </c>
    </row>
    <row r="19">
      <c r="A19" s="21" t="s">
        <v>63</v>
      </c>
      <c r="B19" s="22" t="s">
        <v>5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</row>
    <row r="20">
      <c r="A20" s="42" t="s">
        <v>65</v>
      </c>
      <c r="B20" s="47">
        <v>45327.0</v>
      </c>
      <c r="C20" s="36">
        <f>Rujukan!B149*-1/Rujukan!B23</f>
        <v>6.215315039</v>
      </c>
      <c r="D20" s="36">
        <f>Rujukan!C149*-1/Rujukan!C23</f>
        <v>7.155616743</v>
      </c>
      <c r="E20" s="36">
        <f>Rujukan!D149*-1/Rujukan!D23</f>
        <v>8.309726063</v>
      </c>
      <c r="F20" s="36">
        <f>Rujukan!E149*-1/Rujukan!E23</f>
        <v>8.424478125</v>
      </c>
      <c r="G20" s="36">
        <f>Rujukan!F149*-1/Rujukan!F23</f>
        <v>5.400134065</v>
      </c>
      <c r="H20" s="36">
        <f>Rujukan!G149*-1/Rujukan!G23</f>
        <v>5.77304567</v>
      </c>
      <c r="I20" s="36">
        <f>Rujukan!H149*-1/Rujukan!H23</f>
        <v>8.016735864</v>
      </c>
      <c r="J20" s="36">
        <f>Rujukan!I149*-1/Rujukan!I23</f>
        <v>8.439224781</v>
      </c>
      <c r="K20" s="36">
        <f>Rujukan!J149*-1/Rujukan!J23</f>
        <v>2.253382254</v>
      </c>
      <c r="L20" s="36">
        <f>Rujukan!K149*-1/Rujukan!K23</f>
        <v>3.172776025</v>
      </c>
      <c r="M20" s="36">
        <f>Rujukan!L149*-1/Rujukan!L23</f>
        <v>6.349591208</v>
      </c>
      <c r="N20" s="36">
        <f>Rujukan!M149*-1/Rujukan!M23</f>
        <v>4.958899408</v>
      </c>
      <c r="O20" s="36">
        <f>Rujukan!N149*-1/Rujukan!N23</f>
        <v>4.166707463</v>
      </c>
      <c r="P20" s="36">
        <f>Rujukan!O149*-1/Rujukan!O23</f>
        <v>3.951361854</v>
      </c>
      <c r="Q20" s="36">
        <f>Rujukan!P149*-1/Rujukan!P23</f>
        <v>1.46861304</v>
      </c>
      <c r="R20" s="36">
        <f>Rujukan!Q149*-1/Rujukan!Q23</f>
        <v>1.243378616</v>
      </c>
      <c r="S20" s="36">
        <f>Rujukan!R149*-1/Rujukan!R23</f>
        <v>3.788027538</v>
      </c>
      <c r="T20" s="36">
        <f>Rujukan!S149*-1/Rujukan!S23</f>
        <v>3.127086159</v>
      </c>
      <c r="U20" s="36">
        <f>Rujukan!T149*-1/Rujukan!T23</f>
        <v>6.980667044</v>
      </c>
      <c r="V20" s="36">
        <f>Rujukan!U149*-1/Rujukan!U23</f>
        <v>8.401604488</v>
      </c>
    </row>
    <row r="21">
      <c r="A21" s="42" t="s">
        <v>68</v>
      </c>
      <c r="B21" s="49" t="s">
        <v>69</v>
      </c>
      <c r="C21" s="36">
        <f t="shared" ref="C21:V21" si="1">365/C20</f>
        <v>58.72590491</v>
      </c>
      <c r="D21" s="36">
        <f t="shared" si="1"/>
        <v>51.00888059</v>
      </c>
      <c r="E21" s="36">
        <f t="shared" si="1"/>
        <v>43.92443232</v>
      </c>
      <c r="F21" s="36">
        <f t="shared" si="1"/>
        <v>43.32612591</v>
      </c>
      <c r="G21" s="36">
        <f t="shared" si="1"/>
        <v>67.59091452</v>
      </c>
      <c r="H21" s="36">
        <f t="shared" si="1"/>
        <v>63.22485926</v>
      </c>
      <c r="I21" s="36">
        <f t="shared" si="1"/>
        <v>45.52975253</v>
      </c>
      <c r="J21" s="36">
        <f t="shared" si="1"/>
        <v>43.25041807</v>
      </c>
      <c r="K21" s="36">
        <f t="shared" si="1"/>
        <v>161.9787319</v>
      </c>
      <c r="L21" s="36">
        <f t="shared" si="1"/>
        <v>115.0412122</v>
      </c>
      <c r="M21" s="36">
        <f t="shared" si="1"/>
        <v>57.48401559</v>
      </c>
      <c r="N21" s="36">
        <f t="shared" si="1"/>
        <v>73.60504217</v>
      </c>
      <c r="O21" s="36">
        <f t="shared" si="1"/>
        <v>87.59914231</v>
      </c>
      <c r="P21" s="36">
        <f t="shared" si="1"/>
        <v>92.37321549</v>
      </c>
      <c r="Q21" s="36">
        <f t="shared" si="1"/>
        <v>248.533814</v>
      </c>
      <c r="R21" s="36">
        <f t="shared" si="1"/>
        <v>293.5549923</v>
      </c>
      <c r="S21" s="36">
        <f t="shared" si="1"/>
        <v>96.35621609</v>
      </c>
      <c r="T21" s="36">
        <f t="shared" si="1"/>
        <v>116.7220797</v>
      </c>
      <c r="U21" s="36">
        <f t="shared" si="1"/>
        <v>52.28726678</v>
      </c>
      <c r="V21" s="36">
        <f t="shared" si="1"/>
        <v>43.44408268</v>
      </c>
    </row>
    <row r="22">
      <c r="A22" s="42" t="s">
        <v>72</v>
      </c>
      <c r="B22" s="49" t="s">
        <v>73</v>
      </c>
      <c r="C22" s="36">
        <f>Rujukan!B148/Rujukan!B13</f>
        <v>11.33098289</v>
      </c>
      <c r="D22" s="36">
        <f>Rujukan!C148/Rujukan!C13</f>
        <v>10.24227698</v>
      </c>
      <c r="E22" s="36">
        <f>Rujukan!D148/Rujukan!D13</f>
        <v>41.59205056</v>
      </c>
      <c r="F22" s="36">
        <f>Rujukan!E148/Rujukan!E13</f>
        <v>44.81834282</v>
      </c>
      <c r="G22" s="36">
        <f>Rujukan!F148/Rujukan!F13</f>
        <v>6.6604355</v>
      </c>
      <c r="H22" s="36">
        <f>Rujukan!G148/Rujukan!G13</f>
        <v>7.25676112</v>
      </c>
      <c r="I22" s="36">
        <f>Rujukan!H148/Rujukan!H13</f>
        <v>16.47938679</v>
      </c>
      <c r="J22" s="36">
        <f>Rujukan!I148/Rujukan!I13</f>
        <v>10.50296637</v>
      </c>
      <c r="K22" s="36">
        <f>Rujukan!J148/Rujukan!J13</f>
        <v>43.57296836</v>
      </c>
      <c r="L22" s="36">
        <f>Rujukan!K148/Rujukan!K13</f>
        <v>39.07649101</v>
      </c>
      <c r="M22" s="36">
        <f>Rujukan!L148/Rujukan!L13</f>
        <v>2.052102731</v>
      </c>
      <c r="N22" s="36">
        <f>Rujukan!M148/Rujukan!M13</f>
        <v>3.147017685</v>
      </c>
      <c r="O22" s="36">
        <f>Rujukan!N148/Rujukan!N13</f>
        <v>6.546287256</v>
      </c>
      <c r="P22" s="36">
        <f>Rujukan!O148/Rujukan!O13</f>
        <v>6.157729161</v>
      </c>
      <c r="Q22" s="36">
        <f>Rujukan!P148/Rujukan!P13</f>
        <v>38.32574194</v>
      </c>
      <c r="R22" s="36">
        <f>Rujukan!Q148/Rujukan!Q13</f>
        <v>78.77012525</v>
      </c>
      <c r="S22" s="36">
        <f>Rujukan!R148/Rujukan!R13</f>
        <v>4.521149404</v>
      </c>
      <c r="T22" s="36">
        <f>Rujukan!S148/Rujukan!S13</f>
        <v>5.629440686</v>
      </c>
      <c r="U22" s="36">
        <f>Rujukan!T148/Rujukan!T13</f>
        <v>8.322159495</v>
      </c>
      <c r="V22" s="36">
        <f>Rujukan!U148/Rujukan!U13</f>
        <v>13.05454012</v>
      </c>
    </row>
    <row r="23">
      <c r="A23" s="42" t="s">
        <v>76</v>
      </c>
      <c r="B23" s="49" t="s">
        <v>69</v>
      </c>
      <c r="C23" s="36">
        <f t="shared" ref="C23:V23" si="2">365/C22</f>
        <v>32.21256298</v>
      </c>
      <c r="D23" s="36">
        <f t="shared" si="2"/>
        <v>35.63660706</v>
      </c>
      <c r="E23" s="36">
        <f t="shared" si="2"/>
        <v>8.775715432</v>
      </c>
      <c r="F23" s="36">
        <f t="shared" si="2"/>
        <v>8.143986971</v>
      </c>
      <c r="G23" s="36">
        <f t="shared" si="2"/>
        <v>54.80122133</v>
      </c>
      <c r="H23" s="36">
        <f t="shared" si="2"/>
        <v>50.29792134</v>
      </c>
      <c r="I23" s="36">
        <f t="shared" si="2"/>
        <v>22.1488824</v>
      </c>
      <c r="J23" s="36">
        <f t="shared" si="2"/>
        <v>34.75208691</v>
      </c>
      <c r="K23" s="36">
        <f t="shared" si="2"/>
        <v>8.37675315</v>
      </c>
      <c r="L23" s="36">
        <f t="shared" si="2"/>
        <v>9.34065446</v>
      </c>
      <c r="M23" s="36">
        <f t="shared" si="2"/>
        <v>177.866339</v>
      </c>
      <c r="N23" s="36">
        <f t="shared" si="2"/>
        <v>115.9828246</v>
      </c>
      <c r="O23" s="36">
        <f t="shared" si="2"/>
        <v>55.75679552</v>
      </c>
      <c r="P23" s="36">
        <f t="shared" si="2"/>
        <v>59.27509808</v>
      </c>
      <c r="Q23" s="36">
        <f t="shared" si="2"/>
        <v>9.523625154</v>
      </c>
      <c r="R23" s="36">
        <f t="shared" si="2"/>
        <v>4.633736443</v>
      </c>
      <c r="S23" s="36">
        <f t="shared" si="2"/>
        <v>80.7316829</v>
      </c>
      <c r="T23" s="36">
        <f t="shared" si="2"/>
        <v>64.83770243</v>
      </c>
      <c r="U23" s="36">
        <f t="shared" si="2"/>
        <v>43.85880855</v>
      </c>
      <c r="V23" s="36">
        <f t="shared" si="2"/>
        <v>27.95962145</v>
      </c>
    </row>
    <row r="24">
      <c r="A24" s="42" t="s">
        <v>79</v>
      </c>
      <c r="B24" s="47">
        <v>45355.0</v>
      </c>
      <c r="C24" s="36">
        <f>Rujukan!B148/Rujukan!B63</f>
        <v>4.341800277</v>
      </c>
      <c r="D24" s="36">
        <f>Rujukan!C148/Rujukan!C63</f>
        <v>5.062130476</v>
      </c>
      <c r="E24" s="36">
        <f>Rujukan!D148/Rujukan!D63</f>
        <v>13.28088969</v>
      </c>
      <c r="F24" s="36">
        <f>Rujukan!E148/Rujukan!E63</f>
        <v>13.45422197</v>
      </c>
      <c r="G24" s="36">
        <f>Rujukan!F148/Rujukan!F63</f>
        <v>3.571602663</v>
      </c>
      <c r="H24" s="36">
        <f>Rujukan!G148/Rujukan!G63</f>
        <v>5.220382064</v>
      </c>
      <c r="I24" s="36">
        <f>Rujukan!H148/Rujukan!H63</f>
        <v>4.146977134</v>
      </c>
      <c r="J24" s="36">
        <f>Rujukan!I148/Rujukan!I63</f>
        <v>4.322437531</v>
      </c>
      <c r="K24" s="36">
        <f>Rujukan!J148/Rujukan!J63</f>
        <v>7.027107211</v>
      </c>
      <c r="L24" s="36">
        <f>Rujukan!K148/Rujukan!K63</f>
        <v>8.187372573</v>
      </c>
      <c r="M24" s="36">
        <f>Rujukan!L148/Rujukan!L63</f>
        <v>1.044753601</v>
      </c>
      <c r="N24" s="36">
        <f>Rujukan!M148/Rujukan!M63</f>
        <v>1.215439167</v>
      </c>
      <c r="O24" s="36">
        <f>Rujukan!N148/Rujukan!N63</f>
        <v>0.9370427646</v>
      </c>
      <c r="P24" s="36">
        <f>Rujukan!O148/Rujukan!O63</f>
        <v>1.096231259</v>
      </c>
      <c r="Q24" s="36">
        <f>Rujukan!P148/Rujukan!P63</f>
        <v>17.9410391</v>
      </c>
      <c r="R24" s="36">
        <f>Rujukan!Q148/Rujukan!Q63</f>
        <v>15.88354671</v>
      </c>
      <c r="S24" s="36">
        <f>Rujukan!R148/Rujukan!R63</f>
        <v>2.293884099</v>
      </c>
      <c r="T24" s="36">
        <f>Rujukan!S148/Rujukan!S63</f>
        <v>2.399698418</v>
      </c>
      <c r="U24" s="36">
        <f>Rujukan!T148/Rujukan!T63</f>
        <v>5.468780796</v>
      </c>
      <c r="V24" s="36">
        <f>Rujukan!U148/Rujukan!U63</f>
        <v>17.44091352</v>
      </c>
    </row>
    <row r="25">
      <c r="A25" s="42" t="s">
        <v>82</v>
      </c>
      <c r="B25" s="47">
        <v>45293.0</v>
      </c>
      <c r="C25" s="36">
        <f>Rujukan!B148/Rujukan!B5</f>
        <v>0.7102982191</v>
      </c>
      <c r="D25" s="36">
        <f>Rujukan!C148/Rujukan!C5</f>
        <v>0.7292068416</v>
      </c>
      <c r="E25" s="36">
        <f>Rujukan!D148/Rujukan!D5</f>
        <v>3.12282052</v>
      </c>
      <c r="F25" s="36">
        <f>Rujukan!E148/Rujukan!E5</f>
        <v>3.152405108</v>
      </c>
      <c r="G25" s="36">
        <f>Rujukan!F148/Rujukan!F5</f>
        <v>0.834803133</v>
      </c>
      <c r="H25" s="36">
        <f>Rujukan!G148/Rujukan!G5</f>
        <v>0.8799047995</v>
      </c>
      <c r="I25" s="36">
        <f>Rujukan!H148/Rujukan!H5</f>
        <v>2.317042831</v>
      </c>
      <c r="J25" s="36">
        <f>Rujukan!I148/Rujukan!I5</f>
        <v>2.250170569</v>
      </c>
      <c r="K25" s="36">
        <f>Rujukan!J148/Rujukan!J5</f>
        <v>1.21085081</v>
      </c>
      <c r="L25" s="36">
        <f>Rujukan!K148/Rujukan!K5</f>
        <v>1.281960323</v>
      </c>
      <c r="M25" s="36">
        <f>Rujukan!L148/Rujukan!L5</f>
        <v>0.3436020329</v>
      </c>
      <c r="N25" s="36">
        <f>Rujukan!M148/Rujukan!M5</f>
        <v>0.415179736</v>
      </c>
      <c r="O25" s="36">
        <f>Rujukan!N148/Rujukan!N5</f>
        <v>0.6053953091</v>
      </c>
      <c r="P25" s="36">
        <f>Rujukan!O148/Rujukan!O5</f>
        <v>0.6351890863</v>
      </c>
      <c r="Q25" s="36">
        <f>Rujukan!P148/Rujukan!P5</f>
        <v>0.9817621064</v>
      </c>
      <c r="R25" s="36">
        <f>Rujukan!Q148/Rujukan!Q5</f>
        <v>0.9328963741</v>
      </c>
      <c r="S25" s="36">
        <f>Rujukan!R148/Rujukan!R5</f>
        <v>0.9165251756</v>
      </c>
      <c r="T25" s="36">
        <f>Rujukan!S148/Rujukan!S5</f>
        <v>0.9470973739</v>
      </c>
      <c r="U25" s="36">
        <f>Rujukan!T148/Rujukan!T5</f>
        <v>0.5667235712</v>
      </c>
      <c r="V25" s="36">
        <f>Rujukan!U148/Rujukan!U5</f>
        <v>0.7072518403</v>
      </c>
    </row>
    <row r="26">
      <c r="A26" s="21" t="s">
        <v>85</v>
      </c>
      <c r="B26" s="22" t="s">
        <v>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</row>
    <row r="27">
      <c r="A27" s="43" t="s">
        <v>87</v>
      </c>
      <c r="B27" s="212"/>
      <c r="C27" s="43">
        <v>5650.0</v>
      </c>
      <c r="D27" s="43">
        <v>5700.0</v>
      </c>
      <c r="E27" s="43">
        <v>2930.0</v>
      </c>
      <c r="F27" s="43">
        <v>2650.0</v>
      </c>
      <c r="G27" s="43">
        <v>22625.0</v>
      </c>
      <c r="H27" s="43">
        <v>26075.0</v>
      </c>
      <c r="I27" s="43">
        <v>3530.0</v>
      </c>
      <c r="J27" s="43">
        <v>4700.0</v>
      </c>
      <c r="K27" s="43">
        <v>1790.0</v>
      </c>
      <c r="L27" s="43">
        <v>1445.0</v>
      </c>
      <c r="M27" s="43">
        <v>8325.0</v>
      </c>
      <c r="N27" s="43">
        <v>8725.0</v>
      </c>
      <c r="O27" s="43">
        <v>9400.0</v>
      </c>
      <c r="P27" s="43">
        <v>9900.0</v>
      </c>
      <c r="Q27" s="43">
        <v>720.0</v>
      </c>
      <c r="R27" s="43">
        <v>496.0</v>
      </c>
      <c r="S27" s="43">
        <v>525.0</v>
      </c>
      <c r="T27" s="43">
        <v>755.0</v>
      </c>
      <c r="U27" s="43">
        <v>1335.0</v>
      </c>
      <c r="V27" s="43">
        <v>1620.0</v>
      </c>
      <c r="W27" s="74"/>
      <c r="X27" s="74"/>
      <c r="Y27" s="74"/>
      <c r="Z27" s="74"/>
    </row>
    <row r="28">
      <c r="A28" s="43" t="s">
        <v>90</v>
      </c>
      <c r="B28" s="53"/>
      <c r="C28" s="53">
        <v>4.048355314E10</v>
      </c>
      <c r="D28" s="53">
        <v>4.048355314E10</v>
      </c>
      <c r="E28" s="43">
        <v>4.15245017E10</v>
      </c>
      <c r="F28" s="43">
        <v>4.15245017E10</v>
      </c>
      <c r="G28" s="43">
        <v>3.730135136E9</v>
      </c>
      <c r="H28" s="43">
        <v>3.730135136E9</v>
      </c>
      <c r="I28" s="43">
        <v>3.815E10</v>
      </c>
      <c r="J28" s="43">
        <v>3.815E10</v>
      </c>
      <c r="K28" s="43">
        <v>1.66E10</v>
      </c>
      <c r="L28" s="43">
        <v>1.66E10</v>
      </c>
      <c r="M28" s="43">
        <v>5.470982941E9</v>
      </c>
      <c r="N28" s="43">
        <v>5.470982941E9</v>
      </c>
      <c r="O28" s="43">
        <v>3.681231699E9</v>
      </c>
      <c r="P28" s="43">
        <v>3.681231699E9</v>
      </c>
      <c r="Q28" s="43">
        <v>1.715E10</v>
      </c>
      <c r="R28" s="43">
        <v>1.715E10</v>
      </c>
      <c r="S28" s="43">
        <v>3.0E10</v>
      </c>
      <c r="T28" s="43">
        <v>3.0E10</v>
      </c>
      <c r="U28" s="43">
        <v>1.35181E10</v>
      </c>
      <c r="V28" s="43">
        <v>1.35181E10</v>
      </c>
      <c r="W28" s="74"/>
      <c r="X28" s="74"/>
      <c r="Y28" s="74"/>
      <c r="Z28" s="74"/>
    </row>
    <row r="29">
      <c r="A29" s="43" t="s">
        <v>92</v>
      </c>
      <c r="B29" s="53"/>
      <c r="C29" s="67">
        <f>Rujukan!B131/C28</f>
        <v>6185.672466</v>
      </c>
      <c r="D29" s="67">
        <f>Rujukan!C131/D28</f>
        <v>6020.222562</v>
      </c>
      <c r="E29" s="67">
        <f>Rujukan!D131*1000000/E28</f>
        <v>378.215255</v>
      </c>
      <c r="F29" s="67">
        <f>Rujukan!E131*1000000/F28</f>
        <v>276.2391246</v>
      </c>
      <c r="G29" s="67">
        <f>Rujukan!F131/G28</f>
        <v>22528.82535</v>
      </c>
      <c r="H29" s="67">
        <f>Rujukan!G131/H28</f>
        <v>23997.47509</v>
      </c>
      <c r="I29" s="67">
        <f>Rujukan!H131/I28</f>
        <v>88.63009174</v>
      </c>
      <c r="J29" s="67">
        <f>Rujukan!I131/J28</f>
        <v>104.7773526</v>
      </c>
      <c r="K29" s="67">
        <f>Rujukan!J131*1000000/K28</f>
        <v>747.6927711</v>
      </c>
      <c r="L29" s="67">
        <f>Rujukan!K131*1000000/L28</f>
        <v>587.6973494</v>
      </c>
      <c r="M29" s="67">
        <f>Rujukan!L131*1000*15416/M28</f>
        <v>16906.79767</v>
      </c>
      <c r="N29" s="67">
        <f>Rujukan!M131*1000*15416/N28</f>
        <v>15794.20477</v>
      </c>
      <c r="O29" s="67">
        <f>Rujukan!N131*1000000/O28</f>
        <v>5696.330118</v>
      </c>
      <c r="P29" s="67">
        <f>Rujukan!O131*1000000/P28</f>
        <v>5315.314981</v>
      </c>
      <c r="Q29" s="67">
        <f>Rujukan!P131/Q28</f>
        <v>360.7229032</v>
      </c>
      <c r="R29" s="67">
        <f>Rujukan!Q131/R28</f>
        <v>346.005168</v>
      </c>
      <c r="S29" s="67">
        <f>Rujukan!R131*1000000/S28</f>
        <v>112.8647</v>
      </c>
      <c r="T29" s="67">
        <f>Rujukan!S131*1000000/T28</f>
        <v>116.8491667</v>
      </c>
      <c r="U29" s="67">
        <f>Rujukan!T131*15416/U28</f>
        <v>1339.647617</v>
      </c>
      <c r="V29" s="67">
        <f>Rujukan!U131*15416/V28</f>
        <v>1131.584538</v>
      </c>
      <c r="W29" s="74"/>
      <c r="X29" s="74"/>
      <c r="Y29" s="74"/>
      <c r="Z29" s="74"/>
    </row>
    <row r="30">
      <c r="A30" s="35" t="s">
        <v>672</v>
      </c>
      <c r="B30" s="41"/>
      <c r="C30" s="35">
        <v>519.0</v>
      </c>
      <c r="D30" s="35">
        <v>640.0</v>
      </c>
      <c r="E30" s="35">
        <v>28.68</v>
      </c>
      <c r="F30" s="35">
        <v>24.06</v>
      </c>
      <c r="G30" s="36">
        <f>701+1569</f>
        <v>2270</v>
      </c>
      <c r="H30" s="35">
        <v>7003.0</v>
      </c>
      <c r="I30" s="35">
        <v>134.0</v>
      </c>
      <c r="J30" s="35">
        <v>153.0</v>
      </c>
      <c r="K30" s="35">
        <v>8.0</v>
      </c>
      <c r="L30" s="35">
        <v>0.0</v>
      </c>
      <c r="M30" s="35">
        <v>0.0</v>
      </c>
      <c r="N30" s="35">
        <v>50.0</v>
      </c>
      <c r="O30" s="35">
        <v>90.0</v>
      </c>
      <c r="P30" s="35">
        <v>160.0</v>
      </c>
      <c r="Q30" s="35">
        <v>20.59</v>
      </c>
      <c r="R30" s="35">
        <v>31.06</v>
      </c>
      <c r="S30" s="35">
        <v>12.6</v>
      </c>
      <c r="T30" s="35">
        <v>36.5</v>
      </c>
      <c r="U30" s="35">
        <v>63.2</v>
      </c>
      <c r="V30" s="35">
        <v>75.1</v>
      </c>
    </row>
    <row r="31">
      <c r="A31" s="35" t="s">
        <v>95</v>
      </c>
      <c r="B31" s="41" t="s">
        <v>96</v>
      </c>
      <c r="C31" s="36">
        <f>Rujukan!B191/C28</f>
        <v>835.8703072</v>
      </c>
      <c r="D31" s="36">
        <f>Rujukan!C191/D28</f>
        <v>714.9570074</v>
      </c>
      <c r="E31" s="36">
        <f>Rujukan!D191/E28</f>
        <v>0.00008196743755</v>
      </c>
      <c r="F31" s="36">
        <f>Rujukan!E191/F28</f>
        <v>0.00006876142718</v>
      </c>
      <c r="G31" s="36">
        <f>Rujukan!F191/H28</f>
        <v>5525.744845</v>
      </c>
      <c r="H31" s="36">
        <f>Rujukan!G191/I28</f>
        <v>550.5925295</v>
      </c>
      <c r="I31" s="36">
        <f>Rujukan!H191/I28</f>
        <v>125.8437746</v>
      </c>
      <c r="J31" s="36">
        <f>Rujukan!I191/J28</f>
        <v>140.6228309</v>
      </c>
      <c r="K31" s="36">
        <f>Rujukan!J191/K28</f>
        <v>0.0001140692169</v>
      </c>
      <c r="L31" s="36">
        <f>Rujukan!K191/L28</f>
        <v>0.0001275831325</v>
      </c>
      <c r="M31" s="36">
        <f>Rujukan!L191/M28</f>
        <v>0.00007520805757</v>
      </c>
      <c r="N31" s="36">
        <f>Rujukan!M191/N28</f>
        <v>0.0001567383794</v>
      </c>
      <c r="O31" s="36">
        <f>Rujukan!N191/O28</f>
        <v>0.0005297862671</v>
      </c>
      <c r="P31" s="36">
        <f>Rujukan!O191/P28</f>
        <v>0.0005004938973</v>
      </c>
      <c r="Q31" s="36">
        <f>Rujukan!P191/Q28</f>
        <v>44.51938703</v>
      </c>
      <c r="R31" s="36">
        <f>Rujukan!Q191/R28</f>
        <v>38.7371932</v>
      </c>
      <c r="S31" s="36">
        <f>Rujukan!R191/S28</f>
        <v>0.00003168826667</v>
      </c>
      <c r="T31" s="36">
        <f>Rujukan!S191/T28</f>
        <v>0.0000368238</v>
      </c>
      <c r="U31" s="36">
        <f>Rujukan!T191/U28</f>
        <v>0.01117349775</v>
      </c>
      <c r="V31" s="36">
        <f>Rujukan!U191/V28</f>
        <v>0.02232219069</v>
      </c>
    </row>
    <row r="32">
      <c r="A32" s="35" t="s">
        <v>99</v>
      </c>
      <c r="B32" s="40">
        <v>45442.0</v>
      </c>
      <c r="C32" s="36">
        <f t="shared" ref="C32:V32" si="3">C31/C27</f>
        <v>0.1479416473</v>
      </c>
      <c r="D32" s="36">
        <f t="shared" si="3"/>
        <v>0.1254310539</v>
      </c>
      <c r="E32" s="36">
        <f t="shared" si="3"/>
        <v>0.00000002797523466</v>
      </c>
      <c r="F32" s="36">
        <f t="shared" si="3"/>
        <v>0.00000002594770837</v>
      </c>
      <c r="G32" s="36">
        <f t="shared" si="3"/>
        <v>0.2442318164</v>
      </c>
      <c r="H32" s="36">
        <f t="shared" si="3"/>
        <v>0.021115725</v>
      </c>
      <c r="I32" s="36">
        <f t="shared" si="3"/>
        <v>0.0356497945</v>
      </c>
      <c r="J32" s="36">
        <f t="shared" si="3"/>
        <v>0.02991975126</v>
      </c>
      <c r="K32" s="36">
        <f t="shared" si="3"/>
        <v>0.00000006372581948</v>
      </c>
      <c r="L32" s="36">
        <f t="shared" si="3"/>
        <v>0.00000008829282528</v>
      </c>
      <c r="M32" s="36">
        <f t="shared" si="3"/>
        <v>0.00000000903400091</v>
      </c>
      <c r="N32" s="36">
        <f t="shared" si="3"/>
        <v>0.00000001796428417</v>
      </c>
      <c r="O32" s="36">
        <f t="shared" si="3"/>
        <v>0.00000005636024118</v>
      </c>
      <c r="P32" s="36">
        <f t="shared" si="3"/>
        <v>0.00000005055493912</v>
      </c>
      <c r="Q32" s="36">
        <f t="shared" si="3"/>
        <v>0.06183248199</v>
      </c>
      <c r="R32" s="36">
        <f t="shared" si="3"/>
        <v>0.07809917984</v>
      </c>
      <c r="S32" s="36">
        <f t="shared" si="3"/>
        <v>0.00000006035860317</v>
      </c>
      <c r="T32" s="36">
        <f t="shared" si="3"/>
        <v>0.00000004877324503</v>
      </c>
      <c r="U32" s="36">
        <f t="shared" si="3"/>
        <v>0.00000836966124</v>
      </c>
      <c r="V32" s="36">
        <f t="shared" si="3"/>
        <v>0.00001377913006</v>
      </c>
    </row>
    <row r="33">
      <c r="A33" s="35" t="s">
        <v>102</v>
      </c>
      <c r="B33" s="45">
        <v>45437.0</v>
      </c>
      <c r="C33" s="36">
        <f t="shared" ref="C33:V33" si="4">C27/C29</f>
        <v>0.9134010943</v>
      </c>
      <c r="D33" s="36">
        <f t="shared" si="4"/>
        <v>0.9468088499</v>
      </c>
      <c r="E33" s="36">
        <f t="shared" si="4"/>
        <v>7.746911213</v>
      </c>
      <c r="F33" s="36">
        <f t="shared" si="4"/>
        <v>9.593137843</v>
      </c>
      <c r="G33" s="36">
        <f t="shared" si="4"/>
        <v>1.00426896</v>
      </c>
      <c r="H33" s="36">
        <f t="shared" si="4"/>
        <v>1.086572646</v>
      </c>
      <c r="I33" s="36">
        <f t="shared" si="4"/>
        <v>39.82845928</v>
      </c>
      <c r="J33" s="36">
        <f t="shared" si="4"/>
        <v>44.85702192</v>
      </c>
      <c r="K33" s="36">
        <f t="shared" si="4"/>
        <v>2.394031438</v>
      </c>
      <c r="L33" s="36">
        <f t="shared" si="4"/>
        <v>2.45874854</v>
      </c>
      <c r="M33" s="36">
        <f t="shared" si="4"/>
        <v>0.4924054906</v>
      </c>
      <c r="N33" s="36">
        <f t="shared" si="4"/>
        <v>0.5524178094</v>
      </c>
      <c r="O33" s="36">
        <f t="shared" si="4"/>
        <v>1.65018526</v>
      </c>
      <c r="P33" s="36">
        <f t="shared" si="4"/>
        <v>1.86254249</v>
      </c>
      <c r="Q33" s="36">
        <f t="shared" si="4"/>
        <v>1.99599192</v>
      </c>
      <c r="R33" s="36">
        <f t="shared" si="4"/>
        <v>1.4335046</v>
      </c>
      <c r="S33" s="36">
        <f t="shared" si="4"/>
        <v>4.651587254</v>
      </c>
      <c r="T33" s="36">
        <f t="shared" si="4"/>
        <v>6.461321219</v>
      </c>
      <c r="U33" s="36">
        <f t="shared" si="4"/>
        <v>0.9965307165</v>
      </c>
      <c r="V33" s="36">
        <f t="shared" si="4"/>
        <v>1.431620835</v>
      </c>
    </row>
    <row r="34">
      <c r="A34" s="35" t="s">
        <v>105</v>
      </c>
      <c r="B34" s="35" t="s">
        <v>673</v>
      </c>
      <c r="C34" s="36">
        <f t="shared" ref="C34:V34" si="5">C30/C27</f>
        <v>0.09185840708</v>
      </c>
      <c r="D34" s="36">
        <f t="shared" si="5"/>
        <v>0.1122807018</v>
      </c>
      <c r="E34" s="36">
        <f t="shared" si="5"/>
        <v>0.009788395904</v>
      </c>
      <c r="F34" s="36">
        <f t="shared" si="5"/>
        <v>0.009079245283</v>
      </c>
      <c r="G34" s="36">
        <f t="shared" si="5"/>
        <v>0.1003314917</v>
      </c>
      <c r="H34" s="36">
        <f t="shared" si="5"/>
        <v>0.2685714286</v>
      </c>
      <c r="I34" s="36">
        <f t="shared" si="5"/>
        <v>0.03796033994</v>
      </c>
      <c r="J34" s="36">
        <f t="shared" si="5"/>
        <v>0.03255319149</v>
      </c>
      <c r="K34" s="36">
        <f t="shared" si="5"/>
        <v>0.004469273743</v>
      </c>
      <c r="L34" s="36">
        <f t="shared" si="5"/>
        <v>0</v>
      </c>
      <c r="M34" s="36">
        <f t="shared" si="5"/>
        <v>0</v>
      </c>
      <c r="N34" s="36">
        <f t="shared" si="5"/>
        <v>0.005730659026</v>
      </c>
      <c r="O34" s="36">
        <f t="shared" si="5"/>
        <v>0.009574468085</v>
      </c>
      <c r="P34" s="36">
        <f t="shared" si="5"/>
        <v>0.01616161616</v>
      </c>
      <c r="Q34" s="36">
        <f t="shared" si="5"/>
        <v>0.02859722222</v>
      </c>
      <c r="R34" s="36">
        <f t="shared" si="5"/>
        <v>0.06262096774</v>
      </c>
      <c r="S34" s="36">
        <f t="shared" si="5"/>
        <v>0.024</v>
      </c>
      <c r="T34" s="36">
        <f t="shared" si="5"/>
        <v>0.04834437086</v>
      </c>
      <c r="U34" s="36">
        <f t="shared" si="5"/>
        <v>0.04734082397</v>
      </c>
      <c r="V34" s="36">
        <f t="shared" si="5"/>
        <v>0.04635802469</v>
      </c>
    </row>
  </sheetData>
  <mergeCells count="12">
    <mergeCell ref="M1:N1"/>
    <mergeCell ref="O1:P1"/>
    <mergeCell ref="Q1:R1"/>
    <mergeCell ref="S1:T1"/>
    <mergeCell ref="U1:V1"/>
    <mergeCell ref="A1:A2"/>
    <mergeCell ref="B1:B2"/>
    <mergeCell ref="C1:D1"/>
    <mergeCell ref="E1:F1"/>
    <mergeCell ref="G1:H1"/>
    <mergeCell ref="I1:J1"/>
    <mergeCell ref="K1:L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</cols>
  <sheetData>
    <row r="1">
      <c r="A1" s="213" t="s">
        <v>4</v>
      </c>
      <c r="B1" s="214" t="s">
        <v>5</v>
      </c>
      <c r="C1" s="8" t="s">
        <v>132</v>
      </c>
      <c r="D1" s="3"/>
      <c r="E1" s="3"/>
      <c r="F1" s="5"/>
      <c r="G1" s="8" t="s">
        <v>133</v>
      </c>
      <c r="H1" s="3"/>
      <c r="I1" s="3"/>
      <c r="J1" s="5"/>
      <c r="K1" s="8" t="s">
        <v>134</v>
      </c>
      <c r="L1" s="3"/>
      <c r="M1" s="3"/>
      <c r="N1" s="5"/>
      <c r="O1" s="8" t="s">
        <v>135</v>
      </c>
      <c r="P1" s="3"/>
      <c r="Q1" s="3"/>
      <c r="R1" s="5"/>
      <c r="S1" s="8" t="s">
        <v>136</v>
      </c>
      <c r="T1" s="3"/>
      <c r="U1" s="3"/>
      <c r="V1" s="5"/>
      <c r="W1" s="8" t="s">
        <v>137</v>
      </c>
      <c r="X1" s="3"/>
      <c r="Y1" s="3"/>
      <c r="Z1" s="5"/>
      <c r="AA1" s="8" t="s">
        <v>138</v>
      </c>
      <c r="AB1" s="3"/>
      <c r="AC1" s="3"/>
      <c r="AD1" s="5"/>
      <c r="AE1" s="8" t="s">
        <v>139</v>
      </c>
      <c r="AF1" s="3"/>
      <c r="AG1" s="3"/>
      <c r="AH1" s="5"/>
      <c r="AI1" s="8" t="s">
        <v>140</v>
      </c>
      <c r="AJ1" s="3"/>
      <c r="AK1" s="3"/>
      <c r="AL1" s="5"/>
      <c r="AM1" s="8" t="s">
        <v>141</v>
      </c>
      <c r="AN1" s="3"/>
      <c r="AO1" s="3"/>
      <c r="AP1" s="5"/>
      <c r="AQ1" s="215"/>
    </row>
    <row r="2">
      <c r="A2" s="11"/>
      <c r="B2" s="11"/>
      <c r="C2" s="216" t="s">
        <v>1</v>
      </c>
      <c r="D2" s="5"/>
      <c r="E2" s="217">
        <v>2022.0</v>
      </c>
      <c r="F2" s="5"/>
      <c r="G2" s="216" t="s">
        <v>1</v>
      </c>
      <c r="H2" s="5"/>
      <c r="I2" s="217">
        <v>2022.0</v>
      </c>
      <c r="J2" s="5"/>
      <c r="K2" s="216" t="s">
        <v>1</v>
      </c>
      <c r="L2" s="5"/>
      <c r="M2" s="217">
        <v>2022.0</v>
      </c>
      <c r="N2" s="5"/>
      <c r="O2" s="216" t="s">
        <v>1</v>
      </c>
      <c r="P2" s="5"/>
      <c r="Q2" s="217">
        <v>2022.0</v>
      </c>
      <c r="R2" s="5"/>
      <c r="S2" s="216" t="s">
        <v>1</v>
      </c>
      <c r="T2" s="5"/>
      <c r="U2" s="217">
        <v>2022.0</v>
      </c>
      <c r="V2" s="5"/>
      <c r="W2" s="216" t="s">
        <v>1</v>
      </c>
      <c r="X2" s="5"/>
      <c r="Y2" s="217">
        <v>2022.0</v>
      </c>
      <c r="Z2" s="5"/>
      <c r="AA2" s="216" t="s">
        <v>1</v>
      </c>
      <c r="AB2" s="5"/>
      <c r="AC2" s="217">
        <v>2022.0</v>
      </c>
      <c r="AD2" s="5"/>
      <c r="AE2" s="216" t="s">
        <v>1</v>
      </c>
      <c r="AF2" s="5"/>
      <c r="AG2" s="217">
        <v>2022.0</v>
      </c>
      <c r="AH2" s="5"/>
      <c r="AI2" s="217">
        <v>2023.0</v>
      </c>
      <c r="AJ2" s="5"/>
      <c r="AK2" s="217">
        <v>2022.0</v>
      </c>
      <c r="AL2" s="5"/>
      <c r="AM2" s="217">
        <v>2023.0</v>
      </c>
      <c r="AN2" s="5"/>
      <c r="AO2" s="217">
        <v>2022.0</v>
      </c>
      <c r="AP2" s="5"/>
      <c r="AQ2" s="218"/>
    </row>
    <row r="3">
      <c r="A3" s="21" t="s">
        <v>12</v>
      </c>
      <c r="B3" s="22" t="s">
        <v>5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</row>
    <row r="4">
      <c r="A4" s="31" t="s">
        <v>15</v>
      </c>
      <c r="B4" s="32">
        <v>2.0</v>
      </c>
      <c r="C4" s="36">
        <v>1.3292540512869735</v>
      </c>
      <c r="D4" s="36" t="s">
        <v>674</v>
      </c>
      <c r="E4" s="36">
        <v>1.5085655799593953</v>
      </c>
      <c r="F4" s="36" t="s">
        <v>674</v>
      </c>
      <c r="G4" s="36">
        <v>1.003646368892135</v>
      </c>
      <c r="H4" s="36" t="s">
        <v>674</v>
      </c>
      <c r="I4" s="36">
        <v>0.9007988391896778</v>
      </c>
      <c r="J4" s="36" t="s">
        <v>674</v>
      </c>
      <c r="K4" s="36">
        <v>1.4560776437749086</v>
      </c>
      <c r="L4" s="36" t="s">
        <v>674</v>
      </c>
      <c r="M4" s="36">
        <v>1.877614796461494</v>
      </c>
      <c r="N4" s="36" t="s">
        <v>674</v>
      </c>
      <c r="O4" s="36">
        <v>0.5516622107261888</v>
      </c>
      <c r="P4" s="36" t="s">
        <v>674</v>
      </c>
      <c r="Q4" s="36">
        <v>0.6082327892692487</v>
      </c>
      <c r="R4" s="36" t="s">
        <v>674</v>
      </c>
      <c r="S4" s="36">
        <v>1.3565693451792782</v>
      </c>
      <c r="T4" s="36" t="s">
        <v>674</v>
      </c>
      <c r="U4" s="36">
        <v>1.4195108304850381</v>
      </c>
      <c r="V4" s="36" t="s">
        <v>674</v>
      </c>
      <c r="W4" s="36">
        <v>2.649560694126366</v>
      </c>
      <c r="X4" s="36" t="s">
        <v>675</v>
      </c>
      <c r="Y4" s="36">
        <v>2.445062890568669</v>
      </c>
      <c r="Z4" s="36" t="s">
        <v>675</v>
      </c>
      <c r="AA4" s="36">
        <v>1.252415689232643</v>
      </c>
      <c r="AB4" s="36" t="s">
        <v>674</v>
      </c>
      <c r="AC4" s="36">
        <v>2.1384829843605098</v>
      </c>
      <c r="AD4" s="36" t="s">
        <v>675</v>
      </c>
      <c r="AE4" s="36">
        <v>7.415130604576036</v>
      </c>
      <c r="AF4" s="36" t="s">
        <v>675</v>
      </c>
      <c r="AG4" s="36">
        <v>8.007136806017325</v>
      </c>
      <c r="AH4" s="36" t="s">
        <v>675</v>
      </c>
      <c r="AI4" s="36">
        <v>4.4737314899595</v>
      </c>
      <c r="AJ4" s="36" t="s">
        <v>675</v>
      </c>
      <c r="AK4" s="36">
        <v>4.055540358711242</v>
      </c>
      <c r="AL4" s="36" t="s">
        <v>675</v>
      </c>
      <c r="AM4" s="36">
        <v>1.6831152042679447</v>
      </c>
      <c r="AN4" s="36" t="s">
        <v>674</v>
      </c>
      <c r="AO4" s="36">
        <v>2.3006124632314213</v>
      </c>
      <c r="AP4" s="36" t="s">
        <v>675</v>
      </c>
    </row>
    <row r="5">
      <c r="A5" s="35" t="s">
        <v>18</v>
      </c>
      <c r="B5" s="40">
        <v>45298.0</v>
      </c>
      <c r="C5" s="36">
        <v>1.0162051478939707</v>
      </c>
      <c r="D5" s="36" t="s">
        <v>676</v>
      </c>
      <c r="E5" s="36">
        <v>1.237394922733603</v>
      </c>
      <c r="F5" s="36" t="s">
        <v>676</v>
      </c>
      <c r="G5" s="36">
        <v>0.4189238012765738</v>
      </c>
      <c r="H5" s="36" t="s">
        <v>674</v>
      </c>
      <c r="I5" s="36">
        <v>0.37585167648577006</v>
      </c>
      <c r="J5" s="36" t="s">
        <v>674</v>
      </c>
      <c r="K5" s="36">
        <v>1.05680052550404</v>
      </c>
      <c r="L5" s="36" t="s">
        <v>676</v>
      </c>
      <c r="M5" s="36">
        <v>1.511505658698889</v>
      </c>
      <c r="N5" s="36" t="s">
        <v>676</v>
      </c>
      <c r="O5" s="36">
        <v>0.3358700773202489</v>
      </c>
      <c r="P5" s="36" t="s">
        <v>674</v>
      </c>
      <c r="Q5" s="36">
        <v>0.39724830522648563</v>
      </c>
      <c r="R5" s="36" t="s">
        <v>674</v>
      </c>
      <c r="S5" s="36">
        <v>0.6247081766988731</v>
      </c>
      <c r="T5" s="36" t="s">
        <v>674</v>
      </c>
      <c r="U5" s="36">
        <v>0.7983022207779313</v>
      </c>
      <c r="V5" s="36" t="s">
        <v>674</v>
      </c>
      <c r="W5" s="36">
        <v>2.4754185172290164</v>
      </c>
      <c r="X5" s="36" t="s">
        <v>676</v>
      </c>
      <c r="Y5" s="36">
        <v>2.227843201510106</v>
      </c>
      <c r="Z5" s="36" t="s">
        <v>676</v>
      </c>
      <c r="AA5" s="36">
        <v>0.8581940170628134</v>
      </c>
      <c r="AB5" s="36" t="s">
        <v>674</v>
      </c>
      <c r="AC5" s="36">
        <v>1.5514629153124995</v>
      </c>
      <c r="AD5" s="36" t="s">
        <v>676</v>
      </c>
      <c r="AE5" s="36">
        <v>3.9252666982392412</v>
      </c>
      <c r="AF5" s="36" t="s">
        <v>676</v>
      </c>
      <c r="AG5" s="36">
        <v>3.8105102427769655</v>
      </c>
      <c r="AH5" s="36" t="s">
        <v>676</v>
      </c>
      <c r="AI5" s="36">
        <v>3.589591734689239</v>
      </c>
      <c r="AJ5" s="36" t="s">
        <v>676</v>
      </c>
      <c r="AK5" s="36">
        <v>3.052627493309281</v>
      </c>
      <c r="AL5" s="36" t="s">
        <v>676</v>
      </c>
      <c r="AM5" s="36">
        <v>1.3801951432882513</v>
      </c>
      <c r="AN5" s="36" t="s">
        <v>676</v>
      </c>
      <c r="AO5" s="36">
        <v>2.109226897398257</v>
      </c>
      <c r="AP5" s="36" t="s">
        <v>676</v>
      </c>
    </row>
    <row r="6">
      <c r="A6" s="35" t="s">
        <v>21</v>
      </c>
      <c r="B6" s="41" t="s">
        <v>22</v>
      </c>
      <c r="C6" s="36">
        <v>0.3290300907040361</v>
      </c>
      <c r="D6" s="36" t="s">
        <v>674</v>
      </c>
      <c r="E6" s="36">
        <v>0.5142284266514539</v>
      </c>
      <c r="F6" s="36" t="s">
        <v>676</v>
      </c>
      <c r="G6" s="36">
        <v>0.23602776052983368</v>
      </c>
      <c r="H6" s="36" t="s">
        <v>674</v>
      </c>
      <c r="I6" s="36">
        <v>0.21959572452653459</v>
      </c>
      <c r="J6" s="36" t="s">
        <v>674</v>
      </c>
      <c r="K6" s="36">
        <v>0.4320944236202272</v>
      </c>
      <c r="L6" s="36" t="s">
        <v>674</v>
      </c>
      <c r="M6" s="36">
        <v>0.9106536364925691</v>
      </c>
      <c r="N6" s="36" t="s">
        <v>676</v>
      </c>
      <c r="O6" s="36">
        <v>0.09093023073479896</v>
      </c>
      <c r="P6" s="36" t="s">
        <v>674</v>
      </c>
      <c r="Q6" s="36">
        <v>0.04041737557669558</v>
      </c>
      <c r="R6" s="36" t="s">
        <v>674</v>
      </c>
      <c r="S6" s="36">
        <v>0.3325282629736043</v>
      </c>
      <c r="T6" s="36" t="s">
        <v>674</v>
      </c>
      <c r="U6" s="36">
        <v>0.5091095431035999</v>
      </c>
      <c r="V6" s="36" t="s">
        <v>676</v>
      </c>
      <c r="W6" s="36">
        <v>0.6595967214952937</v>
      </c>
      <c r="X6" s="36" t="s">
        <v>676</v>
      </c>
      <c r="Y6" s="36">
        <v>0.5649654908848522</v>
      </c>
      <c r="Z6" s="36" t="s">
        <v>676</v>
      </c>
      <c r="AA6" s="36">
        <v>0.4323143535852171</v>
      </c>
      <c r="AB6" s="36" t="s">
        <v>674</v>
      </c>
      <c r="AC6" s="36">
        <v>0.9384824451821511</v>
      </c>
      <c r="AD6" s="36" t="s">
        <v>676</v>
      </c>
      <c r="AE6" s="36">
        <v>3.02815380529992</v>
      </c>
      <c r="AF6" s="36" t="s">
        <v>675</v>
      </c>
      <c r="AG6" s="36">
        <v>3.1852770492985396</v>
      </c>
      <c r="AH6" s="36" t="s">
        <v>675</v>
      </c>
      <c r="AI6" s="36">
        <v>1.796895529883393</v>
      </c>
      <c r="AJ6" s="36" t="s">
        <v>675</v>
      </c>
      <c r="AK6" s="36">
        <v>1.7060353240377932</v>
      </c>
      <c r="AL6" s="36" t="s">
        <v>675</v>
      </c>
      <c r="AM6" s="36">
        <v>0.6118893068521841</v>
      </c>
      <c r="AN6" s="36" t="s">
        <v>676</v>
      </c>
      <c r="AO6" s="36">
        <v>1.6415989055167164</v>
      </c>
      <c r="AP6" s="36" t="s">
        <v>675</v>
      </c>
    </row>
    <row r="7">
      <c r="A7" s="35" t="s">
        <v>25</v>
      </c>
      <c r="B7" s="41" t="s">
        <v>26</v>
      </c>
      <c r="C7" s="36">
        <v>0.09236244023164654</v>
      </c>
      <c r="D7" s="36" t="s">
        <v>674</v>
      </c>
      <c r="E7" s="36">
        <v>0.146674183456449</v>
      </c>
      <c r="F7" s="36" t="s">
        <v>674</v>
      </c>
      <c r="G7" s="36">
        <v>0.0018380734577047608</v>
      </c>
      <c r="H7" s="36" t="s">
        <v>674</v>
      </c>
      <c r="I7" s="36">
        <v>-0.05610541455668145</v>
      </c>
      <c r="J7" s="36" t="s">
        <v>674</v>
      </c>
      <c r="K7" s="36">
        <v>0.1274364037432926</v>
      </c>
      <c r="L7" s="36" t="s">
        <v>674</v>
      </c>
      <c r="M7" s="36">
        <v>0.26262182137558404</v>
      </c>
      <c r="N7" s="36" t="s">
        <v>676</v>
      </c>
      <c r="O7" s="36">
        <v>-0.3019744977312287</v>
      </c>
      <c r="P7" s="36" t="s">
        <v>674</v>
      </c>
      <c r="Q7" s="36">
        <v>-0.2661002655622735</v>
      </c>
      <c r="R7" s="36" t="s">
        <v>674</v>
      </c>
      <c r="S7" s="36">
        <v>0.1432039172784946</v>
      </c>
      <c r="T7" s="36" t="s">
        <v>674</v>
      </c>
      <c r="U7" s="36">
        <v>0.1510107070913969</v>
      </c>
      <c r="V7" s="36" t="s">
        <v>674</v>
      </c>
      <c r="W7" s="36">
        <v>0.3458007189630403</v>
      </c>
      <c r="X7" s="36" t="s">
        <v>676</v>
      </c>
      <c r="Y7" s="36">
        <v>0.3357336033269711</v>
      </c>
      <c r="Z7" s="36" t="s">
        <v>676</v>
      </c>
      <c r="AA7" s="36">
        <v>0.06272742894560795</v>
      </c>
      <c r="AB7" s="36" t="s">
        <v>674</v>
      </c>
      <c r="AC7" s="36">
        <v>0.21356500068135395</v>
      </c>
      <c r="AD7" s="36" t="s">
        <v>676</v>
      </c>
      <c r="AE7" s="36">
        <v>0.6318309115963499</v>
      </c>
      <c r="AF7" s="36" t="s">
        <v>675</v>
      </c>
      <c r="AG7" s="36">
        <v>0.6473991643821542</v>
      </c>
      <c r="AH7" s="36" t="s">
        <v>675</v>
      </c>
      <c r="AI7" s="36">
        <v>0.412467814324701</v>
      </c>
      <c r="AJ7" s="36" t="s">
        <v>676</v>
      </c>
      <c r="AK7" s="36">
        <v>0.40505144995322734</v>
      </c>
      <c r="AL7" s="36" t="s">
        <v>676</v>
      </c>
      <c r="AM7" s="36">
        <v>0.10743579653527115</v>
      </c>
      <c r="AN7" s="36" t="s">
        <v>674</v>
      </c>
      <c r="AO7" s="36">
        <v>0.22956722212570163</v>
      </c>
      <c r="AP7" s="36" t="s">
        <v>676</v>
      </c>
    </row>
    <row r="8">
      <c r="A8" s="35" t="s">
        <v>29</v>
      </c>
      <c r="B8" s="41" t="s">
        <v>30</v>
      </c>
      <c r="C8" s="36">
        <v>249.3592731906847</v>
      </c>
      <c r="D8" s="36" t="s">
        <v>675</v>
      </c>
      <c r="E8" s="36">
        <v>283.7705314949566</v>
      </c>
      <c r="F8" s="36" t="s">
        <v>675</v>
      </c>
      <c r="G8" s="36">
        <v>75.39404059435161</v>
      </c>
      <c r="H8" s="36" t="s">
        <v>674</v>
      </c>
      <c r="I8" s="36">
        <v>74.34676611899039</v>
      </c>
      <c r="J8" s="36" t="s">
        <v>674</v>
      </c>
      <c r="K8" s="36">
        <v>246.4895058006546</v>
      </c>
      <c r="L8" s="36" t="s">
        <v>675</v>
      </c>
      <c r="M8" s="36">
        <v>324.25284977489616</v>
      </c>
      <c r="N8" s="36" t="s">
        <v>675</v>
      </c>
      <c r="O8" s="36">
        <v>116.39462262926081</v>
      </c>
      <c r="P8" s="36" t="s">
        <v>675</v>
      </c>
      <c r="Q8" s="36">
        <v>124.68368250818004</v>
      </c>
      <c r="R8" s="36" t="s">
        <v>675</v>
      </c>
      <c r="S8" s="36">
        <v>300.24189252236584</v>
      </c>
      <c r="T8" s="36" t="s">
        <v>675</v>
      </c>
      <c r="U8" s="36">
        <v>262.87827335185796</v>
      </c>
      <c r="V8" s="36" t="s">
        <v>675</v>
      </c>
      <c r="W8" s="36">
        <v>874.6151619063526</v>
      </c>
      <c r="X8" s="36" t="s">
        <v>675</v>
      </c>
      <c r="Y8" s="36">
        <v>828.5112548509072</v>
      </c>
      <c r="Z8" s="36" t="s">
        <v>675</v>
      </c>
      <c r="AA8" s="36">
        <v>278.296572569301</v>
      </c>
      <c r="AB8" s="36" t="s">
        <v>675</v>
      </c>
      <c r="AC8" s="36">
        <v>336.5107258572103</v>
      </c>
      <c r="AD8" s="36" t="s">
        <v>675</v>
      </c>
      <c r="AE8" s="36">
        <v>528.0752314856918</v>
      </c>
      <c r="AF8" s="36" t="s">
        <v>675</v>
      </c>
      <c r="AG8" s="36">
        <v>560.1010593330229</v>
      </c>
      <c r="AH8" s="36" t="s">
        <v>675</v>
      </c>
      <c r="AI8" s="36">
        <v>487.5607454588346</v>
      </c>
      <c r="AJ8" s="36" t="s">
        <v>675</v>
      </c>
      <c r="AK8" s="36">
        <v>471.99624358805113</v>
      </c>
      <c r="AL8" s="36" t="s">
        <v>675</v>
      </c>
      <c r="AM8" s="36">
        <v>290.5238214352647</v>
      </c>
      <c r="AN8" s="36" t="s">
        <v>675</v>
      </c>
      <c r="AO8" s="36">
        <v>522.2337307853902</v>
      </c>
      <c r="AP8" s="36" t="s">
        <v>675</v>
      </c>
    </row>
    <row r="9">
      <c r="A9" s="21" t="s">
        <v>33</v>
      </c>
      <c r="B9" s="22" t="s">
        <v>5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</row>
    <row r="10">
      <c r="A10" s="35" t="s">
        <v>35</v>
      </c>
      <c r="B10" s="45">
        <v>45413.0</v>
      </c>
      <c r="C10" s="36">
        <v>0.43812026144377453</v>
      </c>
      <c r="D10" s="36" t="s">
        <v>675</v>
      </c>
      <c r="E10" s="36">
        <v>0.41030300244134366</v>
      </c>
      <c r="F10" s="36" t="s">
        <v>675</v>
      </c>
      <c r="G10" s="36">
        <v>0.5414029061282538</v>
      </c>
      <c r="H10" s="36" t="s">
        <v>676</v>
      </c>
      <c r="I10" s="36">
        <v>0.6269240629089724</v>
      </c>
      <c r="J10" s="36" t="s">
        <v>676</v>
      </c>
      <c r="K10" s="36">
        <v>0.4544146019241873</v>
      </c>
      <c r="L10" s="36" t="s">
        <v>675</v>
      </c>
      <c r="M10" s="36">
        <v>0.3627921467114262</v>
      </c>
      <c r="N10" s="36" t="s">
        <v>675</v>
      </c>
      <c r="O10" s="36">
        <v>0.7970943020817344</v>
      </c>
      <c r="P10" s="36" t="s">
        <v>676</v>
      </c>
      <c r="Q10" s="36">
        <v>0.7817867057711291</v>
      </c>
      <c r="R10" s="36" t="s">
        <v>676</v>
      </c>
      <c r="S10" s="36">
        <v>0.5489419777162793</v>
      </c>
      <c r="T10" s="36" t="s">
        <v>676</v>
      </c>
      <c r="U10" s="36">
        <v>0.5357181609372198</v>
      </c>
      <c r="V10" s="36" t="s">
        <v>676</v>
      </c>
      <c r="W10" s="36">
        <v>0.4074103483824122</v>
      </c>
      <c r="X10" s="36" t="s">
        <v>675</v>
      </c>
      <c r="Y10" s="36">
        <v>0.4185907879711486</v>
      </c>
      <c r="Z10" s="36" t="s">
        <v>675</v>
      </c>
      <c r="AA10" s="36">
        <v>0.2927567598195526</v>
      </c>
      <c r="AB10" s="36" t="s">
        <v>675</v>
      </c>
      <c r="AC10" s="36">
        <v>0.2388245016206032</v>
      </c>
      <c r="AD10" s="36" t="s">
        <v>675</v>
      </c>
      <c r="AE10" s="36">
        <v>0.20209172481200824</v>
      </c>
      <c r="AF10" s="36" t="s">
        <v>675</v>
      </c>
      <c r="AG10" s="36">
        <v>0.1814346511228746</v>
      </c>
      <c r="AH10" s="36" t="s">
        <v>675</v>
      </c>
      <c r="AI10" s="36">
        <v>0.12973609416902743</v>
      </c>
      <c r="AJ10" s="36" t="s">
        <v>675</v>
      </c>
      <c r="AK10" s="36">
        <v>0.1411185066454454</v>
      </c>
      <c r="AL10" s="36" t="s">
        <v>675</v>
      </c>
      <c r="AM10" s="36">
        <v>0.28068380584291736</v>
      </c>
      <c r="AN10" s="36" t="s">
        <v>675</v>
      </c>
      <c r="AO10" s="36">
        <v>0.22406321464327109</v>
      </c>
      <c r="AP10" s="36" t="s">
        <v>675</v>
      </c>
    </row>
    <row r="11">
      <c r="A11" s="35" t="s">
        <v>38</v>
      </c>
      <c r="B11" s="45">
        <v>45413.0</v>
      </c>
      <c r="C11" s="36">
        <v>0.7797402742614349</v>
      </c>
      <c r="D11" s="36" t="s">
        <v>676</v>
      </c>
      <c r="E11" s="36">
        <v>0.695786148038733</v>
      </c>
      <c r="F11" s="36" t="s">
        <v>676</v>
      </c>
      <c r="G11" s="36">
        <v>1.1805633166085119</v>
      </c>
      <c r="H11" s="36" t="s">
        <v>674</v>
      </c>
      <c r="I11" s="36">
        <v>1.6804194550773397</v>
      </c>
      <c r="J11" s="36" t="s">
        <v>674</v>
      </c>
      <c r="K11" s="36">
        <v>0.8328936286176841</v>
      </c>
      <c r="L11" s="36" t="s">
        <v>676</v>
      </c>
      <c r="M11" s="36">
        <v>0.5693466344444559</v>
      </c>
      <c r="N11" s="36" t="s">
        <v>676</v>
      </c>
      <c r="O11" s="36">
        <v>3.9283978235190777</v>
      </c>
      <c r="P11" s="36" t="s">
        <v>674</v>
      </c>
      <c r="Q11" s="36">
        <v>3.582672213138213</v>
      </c>
      <c r="R11" s="36" t="s">
        <v>674</v>
      </c>
      <c r="S11" s="36">
        <v>1.217009676353763</v>
      </c>
      <c r="T11" s="36" t="s">
        <v>674</v>
      </c>
      <c r="U11" s="36">
        <v>1.1538641313617697</v>
      </c>
      <c r="V11" s="36" t="s">
        <v>674</v>
      </c>
      <c r="W11" s="36">
        <v>0.6875083749274173</v>
      </c>
      <c r="X11" s="36" t="s">
        <v>676</v>
      </c>
      <c r="Y11" s="36">
        <v>0.7199589881117618</v>
      </c>
      <c r="Z11" s="36" t="s">
        <v>676</v>
      </c>
      <c r="AA11" s="36">
        <v>0.41394069704343606</v>
      </c>
      <c r="AB11" s="36" t="s">
        <v>675</v>
      </c>
      <c r="AC11" s="36">
        <v>0.3137574739716131</v>
      </c>
      <c r="AD11" s="36" t="s">
        <v>675</v>
      </c>
      <c r="AE11" s="36">
        <v>0.2532768879535612</v>
      </c>
      <c r="AF11" s="36" t="s">
        <v>675</v>
      </c>
      <c r="AG11" s="36">
        <v>0.2216495620927019</v>
      </c>
      <c r="AH11" s="36" t="s">
        <v>675</v>
      </c>
      <c r="AI11" s="36">
        <v>0.14907672638123345</v>
      </c>
      <c r="AJ11" s="36" t="s">
        <v>675</v>
      </c>
      <c r="AK11" s="36">
        <v>0.16430498006689537</v>
      </c>
      <c r="AL11" s="36" t="s">
        <v>675</v>
      </c>
      <c r="AM11" s="36">
        <v>0.3902092127535534</v>
      </c>
      <c r="AN11" s="36" t="s">
        <v>675</v>
      </c>
      <c r="AO11" s="36">
        <v>0.2887647793889039</v>
      </c>
      <c r="AP11" s="36" t="s">
        <v>675</v>
      </c>
    </row>
    <row r="12">
      <c r="A12" s="35" t="s">
        <v>40</v>
      </c>
      <c r="B12" s="45">
        <v>45413.0</v>
      </c>
      <c r="C12" s="36">
        <v>1.7797402742614348</v>
      </c>
      <c r="D12" s="36" t="s">
        <v>674</v>
      </c>
      <c r="E12" s="36">
        <v>1.695786148038733</v>
      </c>
      <c r="F12" s="36" t="s">
        <v>674</v>
      </c>
      <c r="G12" s="36">
        <v>2.1805633166085117</v>
      </c>
      <c r="H12" s="36" t="s">
        <v>674</v>
      </c>
      <c r="I12" s="36">
        <v>2.68041945507734</v>
      </c>
      <c r="J12" s="36" t="s">
        <v>674</v>
      </c>
      <c r="K12" s="36">
        <v>1.8328936286176842</v>
      </c>
      <c r="L12" s="36" t="s">
        <v>674</v>
      </c>
      <c r="M12" s="36">
        <v>1.569346634444456</v>
      </c>
      <c r="N12" s="36" t="s">
        <v>674</v>
      </c>
      <c r="O12" s="36">
        <v>4.928397823519078</v>
      </c>
      <c r="P12" s="36" t="s">
        <v>674</v>
      </c>
      <c r="Q12" s="36">
        <v>4.5826722131382125</v>
      </c>
      <c r="R12" s="36" t="s">
        <v>674</v>
      </c>
      <c r="S12" s="36">
        <v>2.217009676353763</v>
      </c>
      <c r="T12" s="36" t="s">
        <v>674</v>
      </c>
      <c r="U12" s="36">
        <v>2.1538641313617695</v>
      </c>
      <c r="V12" s="36" t="s">
        <v>674</v>
      </c>
      <c r="W12" s="36">
        <v>1.6875083749274173</v>
      </c>
      <c r="X12" s="36" t="s">
        <v>674</v>
      </c>
      <c r="Y12" s="36">
        <v>1.7199589881117618</v>
      </c>
      <c r="Z12" s="36" t="s">
        <v>674</v>
      </c>
      <c r="AA12" s="36">
        <v>1.413940697043436</v>
      </c>
      <c r="AB12" s="36" t="s">
        <v>674</v>
      </c>
      <c r="AC12" s="36">
        <v>1.3137574739716131</v>
      </c>
      <c r="AD12" s="36" t="s">
        <v>674</v>
      </c>
      <c r="AE12" s="36">
        <v>1.2532768879535612</v>
      </c>
      <c r="AF12" s="36" t="s">
        <v>674</v>
      </c>
      <c r="AG12" s="36">
        <v>1.221649562092702</v>
      </c>
      <c r="AH12" s="36" t="s">
        <v>674</v>
      </c>
      <c r="AI12" s="36">
        <v>1.1490767263812334</v>
      </c>
      <c r="AJ12" s="36" t="s">
        <v>674</v>
      </c>
      <c r="AK12" s="36">
        <v>1.1643049800668954</v>
      </c>
      <c r="AL12" s="36" t="s">
        <v>674</v>
      </c>
      <c r="AM12" s="36">
        <v>1.3902092127535535</v>
      </c>
      <c r="AN12" s="36" t="s">
        <v>674</v>
      </c>
      <c r="AO12" s="36">
        <v>1.2887647793889039</v>
      </c>
      <c r="AP12" s="36" t="s">
        <v>674</v>
      </c>
    </row>
    <row r="13">
      <c r="A13" s="35" t="s">
        <v>42</v>
      </c>
      <c r="B13" s="45">
        <v>45420.0</v>
      </c>
      <c r="C13" s="36">
        <v>0.21904714383281826</v>
      </c>
      <c r="D13" s="36" t="s">
        <v>675</v>
      </c>
      <c r="E13" s="36">
        <v>0.17129946038578847</v>
      </c>
      <c r="F13" s="36" t="s">
        <v>675</v>
      </c>
      <c r="G13" s="36">
        <v>0.07525388535625913</v>
      </c>
      <c r="H13" s="36" t="s">
        <v>675</v>
      </c>
      <c r="I13" s="36">
        <v>0.14122461618350302</v>
      </c>
      <c r="J13" s="36" t="s">
        <v>675</v>
      </c>
      <c r="K13" s="36">
        <v>0.24285429665347444</v>
      </c>
      <c r="L13" s="36" t="s">
        <v>675</v>
      </c>
      <c r="M13" s="36">
        <v>0.09068385636535446</v>
      </c>
      <c r="N13" s="36" t="s">
        <v>675</v>
      </c>
      <c r="O13" s="36">
        <v>0.378462378941045</v>
      </c>
      <c r="P13" s="36" t="s">
        <v>675</v>
      </c>
      <c r="Q13" s="36">
        <v>0.3197191711010296</v>
      </c>
      <c r="R13" s="36" t="s">
        <v>675</v>
      </c>
      <c r="S13" s="36">
        <v>0.24620654233470635</v>
      </c>
      <c r="T13" s="36" t="s">
        <v>675</v>
      </c>
      <c r="U13" s="36">
        <v>0.27459526862563655</v>
      </c>
      <c r="V13" s="36" t="s">
        <v>675</v>
      </c>
      <c r="W13" s="36">
        <v>0.25023576756760474</v>
      </c>
      <c r="X13" s="36" t="s">
        <v>675</v>
      </c>
      <c r="Y13" s="36">
        <v>0.2426298609435259</v>
      </c>
      <c r="Z13" s="36" t="s">
        <v>675</v>
      </c>
      <c r="AA13" s="36">
        <v>0.05888066211825097</v>
      </c>
      <c r="AB13" s="36" t="s">
        <v>675</v>
      </c>
      <c r="AC13" s="36">
        <v>0.06306789541494819</v>
      </c>
      <c r="AD13" s="36" t="s">
        <v>675</v>
      </c>
      <c r="AE13" s="36">
        <v>0.11491949794396675</v>
      </c>
      <c r="AF13" s="36" t="s">
        <v>675</v>
      </c>
      <c r="AG13" s="36">
        <v>0.09810754665461804</v>
      </c>
      <c r="AH13" s="36" t="s">
        <v>675</v>
      </c>
      <c r="AI13" s="36">
        <v>0.012478683779723495</v>
      </c>
      <c r="AJ13" s="36" t="s">
        <v>675</v>
      </c>
      <c r="AK13" s="36">
        <v>0.009863026544503238</v>
      </c>
      <c r="AL13" s="36" t="s">
        <v>675</v>
      </c>
      <c r="AM13" s="36">
        <v>0.146441887091027</v>
      </c>
      <c r="AN13" s="36" t="s">
        <v>675</v>
      </c>
      <c r="AO13" s="36">
        <v>0.057749369510459926</v>
      </c>
      <c r="AP13" s="36" t="s">
        <v>675</v>
      </c>
    </row>
    <row r="14">
      <c r="A14" s="21" t="s">
        <v>49</v>
      </c>
      <c r="B14" s="22" t="s">
        <v>5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</row>
    <row r="15">
      <c r="A15" s="35" t="s">
        <v>51</v>
      </c>
      <c r="B15" s="45">
        <v>45420.0</v>
      </c>
      <c r="C15" s="36">
        <v>0.23157961240187638</v>
      </c>
      <c r="D15" s="36" t="s">
        <v>674</v>
      </c>
      <c r="E15" s="36">
        <v>0.2325576765468065</v>
      </c>
      <c r="F15" s="36" t="s">
        <v>674</v>
      </c>
      <c r="G15" s="36">
        <v>0.21568269083559768</v>
      </c>
      <c r="H15" s="36" t="s">
        <v>674</v>
      </c>
      <c r="I15" s="36">
        <v>0.20657734191679505</v>
      </c>
      <c r="J15" s="36" t="s">
        <v>674</v>
      </c>
      <c r="K15" s="36">
        <v>0.2783117793618927</v>
      </c>
      <c r="L15" s="36" t="s">
        <v>674</v>
      </c>
      <c r="M15" s="36">
        <v>0.2812021863405332</v>
      </c>
      <c r="N15" s="36" t="s">
        <v>674</v>
      </c>
      <c r="O15" s="36">
        <v>0.49712037126029174</v>
      </c>
      <c r="P15" s="36" t="s">
        <v>674</v>
      </c>
      <c r="Q15" s="36">
        <v>0.4625292229548881</v>
      </c>
      <c r="R15" s="36" t="s">
        <v>674</v>
      </c>
      <c r="S15" s="36">
        <v>0.4530044004271341</v>
      </c>
      <c r="T15" s="36" t="s">
        <v>674</v>
      </c>
      <c r="U15" s="36">
        <v>0.4465646942125689</v>
      </c>
      <c r="V15" s="36" t="s">
        <v>674</v>
      </c>
      <c r="W15" s="36">
        <v>0.32539182033550845</v>
      </c>
      <c r="X15" s="36" t="s">
        <v>674</v>
      </c>
      <c r="Y15" s="36">
        <v>0.3972233770179222</v>
      </c>
      <c r="Z15" s="36" t="s">
        <v>674</v>
      </c>
      <c r="AA15" s="36">
        <v>0.3257272689389204</v>
      </c>
      <c r="AB15" s="36" t="s">
        <v>674</v>
      </c>
      <c r="AC15" s="36">
        <v>0.31498471547336465</v>
      </c>
      <c r="AD15" s="36" t="s">
        <v>674</v>
      </c>
      <c r="AE15" s="36">
        <v>0.48583208470486045</v>
      </c>
      <c r="AF15" s="36" t="s">
        <v>674</v>
      </c>
      <c r="AG15" s="36">
        <v>0.4832245761165369</v>
      </c>
      <c r="AH15" s="36" t="s">
        <v>674</v>
      </c>
      <c r="AI15" s="36">
        <v>0.5661061770702173</v>
      </c>
      <c r="AJ15" s="36" t="s">
        <v>676</v>
      </c>
      <c r="AK15" s="36">
        <v>0.5610343024734299</v>
      </c>
      <c r="AL15" s="36" t="s">
        <v>676</v>
      </c>
      <c r="AM15" s="36">
        <v>0.41317482120382143</v>
      </c>
      <c r="AN15" s="36" t="s">
        <v>674</v>
      </c>
      <c r="AO15" s="36">
        <v>0.598709115202334</v>
      </c>
      <c r="AP15" s="36" t="s">
        <v>676</v>
      </c>
    </row>
    <row r="16">
      <c r="A16" s="35" t="s">
        <v>54</v>
      </c>
      <c r="B16" s="45">
        <v>45420.0</v>
      </c>
      <c r="C16" s="36">
        <v>0.10689431870232022</v>
      </c>
      <c r="D16" s="36" t="s">
        <v>674</v>
      </c>
      <c r="E16" s="36">
        <v>0.09603854283145143</v>
      </c>
      <c r="F16" s="36" t="s">
        <v>674</v>
      </c>
      <c r="G16" s="36">
        <v>0.03182633212349603</v>
      </c>
      <c r="H16" s="36" t="s">
        <v>674</v>
      </c>
      <c r="I16" s="36">
        <v>0.02945879030240036</v>
      </c>
      <c r="J16" s="36" t="s">
        <v>674</v>
      </c>
      <c r="K16" s="36">
        <v>0.16029904949371948</v>
      </c>
      <c r="L16" s="36" t="s">
        <v>674</v>
      </c>
      <c r="M16" s="36">
        <v>0.16993395867854577</v>
      </c>
      <c r="N16" s="36" t="s">
        <v>674</v>
      </c>
      <c r="O16" s="36">
        <v>0.1243399585526565</v>
      </c>
      <c r="P16" s="36" t="s">
        <v>674</v>
      </c>
      <c r="Q16" s="36">
        <v>0.13015299954406817</v>
      </c>
      <c r="R16" s="36" t="s">
        <v>674</v>
      </c>
      <c r="S16" s="36">
        <v>0.05683122966182677</v>
      </c>
      <c r="T16" s="36" t="s">
        <v>674</v>
      </c>
      <c r="U16" s="36">
        <v>0.07862246235151651</v>
      </c>
      <c r="V16" s="36" t="s">
        <v>674</v>
      </c>
      <c r="W16" s="36">
        <v>0.11826958066902787</v>
      </c>
      <c r="X16" s="36" t="s">
        <v>674</v>
      </c>
      <c r="Y16" s="36">
        <v>0.2142372818685305</v>
      </c>
      <c r="Z16" s="36" t="s">
        <v>674</v>
      </c>
      <c r="AA16" s="36">
        <v>0.1086513933671299</v>
      </c>
      <c r="AB16" s="36" t="s">
        <v>674</v>
      </c>
      <c r="AC16" s="36">
        <v>0.11283700583735774</v>
      </c>
      <c r="AD16" s="36" t="s">
        <v>674</v>
      </c>
      <c r="AE16" s="36">
        <v>0.10030490301244002</v>
      </c>
      <c r="AF16" s="36" t="s">
        <v>674</v>
      </c>
      <c r="AG16" s="36">
        <v>0.0982348339561783</v>
      </c>
      <c r="AH16" s="36" t="s">
        <v>674</v>
      </c>
      <c r="AI16" s="36">
        <v>0.2665918848659396</v>
      </c>
      <c r="AJ16" s="36" t="s">
        <v>674</v>
      </c>
      <c r="AK16" s="36">
        <v>0.28578642527802833</v>
      </c>
      <c r="AL16" s="36" t="s">
        <v>674</v>
      </c>
      <c r="AM16" s="36">
        <v>0.16319950353549226</v>
      </c>
      <c r="AN16" s="36" t="s">
        <v>674</v>
      </c>
      <c r="AO16" s="36">
        <v>0.3336366609933633</v>
      </c>
      <c r="AP16" s="36" t="s">
        <v>674</v>
      </c>
    </row>
    <row r="17">
      <c r="A17" s="35" t="s">
        <v>57</v>
      </c>
      <c r="B17" s="45">
        <v>45420.0</v>
      </c>
      <c r="C17" s="36">
        <v>0.07592684420849984</v>
      </c>
      <c r="D17" s="36" t="s">
        <v>674</v>
      </c>
      <c r="E17" s="36">
        <v>0.07003196248702506</v>
      </c>
      <c r="F17" s="36" t="s">
        <v>674</v>
      </c>
      <c r="G17" s="36">
        <v>0.09938792302780138</v>
      </c>
      <c r="H17" s="36" t="s">
        <v>674</v>
      </c>
      <c r="I17" s="36">
        <v>0.09286604103405598</v>
      </c>
      <c r="J17" s="36" t="s">
        <v>674</v>
      </c>
      <c r="K17" s="36">
        <v>0.13381814873334144</v>
      </c>
      <c r="L17" s="36" t="s">
        <v>674</v>
      </c>
      <c r="M17" s="36">
        <v>0.1495257058353957</v>
      </c>
      <c r="N17" s="36" t="s">
        <v>674</v>
      </c>
      <c r="O17" s="36">
        <v>0.2881010095603203</v>
      </c>
      <c r="P17" s="36" t="s">
        <v>674</v>
      </c>
      <c r="Q17" s="36">
        <v>0.2928664490241736</v>
      </c>
      <c r="R17" s="36" t="s">
        <v>674</v>
      </c>
      <c r="S17" s="36">
        <v>0.06881414045113216</v>
      </c>
      <c r="T17" s="36" t="s">
        <v>674</v>
      </c>
      <c r="U17" s="36">
        <v>0.10079087725202802</v>
      </c>
      <c r="V17" s="36" t="s">
        <v>674</v>
      </c>
      <c r="W17" s="36">
        <v>0.04063766834585365</v>
      </c>
      <c r="X17" s="36" t="s">
        <v>674</v>
      </c>
      <c r="Y17" s="36">
        <v>0.08894697813576391</v>
      </c>
      <c r="Z17" s="36" t="s">
        <v>674</v>
      </c>
      <c r="AA17" s="36">
        <v>0.06577704387354384</v>
      </c>
      <c r="AB17" s="36" t="s">
        <v>674</v>
      </c>
      <c r="AC17" s="36">
        <v>0.07167283464136566</v>
      </c>
      <c r="AD17" s="36" t="s">
        <v>674</v>
      </c>
      <c r="AE17" s="36">
        <v>0.09847555286783438</v>
      </c>
      <c r="AF17" s="36" t="s">
        <v>674</v>
      </c>
      <c r="AG17" s="36">
        <v>0.09164292040312592</v>
      </c>
      <c r="AH17" s="36" t="s">
        <v>674</v>
      </c>
      <c r="AI17" s="36">
        <v>0.24433817410002195</v>
      </c>
      <c r="AJ17" s="36" t="s">
        <v>674</v>
      </c>
      <c r="AK17" s="36">
        <v>0.27066757288232934</v>
      </c>
      <c r="AL17" s="36" t="s">
        <v>674</v>
      </c>
      <c r="AM17" s="36">
        <v>0.09248900546143697</v>
      </c>
      <c r="AN17" s="36" t="s">
        <v>674</v>
      </c>
      <c r="AO17" s="36">
        <v>0.235965142468037</v>
      </c>
      <c r="AP17" s="36" t="s">
        <v>674</v>
      </c>
    </row>
    <row r="18">
      <c r="A18" s="35" t="s">
        <v>60</v>
      </c>
      <c r="B18" s="45">
        <v>45420.0</v>
      </c>
      <c r="C18" s="36">
        <v>0.13513006253544074</v>
      </c>
      <c r="D18" s="36" t="s">
        <v>674</v>
      </c>
      <c r="E18" s="36">
        <v>0.11875923190546529</v>
      </c>
      <c r="F18" s="36" t="s">
        <v>674</v>
      </c>
      <c r="G18" s="36">
        <v>0.21672165906833404</v>
      </c>
      <c r="H18" s="36" t="s">
        <v>674</v>
      </c>
      <c r="I18" s="36">
        <v>0.24891994310369417</v>
      </c>
      <c r="J18" s="36" t="s">
        <v>674</v>
      </c>
      <c r="K18" s="36">
        <v>0.24527443220675513</v>
      </c>
      <c r="L18" s="36" t="s">
        <v>674</v>
      </c>
      <c r="M18" s="36">
        <v>0.23465766321570997</v>
      </c>
      <c r="N18" s="36" t="s">
        <v>674</v>
      </c>
      <c r="O18" s="36">
        <v>1.4198763884707317</v>
      </c>
      <c r="P18" s="36" t="s">
        <v>675</v>
      </c>
      <c r="Q18" s="36">
        <v>1.342110938103539</v>
      </c>
      <c r="R18" s="36" t="s">
        <v>675</v>
      </c>
      <c r="S18" s="36">
        <v>0.1525616152501269</v>
      </c>
      <c r="T18" s="36" t="s">
        <v>674</v>
      </c>
      <c r="U18" s="36">
        <v>0.21708985528163008</v>
      </c>
      <c r="V18" s="36" t="s">
        <v>674</v>
      </c>
      <c r="W18" s="36">
        <v>0.06857640567115085</v>
      </c>
      <c r="X18" s="36" t="s">
        <v>674</v>
      </c>
      <c r="Y18" s="36">
        <v>0.1529851545099875</v>
      </c>
      <c r="Z18" s="36" t="s">
        <v>674</v>
      </c>
      <c r="AA18" s="36">
        <v>0.09300483926401526</v>
      </c>
      <c r="AB18" s="36" t="s">
        <v>674</v>
      </c>
      <c r="AC18" s="36">
        <v>0.09416072219082568</v>
      </c>
      <c r="AD18" s="36" t="s">
        <v>674</v>
      </c>
      <c r="AE18" s="36">
        <v>0.12341713443770586</v>
      </c>
      <c r="AF18" s="36" t="s">
        <v>674</v>
      </c>
      <c r="AG18" s="36">
        <v>0.11195553357937513</v>
      </c>
      <c r="AH18" s="36" t="s">
        <v>674</v>
      </c>
      <c r="AI18" s="36">
        <v>0.2807633092248211</v>
      </c>
      <c r="AJ18" s="36" t="s">
        <v>674</v>
      </c>
      <c r="AK18" s="36">
        <v>0.3151396030495154</v>
      </c>
      <c r="AL18" s="36" t="s">
        <v>674</v>
      </c>
      <c r="AM18" s="36">
        <v>0.1285790674709034</v>
      </c>
      <c r="AN18" s="36" t="s">
        <v>674</v>
      </c>
      <c r="AO18" s="36">
        <v>0.30410356477629097</v>
      </c>
      <c r="AP18" s="36" t="s">
        <v>674</v>
      </c>
    </row>
    <row r="19">
      <c r="A19" s="21" t="s">
        <v>63</v>
      </c>
      <c r="B19" s="22" t="s">
        <v>5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</row>
    <row r="20">
      <c r="A20" s="42" t="s">
        <v>65</v>
      </c>
      <c r="B20" s="47">
        <v>45327.0</v>
      </c>
      <c r="C20" s="36">
        <v>6.2153150390924425</v>
      </c>
      <c r="D20" s="36" t="s">
        <v>675</v>
      </c>
      <c r="E20" s="36">
        <v>7.155616743495344</v>
      </c>
      <c r="F20" s="36" t="s">
        <v>675</v>
      </c>
      <c r="G20" s="36">
        <v>8.309726062641229</v>
      </c>
      <c r="H20" s="36" t="s">
        <v>675</v>
      </c>
      <c r="I20" s="36">
        <v>8.424478124820615</v>
      </c>
      <c r="J20" s="36" t="s">
        <v>675</v>
      </c>
      <c r="K20" s="36">
        <v>5.400134064950796</v>
      </c>
      <c r="L20" s="36" t="s">
        <v>675</v>
      </c>
      <c r="M20" s="36">
        <v>5.773045670328091</v>
      </c>
      <c r="N20" s="36" t="s">
        <v>675</v>
      </c>
      <c r="O20" s="36">
        <v>8.016735864418647</v>
      </c>
      <c r="P20" s="36" t="s">
        <v>675</v>
      </c>
      <c r="Q20" s="36">
        <v>8.439224780923967</v>
      </c>
      <c r="R20" s="36" t="s">
        <v>675</v>
      </c>
      <c r="S20" s="36">
        <v>2.2533822538467723</v>
      </c>
      <c r="T20" s="36" t="s">
        <v>676</v>
      </c>
      <c r="U20" s="36">
        <v>3.172776024592083</v>
      </c>
      <c r="V20" s="36" t="s">
        <v>676</v>
      </c>
      <c r="W20" s="36">
        <v>6.349591208410664</v>
      </c>
      <c r="X20" s="36" t="s">
        <v>675</v>
      </c>
      <c r="Y20" s="36">
        <v>4.958899407651612</v>
      </c>
      <c r="Z20" s="36" t="s">
        <v>676</v>
      </c>
      <c r="AA20" s="36">
        <v>4.1667074626321</v>
      </c>
      <c r="AB20" s="36" t="s">
        <v>676</v>
      </c>
      <c r="AC20" s="36">
        <v>3.951361853958385</v>
      </c>
      <c r="AD20" s="36" t="s">
        <v>676</v>
      </c>
      <c r="AE20" s="36">
        <v>1.4686130397277937</v>
      </c>
      <c r="AF20" s="36" t="s">
        <v>674</v>
      </c>
      <c r="AG20" s="36">
        <v>1.2433786157059277</v>
      </c>
      <c r="AH20" s="36" t="s">
        <v>674</v>
      </c>
      <c r="AI20" s="36">
        <v>3.7880275379846937</v>
      </c>
      <c r="AJ20" s="36" t="s">
        <v>676</v>
      </c>
      <c r="AK20" s="36">
        <v>3.127086159108333</v>
      </c>
      <c r="AL20" s="36" t="s">
        <v>676</v>
      </c>
      <c r="AM20" s="36">
        <v>6.980667043531776</v>
      </c>
      <c r="AN20" s="36" t="s">
        <v>675</v>
      </c>
      <c r="AO20" s="36">
        <v>8.401604487823226</v>
      </c>
      <c r="AP20" s="36" t="s">
        <v>675</v>
      </c>
    </row>
    <row r="21">
      <c r="A21" s="42" t="s">
        <v>68</v>
      </c>
      <c r="B21" s="49" t="s">
        <v>69</v>
      </c>
      <c r="C21" s="36">
        <v>58.72590491459579</v>
      </c>
      <c r="D21" s="36" t="s">
        <v>676</v>
      </c>
      <c r="E21" s="36">
        <v>51.00888058765797</v>
      </c>
      <c r="F21" s="36" t="s">
        <v>676</v>
      </c>
      <c r="G21" s="36">
        <v>43.924432315640686</v>
      </c>
      <c r="H21" s="36" t="s">
        <v>676</v>
      </c>
      <c r="I21" s="36">
        <v>43.32612591450845</v>
      </c>
      <c r="J21" s="36" t="s">
        <v>676</v>
      </c>
      <c r="K21" s="36">
        <v>67.59091452358706</v>
      </c>
      <c r="L21" s="36" t="s">
        <v>676</v>
      </c>
      <c r="M21" s="36">
        <v>63.2248592586063</v>
      </c>
      <c r="N21" s="36" t="s">
        <v>676</v>
      </c>
      <c r="O21" s="36">
        <v>45.529752529331816</v>
      </c>
      <c r="P21" s="36" t="s">
        <v>676</v>
      </c>
      <c r="Q21" s="36">
        <v>43.250418074542395</v>
      </c>
      <c r="R21" s="36" t="s">
        <v>676</v>
      </c>
      <c r="S21" s="36">
        <v>161.97873191594755</v>
      </c>
      <c r="T21" s="36" t="s">
        <v>674</v>
      </c>
      <c r="U21" s="36">
        <v>115.04121222894304</v>
      </c>
      <c r="V21" s="36" t="s">
        <v>676</v>
      </c>
      <c r="W21" s="36">
        <v>57.484015587731264</v>
      </c>
      <c r="X21" s="36" t="s">
        <v>676</v>
      </c>
      <c r="Y21" s="36">
        <v>73.60504216657486</v>
      </c>
      <c r="Z21" s="36" t="s">
        <v>676</v>
      </c>
      <c r="AA21" s="36">
        <v>87.59914231402036</v>
      </c>
      <c r="AB21" s="36" t="s">
        <v>676</v>
      </c>
      <c r="AC21" s="36">
        <v>92.37321548628893</v>
      </c>
      <c r="AD21" s="36" t="s">
        <v>676</v>
      </c>
      <c r="AE21" s="36">
        <v>248.5338139634471</v>
      </c>
      <c r="AF21" s="36" t="s">
        <v>674</v>
      </c>
      <c r="AG21" s="36">
        <v>293.55499233254176</v>
      </c>
      <c r="AH21" s="36" t="s">
        <v>674</v>
      </c>
      <c r="AI21" s="36">
        <v>96.35621608870017</v>
      </c>
      <c r="AJ21" s="36" t="s">
        <v>676</v>
      </c>
      <c r="AK21" s="36">
        <v>116.72207973446987</v>
      </c>
      <c r="AL21" s="36" t="s">
        <v>676</v>
      </c>
      <c r="AM21" s="36">
        <v>52.28726677892563</v>
      </c>
      <c r="AN21" s="36" t="s">
        <v>676</v>
      </c>
      <c r="AO21" s="36">
        <v>43.44408267837516</v>
      </c>
      <c r="AP21" s="36" t="s">
        <v>676</v>
      </c>
    </row>
    <row r="22">
      <c r="A22" s="42" t="s">
        <v>72</v>
      </c>
      <c r="B22" s="49" t="s">
        <v>73</v>
      </c>
      <c r="C22" s="36">
        <v>11.33098289068652</v>
      </c>
      <c r="D22" s="36" t="s">
        <v>674</v>
      </c>
      <c r="E22" s="36">
        <v>10.242276975361088</v>
      </c>
      <c r="F22" s="36" t="s">
        <v>674</v>
      </c>
      <c r="G22" s="36">
        <v>41.59205056475829</v>
      </c>
      <c r="H22" s="36" t="s">
        <v>675</v>
      </c>
      <c r="I22" s="36">
        <v>44.81834281877655</v>
      </c>
      <c r="J22" s="36" t="s">
        <v>675</v>
      </c>
      <c r="K22" s="36">
        <v>6.660435499997048</v>
      </c>
      <c r="L22" s="36" t="s">
        <v>674</v>
      </c>
      <c r="M22" s="36">
        <v>7.256761120197823</v>
      </c>
      <c r="N22" s="36" t="s">
        <v>674</v>
      </c>
      <c r="O22" s="36">
        <v>16.47938678931222</v>
      </c>
      <c r="P22" s="36" t="s">
        <v>676</v>
      </c>
      <c r="Q22" s="36">
        <v>10.502966365897915</v>
      </c>
      <c r="R22" s="36" t="s">
        <v>674</v>
      </c>
      <c r="S22" s="36">
        <v>43.57296836400682</v>
      </c>
      <c r="T22" s="36" t="s">
        <v>675</v>
      </c>
      <c r="U22" s="36">
        <v>39.07649100818308</v>
      </c>
      <c r="V22" s="36" t="s">
        <v>675</v>
      </c>
      <c r="W22" s="36">
        <v>2.0521027308338193</v>
      </c>
      <c r="X22" s="36" t="s">
        <v>674</v>
      </c>
      <c r="Y22" s="36">
        <v>3.1470176848305775</v>
      </c>
      <c r="Z22" s="36" t="s">
        <v>674</v>
      </c>
      <c r="AA22" s="36">
        <v>6.5462872564483625</v>
      </c>
      <c r="AB22" s="36" t="s">
        <v>674</v>
      </c>
      <c r="AC22" s="36">
        <v>6.157729161072712</v>
      </c>
      <c r="AD22" s="36" t="s">
        <v>674</v>
      </c>
      <c r="AE22" s="36">
        <v>38.32574194113301</v>
      </c>
      <c r="AF22" s="36" t="s">
        <v>675</v>
      </c>
      <c r="AG22" s="36">
        <v>78.77012525246639</v>
      </c>
      <c r="AH22" s="36" t="s">
        <v>675</v>
      </c>
      <c r="AI22" s="36">
        <v>4.521149403718928</v>
      </c>
      <c r="AJ22" s="36" t="s">
        <v>674</v>
      </c>
      <c r="AK22" s="36">
        <v>5.629440685519222</v>
      </c>
      <c r="AL22" s="36" t="s">
        <v>674</v>
      </c>
      <c r="AM22" s="36">
        <v>8.322159494930203</v>
      </c>
      <c r="AN22" s="36" t="s">
        <v>674</v>
      </c>
      <c r="AO22" s="36">
        <v>13.054540120573357</v>
      </c>
      <c r="AP22" s="36" t="s">
        <v>674</v>
      </c>
    </row>
    <row r="23">
      <c r="A23" s="42" t="s">
        <v>76</v>
      </c>
      <c r="B23" s="49" t="s">
        <v>69</v>
      </c>
      <c r="C23" s="36">
        <v>32.21256298074645</v>
      </c>
      <c r="D23" s="36" t="s">
        <v>676</v>
      </c>
      <c r="E23" s="36">
        <v>35.63660706286768</v>
      </c>
      <c r="F23" s="36" t="s">
        <v>676</v>
      </c>
      <c r="G23" s="36">
        <v>8.775715432248278</v>
      </c>
      <c r="H23" s="36" t="s">
        <v>675</v>
      </c>
      <c r="I23" s="36">
        <v>8.143986971492485</v>
      </c>
      <c r="J23" s="36" t="s">
        <v>675</v>
      </c>
      <c r="K23" s="36">
        <v>54.80122133157236</v>
      </c>
      <c r="L23" s="36" t="s">
        <v>676</v>
      </c>
      <c r="M23" s="36">
        <v>50.29792133905186</v>
      </c>
      <c r="N23" s="36" t="s">
        <v>676</v>
      </c>
      <c r="O23" s="36">
        <v>22.148882398750565</v>
      </c>
      <c r="P23" s="36" t="s">
        <v>675</v>
      </c>
      <c r="Q23" s="36">
        <v>34.75208691376168</v>
      </c>
      <c r="R23" s="36" t="s">
        <v>676</v>
      </c>
      <c r="S23" s="36">
        <v>8.376753150044879</v>
      </c>
      <c r="T23" s="36" t="s">
        <v>675</v>
      </c>
      <c r="U23" s="36">
        <v>9.340654459571732</v>
      </c>
      <c r="V23" s="36" t="s">
        <v>675</v>
      </c>
      <c r="W23" s="36">
        <v>177.86633900715663</v>
      </c>
      <c r="X23" s="36" t="s">
        <v>674</v>
      </c>
      <c r="Y23" s="36">
        <v>115.98282455144516</v>
      </c>
      <c r="Z23" s="36" t="s">
        <v>676</v>
      </c>
      <c r="AA23" s="36">
        <v>55.75679552412858</v>
      </c>
      <c r="AB23" s="36" t="s">
        <v>676</v>
      </c>
      <c r="AC23" s="36">
        <v>59.27509808443976</v>
      </c>
      <c r="AD23" s="36" t="s">
        <v>676</v>
      </c>
      <c r="AE23" s="36">
        <v>9.523625154096877</v>
      </c>
      <c r="AF23" s="36" t="s">
        <v>675</v>
      </c>
      <c r="AG23" s="36">
        <v>4.633736442974254</v>
      </c>
      <c r="AH23" s="36" t="s">
        <v>675</v>
      </c>
      <c r="AI23" s="36">
        <v>80.73168289899128</v>
      </c>
      <c r="AJ23" s="36" t="s">
        <v>676</v>
      </c>
      <c r="AK23" s="36">
        <v>64.83770242733002</v>
      </c>
      <c r="AL23" s="36" t="s">
        <v>676</v>
      </c>
      <c r="AM23" s="36">
        <v>43.85880854871326</v>
      </c>
      <c r="AN23" s="36" t="s">
        <v>676</v>
      </c>
      <c r="AO23" s="36">
        <v>27.9596214519098</v>
      </c>
      <c r="AP23" s="36" t="s">
        <v>675</v>
      </c>
    </row>
    <row r="24">
      <c r="A24" s="42" t="s">
        <v>79</v>
      </c>
      <c r="B24" s="47">
        <v>45355.0</v>
      </c>
      <c r="C24" s="36">
        <v>4.341800277050102</v>
      </c>
      <c r="D24" s="36" t="s">
        <v>675</v>
      </c>
      <c r="E24" s="36">
        <v>5.062130475678581</v>
      </c>
      <c r="F24" s="36" t="s">
        <v>675</v>
      </c>
      <c r="G24" s="36">
        <v>13.280889693715908</v>
      </c>
      <c r="H24" s="36" t="s">
        <v>675</v>
      </c>
      <c r="I24" s="36">
        <v>13.454221974213063</v>
      </c>
      <c r="J24" s="36" t="s">
        <v>675</v>
      </c>
      <c r="K24" s="36">
        <v>3.5716026630957844</v>
      </c>
      <c r="L24" s="36" t="s">
        <v>676</v>
      </c>
      <c r="M24" s="36">
        <v>5.22038206413697</v>
      </c>
      <c r="N24" s="36" t="s">
        <v>675</v>
      </c>
      <c r="O24" s="36">
        <v>4.146977134133571</v>
      </c>
      <c r="P24" s="36" t="s">
        <v>675</v>
      </c>
      <c r="Q24" s="36">
        <v>4.322437530850112</v>
      </c>
      <c r="R24" s="36" t="s">
        <v>675</v>
      </c>
      <c r="S24" s="36">
        <v>7.027107210866506</v>
      </c>
      <c r="T24" s="36" t="s">
        <v>675</v>
      </c>
      <c r="U24" s="36">
        <v>8.187372572572086</v>
      </c>
      <c r="V24" s="36" t="s">
        <v>675</v>
      </c>
      <c r="W24" s="36">
        <v>1.0447536012881724</v>
      </c>
      <c r="X24" s="36" t="s">
        <v>674</v>
      </c>
      <c r="Y24" s="36">
        <v>1.2154391667327127</v>
      </c>
      <c r="Z24" s="36" t="s">
        <v>674</v>
      </c>
      <c r="AA24" s="36">
        <v>0.9370427645507362</v>
      </c>
      <c r="AB24" s="36" t="s">
        <v>674</v>
      </c>
      <c r="AC24" s="36">
        <v>1.0962312589640455</v>
      </c>
      <c r="AD24" s="36" t="s">
        <v>674</v>
      </c>
      <c r="AE24" s="36">
        <v>17.941039102167522</v>
      </c>
      <c r="AF24" s="36" t="s">
        <v>675</v>
      </c>
      <c r="AG24" s="36">
        <v>15.883546712107938</v>
      </c>
      <c r="AH24" s="36" t="s">
        <v>675</v>
      </c>
      <c r="AI24" s="36">
        <v>2.29388409932726</v>
      </c>
      <c r="AJ24" s="36" t="s">
        <v>674</v>
      </c>
      <c r="AK24" s="36">
        <v>2.399698417654921</v>
      </c>
      <c r="AL24" s="36" t="s">
        <v>674</v>
      </c>
      <c r="AM24" s="36">
        <v>5.468780796299855</v>
      </c>
      <c r="AN24" s="36" t="s">
        <v>675</v>
      </c>
      <c r="AO24" s="36">
        <v>17.440913516256906</v>
      </c>
      <c r="AP24" s="36" t="s">
        <v>675</v>
      </c>
    </row>
    <row r="25">
      <c r="A25" s="42" t="s">
        <v>82</v>
      </c>
      <c r="B25" s="47">
        <v>45293.0</v>
      </c>
      <c r="C25" s="36">
        <v>0.7102982191218343</v>
      </c>
      <c r="D25" s="36" t="s">
        <v>674</v>
      </c>
      <c r="E25" s="36">
        <v>0.729206841569138</v>
      </c>
      <c r="F25" s="36" t="s">
        <v>674</v>
      </c>
      <c r="G25" s="36">
        <v>3.122820519881004</v>
      </c>
      <c r="H25" s="36" t="s">
        <v>675</v>
      </c>
      <c r="I25" s="36">
        <v>3.1524051083146163</v>
      </c>
      <c r="J25" s="36" t="s">
        <v>675</v>
      </c>
      <c r="K25" s="36">
        <v>0.8348031329941505</v>
      </c>
      <c r="L25" s="36" t="s">
        <v>674</v>
      </c>
      <c r="M25" s="36">
        <v>0.8799047994771004</v>
      </c>
      <c r="N25" s="36" t="s">
        <v>674</v>
      </c>
      <c r="O25" s="36">
        <v>2.317042830911938</v>
      </c>
      <c r="P25" s="36" t="s">
        <v>675</v>
      </c>
      <c r="Q25" s="36">
        <v>2.250170568869699</v>
      </c>
      <c r="R25" s="36" t="s">
        <v>675</v>
      </c>
      <c r="S25" s="36">
        <v>1.2108508096799857</v>
      </c>
      <c r="T25" s="36" t="s">
        <v>676</v>
      </c>
      <c r="U25" s="36">
        <v>1.2819603232648424</v>
      </c>
      <c r="V25" s="36" t="s">
        <v>676</v>
      </c>
      <c r="W25" s="36">
        <v>0.34360203288093455</v>
      </c>
      <c r="X25" s="36" t="s">
        <v>674</v>
      </c>
      <c r="Y25" s="36">
        <v>0.41517973603841457</v>
      </c>
      <c r="Z25" s="36" t="s">
        <v>674</v>
      </c>
      <c r="AA25" s="36">
        <v>0.605395309117529</v>
      </c>
      <c r="AB25" s="36" t="s">
        <v>674</v>
      </c>
      <c r="AC25" s="36">
        <v>0.6351890863239871</v>
      </c>
      <c r="AD25" s="36" t="s">
        <v>674</v>
      </c>
      <c r="AE25" s="36">
        <v>0.9817621064408112</v>
      </c>
      <c r="AF25" s="36" t="s">
        <v>674</v>
      </c>
      <c r="AG25" s="36">
        <v>0.9328963740500342</v>
      </c>
      <c r="AH25" s="36" t="s">
        <v>674</v>
      </c>
      <c r="AI25" s="36">
        <v>0.916525175636504</v>
      </c>
      <c r="AJ25" s="36" t="s">
        <v>674</v>
      </c>
      <c r="AK25" s="36">
        <v>0.9470973739183357</v>
      </c>
      <c r="AL25" s="36" t="s">
        <v>674</v>
      </c>
      <c r="AM25" s="36">
        <v>0.5667235711983809</v>
      </c>
      <c r="AN25" s="36" t="s">
        <v>674</v>
      </c>
      <c r="AO25" s="36">
        <v>0.707251840266831</v>
      </c>
      <c r="AP25" s="36" t="s">
        <v>674</v>
      </c>
    </row>
    <row r="26">
      <c r="A26" s="21" t="s">
        <v>85</v>
      </c>
      <c r="B26" s="22" t="s">
        <v>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</row>
    <row r="27">
      <c r="A27" s="43" t="s">
        <v>87</v>
      </c>
      <c r="B27" s="212"/>
      <c r="C27" s="43">
        <v>5650.0</v>
      </c>
      <c r="D27" s="43"/>
      <c r="E27" s="43">
        <v>5700.0</v>
      </c>
      <c r="F27" s="43"/>
      <c r="G27" s="43">
        <v>2930.0</v>
      </c>
      <c r="H27" s="43"/>
      <c r="I27" s="43">
        <v>2650.0</v>
      </c>
      <c r="J27" s="43"/>
      <c r="K27" s="43">
        <v>22625.0</v>
      </c>
      <c r="L27" s="43"/>
      <c r="M27" s="43">
        <v>26075.0</v>
      </c>
      <c r="N27" s="43"/>
      <c r="O27" s="43">
        <v>3530.0</v>
      </c>
      <c r="P27" s="43"/>
      <c r="Q27" s="43">
        <v>4700.0</v>
      </c>
      <c r="R27" s="43"/>
      <c r="S27" s="43">
        <v>1790.0</v>
      </c>
      <c r="T27" s="43"/>
      <c r="U27" s="43">
        <v>1445.0</v>
      </c>
      <c r="V27" s="43"/>
      <c r="W27" s="43">
        <v>8325.0</v>
      </c>
      <c r="X27" s="43"/>
      <c r="Y27" s="43">
        <v>8725.0</v>
      </c>
      <c r="Z27" s="43"/>
      <c r="AA27" s="43">
        <v>9400.0</v>
      </c>
      <c r="AB27" s="43"/>
      <c r="AC27" s="43">
        <v>9900.0</v>
      </c>
      <c r="AD27" s="43"/>
      <c r="AE27" s="43">
        <v>720.0</v>
      </c>
      <c r="AF27" s="43"/>
      <c r="AG27" s="43">
        <v>496.0</v>
      </c>
      <c r="AH27" s="43"/>
      <c r="AI27" s="43">
        <v>525.0</v>
      </c>
      <c r="AJ27" s="43"/>
      <c r="AK27" s="43">
        <v>755.0</v>
      </c>
      <c r="AL27" s="43"/>
      <c r="AM27" s="43">
        <v>1335.0</v>
      </c>
      <c r="AN27" s="43"/>
      <c r="AO27" s="43">
        <v>1620.0</v>
      </c>
      <c r="AP27" s="43"/>
    </row>
    <row r="28">
      <c r="A28" s="43" t="s">
        <v>90</v>
      </c>
      <c r="B28" s="53"/>
      <c r="C28" s="43">
        <v>4.048355314E10</v>
      </c>
      <c r="D28" s="43"/>
      <c r="E28" s="43">
        <v>4.048355314E10</v>
      </c>
      <c r="F28" s="43"/>
      <c r="G28" s="43">
        <v>4.15245017E10</v>
      </c>
      <c r="H28" s="43"/>
      <c r="I28" s="43">
        <v>4.15245017E10</v>
      </c>
      <c r="J28" s="43"/>
      <c r="K28" s="43">
        <v>3.730135136E9</v>
      </c>
      <c r="L28" s="43"/>
      <c r="M28" s="43">
        <v>3.730135136E9</v>
      </c>
      <c r="N28" s="43"/>
      <c r="O28" s="43">
        <v>3.815E10</v>
      </c>
      <c r="P28" s="43"/>
      <c r="Q28" s="43">
        <v>3.815E10</v>
      </c>
      <c r="R28" s="43"/>
      <c r="S28" s="43">
        <v>1.66E10</v>
      </c>
      <c r="T28" s="43"/>
      <c r="U28" s="43">
        <v>1.66E10</v>
      </c>
      <c r="V28" s="43"/>
      <c r="W28" s="43">
        <v>5.470982941E9</v>
      </c>
      <c r="X28" s="43"/>
      <c r="Y28" s="43">
        <v>5.470982941E9</v>
      </c>
      <c r="Z28" s="43"/>
      <c r="AA28" s="43">
        <v>3.681231699E9</v>
      </c>
      <c r="AB28" s="43"/>
      <c r="AC28" s="43">
        <v>3.681231699E9</v>
      </c>
      <c r="AD28" s="43"/>
      <c r="AE28" s="43">
        <v>1.715E10</v>
      </c>
      <c r="AF28" s="43"/>
      <c r="AG28" s="43">
        <v>1.715E10</v>
      </c>
      <c r="AH28" s="43"/>
      <c r="AI28" s="43">
        <v>3.0E10</v>
      </c>
      <c r="AJ28" s="43"/>
      <c r="AK28" s="43">
        <v>3.0E10</v>
      </c>
      <c r="AL28" s="43"/>
      <c r="AM28" s="43">
        <v>1.35181E10</v>
      </c>
      <c r="AN28" s="43"/>
      <c r="AO28" s="43">
        <v>1.35181E10</v>
      </c>
      <c r="AP28" s="43"/>
    </row>
    <row r="29">
      <c r="A29" s="43" t="s">
        <v>92</v>
      </c>
      <c r="B29" s="53"/>
      <c r="C29" s="67">
        <v>6185.67246639656</v>
      </c>
      <c r="D29" s="67"/>
      <c r="E29" s="67">
        <v>6020.222561917153</v>
      </c>
      <c r="F29" s="67"/>
      <c r="G29" s="67">
        <v>378.21525501894223</v>
      </c>
      <c r="H29" s="67"/>
      <c r="I29" s="67">
        <v>276.2391246226562</v>
      </c>
      <c r="J29" s="67"/>
      <c r="K29" s="67">
        <v>22528.82534709327</v>
      </c>
      <c r="L29" s="67"/>
      <c r="M29" s="67">
        <v>23997.475087722934</v>
      </c>
      <c r="N29" s="67"/>
      <c r="O29" s="67">
        <v>88.63009174311927</v>
      </c>
      <c r="P29" s="67"/>
      <c r="Q29" s="67">
        <v>104.77735255570119</v>
      </c>
      <c r="R29" s="67"/>
      <c r="S29" s="67">
        <v>747.6927710843373</v>
      </c>
      <c r="T29" s="67"/>
      <c r="U29" s="67">
        <v>587.6973493975904</v>
      </c>
      <c r="V29" s="67"/>
      <c r="W29" s="67">
        <v>16906.79766862757</v>
      </c>
      <c r="X29" s="67"/>
      <c r="Y29" s="67">
        <v>15794.204770122313</v>
      </c>
      <c r="Z29" s="67"/>
      <c r="AA29" s="67">
        <v>5696.330118448217</v>
      </c>
      <c r="AB29" s="67"/>
      <c r="AC29" s="67">
        <v>5315.314981481692</v>
      </c>
      <c r="AD29" s="67"/>
      <c r="AE29" s="67">
        <v>360.72290315381923</v>
      </c>
      <c r="AF29" s="67"/>
      <c r="AG29" s="67">
        <v>346.00516796565597</v>
      </c>
      <c r="AH29" s="67"/>
      <c r="AI29" s="67">
        <v>112.8647</v>
      </c>
      <c r="AJ29" s="67"/>
      <c r="AK29" s="67">
        <v>116.84916666666666</v>
      </c>
      <c r="AL29" s="67"/>
      <c r="AM29" s="67">
        <v>1339.6476174314437</v>
      </c>
      <c r="AN29" s="67"/>
      <c r="AO29" s="67">
        <v>1131.584537551875</v>
      </c>
      <c r="AP29" s="67"/>
    </row>
    <row r="30">
      <c r="A30" s="35" t="s">
        <v>672</v>
      </c>
      <c r="B30" s="41"/>
      <c r="C30" s="35">
        <v>519.0</v>
      </c>
      <c r="D30" s="35"/>
      <c r="E30" s="35">
        <v>640.0</v>
      </c>
      <c r="F30" s="35"/>
      <c r="G30" s="35">
        <v>28.68</v>
      </c>
      <c r="H30" s="35"/>
      <c r="I30" s="35">
        <v>24.06</v>
      </c>
      <c r="J30" s="35"/>
      <c r="K30" s="36">
        <v>2270.0</v>
      </c>
      <c r="L30" s="36"/>
      <c r="M30" s="35">
        <v>7003.0</v>
      </c>
      <c r="N30" s="35"/>
      <c r="O30" s="35">
        <v>134.0</v>
      </c>
      <c r="P30" s="35"/>
      <c r="Q30" s="35">
        <v>153.0</v>
      </c>
      <c r="R30" s="35"/>
      <c r="S30" s="35">
        <v>8.0</v>
      </c>
      <c r="T30" s="35"/>
      <c r="U30" s="35">
        <v>0.0</v>
      </c>
      <c r="V30" s="35"/>
      <c r="W30" s="35">
        <v>0.0</v>
      </c>
      <c r="X30" s="35"/>
      <c r="Y30" s="35">
        <v>50.0</v>
      </c>
      <c r="Z30" s="35"/>
      <c r="AA30" s="35">
        <v>90.0</v>
      </c>
      <c r="AB30" s="35"/>
      <c r="AC30" s="35">
        <v>160.0</v>
      </c>
      <c r="AD30" s="35"/>
      <c r="AE30" s="35">
        <v>20.59</v>
      </c>
      <c r="AF30" s="35"/>
      <c r="AG30" s="35">
        <v>31.06</v>
      </c>
      <c r="AH30" s="35"/>
      <c r="AI30" s="35">
        <v>12.6</v>
      </c>
      <c r="AJ30" s="35"/>
      <c r="AK30" s="35">
        <v>36.5</v>
      </c>
      <c r="AL30" s="35"/>
      <c r="AM30" s="35">
        <v>63.2</v>
      </c>
      <c r="AN30" s="35"/>
      <c r="AO30" s="35">
        <v>75.1</v>
      </c>
      <c r="AP30" s="35"/>
    </row>
    <row r="31">
      <c r="A31" s="35" t="s">
        <v>95</v>
      </c>
      <c r="B31" s="41" t="s">
        <v>96</v>
      </c>
      <c r="C31" s="36">
        <v>835.8703072079211</v>
      </c>
      <c r="D31" s="36" t="s">
        <v>676</v>
      </c>
      <c r="E31" s="36">
        <v>714.9570073532335</v>
      </c>
      <c r="F31" s="36" t="s">
        <v>676</v>
      </c>
      <c r="G31" s="36">
        <v>8.196743755265822E-5</v>
      </c>
      <c r="H31" s="36" t="s">
        <v>676</v>
      </c>
      <c r="I31" s="36">
        <v>6.876142718408588E-5</v>
      </c>
      <c r="J31" s="36" t="s">
        <v>676</v>
      </c>
      <c r="K31" s="36">
        <v>5525.744845293455</v>
      </c>
      <c r="L31" s="36" t="s">
        <v>676</v>
      </c>
      <c r="M31" s="36">
        <v>550.5925294888598</v>
      </c>
      <c r="N31" s="36" t="s">
        <v>676</v>
      </c>
      <c r="O31" s="36">
        <v>125.8437745740498</v>
      </c>
      <c r="P31" s="36" t="s">
        <v>676</v>
      </c>
      <c r="Q31" s="36">
        <v>140.62283093053736</v>
      </c>
      <c r="R31" s="36" t="s">
        <v>676</v>
      </c>
      <c r="S31" s="36">
        <v>114.06921686746988</v>
      </c>
      <c r="T31" s="36" t="s">
        <v>676</v>
      </c>
      <c r="U31" s="36">
        <v>24.786867469879518</v>
      </c>
      <c r="V31" s="36" t="s">
        <v>676</v>
      </c>
      <c r="W31" s="36">
        <v>5967.709720921244</v>
      </c>
      <c r="X31" s="36" t="s">
        <v>676</v>
      </c>
      <c r="Y31" s="36">
        <v>2416.2788571195438</v>
      </c>
      <c r="Z31" s="36" t="s">
        <v>676</v>
      </c>
      <c r="AA31" s="36">
        <v>529.7862670610455</v>
      </c>
      <c r="AB31" s="36" t="s">
        <v>676</v>
      </c>
      <c r="AC31" s="36">
        <v>2.0740544199605948E8</v>
      </c>
      <c r="AD31" s="36" t="s">
        <v>676</v>
      </c>
      <c r="AE31" s="36">
        <v>44.519387033294464</v>
      </c>
      <c r="AF31" s="36" t="s">
        <v>676</v>
      </c>
      <c r="AG31" s="36">
        <v>38.73719320081633</v>
      </c>
      <c r="AH31" s="36" t="s">
        <v>676</v>
      </c>
      <c r="AI31" s="36">
        <v>31.688266666666667</v>
      </c>
      <c r="AJ31" s="36" t="s">
        <v>676</v>
      </c>
      <c r="AK31" s="36">
        <v>5034.815333333333</v>
      </c>
      <c r="AL31" s="36" t="s">
        <v>676</v>
      </c>
      <c r="AM31" s="36">
        <v>172.2506413889526</v>
      </c>
      <c r="AN31" s="36" t="s">
        <v>676</v>
      </c>
      <c r="AO31" s="36">
        <v>344.11889171525587</v>
      </c>
      <c r="AP31" s="36" t="s">
        <v>676</v>
      </c>
    </row>
    <row r="32">
      <c r="A32" s="35" t="s">
        <v>99</v>
      </c>
      <c r="B32" s="40">
        <v>45442.0</v>
      </c>
      <c r="C32" s="36">
        <v>0.14794164729343737</v>
      </c>
      <c r="D32" s="36" t="s">
        <v>675</v>
      </c>
      <c r="E32" s="36">
        <v>0.1254310539216199</v>
      </c>
      <c r="F32" s="36" t="s">
        <v>675</v>
      </c>
      <c r="G32" s="36">
        <v>2.7975234659610314E-8</v>
      </c>
      <c r="H32" s="36" t="s">
        <v>675</v>
      </c>
      <c r="I32" s="36">
        <v>2.5947708371353162E-8</v>
      </c>
      <c r="J32" s="36" t="s">
        <v>674</v>
      </c>
      <c r="K32" s="36">
        <v>0.24423181636656155</v>
      </c>
      <c r="L32" s="36" t="s">
        <v>675</v>
      </c>
      <c r="M32" s="36">
        <v>0.021115725004366627</v>
      </c>
      <c r="N32" s="36" t="s">
        <v>675</v>
      </c>
      <c r="O32" s="36">
        <v>0.03564979449689796</v>
      </c>
      <c r="P32" s="36" t="s">
        <v>675</v>
      </c>
      <c r="Q32" s="36">
        <v>0.02991975126181646</v>
      </c>
      <c r="R32" s="36" t="s">
        <v>675</v>
      </c>
      <c r="S32" s="36">
        <v>0.06372581947903345</v>
      </c>
      <c r="T32" s="36" t="s">
        <v>675</v>
      </c>
      <c r="U32" s="36">
        <v>0.017153541501646725</v>
      </c>
      <c r="V32" s="36" t="s">
        <v>675</v>
      </c>
      <c r="W32" s="36">
        <v>0.7168420085190684</v>
      </c>
      <c r="X32" s="36" t="s">
        <v>675</v>
      </c>
      <c r="Y32" s="36">
        <v>0.2769374048274549</v>
      </c>
      <c r="Z32" s="36" t="s">
        <v>675</v>
      </c>
      <c r="AA32" s="36">
        <v>0.05636024117670697</v>
      </c>
      <c r="AB32" s="36" t="s">
        <v>675</v>
      </c>
      <c r="AC32" s="36">
        <v>20950.044646066613</v>
      </c>
      <c r="AD32" s="36" t="s">
        <v>674</v>
      </c>
      <c r="AE32" s="36">
        <v>0.061832481990686756</v>
      </c>
      <c r="AF32" s="36" t="s">
        <v>675</v>
      </c>
      <c r="AG32" s="36">
        <v>0.0780991798403555</v>
      </c>
      <c r="AH32" s="36" t="s">
        <v>675</v>
      </c>
      <c r="AI32" s="36">
        <v>0.060358603174603176</v>
      </c>
      <c r="AJ32" s="36" t="s">
        <v>675</v>
      </c>
      <c r="AK32" s="36">
        <v>6.668629580573951</v>
      </c>
      <c r="AL32" s="36" t="s">
        <v>676</v>
      </c>
      <c r="AM32" s="36">
        <v>0.1290266976696274</v>
      </c>
      <c r="AN32" s="36" t="s">
        <v>675</v>
      </c>
      <c r="AO32" s="36">
        <v>0.21241906896003449</v>
      </c>
      <c r="AP32" s="36" t="s">
        <v>675</v>
      </c>
    </row>
    <row r="33">
      <c r="A33" s="35" t="s">
        <v>102</v>
      </c>
      <c r="B33" s="45">
        <v>45437.0</v>
      </c>
      <c r="C33" s="36">
        <v>0.9134010943342732</v>
      </c>
      <c r="D33" s="36" t="s">
        <v>676</v>
      </c>
      <c r="E33" s="36">
        <v>0.9468088499015263</v>
      </c>
      <c r="F33" s="36" t="s">
        <v>676</v>
      </c>
      <c r="G33" s="36">
        <v>7.746911212910374</v>
      </c>
      <c r="H33" s="36" t="s">
        <v>674</v>
      </c>
      <c r="I33" s="36">
        <v>9.59313784251203</v>
      </c>
      <c r="J33" s="36" t="s">
        <v>674</v>
      </c>
      <c r="K33" s="36">
        <v>1.0042689599402101</v>
      </c>
      <c r="L33" s="36" t="s">
        <v>676</v>
      </c>
      <c r="M33" s="36">
        <v>1.0865726458588938</v>
      </c>
      <c r="N33" s="36" t="s">
        <v>676</v>
      </c>
      <c r="O33" s="36">
        <v>39.82845928029911</v>
      </c>
      <c r="P33" s="36" t="s">
        <v>674</v>
      </c>
      <c r="Q33" s="36">
        <v>44.857021917035084</v>
      </c>
      <c r="R33" s="36" t="s">
        <v>674</v>
      </c>
      <c r="S33" s="36">
        <v>2.394031438078587</v>
      </c>
      <c r="T33" s="36" t="s">
        <v>676</v>
      </c>
      <c r="U33" s="36">
        <v>2.45874854035189</v>
      </c>
      <c r="V33" s="36" t="s">
        <v>676</v>
      </c>
      <c r="W33" s="36">
        <v>0.4924054905706926</v>
      </c>
      <c r="X33" s="36" t="s">
        <v>675</v>
      </c>
      <c r="Y33" s="36">
        <v>0.5524178093793596</v>
      </c>
      <c r="Z33" s="36" t="s">
        <v>676</v>
      </c>
      <c r="AA33" s="36">
        <v>1.6501852604288196</v>
      </c>
      <c r="AB33" s="36" t="s">
        <v>676</v>
      </c>
      <c r="AC33" s="36">
        <v>1.862542489860175</v>
      </c>
      <c r="AD33" s="36" t="s">
        <v>676</v>
      </c>
      <c r="AE33" s="36">
        <v>1.9959919198503957</v>
      </c>
      <c r="AF33" s="36" t="s">
        <v>676</v>
      </c>
      <c r="AG33" s="36">
        <v>1.4335046002816707</v>
      </c>
      <c r="AH33" s="36" t="s">
        <v>676</v>
      </c>
      <c r="AI33" s="36">
        <v>4.65158725447372</v>
      </c>
      <c r="AJ33" s="36" t="s">
        <v>674</v>
      </c>
      <c r="AK33" s="36">
        <v>6.461321218950356</v>
      </c>
      <c r="AL33" s="36" t="s">
        <v>674</v>
      </c>
      <c r="AM33" s="36">
        <v>0.9965307164578437</v>
      </c>
      <c r="AN33" s="36" t="s">
        <v>676</v>
      </c>
      <c r="AO33" s="36">
        <v>1.4316208345377242</v>
      </c>
      <c r="AP33" s="36" t="s">
        <v>676</v>
      </c>
    </row>
    <row r="34">
      <c r="A34" s="35" t="s">
        <v>105</v>
      </c>
      <c r="B34" s="35" t="s">
        <v>673</v>
      </c>
      <c r="C34" s="36">
        <v>0.09185840707964602</v>
      </c>
      <c r="D34" s="36" t="s">
        <v>676</v>
      </c>
      <c r="E34" s="36">
        <v>0.11228070175438597</v>
      </c>
      <c r="F34" s="36" t="s">
        <v>675</v>
      </c>
      <c r="G34" s="36">
        <v>0.00978839590443686</v>
      </c>
      <c r="H34" s="36" t="s">
        <v>674</v>
      </c>
      <c r="I34" s="36">
        <v>0.009079245283018867</v>
      </c>
      <c r="J34" s="36" t="s">
        <v>674</v>
      </c>
      <c r="K34" s="36">
        <v>0.10033149171270718</v>
      </c>
      <c r="L34" s="36" t="s">
        <v>675</v>
      </c>
      <c r="M34" s="36">
        <v>0.26857142857142857</v>
      </c>
      <c r="N34" s="36" t="s">
        <v>675</v>
      </c>
      <c r="O34" s="36">
        <v>0.037960339943342775</v>
      </c>
      <c r="P34" s="36" t="s">
        <v>674</v>
      </c>
      <c r="Q34" s="36">
        <v>0.0325531914893617</v>
      </c>
      <c r="R34" s="36" t="s">
        <v>674</v>
      </c>
      <c r="S34" s="36">
        <v>0.004469273743016759</v>
      </c>
      <c r="T34" s="36" t="s">
        <v>674</v>
      </c>
      <c r="U34" s="36">
        <v>0.0</v>
      </c>
      <c r="V34" s="36" t="s">
        <v>674</v>
      </c>
      <c r="W34" s="36">
        <v>0.0</v>
      </c>
      <c r="X34" s="36" t="s">
        <v>674</v>
      </c>
      <c r="Y34" s="36">
        <v>0.0057306590257879654</v>
      </c>
      <c r="Z34" s="36" t="s">
        <v>674</v>
      </c>
      <c r="AA34" s="36">
        <v>0.009574468085106383</v>
      </c>
      <c r="AB34" s="36" t="s">
        <v>674</v>
      </c>
      <c r="AC34" s="36">
        <v>0.01616161616161616</v>
      </c>
      <c r="AD34" s="36" t="s">
        <v>674</v>
      </c>
      <c r="AE34" s="36">
        <v>0.028597222222222222</v>
      </c>
      <c r="AF34" s="36" t="s">
        <v>674</v>
      </c>
      <c r="AG34" s="36">
        <v>0.06262096774193548</v>
      </c>
      <c r="AH34" s="36" t="s">
        <v>676</v>
      </c>
      <c r="AI34" s="36">
        <v>0.024</v>
      </c>
      <c r="AJ34" s="36" t="s">
        <v>674</v>
      </c>
      <c r="AK34" s="36">
        <v>0.048344370860927154</v>
      </c>
      <c r="AL34" s="36" t="s">
        <v>674</v>
      </c>
      <c r="AM34" s="36">
        <v>0.04734082397003746</v>
      </c>
      <c r="AN34" s="36" t="s">
        <v>674</v>
      </c>
      <c r="AO34" s="36">
        <v>0.046358024691358024</v>
      </c>
      <c r="AP34" s="36" t="s">
        <v>674</v>
      </c>
    </row>
  </sheetData>
  <mergeCells count="32">
    <mergeCell ref="W1:Z1"/>
    <mergeCell ref="AA1:AD1"/>
    <mergeCell ref="AE1:AH1"/>
    <mergeCell ref="AI1:AL1"/>
    <mergeCell ref="AM1:AP1"/>
    <mergeCell ref="C2:D2"/>
    <mergeCell ref="E2:F2"/>
    <mergeCell ref="G2:H2"/>
    <mergeCell ref="I2:J2"/>
    <mergeCell ref="K2:L2"/>
    <mergeCell ref="M2:N2"/>
    <mergeCell ref="O2:P2"/>
    <mergeCell ref="Q2:R2"/>
    <mergeCell ref="A1:A2"/>
    <mergeCell ref="B1:B2"/>
    <mergeCell ref="C1:F1"/>
    <mergeCell ref="G1:J1"/>
    <mergeCell ref="K1:N1"/>
    <mergeCell ref="O1:R1"/>
    <mergeCell ref="S1:V1"/>
    <mergeCell ref="AG2:AH2"/>
    <mergeCell ref="AI2:AJ2"/>
    <mergeCell ref="AK2:AL2"/>
    <mergeCell ref="AM2:AN2"/>
    <mergeCell ref="AO2:AP2"/>
    <mergeCell ref="S2:T2"/>
    <mergeCell ref="U2:V2"/>
    <mergeCell ref="W2:X2"/>
    <mergeCell ref="Y2:Z2"/>
    <mergeCell ref="AA2:AB2"/>
    <mergeCell ref="AC2:AD2"/>
    <mergeCell ref="AE2:AF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88"/>
    <col customWidth="1" min="2" max="2" width="22.25"/>
    <col customWidth="1" min="3" max="3" width="10.13"/>
    <col customWidth="1" min="4" max="4" width="12.63"/>
    <col customWidth="1" min="5" max="5" width="10.63"/>
    <col customWidth="1" min="6" max="6" width="2.88"/>
    <col customWidth="1" min="7" max="7" width="12.63"/>
    <col customWidth="1" min="8" max="8" width="10.63"/>
    <col customWidth="1" min="9" max="9" width="2.88"/>
    <col customWidth="1" min="10" max="10" width="13.5"/>
    <col customWidth="1" min="11" max="11" width="10.63"/>
    <col customWidth="1" min="12" max="12" width="2.75"/>
    <col customWidth="1" min="13" max="13" width="13.5"/>
    <col customWidth="1" min="14" max="14" width="10.63"/>
    <col customWidth="1" min="15" max="15" width="2.75"/>
    <col customWidth="1" min="16" max="16" width="11.63"/>
    <col customWidth="1" min="17" max="17" width="10.63"/>
    <col customWidth="1" min="18" max="18" width="1.88"/>
    <col customWidth="1" min="19" max="19" width="12.63"/>
    <col customWidth="1" min="20" max="20" width="10.63"/>
    <col customWidth="1" min="21" max="21" width="1.88"/>
    <col customWidth="1" min="22" max="22" width="12.63"/>
    <col customWidth="1" min="23" max="23" width="10.63"/>
    <col customWidth="1" min="24" max="24" width="2.88"/>
    <col customWidth="1" min="25" max="25" width="12.63"/>
    <col customWidth="1" min="26" max="26" width="10.63"/>
    <col customWidth="1" min="27" max="27" width="1.88"/>
    <col customWidth="1" min="28" max="28" width="13.5"/>
    <col customWidth="1" min="29" max="29" width="10.63"/>
    <col customWidth="1" min="30" max="30" width="1.88"/>
    <col customWidth="1" min="31" max="31" width="12.63"/>
    <col customWidth="1" min="32" max="32" width="10.63"/>
    <col customWidth="1" min="33" max="33" width="1.88"/>
    <col customWidth="1" min="34" max="34" width="12.63"/>
    <col customWidth="1" min="35" max="35" width="10.63"/>
    <col customWidth="1" min="36" max="36" width="1.88"/>
    <col customWidth="1" min="37" max="37" width="13.5"/>
    <col customWidth="1" min="38" max="38" width="10.63"/>
    <col customWidth="1" min="39" max="39" width="1.88"/>
    <col customWidth="1" min="40" max="40" width="13.5"/>
    <col customWidth="1" min="41" max="41" width="10.63"/>
    <col customWidth="1" min="42" max="42" width="1.88"/>
    <col customWidth="1" min="43" max="43" width="12.63"/>
    <col customWidth="1" min="44" max="44" width="10.63"/>
    <col customWidth="1" min="45" max="45" width="1.88"/>
    <col customWidth="1" min="46" max="46" width="12.63"/>
    <col customWidth="1" min="47" max="47" width="10.63"/>
    <col customWidth="1" min="48" max="48" width="1.88"/>
    <col customWidth="1" min="49" max="49" width="12.63"/>
    <col customWidth="1" min="50" max="50" width="10.63"/>
    <col customWidth="1" min="51" max="51" width="1.88"/>
    <col customWidth="1" min="52" max="52" width="12.63"/>
    <col customWidth="1" min="53" max="53" width="10.63"/>
    <col customWidth="1" min="54" max="54" width="1.88"/>
    <col customWidth="1" min="55" max="55" width="13.5"/>
    <col customWidth="1" min="56" max="56" width="10.63"/>
    <col customWidth="1" min="57" max="57" width="1.88"/>
    <col customWidth="1" min="58" max="58" width="12.63"/>
    <col customWidth="1" min="59" max="59" width="10.63"/>
    <col customWidth="1" min="60" max="60" width="1.88"/>
    <col customWidth="1" min="61" max="61" width="12.63"/>
    <col customWidth="1" min="62" max="62" width="10.63"/>
    <col customWidth="1" min="63" max="63" width="2.5"/>
  </cols>
  <sheetData>
    <row r="1">
      <c r="A1" s="219"/>
      <c r="B1" s="7" t="s">
        <v>4</v>
      </c>
      <c r="C1" s="220" t="s">
        <v>5</v>
      </c>
      <c r="D1" s="8" t="s">
        <v>132</v>
      </c>
      <c r="E1" s="3"/>
      <c r="F1" s="3"/>
      <c r="G1" s="3"/>
      <c r="H1" s="3"/>
      <c r="I1" s="5"/>
      <c r="J1" s="8" t="s">
        <v>133</v>
      </c>
      <c r="K1" s="3"/>
      <c r="L1" s="3"/>
      <c r="M1" s="3"/>
      <c r="N1" s="3"/>
      <c r="O1" s="5"/>
      <c r="P1" s="8" t="s">
        <v>134</v>
      </c>
      <c r="Q1" s="3"/>
      <c r="R1" s="3"/>
      <c r="S1" s="3"/>
      <c r="T1" s="3"/>
      <c r="U1" s="5"/>
      <c r="V1" s="8" t="s">
        <v>135</v>
      </c>
      <c r="W1" s="3"/>
      <c r="X1" s="3"/>
      <c r="Y1" s="3"/>
      <c r="Z1" s="3"/>
      <c r="AA1" s="5"/>
      <c r="AB1" s="8" t="s">
        <v>136</v>
      </c>
      <c r="AC1" s="3"/>
      <c r="AD1" s="3"/>
      <c r="AE1" s="3"/>
      <c r="AF1" s="3"/>
      <c r="AG1" s="5"/>
      <c r="AH1" s="8" t="s">
        <v>137</v>
      </c>
      <c r="AI1" s="3"/>
      <c r="AJ1" s="3"/>
      <c r="AK1" s="3"/>
      <c r="AL1" s="3"/>
      <c r="AM1" s="5"/>
      <c r="AN1" s="8" t="s">
        <v>138</v>
      </c>
      <c r="AO1" s="3"/>
      <c r="AP1" s="3"/>
      <c r="AQ1" s="3"/>
      <c r="AR1" s="3"/>
      <c r="AS1" s="5"/>
      <c r="AT1" s="8" t="s">
        <v>139</v>
      </c>
      <c r="AU1" s="3"/>
      <c r="AV1" s="3"/>
      <c r="AW1" s="3"/>
      <c r="AX1" s="3"/>
      <c r="AY1" s="5"/>
      <c r="AZ1" s="8" t="s">
        <v>140</v>
      </c>
      <c r="BA1" s="3"/>
      <c r="BB1" s="3"/>
      <c r="BC1" s="3"/>
      <c r="BD1" s="3"/>
      <c r="BE1" s="5"/>
      <c r="BF1" s="8" t="s">
        <v>141</v>
      </c>
      <c r="BG1" s="3"/>
      <c r="BH1" s="3"/>
      <c r="BI1" s="3"/>
      <c r="BJ1" s="3"/>
      <c r="BK1" s="5"/>
    </row>
    <row r="2">
      <c r="A2" s="219"/>
      <c r="B2" s="11"/>
      <c r="C2" s="11"/>
      <c r="D2" s="216" t="s">
        <v>1</v>
      </c>
      <c r="E2" s="3"/>
      <c r="F2" s="5"/>
      <c r="G2" s="217">
        <v>2022.0</v>
      </c>
      <c r="H2" s="3"/>
      <c r="I2" s="5"/>
      <c r="J2" s="216" t="s">
        <v>1</v>
      </c>
      <c r="K2" s="3"/>
      <c r="L2" s="5"/>
      <c r="M2" s="217">
        <v>2022.0</v>
      </c>
      <c r="N2" s="3"/>
      <c r="O2" s="5"/>
      <c r="P2" s="216" t="s">
        <v>1</v>
      </c>
      <c r="Q2" s="3"/>
      <c r="R2" s="5"/>
      <c r="S2" s="217">
        <v>2022.0</v>
      </c>
      <c r="T2" s="3"/>
      <c r="U2" s="5"/>
      <c r="V2" s="216" t="s">
        <v>1</v>
      </c>
      <c r="W2" s="3"/>
      <c r="X2" s="5"/>
      <c r="Y2" s="217">
        <v>2022.0</v>
      </c>
      <c r="Z2" s="3"/>
      <c r="AA2" s="5"/>
      <c r="AB2" s="216" t="s">
        <v>1</v>
      </c>
      <c r="AC2" s="3"/>
      <c r="AD2" s="5"/>
      <c r="AE2" s="217">
        <v>2022.0</v>
      </c>
      <c r="AF2" s="3"/>
      <c r="AG2" s="5"/>
      <c r="AH2" s="216" t="s">
        <v>1</v>
      </c>
      <c r="AI2" s="3"/>
      <c r="AJ2" s="5"/>
      <c r="AK2" s="217">
        <v>2022.0</v>
      </c>
      <c r="AL2" s="3"/>
      <c r="AM2" s="5"/>
      <c r="AN2" s="17" t="s">
        <v>1</v>
      </c>
      <c r="AO2" s="17"/>
      <c r="AP2" s="17"/>
      <c r="AQ2" s="18">
        <v>2022.0</v>
      </c>
      <c r="AR2" s="18"/>
      <c r="AS2" s="18"/>
      <c r="AT2" s="216" t="s">
        <v>1</v>
      </c>
      <c r="AU2" s="3"/>
      <c r="AV2" s="5"/>
      <c r="AW2" s="217">
        <v>2022.0</v>
      </c>
      <c r="AX2" s="3"/>
      <c r="AY2" s="5"/>
      <c r="AZ2" s="216" t="s">
        <v>1</v>
      </c>
      <c r="BA2" s="3"/>
      <c r="BB2" s="5"/>
      <c r="BC2" s="217">
        <v>2022.0</v>
      </c>
      <c r="BD2" s="3"/>
      <c r="BE2" s="5"/>
      <c r="BF2" s="216" t="s">
        <v>1</v>
      </c>
      <c r="BG2" s="3"/>
      <c r="BH2" s="5"/>
      <c r="BI2" s="217">
        <v>2022.0</v>
      </c>
      <c r="BJ2" s="3"/>
      <c r="BK2" s="5"/>
    </row>
    <row r="3">
      <c r="A3" s="221"/>
      <c r="B3" s="21" t="s">
        <v>12</v>
      </c>
      <c r="C3" s="23" t="s">
        <v>5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</row>
    <row r="4">
      <c r="A4" s="222">
        <v>1.0</v>
      </c>
      <c r="B4" s="31" t="s">
        <v>15</v>
      </c>
      <c r="C4" s="223" t="s">
        <v>677</v>
      </c>
      <c r="D4" s="36">
        <f>Rujukan!B6/Rujukan!B76</f>
        <v>1.329254051</v>
      </c>
      <c r="E4" s="36" t="str">
        <f>IF(D4&lt;2,"kurang sehat",IF(D4&gt;2,"sangat sehat","sehat"))</f>
        <v>kurang sehat</v>
      </c>
      <c r="F4" s="36">
        <f t="shared" ref="F4:F8" si="1">IFS(E4="kurang sehat",0,E4="sehat",1,E4="sangat sehat",2)</f>
        <v>0</v>
      </c>
      <c r="G4" s="36">
        <f>Rujukan!C6/Rujukan!C76</f>
        <v>1.50856558</v>
      </c>
      <c r="H4" s="36" t="str">
        <f>IF(G4&lt;2,"kurang sehat",IF(G4&gt;2,"sangat sehat","sehat"))</f>
        <v>kurang sehat</v>
      </c>
      <c r="I4" s="36">
        <f t="shared" ref="I4:I8" si="2">IFS(H4="kurang sehat",0,H4="sehat",1,H4="sangat sehat",2)</f>
        <v>0</v>
      </c>
      <c r="J4" s="36">
        <f>Rujukan!D6/Rujukan!D76</f>
        <v>1.003646369</v>
      </c>
      <c r="K4" s="36" t="str">
        <f>IF(J4&lt;2,"kurang sehat",IF(J4&gt;2,"sangat sehat","sehat"))</f>
        <v>kurang sehat</v>
      </c>
      <c r="L4" s="36">
        <f t="shared" ref="L4:L8" si="3">IFS(K4="kurang sehat",0,K4="sehat",1,K4="sangat sehat",2)</f>
        <v>0</v>
      </c>
      <c r="M4" s="36">
        <f>Rujukan!E6/Rujukan!E76</f>
        <v>0.9007988392</v>
      </c>
      <c r="N4" s="36" t="str">
        <f>IF(M4&lt;2,"kurang sehat",IF(M4&gt;2,"sangat sehat","sehat"))</f>
        <v>kurang sehat</v>
      </c>
      <c r="O4" s="36">
        <f t="shared" ref="O4:O8" si="4">IFS(N4="kurang sehat",0,N4="sehat",1,N4="sangat sehat",2)</f>
        <v>0</v>
      </c>
      <c r="P4" s="36">
        <f>Rujukan!F6/Rujukan!F76</f>
        <v>1.456077644</v>
      </c>
      <c r="Q4" s="36" t="str">
        <f>IF(P4&lt;2,"kurang sehat",IF(P4&gt;2,"sangat sehat","sehat"))</f>
        <v>kurang sehat</v>
      </c>
      <c r="R4" s="36">
        <f t="shared" ref="R4:R8" si="5">IFS(Q4="kurang sehat",0,Q4="sehat",1,Q4="sangat sehat",2)</f>
        <v>0</v>
      </c>
      <c r="S4" s="36">
        <f>Rujukan!G6/Rujukan!G76</f>
        <v>1.877614796</v>
      </c>
      <c r="T4" s="36" t="str">
        <f>IF(S4&lt;2,"kurang sehat",IF(S4&gt;2,"sangat sehat","sehat"))</f>
        <v>kurang sehat</v>
      </c>
      <c r="U4" s="36">
        <f t="shared" ref="U4:U8" si="6">IFS(T4="kurang sehat",0,T4="sehat",1,T4="sangat sehat",2)</f>
        <v>0</v>
      </c>
      <c r="V4" s="36">
        <f>Rujukan!H6/Rujukan!H76</f>
        <v>0.5516622107</v>
      </c>
      <c r="W4" s="36" t="str">
        <f>IF(V4&lt;2,"kurang sehat",IF(V4&gt;2,"sangat sehat","sehat"))</f>
        <v>kurang sehat</v>
      </c>
      <c r="X4" s="36">
        <f t="shared" ref="X4:X8" si="7">IFS(W4="kurang sehat",0,W4="sehat",1,W4="sangat sehat",2)</f>
        <v>0</v>
      </c>
      <c r="Y4" s="36">
        <f>Rujukan!I6/Rujukan!I76</f>
        <v>0.6082327893</v>
      </c>
      <c r="Z4" s="36" t="str">
        <f>IF(Y4&lt;2,"kurang sehat",IF(Y4&gt;2,"sangat sehat","sehat"))</f>
        <v>kurang sehat</v>
      </c>
      <c r="AA4" s="36">
        <f t="shared" ref="AA4:AA8" si="8">IFS(Z4="kurang sehat",0,Z4="sehat",1,Z4="sangat sehat",2)</f>
        <v>0</v>
      </c>
      <c r="AB4" s="36">
        <f>Rujukan!J6/Rujukan!J76</f>
        <v>1.356569345</v>
      </c>
      <c r="AC4" s="36" t="str">
        <f>IF(AB4&lt;2,"kurang sehat",IF(AB4&gt;2,"sangat sehat","sehat"))</f>
        <v>kurang sehat</v>
      </c>
      <c r="AD4" s="36">
        <f t="shared" ref="AD4:AD8" si="9">IFS(AC4="kurang sehat",0,AC4="sehat",1,AC4="sangat sehat",2)</f>
        <v>0</v>
      </c>
      <c r="AE4" s="36">
        <f>Rujukan!K6/Rujukan!K76</f>
        <v>1.41951083</v>
      </c>
      <c r="AF4" s="36" t="str">
        <f>IF(AE4&lt;2,"kurang sehat",IF(AE4&gt;2,"sangat sehat","sehat"))</f>
        <v>kurang sehat</v>
      </c>
      <c r="AG4" s="36">
        <f t="shared" ref="AG4:AG8" si="10">IFS(AF4="kurang sehat",0,AF4="sehat",1,AF4="sangat sehat",2)</f>
        <v>0</v>
      </c>
      <c r="AH4" s="36">
        <f>Rujukan!L6/Rujukan!L76</f>
        <v>2.649560694</v>
      </c>
      <c r="AI4" s="36" t="str">
        <f>IF(AH4&lt;2,"kurang sehat",IF(AH4&gt;2,"sangat sehat","sehat"))</f>
        <v>sangat sehat</v>
      </c>
      <c r="AJ4" s="36">
        <f t="shared" ref="AJ4:AJ8" si="11">IFS(AI4="kurang sehat",0,AI4="sehat",1,AI4="sangat sehat",2)</f>
        <v>2</v>
      </c>
      <c r="AK4" s="36">
        <f>Rujukan!M6/Rujukan!M76</f>
        <v>2.445062891</v>
      </c>
      <c r="AL4" s="36" t="str">
        <f>IF(AK4&lt;2,"kurang sehat",IF(AK4&gt;2,"sangat sehat","sehat"))</f>
        <v>sangat sehat</v>
      </c>
      <c r="AM4" s="36">
        <f t="shared" ref="AM4:AM8" si="12">IFS(AL4="kurang sehat",0,AL4="sehat",1,AL4="sangat sehat",2)</f>
        <v>2</v>
      </c>
      <c r="AN4" s="36">
        <f>Rujukan!N6/Rujukan!N76</f>
        <v>1.252415689</v>
      </c>
      <c r="AO4" s="36" t="str">
        <f>IF(AN4&lt;2,"kurang sehat",IF(AN4&gt;2,"sangat sehat","sehat"))</f>
        <v>kurang sehat</v>
      </c>
      <c r="AP4" s="36">
        <f t="shared" ref="AP4:AP8" si="13">IFS(AO4="kurang sehat",0,AO4="sehat",1,AO4="sangat sehat",2)</f>
        <v>0</v>
      </c>
      <c r="AQ4" s="36">
        <f>Rujukan!O6/Rujukan!O76</f>
        <v>2.138482984</v>
      </c>
      <c r="AR4" s="36" t="str">
        <f>IF(AQ4&lt;2,"kurang sehat",IF(AQ4&gt;2,"sangat sehat","sehat"))</f>
        <v>sangat sehat</v>
      </c>
      <c r="AS4" s="36">
        <f t="shared" ref="AS4:AS8" si="14">IFS(AR4="kurang sehat",0,AR4="sehat",1,AR4="sangat sehat",2)</f>
        <v>2</v>
      </c>
      <c r="AT4" s="36">
        <f>Rujukan!P6/Rujukan!P76</f>
        <v>7.415130605</v>
      </c>
      <c r="AU4" s="36" t="str">
        <f>IF(AT4&lt;2,"kurang sehat",IF(AT4&gt;2,"sangat sehat","sehat"))</f>
        <v>sangat sehat</v>
      </c>
      <c r="AV4" s="36">
        <f t="shared" ref="AV4:AV8" si="15">IFS(AU4="kurang sehat",0,AU4="sehat",1,AU4="sangat sehat",2)</f>
        <v>2</v>
      </c>
      <c r="AW4" s="36">
        <f>Rujukan!Q6/Rujukan!Q76</f>
        <v>8.007136806</v>
      </c>
      <c r="AX4" s="36" t="str">
        <f>IF(AW4&lt;2,"kurang sehat",IF(AW4&gt;2,"sangat sehat","sehat"))</f>
        <v>sangat sehat</v>
      </c>
      <c r="AY4" s="36">
        <f t="shared" ref="AY4:AY8" si="16">IFS(AX4="kurang sehat",0,AX4="sehat",1,AX4="sangat sehat",2)</f>
        <v>2</v>
      </c>
      <c r="AZ4" s="36">
        <f>Rujukan!R6/Rujukan!R76</f>
        <v>4.47373149</v>
      </c>
      <c r="BA4" s="36" t="str">
        <f>IF(AZ4&lt;2,"kurang sehat",IF(AZ4&gt;2,"sangat sehat","sehat"))</f>
        <v>sangat sehat</v>
      </c>
      <c r="BB4" s="36">
        <f t="shared" ref="BB4:BB8" si="17">IFS(BA4="kurang sehat",0,BA4="sehat",1,BA4="sangat sehat",2)</f>
        <v>2</v>
      </c>
      <c r="BC4" s="36">
        <f>Rujukan!S6/Rujukan!S76</f>
        <v>4.055540359</v>
      </c>
      <c r="BD4" s="36" t="str">
        <f>IF(BC4&lt;2,"kurang sehat",IF(BC4&gt;2,"sangat sehat","sehat"))</f>
        <v>sangat sehat</v>
      </c>
      <c r="BE4" s="36">
        <f t="shared" ref="BE4:BE8" si="18">IFS(BD4="kurang sehat",0,BD4="sehat",1,BD4="sangat sehat",2)</f>
        <v>2</v>
      </c>
      <c r="BF4" s="36">
        <f>Rujukan!T6/Rujukan!T76</f>
        <v>1.683115204</v>
      </c>
      <c r="BG4" s="36" t="str">
        <f>IF(BF4&lt;2,"kurang sehat",IF(BF4&gt;2,"sangat sehat","sehat"))</f>
        <v>kurang sehat</v>
      </c>
      <c r="BH4" s="36">
        <f t="shared" ref="BH4:BH8" si="19">IFS(BG4="kurang sehat",0,BG4="sehat",1,BG4="sangat sehat",2)</f>
        <v>0</v>
      </c>
      <c r="BI4" s="36">
        <f>Rujukan!U6/Rujukan!U76</f>
        <v>2.300612463</v>
      </c>
      <c r="BJ4" s="36" t="str">
        <f>IF(BI4&lt;2,"kurang sehat",IF(BI4&gt;2,"sangat sehat","sehat"))</f>
        <v>sangat sehat</v>
      </c>
      <c r="BK4" s="36">
        <f t="shared" ref="BK4:BK8" si="20">IFS(BJ4="kurang sehat",0,BJ4="sehat",1,BJ4="sangat sehat",2)</f>
        <v>2</v>
      </c>
    </row>
    <row r="5">
      <c r="A5" s="224">
        <v>1.0</v>
      </c>
      <c r="B5" s="35" t="s">
        <v>18</v>
      </c>
      <c r="C5" s="55" t="s">
        <v>678</v>
      </c>
      <c r="D5" s="36">
        <f>(Rujukan!B6-Rujukan!B23)/Rujukan!B76</f>
        <v>1.016205148</v>
      </c>
      <c r="E5" s="36" t="str">
        <f>IF(AND(D5&gt;=1,D5&lt;=7),"sehat",IF(D5&lt;1,"kurang sehat","sangat sehat"))</f>
        <v>sehat</v>
      </c>
      <c r="F5" s="36">
        <f t="shared" si="1"/>
        <v>1</v>
      </c>
      <c r="G5" s="36">
        <f>(Rujukan!C6-Rujukan!C23)/Rujukan!C76</f>
        <v>1.237394923</v>
      </c>
      <c r="H5" s="36" t="str">
        <f>IF(AND(G5&gt;=1,G5&lt;=7),"sehat",IF(G5&lt;1,"kurang sehat","sangat sehat"))</f>
        <v>sehat</v>
      </c>
      <c r="I5" s="36">
        <f t="shared" si="2"/>
        <v>1</v>
      </c>
      <c r="J5" s="36">
        <f>(Rujukan!D6-Rujukan!D23)/Rujukan!D76</f>
        <v>0.4189238013</v>
      </c>
      <c r="K5" s="36" t="str">
        <f>IF(AND(J5&gt;=1,J5&lt;=7),"sehat",IF(J5&lt;1,"kurang sehat","sangat sehat"))</f>
        <v>kurang sehat</v>
      </c>
      <c r="L5" s="36">
        <f t="shared" si="3"/>
        <v>0</v>
      </c>
      <c r="M5" s="36">
        <f>(Rujukan!E6-Rujukan!E23)/Rujukan!E76</f>
        <v>0.3758516765</v>
      </c>
      <c r="N5" s="36" t="str">
        <f>IF(AND(M5&gt;=1,M5&lt;=7),"sehat",IF(M5&lt;1,"kurang sehat","sangat sehat"))</f>
        <v>kurang sehat</v>
      </c>
      <c r="O5" s="36">
        <f t="shared" si="4"/>
        <v>0</v>
      </c>
      <c r="P5" s="36">
        <f>(Rujukan!F6-Rujukan!F23)/Rujukan!F76</f>
        <v>1.056800526</v>
      </c>
      <c r="Q5" s="36" t="str">
        <f>IF(AND(P5&gt;=1,P5&lt;=7),"sehat",IF(P5&lt;1,"kurang sehat","sangat sehat"))</f>
        <v>sehat</v>
      </c>
      <c r="R5" s="36">
        <f t="shared" si="5"/>
        <v>1</v>
      </c>
      <c r="S5" s="36">
        <f>(Rujukan!G6-Rujukan!G23)/Rujukan!G76</f>
        <v>1.511505659</v>
      </c>
      <c r="T5" s="36" t="str">
        <f>IF(AND(S5&gt;=1,S5&lt;=7),"sehat",IF(S5&lt;1,"kurang sehat","sangat sehat"))</f>
        <v>sehat</v>
      </c>
      <c r="U5" s="36">
        <f t="shared" si="6"/>
        <v>1</v>
      </c>
      <c r="V5" s="36">
        <f>(Rujukan!H6-Rujukan!H23)/Rujukan!H76</f>
        <v>0.3358700773</v>
      </c>
      <c r="W5" s="36" t="str">
        <f>IF(AND(V5&gt;=1,V5&lt;=7),"sehat",IF(V5&lt;1,"kurang sehat","sangat sehat"))</f>
        <v>kurang sehat</v>
      </c>
      <c r="X5" s="36">
        <f t="shared" si="7"/>
        <v>0</v>
      </c>
      <c r="Y5" s="36">
        <f>(Rujukan!I6-Rujukan!I23)/Rujukan!I76</f>
        <v>0.3972483052</v>
      </c>
      <c r="Z5" s="36" t="str">
        <f>IF(AND(Y5&gt;=1,Y5&lt;=7),"sehat",IF(Y5&lt;1,"kurang sehat","sangat sehat"))</f>
        <v>kurang sehat</v>
      </c>
      <c r="AA5" s="36">
        <f t="shared" si="8"/>
        <v>0</v>
      </c>
      <c r="AB5" s="36">
        <f>(Rujukan!J6-Rujukan!J23)/Rujukan!J76</f>
        <v>0.6247081767</v>
      </c>
      <c r="AC5" s="36" t="str">
        <f>IF(AND(AB5&gt;=1,AB5&lt;=7),"sehat",IF(AB5&lt;1,"kurang sehat","sangat sehat"))</f>
        <v>kurang sehat</v>
      </c>
      <c r="AD5" s="36">
        <f t="shared" si="9"/>
        <v>0</v>
      </c>
      <c r="AE5" s="36">
        <f>(Rujukan!K6-Rujukan!K23)/Rujukan!K76</f>
        <v>0.7983022208</v>
      </c>
      <c r="AF5" s="36" t="str">
        <f>IF(AND(AE5&gt;=1,AE5&lt;=7),"sehat",IF(AE5&lt;1,"kurang sehat","sangat sehat"))</f>
        <v>kurang sehat</v>
      </c>
      <c r="AG5" s="36">
        <f t="shared" si="10"/>
        <v>0</v>
      </c>
      <c r="AH5" s="36">
        <f>(Rujukan!L6-Rujukan!L23)/Rujukan!L76</f>
        <v>2.475418517</v>
      </c>
      <c r="AI5" s="36" t="str">
        <f>IF(AND(AH5&gt;=1,AH5&lt;=7),"sehat",IF(AH5&lt;1,"kurang sehat","sangat sehat"))</f>
        <v>sehat</v>
      </c>
      <c r="AJ5" s="36">
        <f t="shared" si="11"/>
        <v>1</v>
      </c>
      <c r="AK5" s="36">
        <f>(Rujukan!M6-Rujukan!M23)/Rujukan!M76</f>
        <v>2.227843202</v>
      </c>
      <c r="AL5" s="36" t="str">
        <f>IF(AND(AK5&gt;=1,AK5&lt;=7),"sehat",IF(AK5&lt;1,"kurang sehat","sangat sehat"))</f>
        <v>sehat</v>
      </c>
      <c r="AM5" s="36">
        <f t="shared" si="12"/>
        <v>1</v>
      </c>
      <c r="AN5" s="36">
        <f>(Rujukan!N6-Rujukan!N23)/Rujukan!N76</f>
        <v>0.8581940171</v>
      </c>
      <c r="AO5" s="36" t="str">
        <f>IF(AND(AN5&gt;=1,AN5&lt;=7),"sehat",IF(AN5&lt;1,"kurang sehat","sangat sehat"))</f>
        <v>kurang sehat</v>
      </c>
      <c r="AP5" s="36">
        <f t="shared" si="13"/>
        <v>0</v>
      </c>
      <c r="AQ5" s="36">
        <f>(Rujukan!O6-Rujukan!O23)/Rujukan!O76</f>
        <v>1.551462915</v>
      </c>
      <c r="AR5" s="36" t="str">
        <f>IF(AND(AQ5&gt;=1,AQ5&lt;=7),"sehat",IF(AQ5&lt;1,"kurang sehat","sangat sehat"))</f>
        <v>sehat</v>
      </c>
      <c r="AS5" s="36">
        <f t="shared" si="14"/>
        <v>1</v>
      </c>
      <c r="AT5" s="36">
        <f>(Rujukan!P6-Rujukan!P23)/Rujukan!P76</f>
        <v>3.925266698</v>
      </c>
      <c r="AU5" s="36" t="str">
        <f>IF(AND(AT5&gt;=1,AT5&lt;=7),"sehat",IF(AT5&lt;1,"kurang sehat","sangat sehat"))</f>
        <v>sehat</v>
      </c>
      <c r="AV5" s="36">
        <f t="shared" si="15"/>
        <v>1</v>
      </c>
      <c r="AW5" s="36">
        <f>(Rujukan!Q6-Rujukan!Q23)/Rujukan!Q76</f>
        <v>3.810510243</v>
      </c>
      <c r="AX5" s="36" t="str">
        <f>IF(AND(AW5&gt;=1,AW5&lt;=7),"sehat",IF(AW5&lt;1,"kurang sehat","sangat sehat"))</f>
        <v>sehat</v>
      </c>
      <c r="AY5" s="36">
        <f t="shared" si="16"/>
        <v>1</v>
      </c>
      <c r="AZ5" s="36">
        <f>(Rujukan!R6-Rujukan!R23)/Rujukan!R76</f>
        <v>3.589591735</v>
      </c>
      <c r="BA5" s="36" t="str">
        <f>IF(AND(AZ5&gt;=1,AZ5&lt;=7),"sehat",IF(AZ5&lt;1,"kurang sehat","sangat sehat"))</f>
        <v>sehat</v>
      </c>
      <c r="BB5" s="36">
        <f t="shared" si="17"/>
        <v>1</v>
      </c>
      <c r="BC5" s="36">
        <f>(Rujukan!S6-Rujukan!S23)/Rujukan!S76</f>
        <v>3.052627493</v>
      </c>
      <c r="BD5" s="36" t="str">
        <f>IF(AND(BC5&gt;=1,BC5&lt;=7),"sehat",IF(BC5&lt;1,"kurang sehat","sangat sehat"))</f>
        <v>sehat</v>
      </c>
      <c r="BE5" s="36">
        <f t="shared" si="18"/>
        <v>1</v>
      </c>
      <c r="BF5" s="36">
        <f>(Rujukan!T6-Rujukan!T23)/Rujukan!T76</f>
        <v>1.380195143</v>
      </c>
      <c r="BG5" s="36" t="str">
        <f>IF(AND(BF5&gt;=1,BF5&lt;=7),"sehat",IF(BF5&lt;1,"kurang sehat","sangat sehat"))</f>
        <v>sehat</v>
      </c>
      <c r="BH5" s="36">
        <f t="shared" si="19"/>
        <v>1</v>
      </c>
      <c r="BI5" s="36">
        <f>(Rujukan!U6-Rujukan!U23)/Rujukan!U76</f>
        <v>2.109226897</v>
      </c>
      <c r="BJ5" s="36" t="str">
        <f>IF(AND(BI5&gt;=1,BI5&lt;=7),"sehat",IF(BI5&lt;1,"kurang sehat","sangat sehat"))</f>
        <v>sehat</v>
      </c>
      <c r="BK5" s="36">
        <f t="shared" si="20"/>
        <v>1</v>
      </c>
    </row>
    <row r="6">
      <c r="A6" s="224">
        <v>1.0</v>
      </c>
      <c r="B6" s="35" t="s">
        <v>21</v>
      </c>
      <c r="C6" s="55" t="s">
        <v>670</v>
      </c>
      <c r="D6" s="36">
        <f>Rujukan!B7/Rujukan!B76</f>
        <v>0.3290300907</v>
      </c>
      <c r="E6" s="36" t="str">
        <f>IF(AND(D6&gt;=0.5,D6&lt;=1),"sehat",IF(D6&lt;1,"kurang sehat","sangat sehat"))</f>
        <v>kurang sehat</v>
      </c>
      <c r="F6" s="36">
        <f t="shared" si="1"/>
        <v>0</v>
      </c>
      <c r="G6" s="36">
        <f>Rujukan!C7/Rujukan!C76</f>
        <v>0.5142284267</v>
      </c>
      <c r="H6" s="36" t="str">
        <f>IF(AND(G6&gt;=0.5,G6&lt;=1),"sehat",IF(G6&lt;1,"kurang sehat","sangat sehat"))</f>
        <v>sehat</v>
      </c>
      <c r="I6" s="36">
        <f t="shared" si="2"/>
        <v>1</v>
      </c>
      <c r="J6" s="36">
        <f>Rujukan!D7/Rujukan!D76</f>
        <v>0.2360277605</v>
      </c>
      <c r="K6" s="36" t="str">
        <f>IF(AND(J6&gt;=0.5,J6&lt;=1),"sehat",IF(J6&lt;1,"kurang sehat","sangat sehat"))</f>
        <v>kurang sehat</v>
      </c>
      <c r="L6" s="36">
        <f t="shared" si="3"/>
        <v>0</v>
      </c>
      <c r="M6" s="36">
        <f>Rujukan!E7/Rujukan!E76</f>
        <v>0.2195957245</v>
      </c>
      <c r="N6" s="36" t="str">
        <f>IF(AND(M6&gt;=0.5,M6&lt;=1),"sehat",IF(M6&lt;1,"kurang sehat","sangat sehat"))</f>
        <v>kurang sehat</v>
      </c>
      <c r="O6" s="36">
        <f t="shared" si="4"/>
        <v>0</v>
      </c>
      <c r="P6" s="36">
        <f>Rujukan!F7/Rujukan!F76</f>
        <v>0.4320944236</v>
      </c>
      <c r="Q6" s="36" t="str">
        <f>IF(AND(P6&gt;=0.5,P6&lt;=1),"sehat",IF(P6&lt;1,"kurang sehat","sangat sehat"))</f>
        <v>kurang sehat</v>
      </c>
      <c r="R6" s="36">
        <f t="shared" si="5"/>
        <v>0</v>
      </c>
      <c r="S6" s="36">
        <f>Rujukan!G7/Rujukan!G76</f>
        <v>0.9106536365</v>
      </c>
      <c r="T6" s="36" t="str">
        <f>IF(AND(S6&gt;=0.5,S6&lt;=1),"sehat",IF(S6&lt;1,"kurang sehat","sangat sehat"))</f>
        <v>sehat</v>
      </c>
      <c r="U6" s="36">
        <f t="shared" si="6"/>
        <v>1</v>
      </c>
      <c r="V6" s="36">
        <f>Rujukan!H7/Rujukan!H76</f>
        <v>0.09093023073</v>
      </c>
      <c r="W6" s="36" t="str">
        <f>IF(AND(V6&gt;=0.5,V6&lt;=1),"sehat",IF(V6&lt;1,"kurang sehat","sangat sehat"))</f>
        <v>kurang sehat</v>
      </c>
      <c r="X6" s="36">
        <f t="shared" si="7"/>
        <v>0</v>
      </c>
      <c r="Y6" s="36">
        <f>Rujukan!I7/Rujukan!I76</f>
        <v>0.04041737558</v>
      </c>
      <c r="Z6" s="36" t="str">
        <f>IF(AND(Y6&gt;=0.5,Y6&lt;=1),"sehat",IF(Y6&lt;1,"kurang sehat","sangat sehat"))</f>
        <v>kurang sehat</v>
      </c>
      <c r="AA6" s="36">
        <f t="shared" si="8"/>
        <v>0</v>
      </c>
      <c r="AB6" s="36">
        <f>Rujukan!J7/Rujukan!J76</f>
        <v>0.332528263</v>
      </c>
      <c r="AC6" s="36" t="str">
        <f>IF(AND(AB6&gt;=0.5,AB6&lt;=1),"sehat",IF(AB6&lt;1,"kurang sehat","sangat sehat"))</f>
        <v>kurang sehat</v>
      </c>
      <c r="AD6" s="36">
        <f t="shared" si="9"/>
        <v>0</v>
      </c>
      <c r="AE6" s="36">
        <f>Rujukan!K7/Rujukan!K76</f>
        <v>0.5091095431</v>
      </c>
      <c r="AF6" s="36" t="str">
        <f>IF(AND(AE6&gt;=0.5,AE6&lt;=1),"sehat",IF(AE6&lt;1,"kurang sehat","sangat sehat"))</f>
        <v>sehat</v>
      </c>
      <c r="AG6" s="36">
        <f t="shared" si="10"/>
        <v>1</v>
      </c>
      <c r="AH6" s="36">
        <f>Rujukan!L7/Rujukan!L76</f>
        <v>0.6595967215</v>
      </c>
      <c r="AI6" s="36" t="str">
        <f>IF(AND(AH6&gt;=0.5,AH6&lt;=1),"sehat",IF(AH6&lt;1,"kurang sehat","sangat sehat"))</f>
        <v>sehat</v>
      </c>
      <c r="AJ6" s="36">
        <f t="shared" si="11"/>
        <v>1</v>
      </c>
      <c r="AK6" s="36">
        <f>Rujukan!M7/Rujukan!M76</f>
        <v>0.5649654909</v>
      </c>
      <c r="AL6" s="36" t="str">
        <f>IF(AND(AK6&gt;=0.5,AK6&lt;=1),"sehat",IF(AK6&lt;1,"kurang sehat","sangat sehat"))</f>
        <v>sehat</v>
      </c>
      <c r="AM6" s="36">
        <f t="shared" si="12"/>
        <v>1</v>
      </c>
      <c r="AN6" s="36">
        <f>Rujukan!N7/Rujukan!N76</f>
        <v>0.4323143536</v>
      </c>
      <c r="AO6" s="36" t="str">
        <f>IF(AND(AN6&gt;=0.5,AN6&lt;=1),"sehat",IF(AN6&lt;1,"kurang sehat","sangat sehat"))</f>
        <v>kurang sehat</v>
      </c>
      <c r="AP6" s="36">
        <f t="shared" si="13"/>
        <v>0</v>
      </c>
      <c r="AQ6" s="36">
        <f>Rujukan!O7/Rujukan!O76</f>
        <v>0.9384824452</v>
      </c>
      <c r="AR6" s="36" t="str">
        <f>IF(AND(AQ6&gt;=0.5,AQ6&lt;=1),"sehat",IF(AQ6&lt;1,"kurang sehat","sangat sehat"))</f>
        <v>sehat</v>
      </c>
      <c r="AS6" s="36">
        <f t="shared" si="14"/>
        <v>1</v>
      </c>
      <c r="AT6" s="36">
        <f>Rujukan!P7/Rujukan!P76</f>
        <v>3.028153805</v>
      </c>
      <c r="AU6" s="36" t="str">
        <f>IF(AND(AT6&gt;=0.5,AT6&lt;=1),"sehat",IF(AT6&lt;1,"kurang sehat","sangat sehat"))</f>
        <v>sangat sehat</v>
      </c>
      <c r="AV6" s="36">
        <f t="shared" si="15"/>
        <v>2</v>
      </c>
      <c r="AW6" s="36">
        <f>Rujukan!Q7/Rujukan!Q76</f>
        <v>3.185277049</v>
      </c>
      <c r="AX6" s="36" t="str">
        <f>IF(AND(AW6&gt;=0.5,AW6&lt;=1),"sehat",IF(AW6&lt;1,"kurang sehat","sangat sehat"))</f>
        <v>sangat sehat</v>
      </c>
      <c r="AY6" s="36">
        <f t="shared" si="16"/>
        <v>2</v>
      </c>
      <c r="AZ6" s="36">
        <f>Rujukan!R7/Rujukan!R76</f>
        <v>1.79689553</v>
      </c>
      <c r="BA6" s="36" t="str">
        <f>IF(AND(AZ6&gt;=0.5,AZ6&lt;=1),"sehat",IF(AZ6&lt;1,"kurang sehat","sangat sehat"))</f>
        <v>sangat sehat</v>
      </c>
      <c r="BB6" s="36">
        <f t="shared" si="17"/>
        <v>2</v>
      </c>
      <c r="BC6" s="36">
        <f>Rujukan!S7/Rujukan!S76</f>
        <v>1.706035324</v>
      </c>
      <c r="BD6" s="36" t="str">
        <f>IF(AND(BC6&gt;=0.5,BC6&lt;=1),"sehat",IF(BC6&lt;1,"kurang sehat","sangat sehat"))</f>
        <v>sangat sehat</v>
      </c>
      <c r="BE6" s="36">
        <f t="shared" si="18"/>
        <v>2</v>
      </c>
      <c r="BF6" s="36">
        <f>Rujukan!T7/Rujukan!T76</f>
        <v>0.6118893069</v>
      </c>
      <c r="BG6" s="36" t="str">
        <f>IF(AND(BF6&gt;=0.5,BF6&lt;=1),"sehat",IF(BF6&lt;1,"kurang sehat","sangat sehat"))</f>
        <v>sehat</v>
      </c>
      <c r="BH6" s="36">
        <f t="shared" si="19"/>
        <v>1</v>
      </c>
      <c r="BI6" s="36">
        <f>Rujukan!U7/Rujukan!U76</f>
        <v>1.641598906</v>
      </c>
      <c r="BJ6" s="36" t="str">
        <f>IF(AND(BI6&gt;=0.5,BI6&lt;=1),"sehat",IF(BI6&lt;1,"kurang sehat","sangat sehat"))</f>
        <v>sangat sehat</v>
      </c>
      <c r="BK6" s="36">
        <f t="shared" si="20"/>
        <v>2</v>
      </c>
    </row>
    <row r="7">
      <c r="A7" s="224">
        <v>1.0</v>
      </c>
      <c r="B7" s="35" t="s">
        <v>25</v>
      </c>
      <c r="C7" s="55" t="s">
        <v>669</v>
      </c>
      <c r="D7" s="36">
        <f>(Rujukan!B6-Rujukan!B76)/Rujukan!B5</f>
        <v>0.09236244023</v>
      </c>
      <c r="E7" s="36" t="str">
        <f>IF(AND(D7&gt;=0.2,D7&lt;=0.5),"sehat",IF(D7&lt;0.2,"kurang sehat","sangat sehat"))</f>
        <v>kurang sehat</v>
      </c>
      <c r="F7" s="36">
        <f t="shared" si="1"/>
        <v>0</v>
      </c>
      <c r="G7" s="36">
        <f>(Rujukan!C6-Rujukan!C76)/Rujukan!C5</f>
        <v>0.1466741835</v>
      </c>
      <c r="H7" s="36" t="str">
        <f>IF(AND(G7&gt;=0.2,G7&lt;=0.5),"sehat",IF(G7&lt;0.2,"kurang sehat","sangat sehat"))</f>
        <v>kurang sehat</v>
      </c>
      <c r="I7" s="36">
        <f t="shared" si="2"/>
        <v>0</v>
      </c>
      <c r="J7" s="36">
        <f>(Rujukan!D6-Rujukan!D76)/Rujukan!D5</f>
        <v>0.001838073458</v>
      </c>
      <c r="K7" s="36" t="str">
        <f>IF(AND(J7&gt;=0.2,J7&lt;=0.5),"sehat",IF(J7&lt;0.2,"kurang sehat","sangat sehat"))</f>
        <v>kurang sehat</v>
      </c>
      <c r="L7" s="36">
        <f t="shared" si="3"/>
        <v>0</v>
      </c>
      <c r="M7" s="36">
        <f>(Rujukan!E6-Rujukan!E76)/Rujukan!E5</f>
        <v>-0.05610541456</v>
      </c>
      <c r="N7" s="36" t="str">
        <f>IF(AND(M7&gt;=0.2,M7&lt;=0.5),"sehat",IF(M7&lt;0.2,"kurang sehat","sangat sehat"))</f>
        <v>kurang sehat</v>
      </c>
      <c r="O7" s="36">
        <f t="shared" si="4"/>
        <v>0</v>
      </c>
      <c r="P7" s="36">
        <f>(Rujukan!F6-Rujukan!F76)/Rujukan!F5</f>
        <v>0.1274364037</v>
      </c>
      <c r="Q7" s="36" t="str">
        <f>IF(AND(P7&gt;=0.2,P7&lt;=0.5),"sehat",IF(P7&lt;0.2,"kurang sehat","sangat sehat"))</f>
        <v>kurang sehat</v>
      </c>
      <c r="R7" s="36">
        <f t="shared" si="5"/>
        <v>0</v>
      </c>
      <c r="S7" s="36">
        <f>(Rujukan!G6-Rujukan!G76)/Rujukan!G5</f>
        <v>0.2626218214</v>
      </c>
      <c r="T7" s="36" t="str">
        <f>IF(AND(S7&gt;=0.2,S7&lt;=0.5),"sehat",IF(S7&lt;0.2,"kurang sehat","sangat sehat"))</f>
        <v>sehat</v>
      </c>
      <c r="U7" s="36">
        <f t="shared" si="6"/>
        <v>1</v>
      </c>
      <c r="V7" s="36">
        <f>(Rujukan!H6-Rujukan!H76)/Rujukan!H5</f>
        <v>-0.3019744977</v>
      </c>
      <c r="W7" s="36" t="str">
        <f>IF(AND(V7&gt;=0.2,V7&lt;=0.5),"sehat",IF(V7&lt;0.2,"kurang sehat","sangat sehat"))</f>
        <v>kurang sehat</v>
      </c>
      <c r="X7" s="36">
        <f t="shared" si="7"/>
        <v>0</v>
      </c>
      <c r="Y7" s="36">
        <f>(Rujukan!I6-Rujukan!I76)/Rujukan!I5</f>
        <v>-0.2661002656</v>
      </c>
      <c r="Z7" s="36" t="str">
        <f>IF(AND(Y7&gt;=0.2,Y7&lt;=0.5),"sehat",IF(Y7&lt;0.2,"kurang sehat","sangat sehat"))</f>
        <v>kurang sehat</v>
      </c>
      <c r="AA7" s="36">
        <f t="shared" si="8"/>
        <v>0</v>
      </c>
      <c r="AB7" s="36">
        <f>(Rujukan!J6-Rujukan!J76)/Rujukan!J5</f>
        <v>0.1432039173</v>
      </c>
      <c r="AC7" s="36" t="str">
        <f>IF(AND(AB7&gt;=0.2,AB7&lt;=0.5),"sehat",IF(AB7&lt;0.2,"kurang sehat","sangat sehat"))</f>
        <v>kurang sehat</v>
      </c>
      <c r="AD7" s="36">
        <f t="shared" si="9"/>
        <v>0</v>
      </c>
      <c r="AE7" s="36">
        <f>(Rujukan!K6-Rujukan!K76)/Rujukan!K5</f>
        <v>0.1510107071</v>
      </c>
      <c r="AF7" s="36" t="str">
        <f>IF(AND(AE7&gt;=0.2,AE7&lt;=0.5),"sehat",IF(AE7&lt;0.2,"kurang sehat","sangat sehat"))</f>
        <v>kurang sehat</v>
      </c>
      <c r="AG7" s="36">
        <f t="shared" si="10"/>
        <v>0</v>
      </c>
      <c r="AH7" s="36">
        <f>(Rujukan!L6-Rujukan!L76)/Rujukan!L5</f>
        <v>0.345800719</v>
      </c>
      <c r="AI7" s="36" t="str">
        <f>IF(AND(AH7&gt;=0.2,AH7&lt;=0.5),"sehat",IF(AH7&lt;0.2,"kurang sehat","sangat sehat"))</f>
        <v>sehat</v>
      </c>
      <c r="AJ7" s="36">
        <f t="shared" si="11"/>
        <v>1</v>
      </c>
      <c r="AK7" s="36">
        <f>(Rujukan!M6-Rujukan!M76)/Rujukan!M5</f>
        <v>0.3357336033</v>
      </c>
      <c r="AL7" s="36" t="str">
        <f>IF(AND(AK7&gt;=0.2,AK7&lt;=0.5),"sehat",IF(AK7&lt;0.2,"kurang sehat","sangat sehat"))</f>
        <v>sehat</v>
      </c>
      <c r="AM7" s="36">
        <f t="shared" si="12"/>
        <v>1</v>
      </c>
      <c r="AN7" s="36">
        <f>(Rujukan!N6-Rujukan!N76)/Rujukan!N5</f>
        <v>0.06272742895</v>
      </c>
      <c r="AO7" s="36" t="str">
        <f>IF(AND(AN7&gt;=0.2,AN7&lt;=0.5),"sehat",IF(AN7&lt;0.2,"kurang sehat","sangat sehat"))</f>
        <v>kurang sehat</v>
      </c>
      <c r="AP7" s="36">
        <f t="shared" si="13"/>
        <v>0</v>
      </c>
      <c r="AQ7" s="36">
        <f>(Rujukan!O6-Rujukan!O76)/Rujukan!O5</f>
        <v>0.2135650007</v>
      </c>
      <c r="AR7" s="36" t="str">
        <f>IF(AND(AQ7&gt;=0.2,AQ7&lt;=0.5),"sehat",IF(AQ7&lt;0.2,"kurang sehat","sangat sehat"))</f>
        <v>sehat</v>
      </c>
      <c r="AS7" s="36">
        <f t="shared" si="14"/>
        <v>1</v>
      </c>
      <c r="AT7" s="36">
        <f>(Rujukan!P6-Rujukan!P76)/Rujukan!P5</f>
        <v>0.6318309116</v>
      </c>
      <c r="AU7" s="36" t="str">
        <f>IF(AND(AT7&gt;=0.2,AT7&lt;=0.5),"sehat",IF(AT7&lt;0.2,"kurang sehat","sangat sehat"))</f>
        <v>sangat sehat</v>
      </c>
      <c r="AV7" s="36">
        <f t="shared" si="15"/>
        <v>2</v>
      </c>
      <c r="AW7" s="36">
        <f>(Rujukan!Q6-Rujukan!Q76)/Rujukan!Q5</f>
        <v>0.6473991644</v>
      </c>
      <c r="AX7" s="36" t="str">
        <f>IF(AND(AW7&gt;=0.2,AW7&lt;=0.5),"sehat",IF(AW7&lt;0.2,"kurang sehat","sangat sehat"))</f>
        <v>sangat sehat</v>
      </c>
      <c r="AY7" s="36">
        <f t="shared" si="16"/>
        <v>2</v>
      </c>
      <c r="AZ7" s="36">
        <f>(Rujukan!R6-Rujukan!R76)/Rujukan!R5</f>
        <v>0.4124678143</v>
      </c>
      <c r="BA7" s="36" t="str">
        <f>IF(AND(AZ7&gt;=0.2,AZ7&lt;=0.5),"sehat",IF(AZ7&lt;0.2,"kurang sehat","sangat sehat"))</f>
        <v>sehat</v>
      </c>
      <c r="BB7" s="36">
        <f t="shared" si="17"/>
        <v>1</v>
      </c>
      <c r="BC7" s="36">
        <f>(Rujukan!S6-Rujukan!S76)/Rujukan!S5</f>
        <v>0.40505145</v>
      </c>
      <c r="BD7" s="36" t="str">
        <f>IF(AND(BC7&gt;=0.2,BC7&lt;=0.5),"sehat",IF(BC7&lt;0.2,"kurang sehat","sangat sehat"))</f>
        <v>sehat</v>
      </c>
      <c r="BE7" s="36">
        <f t="shared" si="18"/>
        <v>1</v>
      </c>
      <c r="BF7" s="36">
        <f>(Rujukan!T6-Rujukan!T76)/Rujukan!T5</f>
        <v>0.1074357965</v>
      </c>
      <c r="BG7" s="36" t="str">
        <f>IF(AND(BF7&gt;=0.2,BF7&lt;=0.5),"sehat",IF(BF7&lt;0.2,"kurang sehat","sangat sehat"))</f>
        <v>kurang sehat</v>
      </c>
      <c r="BH7" s="36">
        <f t="shared" si="19"/>
        <v>0</v>
      </c>
      <c r="BI7" s="36">
        <f>(Rujukan!U6-Rujukan!U76)/Rujukan!U5</f>
        <v>0.2295672221</v>
      </c>
      <c r="BJ7" s="36" t="str">
        <f>IF(AND(BI7&gt;=0.2,BI7&lt;=0.5),"sehat",IF(BI7&lt;0.2,"kurang sehat","sangat sehat"))</f>
        <v>sehat</v>
      </c>
      <c r="BK7" s="36">
        <f t="shared" si="20"/>
        <v>1</v>
      </c>
    </row>
    <row r="8">
      <c r="A8" s="224">
        <v>1.0</v>
      </c>
      <c r="B8" s="35" t="s">
        <v>29</v>
      </c>
      <c r="C8" s="55" t="s">
        <v>30</v>
      </c>
      <c r="D8" s="36">
        <f>Rujukan!B6/((Rujukan!B149*-1)/365)</f>
        <v>249.3592732</v>
      </c>
      <c r="E8" s="36" t="str">
        <f>IF(AND(D8&gt;=200,D8&lt;=100),"sehat",IF(D8&lt;100,"kurang sehat","sangat sehat"))</f>
        <v>sangat sehat</v>
      </c>
      <c r="F8" s="36">
        <f t="shared" si="1"/>
        <v>2</v>
      </c>
      <c r="G8" s="36">
        <f>Rujukan!C6/((Rujukan!C149*-1)/365)</f>
        <v>283.7705315</v>
      </c>
      <c r="H8" s="36" t="str">
        <f>IF(AND(G8&gt;=200,G8&lt;=100),"sehat",IF(G8&lt;100,"kurang sehat","sangat sehat"))</f>
        <v>sangat sehat</v>
      </c>
      <c r="I8" s="36">
        <f t="shared" si="2"/>
        <v>2</v>
      </c>
      <c r="J8" s="36">
        <f>Rujukan!D6/((Rujukan!D149*-1)/365)</f>
        <v>75.39404059</v>
      </c>
      <c r="K8" s="36" t="str">
        <f>IF(AND(J8&gt;=200,J8&lt;=100),"sehat",IF(J8&lt;100,"kurang sehat","sangat sehat"))</f>
        <v>kurang sehat</v>
      </c>
      <c r="L8" s="36">
        <f t="shared" si="3"/>
        <v>0</v>
      </c>
      <c r="M8" s="36">
        <f>Rujukan!E6/((Rujukan!E149*-1)/365)</f>
        <v>74.34676612</v>
      </c>
      <c r="N8" s="36" t="str">
        <f>IF(AND(M8&gt;=200,M8&lt;=100),"sehat",IF(M8&lt;100,"kurang sehat","sangat sehat"))</f>
        <v>kurang sehat</v>
      </c>
      <c r="O8" s="36">
        <f t="shared" si="4"/>
        <v>0</v>
      </c>
      <c r="P8" s="36">
        <f>Rujukan!F6/((Rujukan!F149*-1)/365)</f>
        <v>246.4895058</v>
      </c>
      <c r="Q8" s="36" t="str">
        <f>IF(AND(P8&gt;=200,P8&lt;=100),"sehat",IF(P8&lt;100,"kurang sehat","sangat sehat"))</f>
        <v>sangat sehat</v>
      </c>
      <c r="R8" s="36">
        <f t="shared" si="5"/>
        <v>2</v>
      </c>
      <c r="S8" s="36">
        <f>Rujukan!G6/((Rujukan!G149*-1)/365)</f>
        <v>324.2528498</v>
      </c>
      <c r="T8" s="36" t="str">
        <f>IF(AND(S8&gt;=200,S8&lt;=100),"sehat",IF(S8&lt;100,"kurang sehat","sangat sehat"))</f>
        <v>sangat sehat</v>
      </c>
      <c r="U8" s="36">
        <f t="shared" si="6"/>
        <v>2</v>
      </c>
      <c r="V8" s="36">
        <f>Rujukan!H6/((Rujukan!H149*-1)/365)</f>
        <v>116.3946226</v>
      </c>
      <c r="W8" s="36" t="str">
        <f>IF(AND(V8&gt;=200,V8&lt;=100),"sehat",IF(V8&lt;100,"kurang sehat","sangat sehat"))</f>
        <v>sangat sehat</v>
      </c>
      <c r="X8" s="36">
        <f t="shared" si="7"/>
        <v>2</v>
      </c>
      <c r="Y8" s="36">
        <f>Rujukan!I6/((Rujukan!I149*-1)/365)</f>
        <v>124.6836825</v>
      </c>
      <c r="Z8" s="36" t="str">
        <f>IF(AND(Y8&gt;=200,Y8&lt;=100),"sehat",IF(Y8&lt;100,"kurang sehat","sangat sehat"))</f>
        <v>sangat sehat</v>
      </c>
      <c r="AA8" s="36">
        <f t="shared" si="8"/>
        <v>2</v>
      </c>
      <c r="AB8" s="36">
        <f>Rujukan!J6/((Rujukan!J149*-1)/365)</f>
        <v>300.2418925</v>
      </c>
      <c r="AC8" s="36" t="str">
        <f>IF(AND(AB8&gt;=200,AB8&lt;=100),"sehat",IF(AB8&lt;100,"kurang sehat","sangat sehat"))</f>
        <v>sangat sehat</v>
      </c>
      <c r="AD8" s="36">
        <f t="shared" si="9"/>
        <v>2</v>
      </c>
      <c r="AE8" s="36">
        <f>Rujukan!K6/((Rujukan!K149*-1)/365)</f>
        <v>262.8782734</v>
      </c>
      <c r="AF8" s="36" t="str">
        <f>IF(AND(AE8&gt;=200,AE8&lt;=100),"sehat",IF(AE8&lt;100,"kurang sehat","sangat sehat"))</f>
        <v>sangat sehat</v>
      </c>
      <c r="AG8" s="36">
        <f t="shared" si="10"/>
        <v>2</v>
      </c>
      <c r="AH8" s="36">
        <f>Rujukan!L6/((Rujukan!L149*-1)/365)</f>
        <v>874.6151619</v>
      </c>
      <c r="AI8" s="36" t="str">
        <f>IF(AND(AH8&gt;=200,AH8&lt;=100),"sehat",IF(AH8&lt;100,"kurang sehat","sangat sehat"))</f>
        <v>sangat sehat</v>
      </c>
      <c r="AJ8" s="36">
        <f t="shared" si="11"/>
        <v>2</v>
      </c>
      <c r="AK8" s="36">
        <f>Rujukan!M6/((Rujukan!M149*-1)/365)</f>
        <v>828.5112549</v>
      </c>
      <c r="AL8" s="36" t="str">
        <f>IF(AND(AK8&gt;=200,AK8&lt;=100),"sehat",IF(AK8&lt;100,"kurang sehat","sangat sehat"))</f>
        <v>sangat sehat</v>
      </c>
      <c r="AM8" s="36">
        <f t="shared" si="12"/>
        <v>2</v>
      </c>
      <c r="AN8" s="36">
        <f>Rujukan!N6/((Rujukan!N149*-1)/365)</f>
        <v>278.2965726</v>
      </c>
      <c r="AO8" s="36" t="str">
        <f>IF(AND(AN8&gt;=200,AN8&lt;=100),"sehat",IF(AN8&lt;100,"kurang sehat","sangat sehat"))</f>
        <v>sangat sehat</v>
      </c>
      <c r="AP8" s="36">
        <f t="shared" si="13"/>
        <v>2</v>
      </c>
      <c r="AQ8" s="36">
        <f>Rujukan!O6/((Rujukan!O149*-1)/365)</f>
        <v>336.5107259</v>
      </c>
      <c r="AR8" s="36" t="str">
        <f>IF(AND(AQ8&gt;=200,AQ8&lt;=100),"sehat",IF(AQ8&lt;100,"kurang sehat","sangat sehat"))</f>
        <v>sangat sehat</v>
      </c>
      <c r="AS8" s="36">
        <f t="shared" si="14"/>
        <v>2</v>
      </c>
      <c r="AT8" s="36">
        <f>Rujukan!P6/((Rujukan!P149*-1)/365)</f>
        <v>528.0752315</v>
      </c>
      <c r="AU8" s="36" t="str">
        <f>IF(AND(AT8&gt;=200,AT8&lt;=100),"sehat",IF(AT8&lt;100,"kurang sehat","sangat sehat"))</f>
        <v>sangat sehat</v>
      </c>
      <c r="AV8" s="36">
        <f t="shared" si="15"/>
        <v>2</v>
      </c>
      <c r="AW8" s="36">
        <f>Rujukan!Q6/((Rujukan!Q149*-1)/365)</f>
        <v>560.1010593</v>
      </c>
      <c r="AX8" s="36" t="str">
        <f>IF(AND(AW8&gt;=200,AW8&lt;=100),"sehat",IF(AW8&lt;100,"kurang sehat","sangat sehat"))</f>
        <v>sangat sehat</v>
      </c>
      <c r="AY8" s="36">
        <f t="shared" si="16"/>
        <v>2</v>
      </c>
      <c r="AZ8" s="36">
        <f>Rujukan!R6/((Rujukan!R149*-1)/365)</f>
        <v>487.5607455</v>
      </c>
      <c r="BA8" s="36" t="str">
        <f>IF(AND(AZ8&gt;=200,AZ8&lt;=100),"sehat",IF(AZ8&lt;100,"kurang sehat","sangat sehat"))</f>
        <v>sangat sehat</v>
      </c>
      <c r="BB8" s="36">
        <f t="shared" si="17"/>
        <v>2</v>
      </c>
      <c r="BC8" s="36">
        <f>Rujukan!S6/((Rujukan!S149*-1)/365)</f>
        <v>471.9962436</v>
      </c>
      <c r="BD8" s="36" t="str">
        <f>IF(AND(BC8&gt;=200,BC8&lt;=100),"sehat",IF(BC8&lt;100,"kurang sehat","sangat sehat"))</f>
        <v>sangat sehat</v>
      </c>
      <c r="BE8" s="36">
        <f t="shared" si="18"/>
        <v>2</v>
      </c>
      <c r="BF8" s="36">
        <f>Rujukan!T6/((Rujukan!T149*-1)/365)</f>
        <v>290.5238214</v>
      </c>
      <c r="BG8" s="36" t="str">
        <f>IF(AND(BF8&gt;=200,BF8&lt;=100),"sehat",IF(BF8&lt;100,"kurang sehat","sangat sehat"))</f>
        <v>sangat sehat</v>
      </c>
      <c r="BH8" s="36">
        <f t="shared" si="19"/>
        <v>2</v>
      </c>
      <c r="BI8" s="36">
        <f>Rujukan!U6/((Rujukan!U149*-1)/365)</f>
        <v>522.2337308</v>
      </c>
      <c r="BJ8" s="36" t="str">
        <f>IF(AND(BI8&gt;=200,BI8&lt;=100),"sehat",IF(BI8&lt;100,"kurang sehat","sangat sehat"))</f>
        <v>sangat sehat</v>
      </c>
      <c r="BK8" s="36">
        <f t="shared" si="20"/>
        <v>2</v>
      </c>
    </row>
    <row r="9">
      <c r="A9" s="221"/>
      <c r="B9" s="21" t="s">
        <v>33</v>
      </c>
      <c r="C9" s="23" t="s">
        <v>5</v>
      </c>
      <c r="D9" s="225"/>
      <c r="E9" s="225"/>
      <c r="F9" s="225">
        <f>sum(F4:F8)</f>
        <v>3</v>
      </c>
      <c r="G9" s="225"/>
      <c r="H9" s="225"/>
      <c r="I9" s="225">
        <f>sum(I4:I8)</f>
        <v>4</v>
      </c>
      <c r="J9" s="225"/>
      <c r="K9" s="225"/>
      <c r="L9" s="225">
        <f>sum(L4:L8)</f>
        <v>0</v>
      </c>
      <c r="M9" s="225"/>
      <c r="N9" s="225"/>
      <c r="O9" s="225">
        <f>sum(O4:O8)</f>
        <v>0</v>
      </c>
      <c r="P9" s="225"/>
      <c r="Q9" s="225"/>
      <c r="R9" s="225">
        <f>sum(R4:R8)</f>
        <v>3</v>
      </c>
      <c r="S9" s="225"/>
      <c r="T9" s="225"/>
      <c r="U9" s="225">
        <f>sum(U4:U8)</f>
        <v>5</v>
      </c>
      <c r="V9" s="225"/>
      <c r="W9" s="225"/>
      <c r="X9" s="225">
        <f>sum(X4:X8)</f>
        <v>2</v>
      </c>
      <c r="Y9" s="225"/>
      <c r="Z9" s="225"/>
      <c r="AA9" s="225">
        <f>sum(AA4:AA8)</f>
        <v>2</v>
      </c>
      <c r="AB9" s="225"/>
      <c r="AC9" s="225"/>
      <c r="AD9" s="225">
        <f>sum(AD4:AD8)</f>
        <v>2</v>
      </c>
      <c r="AE9" s="225"/>
      <c r="AF9" s="225"/>
      <c r="AG9" s="225">
        <f>sum(AG4:AG8)</f>
        <v>3</v>
      </c>
      <c r="AH9" s="225"/>
      <c r="AI9" s="225"/>
      <c r="AJ9" s="225">
        <f>sum(AJ4:AJ8)</f>
        <v>7</v>
      </c>
      <c r="AK9" s="225"/>
      <c r="AL9" s="225"/>
      <c r="AM9" s="225">
        <f>sum(AM4:AM8)</f>
        <v>7</v>
      </c>
      <c r="AN9" s="225"/>
      <c r="AO9" s="225"/>
      <c r="AP9" s="225">
        <f>sum(AP4:AP8)</f>
        <v>2</v>
      </c>
      <c r="AQ9" s="225"/>
      <c r="AR9" s="225"/>
      <c r="AS9" s="225">
        <f>sum(AS4:AS8)</f>
        <v>7</v>
      </c>
      <c r="AT9" s="225"/>
      <c r="AU9" s="225"/>
      <c r="AV9" s="225">
        <f>sum(AV4:AV8)</f>
        <v>9</v>
      </c>
      <c r="AW9" s="225"/>
      <c r="AX9" s="225"/>
      <c r="AY9" s="225">
        <f>sum(AY4:AY8)</f>
        <v>9</v>
      </c>
      <c r="AZ9" s="225"/>
      <c r="BA9" s="225"/>
      <c r="BB9" s="225">
        <f>sum(BB4:BB8)</f>
        <v>8</v>
      </c>
      <c r="BC9" s="225"/>
      <c r="BD9" s="225"/>
      <c r="BE9" s="225">
        <f>sum(BE4:BE8)</f>
        <v>8</v>
      </c>
      <c r="BF9" s="225"/>
      <c r="BG9" s="225"/>
      <c r="BH9" s="225">
        <f>sum(BH4:BH8)</f>
        <v>4</v>
      </c>
      <c r="BI9" s="225"/>
      <c r="BJ9" s="226"/>
      <c r="BK9" s="225">
        <f>sum(BK4:BK8)</f>
        <v>8</v>
      </c>
      <c r="BL9" s="226"/>
    </row>
    <row r="10">
      <c r="A10" s="224">
        <v>0.0</v>
      </c>
      <c r="B10" s="35" t="s">
        <v>35</v>
      </c>
      <c r="C10" s="55" t="s">
        <v>679</v>
      </c>
      <c r="D10" s="36">
        <f>Rujukan!B75/Rujukan!B5</f>
        <v>0.4381202614</v>
      </c>
      <c r="E10" s="36" t="str">
        <f t="shared" ref="E10:E12" si="21">IF(AND(D10&gt;=0.5,D10&lt;=1),"sehat",IF(D10&gt;1,"kurang sehat","sangat sehat"))</f>
        <v>sangat sehat</v>
      </c>
      <c r="F10" s="36">
        <f t="shared" ref="F10:F13" si="22">IFS(E10="kurang sehat",0,E10="sehat",1,E10="sangat sehat",2)</f>
        <v>2</v>
      </c>
      <c r="G10" s="36">
        <f>Rujukan!C75/Rujukan!C5</f>
        <v>0.4103030024</v>
      </c>
      <c r="H10" s="36" t="str">
        <f t="shared" ref="H10:H12" si="23">IF(AND(G10&gt;=0.5,G10&lt;=1),"sehat",IF(G10&gt;1,"kurang sehat","sangat sehat"))</f>
        <v>sangat sehat</v>
      </c>
      <c r="I10" s="36">
        <f t="shared" ref="I10:I13" si="24">IFS(H10="kurang sehat",0,H10="sehat",1,H10="sangat sehat",2)</f>
        <v>2</v>
      </c>
      <c r="J10" s="36">
        <f>Rujukan!D75/Rujukan!D5</f>
        <v>0.5414029061</v>
      </c>
      <c r="K10" s="36" t="str">
        <f t="shared" ref="K10:K12" si="25">IF(AND(J10&gt;=0.5,J10&lt;=1),"sehat",IF(J10&gt;1,"kurang sehat","sangat sehat"))</f>
        <v>sehat</v>
      </c>
      <c r="L10" s="36">
        <f t="shared" ref="L10:L13" si="26">IFS(K10="kurang sehat",0,K10="sehat",1,K10="sangat sehat",2)</f>
        <v>1</v>
      </c>
      <c r="M10" s="36">
        <f>Rujukan!E75/Rujukan!E5</f>
        <v>0.6269240629</v>
      </c>
      <c r="N10" s="36" t="str">
        <f t="shared" ref="N10:N12" si="27">IF(AND(M10&gt;=0.5,M10&lt;=1),"sehat",IF(M10&gt;1,"kurang sehat","sangat sehat"))</f>
        <v>sehat</v>
      </c>
      <c r="O10" s="36">
        <f t="shared" ref="O10:O13" si="28">IFS(N10="kurang sehat",0,N10="sehat",1,N10="sangat sehat",2)</f>
        <v>1</v>
      </c>
      <c r="P10" s="36">
        <f>Rujukan!F75/Rujukan!F5</f>
        <v>0.4544146019</v>
      </c>
      <c r="Q10" s="36" t="str">
        <f t="shared" ref="Q10:Q12" si="29">IF(AND(P10&gt;=0.5,P10&lt;=1),"sehat",IF(P10&gt;1,"kurang sehat","sangat sehat"))</f>
        <v>sangat sehat</v>
      </c>
      <c r="R10" s="36">
        <f t="shared" ref="R10:R13" si="30">IFS(Q10="kurang sehat",0,Q10="sehat",1,Q10="sangat sehat",2)</f>
        <v>2</v>
      </c>
      <c r="S10" s="36">
        <f>Rujukan!G75/Rujukan!G5</f>
        <v>0.3627921467</v>
      </c>
      <c r="T10" s="36" t="str">
        <f t="shared" ref="T10:T12" si="31">IF(AND(S10&gt;=0.5,S10&lt;=1),"sehat",IF(S10&gt;1,"kurang sehat","sangat sehat"))</f>
        <v>sangat sehat</v>
      </c>
      <c r="U10" s="36">
        <f t="shared" ref="U10:U13" si="32">IFS(T10="kurang sehat",0,T10="sehat",1,T10="sangat sehat",2)</f>
        <v>2</v>
      </c>
      <c r="V10" s="36">
        <f>Rujukan!H75/Rujukan!H5</f>
        <v>0.7970943021</v>
      </c>
      <c r="W10" s="36" t="str">
        <f t="shared" ref="W10:W12" si="33">IF(AND(V10&gt;=0.5,V10&lt;=1),"sehat",IF(V10&gt;1,"kurang sehat","sangat sehat"))</f>
        <v>sehat</v>
      </c>
      <c r="X10" s="36">
        <f t="shared" ref="X10:X13" si="34">IFS(W10="kurang sehat",0,W10="sehat",1,W10="sangat sehat",2)</f>
        <v>1</v>
      </c>
      <c r="Y10" s="36">
        <f>Rujukan!I75/Rujukan!I5</f>
        <v>0.7817867058</v>
      </c>
      <c r="Z10" s="36" t="str">
        <f t="shared" ref="Z10:Z12" si="35">IF(AND(Y10&gt;=0.5,Y10&lt;=1),"sehat",IF(Y10&gt;1,"kurang sehat","sangat sehat"))</f>
        <v>sehat</v>
      </c>
      <c r="AA10" s="36">
        <f t="shared" ref="AA10:AA13" si="36">IFS(Z10="kurang sehat",0,Z10="sehat",1,Z10="sangat sehat",2)</f>
        <v>1</v>
      </c>
      <c r="AB10" s="36">
        <f>Rujukan!J75/Rujukan!J5</f>
        <v>0.5489419777</v>
      </c>
      <c r="AC10" s="36" t="str">
        <f t="shared" ref="AC10:AC12" si="37">IF(AND(AB10&gt;=0.5,AB10&lt;=1),"sehat",IF(AB10&gt;1,"kurang sehat","sangat sehat"))</f>
        <v>sehat</v>
      </c>
      <c r="AD10" s="36">
        <f t="shared" ref="AD10:AD13" si="38">IFS(AC10="kurang sehat",0,AC10="sehat",1,AC10="sangat sehat",2)</f>
        <v>1</v>
      </c>
      <c r="AE10" s="36">
        <f>Rujukan!K75/Rujukan!K5</f>
        <v>0.5357181609</v>
      </c>
      <c r="AF10" s="36" t="str">
        <f t="shared" ref="AF10:AF12" si="39">IF(AND(AE10&gt;=0.5,AE10&lt;=1),"sehat",IF(AE10&gt;1,"kurang sehat","sangat sehat"))</f>
        <v>sehat</v>
      </c>
      <c r="AG10" s="36">
        <f t="shared" ref="AG10:AG13" si="40">IFS(AF10="kurang sehat",0,AF10="sehat",1,AF10="sangat sehat",2)</f>
        <v>1</v>
      </c>
      <c r="AH10" s="36">
        <f>Rujukan!L75/Rujukan!L5</f>
        <v>0.4074103484</v>
      </c>
      <c r="AI10" s="36" t="str">
        <f t="shared" ref="AI10:AI12" si="41">IF(AND(AH10&gt;=0.5,AH10&lt;=1),"sehat",IF(AH10&gt;1,"kurang sehat","sangat sehat"))</f>
        <v>sangat sehat</v>
      </c>
      <c r="AJ10" s="36">
        <f t="shared" ref="AJ10:AJ13" si="42">IFS(AI10="kurang sehat",0,AI10="sehat",1,AI10="sangat sehat",2)</f>
        <v>2</v>
      </c>
      <c r="AK10" s="36">
        <f>Rujukan!M75/Rujukan!M5</f>
        <v>0.418590788</v>
      </c>
      <c r="AL10" s="36" t="str">
        <f t="shared" ref="AL10:AL12" si="43">IF(AND(AK10&gt;=0.5,AK10&lt;=1),"sehat",IF(AK10&gt;1,"kurang sehat","sangat sehat"))</f>
        <v>sangat sehat</v>
      </c>
      <c r="AM10" s="36">
        <f t="shared" ref="AM10:AM13" si="44">IFS(AL10="kurang sehat",0,AL10="sehat",1,AL10="sangat sehat",2)</f>
        <v>2</v>
      </c>
      <c r="AN10" s="36">
        <f>Rujukan!N75/Rujukan!N5</f>
        <v>0.2927567598</v>
      </c>
      <c r="AO10" s="36" t="str">
        <f t="shared" ref="AO10:AO12" si="45">IF(AND(AN10&gt;=0.5,AN10&lt;=1),"sehat",IF(AN10&gt;1,"kurang sehat","sangat sehat"))</f>
        <v>sangat sehat</v>
      </c>
      <c r="AP10" s="36">
        <f t="shared" ref="AP10:AP13" si="46">IFS(AO10="kurang sehat",0,AO10="sehat",1,AO10="sangat sehat",2)</f>
        <v>2</v>
      </c>
      <c r="AQ10" s="36">
        <f>Rujukan!O75/Rujukan!O5</f>
        <v>0.2388245016</v>
      </c>
      <c r="AR10" s="36" t="str">
        <f t="shared" ref="AR10:AR12" si="47">IF(AND(AQ10&gt;=0.5,AQ10&lt;=1),"sehat",IF(AQ10&gt;1,"kurang sehat","sangat sehat"))</f>
        <v>sangat sehat</v>
      </c>
      <c r="AS10" s="36">
        <f t="shared" ref="AS10:AS13" si="48">IFS(AR10="kurang sehat",0,AR10="sehat",1,AR10="sangat sehat",2)</f>
        <v>2</v>
      </c>
      <c r="AT10" s="36">
        <f>Rujukan!P75/Rujukan!P5</f>
        <v>0.2020917248</v>
      </c>
      <c r="AU10" s="36" t="str">
        <f t="shared" ref="AU10:AU12" si="49">IF(AND(AT10&gt;=0.5,AT10&lt;=1),"sehat",IF(AT10&gt;1,"kurang sehat","sangat sehat"))</f>
        <v>sangat sehat</v>
      </c>
      <c r="AV10" s="36">
        <f t="shared" ref="AV10:AV13" si="50">IFS(AU10="kurang sehat",0,AU10="sehat",1,AU10="sangat sehat",2)</f>
        <v>2</v>
      </c>
      <c r="AW10" s="36">
        <f>Rujukan!Q75/Rujukan!Q5</f>
        <v>0.1814346511</v>
      </c>
      <c r="AX10" s="36" t="str">
        <f t="shared" ref="AX10:AX12" si="51">IF(AND(AW10&gt;=0.5,AW10&lt;=1),"sehat",IF(AW10&gt;1,"kurang sehat","sangat sehat"))</f>
        <v>sangat sehat</v>
      </c>
      <c r="AY10" s="36">
        <f t="shared" ref="AY10:AY13" si="52">IFS(AX10="kurang sehat",0,AX10="sehat",1,AX10="sangat sehat",2)</f>
        <v>2</v>
      </c>
      <c r="AZ10" s="36">
        <f>Rujukan!R75/Rujukan!R5</f>
        <v>0.1297360942</v>
      </c>
      <c r="BA10" s="36" t="str">
        <f t="shared" ref="BA10:BA12" si="53">IF(AND(AZ10&gt;=0.5,AZ10&lt;=1),"sehat",IF(AZ10&gt;1,"kurang sehat","sangat sehat"))</f>
        <v>sangat sehat</v>
      </c>
      <c r="BB10" s="36">
        <f t="shared" ref="BB10:BB13" si="54">IFS(BA10="kurang sehat",0,BA10="sehat",1,BA10="sangat sehat",2)</f>
        <v>2</v>
      </c>
      <c r="BC10" s="36">
        <f>Rujukan!S75/Rujukan!S5</f>
        <v>0.1411185066</v>
      </c>
      <c r="BD10" s="36" t="str">
        <f t="shared" ref="BD10:BD12" si="55">IF(AND(BC10&gt;=0.5,BC10&lt;=1),"sehat",IF(BC10&gt;1,"kurang sehat","sangat sehat"))</f>
        <v>sangat sehat</v>
      </c>
      <c r="BE10" s="36">
        <f t="shared" ref="BE10:BE13" si="56">IFS(BD10="kurang sehat",0,BD10="sehat",1,BD10="sangat sehat",2)</f>
        <v>2</v>
      </c>
      <c r="BF10" s="36">
        <f>Rujukan!T75/Rujukan!T5</f>
        <v>0.2806838058</v>
      </c>
      <c r="BG10" s="36" t="str">
        <f t="shared" ref="BG10:BG12" si="57">IF(AND(BF10&gt;=0.5,BF10&lt;=1),"sehat",IF(BF10&gt;1,"kurang sehat","sangat sehat"))</f>
        <v>sangat sehat</v>
      </c>
      <c r="BH10" s="36">
        <f t="shared" ref="BH10:BH13" si="58">IFS(BG10="kurang sehat",0,BG10="sehat",1,BG10="sangat sehat",2)</f>
        <v>2</v>
      </c>
      <c r="BI10" s="36">
        <f>Rujukan!U75/Rujukan!U5</f>
        <v>0.2240632146</v>
      </c>
      <c r="BJ10" s="36" t="str">
        <f t="shared" ref="BJ10:BJ12" si="59">IF(AND(BI10&gt;=0.5,BI10&lt;=1),"sehat",IF(BI10&gt;1,"kurang sehat","sangat sehat"))</f>
        <v>sangat sehat</v>
      </c>
      <c r="BK10" s="36">
        <f t="shared" ref="BK10:BK13" si="60">IFS(BJ10="kurang sehat",0,BJ10="sehat",1,BJ10="sangat sehat",2)</f>
        <v>2</v>
      </c>
    </row>
    <row r="11">
      <c r="A11" s="224">
        <v>0.0</v>
      </c>
      <c r="B11" s="35" t="s">
        <v>38</v>
      </c>
      <c r="C11" s="55" t="s">
        <v>679</v>
      </c>
      <c r="D11" s="36">
        <f>Rujukan!B75/Rujukan!B131</f>
        <v>0.7797402743</v>
      </c>
      <c r="E11" s="36" t="str">
        <f t="shared" si="21"/>
        <v>sehat</v>
      </c>
      <c r="F11" s="36">
        <f t="shared" si="22"/>
        <v>1</v>
      </c>
      <c r="G11" s="36">
        <f>Rujukan!C75/Rujukan!C131</f>
        <v>0.695786148</v>
      </c>
      <c r="H11" s="36" t="str">
        <f t="shared" si="23"/>
        <v>sehat</v>
      </c>
      <c r="I11" s="36">
        <f t="shared" si="24"/>
        <v>1</v>
      </c>
      <c r="J11" s="36">
        <f>Rujukan!D75/Rujukan!D131</f>
        <v>1.180563317</v>
      </c>
      <c r="K11" s="36" t="str">
        <f t="shared" si="25"/>
        <v>kurang sehat</v>
      </c>
      <c r="L11" s="36">
        <f t="shared" si="26"/>
        <v>0</v>
      </c>
      <c r="M11" s="36">
        <f>Rujukan!E75/Rujukan!E131</f>
        <v>1.680419455</v>
      </c>
      <c r="N11" s="36" t="str">
        <f t="shared" si="27"/>
        <v>kurang sehat</v>
      </c>
      <c r="O11" s="36">
        <f t="shared" si="28"/>
        <v>0</v>
      </c>
      <c r="P11" s="36">
        <f>Rujukan!F75/Rujukan!F131</f>
        <v>0.8328936286</v>
      </c>
      <c r="Q11" s="36" t="str">
        <f t="shared" si="29"/>
        <v>sehat</v>
      </c>
      <c r="R11" s="36">
        <f t="shared" si="30"/>
        <v>1</v>
      </c>
      <c r="S11" s="36">
        <f>Rujukan!G75/Rujukan!G131</f>
        <v>0.5693466344</v>
      </c>
      <c r="T11" s="36" t="str">
        <f t="shared" si="31"/>
        <v>sehat</v>
      </c>
      <c r="U11" s="36">
        <f t="shared" si="32"/>
        <v>1</v>
      </c>
      <c r="V11" s="36">
        <f>Rujukan!H75/Rujukan!H131</f>
        <v>3.928397824</v>
      </c>
      <c r="W11" s="36" t="str">
        <f t="shared" si="33"/>
        <v>kurang sehat</v>
      </c>
      <c r="X11" s="36">
        <f t="shared" si="34"/>
        <v>0</v>
      </c>
      <c r="Y11" s="36">
        <f>Rujukan!I75/Rujukan!I131</f>
        <v>3.582672213</v>
      </c>
      <c r="Z11" s="36" t="str">
        <f t="shared" si="35"/>
        <v>kurang sehat</v>
      </c>
      <c r="AA11" s="36">
        <f t="shared" si="36"/>
        <v>0</v>
      </c>
      <c r="AB11" s="36">
        <f>Rujukan!J75/Rujukan!J131</f>
        <v>1.217009676</v>
      </c>
      <c r="AC11" s="36" t="str">
        <f t="shared" si="37"/>
        <v>kurang sehat</v>
      </c>
      <c r="AD11" s="36">
        <f t="shared" si="38"/>
        <v>0</v>
      </c>
      <c r="AE11" s="36">
        <f>Rujukan!K75/Rujukan!K131</f>
        <v>1.153864131</v>
      </c>
      <c r="AF11" s="36" t="str">
        <f t="shared" si="39"/>
        <v>kurang sehat</v>
      </c>
      <c r="AG11" s="36">
        <f t="shared" si="40"/>
        <v>0</v>
      </c>
      <c r="AH11" s="36">
        <f>Rujukan!L75/Rujukan!L131</f>
        <v>0.6875083749</v>
      </c>
      <c r="AI11" s="36" t="str">
        <f t="shared" si="41"/>
        <v>sehat</v>
      </c>
      <c r="AJ11" s="36">
        <f t="shared" si="42"/>
        <v>1</v>
      </c>
      <c r="AK11" s="36">
        <f>Rujukan!M75/Rujukan!M131</f>
        <v>0.7199589881</v>
      </c>
      <c r="AL11" s="36" t="str">
        <f t="shared" si="43"/>
        <v>sehat</v>
      </c>
      <c r="AM11" s="36">
        <f t="shared" si="44"/>
        <v>1</v>
      </c>
      <c r="AN11" s="36">
        <f>Rujukan!N75/Rujukan!N131</f>
        <v>0.413940697</v>
      </c>
      <c r="AO11" s="36" t="str">
        <f t="shared" si="45"/>
        <v>sangat sehat</v>
      </c>
      <c r="AP11" s="36">
        <f t="shared" si="46"/>
        <v>2</v>
      </c>
      <c r="AQ11" s="36">
        <f>Rujukan!O75/Rujukan!O131</f>
        <v>0.313757474</v>
      </c>
      <c r="AR11" s="36" t="str">
        <f t="shared" si="47"/>
        <v>sangat sehat</v>
      </c>
      <c r="AS11" s="36">
        <f t="shared" si="48"/>
        <v>2</v>
      </c>
      <c r="AT11" s="36">
        <f>Rujukan!P75/Rujukan!P131</f>
        <v>0.253276888</v>
      </c>
      <c r="AU11" s="36" t="str">
        <f t="shared" si="49"/>
        <v>sangat sehat</v>
      </c>
      <c r="AV11" s="36">
        <f t="shared" si="50"/>
        <v>2</v>
      </c>
      <c r="AW11" s="36">
        <f>Rujukan!Q75/Rujukan!Q131</f>
        <v>0.2216495621</v>
      </c>
      <c r="AX11" s="36" t="str">
        <f t="shared" si="51"/>
        <v>sangat sehat</v>
      </c>
      <c r="AY11" s="36">
        <f t="shared" si="52"/>
        <v>2</v>
      </c>
      <c r="AZ11" s="36">
        <f>Rujukan!R75/Rujukan!R131</f>
        <v>0.1490767264</v>
      </c>
      <c r="BA11" s="36" t="str">
        <f t="shared" si="53"/>
        <v>sangat sehat</v>
      </c>
      <c r="BB11" s="36">
        <f t="shared" si="54"/>
        <v>2</v>
      </c>
      <c r="BC11" s="36">
        <f>Rujukan!S75/Rujukan!S131</f>
        <v>0.1643049801</v>
      </c>
      <c r="BD11" s="36" t="str">
        <f t="shared" si="55"/>
        <v>sangat sehat</v>
      </c>
      <c r="BE11" s="36">
        <f t="shared" si="56"/>
        <v>2</v>
      </c>
      <c r="BF11" s="36">
        <f>Rujukan!T75/Rujukan!T131</f>
        <v>0.3902092128</v>
      </c>
      <c r="BG11" s="36" t="str">
        <f t="shared" si="57"/>
        <v>sangat sehat</v>
      </c>
      <c r="BH11" s="36">
        <f t="shared" si="58"/>
        <v>2</v>
      </c>
      <c r="BI11" s="36">
        <f>Rujukan!U75/Rujukan!U131</f>
        <v>0.2887647794</v>
      </c>
      <c r="BJ11" s="36" t="str">
        <f t="shared" si="59"/>
        <v>sangat sehat</v>
      </c>
      <c r="BK11" s="36">
        <f t="shared" si="60"/>
        <v>2</v>
      </c>
    </row>
    <row r="12">
      <c r="A12" s="224">
        <v>0.0</v>
      </c>
      <c r="B12" s="35" t="s">
        <v>40</v>
      </c>
      <c r="C12" s="55" t="s">
        <v>679</v>
      </c>
      <c r="D12" s="36">
        <f>Rujukan!B5/Rujukan!B131</f>
        <v>1.779740274</v>
      </c>
      <c r="E12" s="36" t="str">
        <f t="shared" si="21"/>
        <v>kurang sehat</v>
      </c>
      <c r="F12" s="36">
        <f t="shared" si="22"/>
        <v>0</v>
      </c>
      <c r="G12" s="36">
        <f>Rujukan!C5/Rujukan!C131</f>
        <v>1.695786148</v>
      </c>
      <c r="H12" s="36" t="str">
        <f t="shared" si="23"/>
        <v>kurang sehat</v>
      </c>
      <c r="I12" s="36">
        <f t="shared" si="24"/>
        <v>0</v>
      </c>
      <c r="J12" s="36">
        <f>Rujukan!D5/Rujukan!D131</f>
        <v>2.180563317</v>
      </c>
      <c r="K12" s="36" t="str">
        <f t="shared" si="25"/>
        <v>kurang sehat</v>
      </c>
      <c r="L12" s="36">
        <f t="shared" si="26"/>
        <v>0</v>
      </c>
      <c r="M12" s="36">
        <f>Rujukan!E5/Rujukan!E131</f>
        <v>2.680419455</v>
      </c>
      <c r="N12" s="36" t="str">
        <f t="shared" si="27"/>
        <v>kurang sehat</v>
      </c>
      <c r="O12" s="36">
        <f t="shared" si="28"/>
        <v>0</v>
      </c>
      <c r="P12" s="36">
        <f>Rujukan!F5/Rujukan!F131</f>
        <v>1.832893629</v>
      </c>
      <c r="Q12" s="36" t="str">
        <f t="shared" si="29"/>
        <v>kurang sehat</v>
      </c>
      <c r="R12" s="36">
        <f t="shared" si="30"/>
        <v>0</v>
      </c>
      <c r="S12" s="36">
        <f>Rujukan!G5/Rujukan!G131</f>
        <v>1.569346634</v>
      </c>
      <c r="T12" s="36" t="str">
        <f t="shared" si="31"/>
        <v>kurang sehat</v>
      </c>
      <c r="U12" s="36">
        <f t="shared" si="32"/>
        <v>0</v>
      </c>
      <c r="V12" s="36">
        <f>Rujukan!H5/Rujukan!H131</f>
        <v>4.928397824</v>
      </c>
      <c r="W12" s="36" t="str">
        <f t="shared" si="33"/>
        <v>kurang sehat</v>
      </c>
      <c r="X12" s="36">
        <f t="shared" si="34"/>
        <v>0</v>
      </c>
      <c r="Y12" s="36">
        <f>Rujukan!I5/Rujukan!I131</f>
        <v>4.582672213</v>
      </c>
      <c r="Z12" s="36" t="str">
        <f t="shared" si="35"/>
        <v>kurang sehat</v>
      </c>
      <c r="AA12" s="36">
        <f t="shared" si="36"/>
        <v>0</v>
      </c>
      <c r="AB12" s="36">
        <f>Rujukan!J5/Rujukan!J131</f>
        <v>2.217009676</v>
      </c>
      <c r="AC12" s="36" t="str">
        <f t="shared" si="37"/>
        <v>kurang sehat</v>
      </c>
      <c r="AD12" s="36">
        <f t="shared" si="38"/>
        <v>0</v>
      </c>
      <c r="AE12" s="36">
        <f>Rujukan!K5/Rujukan!K131</f>
        <v>2.153864131</v>
      </c>
      <c r="AF12" s="36" t="str">
        <f t="shared" si="39"/>
        <v>kurang sehat</v>
      </c>
      <c r="AG12" s="36">
        <f t="shared" si="40"/>
        <v>0</v>
      </c>
      <c r="AH12" s="36">
        <f>Rujukan!L5/Rujukan!L131</f>
        <v>1.687508375</v>
      </c>
      <c r="AI12" s="36" t="str">
        <f t="shared" si="41"/>
        <v>kurang sehat</v>
      </c>
      <c r="AJ12" s="36">
        <f t="shared" si="42"/>
        <v>0</v>
      </c>
      <c r="AK12" s="36">
        <f>Rujukan!M5/Rujukan!M131</f>
        <v>1.719958988</v>
      </c>
      <c r="AL12" s="36" t="str">
        <f t="shared" si="43"/>
        <v>kurang sehat</v>
      </c>
      <c r="AM12" s="36">
        <f t="shared" si="44"/>
        <v>0</v>
      </c>
      <c r="AN12" s="36">
        <f>Rujukan!N5/Rujukan!N131</f>
        <v>1.413940697</v>
      </c>
      <c r="AO12" s="36" t="str">
        <f t="shared" si="45"/>
        <v>kurang sehat</v>
      </c>
      <c r="AP12" s="36">
        <f t="shared" si="46"/>
        <v>0</v>
      </c>
      <c r="AQ12" s="36">
        <f>Rujukan!O5/Rujukan!O131</f>
        <v>1.313757474</v>
      </c>
      <c r="AR12" s="36" t="str">
        <f t="shared" si="47"/>
        <v>kurang sehat</v>
      </c>
      <c r="AS12" s="36">
        <f t="shared" si="48"/>
        <v>0</v>
      </c>
      <c r="AT12" s="36">
        <f>Rujukan!P5/Rujukan!P131</f>
        <v>1.253276888</v>
      </c>
      <c r="AU12" s="36" t="str">
        <f t="shared" si="49"/>
        <v>kurang sehat</v>
      </c>
      <c r="AV12" s="36">
        <f t="shared" si="50"/>
        <v>0</v>
      </c>
      <c r="AW12" s="36">
        <f>Rujukan!Q5/Rujukan!Q131</f>
        <v>1.221649562</v>
      </c>
      <c r="AX12" s="36" t="str">
        <f t="shared" si="51"/>
        <v>kurang sehat</v>
      </c>
      <c r="AY12" s="36">
        <f t="shared" si="52"/>
        <v>0</v>
      </c>
      <c r="AZ12" s="36">
        <f>Rujukan!R5/Rujukan!R131</f>
        <v>1.149076726</v>
      </c>
      <c r="BA12" s="36" t="str">
        <f t="shared" si="53"/>
        <v>kurang sehat</v>
      </c>
      <c r="BB12" s="36">
        <f t="shared" si="54"/>
        <v>0</v>
      </c>
      <c r="BC12" s="36">
        <f>Rujukan!S5/Rujukan!S131</f>
        <v>1.16430498</v>
      </c>
      <c r="BD12" s="36" t="str">
        <f t="shared" si="55"/>
        <v>kurang sehat</v>
      </c>
      <c r="BE12" s="36">
        <f t="shared" si="56"/>
        <v>0</v>
      </c>
      <c r="BF12" s="36">
        <f>Rujukan!T5/Rujukan!T131</f>
        <v>1.390209213</v>
      </c>
      <c r="BG12" s="36" t="str">
        <f t="shared" si="57"/>
        <v>kurang sehat</v>
      </c>
      <c r="BH12" s="36">
        <f t="shared" si="58"/>
        <v>0</v>
      </c>
      <c r="BI12" s="36">
        <f>Rujukan!U5/Rujukan!U131</f>
        <v>1.288764779</v>
      </c>
      <c r="BJ12" s="36" t="str">
        <f t="shared" si="59"/>
        <v>kurang sehat</v>
      </c>
      <c r="BK12" s="36">
        <f t="shared" si="60"/>
        <v>0</v>
      </c>
    </row>
    <row r="13">
      <c r="A13" s="224">
        <v>0.0</v>
      </c>
      <c r="B13" s="35" t="s">
        <v>42</v>
      </c>
      <c r="C13" s="55" t="s">
        <v>680</v>
      </c>
      <c r="D13" s="36">
        <f>Rujukan!B109/(Rujukan!B109+Rujukan!B131)</f>
        <v>0.2190471438</v>
      </c>
      <c r="E13" s="36" t="str">
        <f>IF(AND(D13&gt;=0.5,D13&lt;=0.8),"sehat",IF(D13&gt;0.8,"kurang sehat","sangat sehat"))</f>
        <v>sangat sehat</v>
      </c>
      <c r="F13" s="36">
        <f t="shared" si="22"/>
        <v>2</v>
      </c>
      <c r="G13" s="36">
        <f>Rujukan!C109/(Rujukan!C109+Rujukan!C131)</f>
        <v>0.1712994604</v>
      </c>
      <c r="H13" s="36" t="str">
        <f>IF(AND(G13&gt;=0.5,G13&lt;=0.8),"sehat",IF(G13&gt;0.8,"kurang sehat","sangat sehat"))</f>
        <v>sangat sehat</v>
      </c>
      <c r="I13" s="36">
        <f t="shared" si="24"/>
        <v>2</v>
      </c>
      <c r="J13" s="36">
        <f>Rujukan!D109/(Rujukan!D109+Rujukan!D131)</f>
        <v>0.07525388536</v>
      </c>
      <c r="K13" s="36" t="str">
        <f>IF(AND(J13&gt;=0.5,J13&lt;=0.8),"sehat",IF(J13&gt;0.8,"kurang sehat","sangat sehat"))</f>
        <v>sangat sehat</v>
      </c>
      <c r="L13" s="36">
        <f t="shared" si="26"/>
        <v>2</v>
      </c>
      <c r="M13" s="36">
        <f>Rujukan!E109/(Rujukan!E109+Rujukan!E131)</f>
        <v>0.1412246162</v>
      </c>
      <c r="N13" s="36" t="str">
        <f>IF(AND(M13&gt;=0.5,M13&lt;=0.8),"sehat",IF(M13&gt;0.8,"kurang sehat","sangat sehat"))</f>
        <v>sangat sehat</v>
      </c>
      <c r="O13" s="36">
        <f t="shared" si="28"/>
        <v>2</v>
      </c>
      <c r="P13" s="36">
        <f>Rujukan!F109/(Rujukan!F109+Rujukan!F131)</f>
        <v>0.2428542967</v>
      </c>
      <c r="Q13" s="36" t="str">
        <f>IF(AND(P13&gt;=0.5,P13&lt;=0.8),"sehat",IF(P13&gt;0.8,"kurang sehat","sangat sehat"))</f>
        <v>sangat sehat</v>
      </c>
      <c r="R13" s="36">
        <f t="shared" si="30"/>
        <v>2</v>
      </c>
      <c r="S13" s="36">
        <f>Rujukan!G109/(Rujukan!G109+Rujukan!G131)</f>
        <v>0.09068385637</v>
      </c>
      <c r="T13" s="36" t="str">
        <f>IF(AND(S13&gt;=0.5,S13&lt;=0.8),"sehat",IF(S13&gt;0.8,"kurang sehat","sangat sehat"))</f>
        <v>sangat sehat</v>
      </c>
      <c r="U13" s="36">
        <f t="shared" si="32"/>
        <v>2</v>
      </c>
      <c r="V13" s="36">
        <f>Rujukan!H109/(Rujukan!H109+Rujukan!H131)</f>
        <v>0.3784623789</v>
      </c>
      <c r="W13" s="36" t="str">
        <f>IF(AND(V13&gt;=0.5,V13&lt;=0.8),"sehat",IF(V13&gt;0.8,"kurang sehat","sangat sehat"))</f>
        <v>sangat sehat</v>
      </c>
      <c r="X13" s="36">
        <f t="shared" si="34"/>
        <v>2</v>
      </c>
      <c r="Y13" s="36">
        <f>Rujukan!I109/(Rujukan!I109+Rujukan!I131)</f>
        <v>0.3197191711</v>
      </c>
      <c r="Z13" s="36" t="str">
        <f>IF(AND(Y13&gt;=0.5,Y13&lt;=0.8),"sehat",IF(Y13&gt;0.8,"kurang sehat","sangat sehat"))</f>
        <v>sangat sehat</v>
      </c>
      <c r="AA13" s="36">
        <f t="shared" si="36"/>
        <v>2</v>
      </c>
      <c r="AB13" s="36">
        <f>Rujukan!J109/(Rujukan!J109+Rujukan!J131)</f>
        <v>0.2462065423</v>
      </c>
      <c r="AC13" s="36" t="str">
        <f>IF(AND(AB13&gt;=0.5,AB13&lt;=0.8),"sehat",IF(AB13&gt;0.8,"kurang sehat","sangat sehat"))</f>
        <v>sangat sehat</v>
      </c>
      <c r="AD13" s="36">
        <f t="shared" si="38"/>
        <v>2</v>
      </c>
      <c r="AE13" s="36">
        <f>Rujukan!K109/(Rujukan!K109+Rujukan!K131)</f>
        <v>0.2745952686</v>
      </c>
      <c r="AF13" s="36" t="str">
        <f>IF(AND(AE13&gt;=0.5,AE13&lt;=0.8),"sehat",IF(AE13&gt;0.8,"kurang sehat","sangat sehat"))</f>
        <v>sangat sehat</v>
      </c>
      <c r="AG13" s="36">
        <f t="shared" si="40"/>
        <v>2</v>
      </c>
      <c r="AH13" s="36">
        <f>Rujukan!L109/(Rujukan!L109+Rujukan!L131)</f>
        <v>0.2502357676</v>
      </c>
      <c r="AI13" s="36" t="str">
        <f>IF(AND(AH13&gt;=0.5,AH13&lt;=0.8),"sehat",IF(AH13&gt;0.8,"kurang sehat","sangat sehat"))</f>
        <v>sangat sehat</v>
      </c>
      <c r="AJ13" s="36">
        <f t="shared" si="42"/>
        <v>2</v>
      </c>
      <c r="AK13" s="36">
        <f>Rujukan!M109/(Rujukan!M109+Rujukan!M131)</f>
        <v>0.2426298609</v>
      </c>
      <c r="AL13" s="36" t="str">
        <f>IF(AND(AK13&gt;=0.5,AK13&lt;=0.8),"sehat",IF(AK13&gt;0.8,"kurang sehat","sangat sehat"))</f>
        <v>sangat sehat</v>
      </c>
      <c r="AM13" s="36">
        <f t="shared" si="44"/>
        <v>2</v>
      </c>
      <c r="AN13" s="36">
        <f>Rujukan!N109/(Rujukan!N109+Rujukan!N131)</f>
        <v>0.05888066212</v>
      </c>
      <c r="AO13" s="36" t="str">
        <f>IF(AND(AN13&gt;=0.5,AN13&lt;=0.8),"sehat",IF(AN13&gt;0.8,"kurang sehat","sangat sehat"))</f>
        <v>sangat sehat</v>
      </c>
      <c r="AP13" s="36">
        <f t="shared" si="46"/>
        <v>2</v>
      </c>
      <c r="AQ13" s="36">
        <f>Rujukan!O109/(Rujukan!O109+Rujukan!O131)</f>
        <v>0.06306789541</v>
      </c>
      <c r="AR13" s="36" t="str">
        <f>IF(AND(AQ13&gt;=0.5,AQ13&lt;=0.8),"sehat",IF(AQ13&gt;0.8,"kurang sehat","sangat sehat"))</f>
        <v>sangat sehat</v>
      </c>
      <c r="AS13" s="36">
        <f t="shared" si="48"/>
        <v>2</v>
      </c>
      <c r="AT13" s="36">
        <f>Rujukan!P109/(Rujukan!P109+Rujukan!P131)</f>
        <v>0.1149194979</v>
      </c>
      <c r="AU13" s="36" t="str">
        <f>IF(AND(AT13&gt;=0.5,AT13&lt;=0.8),"sehat",IF(AT13&gt;0.8,"kurang sehat","sangat sehat"))</f>
        <v>sangat sehat</v>
      </c>
      <c r="AV13" s="36">
        <f t="shared" si="50"/>
        <v>2</v>
      </c>
      <c r="AW13" s="36">
        <f>Rujukan!Q109/(Rujukan!Q109+Rujukan!Q131)</f>
        <v>0.09810754665</v>
      </c>
      <c r="AX13" s="36" t="str">
        <f>IF(AND(AW13&gt;=0.5,AW13&lt;=0.8),"sehat",IF(AW13&gt;0.8,"kurang sehat","sangat sehat"))</f>
        <v>sangat sehat</v>
      </c>
      <c r="AY13" s="36">
        <f t="shared" si="52"/>
        <v>2</v>
      </c>
      <c r="AZ13" s="36">
        <f>Rujukan!R109/(Rujukan!R109+Rujukan!R131)</f>
        <v>0.01247868378</v>
      </c>
      <c r="BA13" s="36" t="str">
        <f>IF(AND(AZ13&gt;=0.5,AZ13&lt;=0.8),"sehat",IF(AZ13&gt;0.8,"kurang sehat","sangat sehat"))</f>
        <v>sangat sehat</v>
      </c>
      <c r="BB13" s="36">
        <f t="shared" si="54"/>
        <v>2</v>
      </c>
      <c r="BC13" s="36">
        <f>Rujukan!S109/(Rujukan!S109+Rujukan!S131)</f>
        <v>0.009863026545</v>
      </c>
      <c r="BD13" s="36" t="str">
        <f>IF(AND(BC13&gt;=0.5,BC13&lt;=0.8),"sehat",IF(BC13&gt;0.8,"kurang sehat","sangat sehat"))</f>
        <v>sangat sehat</v>
      </c>
      <c r="BE13" s="36">
        <f t="shared" si="56"/>
        <v>2</v>
      </c>
      <c r="BF13" s="36">
        <f>Rujukan!T109/(Rujukan!T109+Rujukan!T131)</f>
        <v>0.1464418871</v>
      </c>
      <c r="BG13" s="36" t="str">
        <f>IF(AND(BF13&gt;=0.5,BF13&lt;=0.8),"sehat",IF(BF13&gt;0.8,"kurang sehat","sangat sehat"))</f>
        <v>sangat sehat</v>
      </c>
      <c r="BH13" s="36">
        <f t="shared" si="58"/>
        <v>2</v>
      </c>
      <c r="BI13" s="36">
        <f>Rujukan!U109/(Rujukan!U109+Rujukan!U131)</f>
        <v>0.05774936951</v>
      </c>
      <c r="BJ13" s="36" t="str">
        <f>IF(AND(BI13&gt;=0.5,BI13&lt;=0.8),"sehat",IF(BI13&gt;0.8,"kurang sehat","sangat sehat"))</f>
        <v>sangat sehat</v>
      </c>
      <c r="BK13" s="36">
        <f t="shared" si="60"/>
        <v>2</v>
      </c>
    </row>
    <row r="14">
      <c r="A14" s="221"/>
      <c r="B14" s="21" t="s">
        <v>49</v>
      </c>
      <c r="C14" s="23" t="s">
        <v>5</v>
      </c>
      <c r="D14" s="225"/>
      <c r="E14" s="225"/>
      <c r="F14" s="225">
        <f>sum(F10:F13)</f>
        <v>5</v>
      </c>
      <c r="G14" s="225"/>
      <c r="H14" s="225"/>
      <c r="I14" s="225">
        <f>sum(I10:I13)</f>
        <v>5</v>
      </c>
      <c r="J14" s="225"/>
      <c r="K14" s="225"/>
      <c r="L14" s="225">
        <f>sum(L10:L13)</f>
        <v>3</v>
      </c>
      <c r="M14" s="225"/>
      <c r="N14" s="225"/>
      <c r="O14" s="225">
        <f>sum(O10:O13)</f>
        <v>3</v>
      </c>
      <c r="P14" s="225"/>
      <c r="Q14" s="225"/>
      <c r="R14" s="225">
        <f>sum(R10:R13)</f>
        <v>5</v>
      </c>
      <c r="S14" s="225"/>
      <c r="T14" s="225"/>
      <c r="U14" s="225">
        <f>sum(U10:U13)</f>
        <v>5</v>
      </c>
      <c r="V14" s="225"/>
      <c r="W14" s="225"/>
      <c r="X14" s="225">
        <f>sum(X10:X13)</f>
        <v>3</v>
      </c>
      <c r="Y14" s="225"/>
      <c r="Z14" s="225"/>
      <c r="AA14" s="225">
        <f>sum(AA10:AA13)</f>
        <v>3</v>
      </c>
      <c r="AB14" s="225"/>
      <c r="AC14" s="225"/>
      <c r="AD14" s="225">
        <f>sum(AD10:AD13)</f>
        <v>3</v>
      </c>
      <c r="AE14" s="225"/>
      <c r="AF14" s="225"/>
      <c r="AG14" s="225">
        <f>sum(AG10:AG13)</f>
        <v>3</v>
      </c>
      <c r="AH14" s="225"/>
      <c r="AI14" s="225"/>
      <c r="AJ14" s="225">
        <f>sum(AJ10:AJ13)</f>
        <v>5</v>
      </c>
      <c r="AK14" s="225"/>
      <c r="AL14" s="225"/>
      <c r="AM14" s="225">
        <f>sum(AM10:AM13)</f>
        <v>5</v>
      </c>
      <c r="AN14" s="225"/>
      <c r="AO14" s="225"/>
      <c r="AP14" s="225">
        <f>sum(AP10:AP13)</f>
        <v>6</v>
      </c>
      <c r="AQ14" s="225"/>
      <c r="AR14" s="225"/>
      <c r="AS14" s="225">
        <f>sum(AS10:AS13)</f>
        <v>6</v>
      </c>
      <c r="AT14" s="225"/>
      <c r="AU14" s="225"/>
      <c r="AV14" s="225">
        <f>sum(AV10:AV13)</f>
        <v>6</v>
      </c>
      <c r="AW14" s="225"/>
      <c r="AX14" s="225"/>
      <c r="AY14" s="225">
        <f>sum(AY10:AY13)</f>
        <v>6</v>
      </c>
      <c r="AZ14" s="225"/>
      <c r="BA14" s="225"/>
      <c r="BB14" s="225">
        <f>sum(BB10:BB13)</f>
        <v>6</v>
      </c>
      <c r="BC14" s="225"/>
      <c r="BD14" s="225"/>
      <c r="BE14" s="225">
        <f>sum(BE10:BE13)</f>
        <v>6</v>
      </c>
      <c r="BF14" s="225"/>
      <c r="BG14" s="225"/>
      <c r="BH14" s="225">
        <f>sum(BH10:BH13)</f>
        <v>6</v>
      </c>
      <c r="BI14" s="225"/>
      <c r="BJ14" s="226"/>
      <c r="BK14" s="225">
        <f>sum(BK10:BK13)</f>
        <v>6</v>
      </c>
      <c r="BL14" s="226"/>
    </row>
    <row r="15">
      <c r="A15" s="224">
        <v>1.0</v>
      </c>
      <c r="B15" s="35" t="s">
        <v>51</v>
      </c>
      <c r="C15" s="55" t="s">
        <v>680</v>
      </c>
      <c r="D15" s="36">
        <f>Rujukan!B150/Rujukan!B148</f>
        <v>0.2315796124</v>
      </c>
      <c r="E15" s="36" t="str">
        <f t="shared" ref="E15:E18" si="61">IF(AND(D15&gt;=0.5,D15&lt;=0.8),"sehat",IF(D15&lt;0.5,"kurang sehat","sangat sehat"))</f>
        <v>kurang sehat</v>
      </c>
      <c r="F15" s="36">
        <f t="shared" ref="F15:F18" si="62">IFS(E15="kurang sehat",0,E15="sehat",1,E15="sangat sehat",2)</f>
        <v>0</v>
      </c>
      <c r="G15" s="36">
        <f>Rujukan!C150/Rujukan!C148</f>
        <v>0.2325576765</v>
      </c>
      <c r="H15" s="36" t="str">
        <f t="shared" ref="H15:H18" si="63">IF(AND(G15&gt;=0.5,G15&lt;=0.8),"sehat",IF(G15&lt;0.5,"kurang sehat","sangat sehat"))</f>
        <v>kurang sehat</v>
      </c>
      <c r="I15" s="36">
        <f t="shared" ref="I15:I18" si="64">IFS(H15="kurang sehat",0,H15="sehat",1,H15="sangat sehat",2)</f>
        <v>0</v>
      </c>
      <c r="J15" s="36">
        <f>Rujukan!D150/Rujukan!D148</f>
        <v>0.2156826908</v>
      </c>
      <c r="K15" s="36" t="str">
        <f t="shared" ref="K15:K18" si="65">IF(AND(J15&gt;=0.5,J15&lt;=0.8),"sehat",IF(J15&lt;0.5,"kurang sehat","sangat sehat"))</f>
        <v>kurang sehat</v>
      </c>
      <c r="L15" s="36">
        <f t="shared" ref="L15:L18" si="66">IFS(K15="kurang sehat",0,K15="sehat",1,K15="sangat sehat",2)</f>
        <v>0</v>
      </c>
      <c r="M15" s="36">
        <f>Rujukan!E150/Rujukan!E148</f>
        <v>0.2065773419</v>
      </c>
      <c r="N15" s="36" t="str">
        <f t="shared" ref="N15:N18" si="67">IF(AND(M15&gt;=0.5,M15&lt;=0.8),"sehat",IF(M15&lt;0.5,"kurang sehat","sangat sehat"))</f>
        <v>kurang sehat</v>
      </c>
      <c r="O15" s="36">
        <f t="shared" ref="O15:O18" si="68">IFS(N15="kurang sehat",0,N15="sehat",1,N15="sangat sehat",2)</f>
        <v>0</v>
      </c>
      <c r="P15" s="36">
        <f>Rujukan!F150/Rujukan!F148</f>
        <v>0.2783117794</v>
      </c>
      <c r="Q15" s="36" t="str">
        <f t="shared" ref="Q15:Q18" si="69">IF(AND(P15&gt;=0.5,P15&lt;=0.8),"sehat",IF(P15&lt;0.5,"kurang sehat","sangat sehat"))</f>
        <v>kurang sehat</v>
      </c>
      <c r="R15" s="36">
        <f t="shared" ref="R15:R18" si="70">IFS(Q15="kurang sehat",0,Q15="sehat",1,Q15="sangat sehat",2)</f>
        <v>0</v>
      </c>
      <c r="S15" s="36">
        <f>Rujukan!G150/Rujukan!G148</f>
        <v>0.2812021863</v>
      </c>
      <c r="T15" s="36" t="str">
        <f t="shared" ref="T15:T18" si="71">IF(AND(S15&gt;=0.5,S15&lt;=0.8),"sehat",IF(S15&lt;0.5,"kurang sehat","sangat sehat"))</f>
        <v>kurang sehat</v>
      </c>
      <c r="U15" s="36">
        <f t="shared" ref="U15:U18" si="72">IFS(T15="kurang sehat",0,T15="sehat",1,T15="sangat sehat",2)</f>
        <v>0</v>
      </c>
      <c r="V15" s="36">
        <f>Rujukan!H150/Rujukan!H148</f>
        <v>0.4971203713</v>
      </c>
      <c r="W15" s="36" t="str">
        <f t="shared" ref="W15:W18" si="73">IF(AND(V15&gt;=0.5,V15&lt;=0.8),"sehat",IF(V15&lt;0.5,"kurang sehat","sangat sehat"))</f>
        <v>kurang sehat</v>
      </c>
      <c r="X15" s="36">
        <f t="shared" ref="X15:X18" si="74">IFS(W15="kurang sehat",0,W15="sehat",1,W15="sangat sehat",2)</f>
        <v>0</v>
      </c>
      <c r="Y15" s="36">
        <f>Rujukan!I150/Rujukan!I148</f>
        <v>0.462529223</v>
      </c>
      <c r="Z15" s="36" t="str">
        <f t="shared" ref="Z15:Z18" si="75">IF(AND(Y15&gt;=0.5,Y15&lt;=0.8),"sehat",IF(Y15&lt;0.5,"kurang sehat","sangat sehat"))</f>
        <v>kurang sehat</v>
      </c>
      <c r="AA15" s="36">
        <f t="shared" ref="AA15:AA18" si="76">IFS(Z15="kurang sehat",0,Z15="sehat",1,Z15="sangat sehat",2)</f>
        <v>0</v>
      </c>
      <c r="AB15" s="36">
        <f>Rujukan!J150/Rujukan!J148</f>
        <v>0.4530044004</v>
      </c>
      <c r="AC15" s="36" t="str">
        <f t="shared" ref="AC15:AC18" si="77">IF(AND(AB15&gt;=0.5,AB15&lt;=0.8),"sehat",IF(AB15&lt;0.5,"kurang sehat","sangat sehat"))</f>
        <v>kurang sehat</v>
      </c>
      <c r="AD15" s="36">
        <f t="shared" ref="AD15:AD18" si="78">IFS(AC15="kurang sehat",0,AC15="sehat",1,AC15="sangat sehat",2)</f>
        <v>0</v>
      </c>
      <c r="AE15" s="36">
        <f>Rujukan!K150/Rujukan!K148</f>
        <v>0.4465646942</v>
      </c>
      <c r="AF15" s="36" t="str">
        <f t="shared" ref="AF15:AF18" si="79">IF(AND(AE15&gt;=0.5,AE15&lt;=0.8),"sehat",IF(AE15&lt;0.5,"kurang sehat","sangat sehat"))</f>
        <v>kurang sehat</v>
      </c>
      <c r="AG15" s="36">
        <f t="shared" ref="AG15:AG18" si="80">IFS(AF15="kurang sehat",0,AF15="sehat",1,AF15="sangat sehat",2)</f>
        <v>0</v>
      </c>
      <c r="AH15" s="36">
        <f>Rujukan!L150/Rujukan!L148</f>
        <v>0.3253918203</v>
      </c>
      <c r="AI15" s="36" t="str">
        <f t="shared" ref="AI15:AI18" si="81">IF(AND(AH15&gt;=0.5,AH15&lt;=0.8),"sehat",IF(AH15&lt;0.5,"kurang sehat","sangat sehat"))</f>
        <v>kurang sehat</v>
      </c>
      <c r="AJ15" s="36">
        <f t="shared" ref="AJ15:AJ18" si="82">IFS(AI15="kurang sehat",0,AI15="sehat",1,AI15="sangat sehat",2)</f>
        <v>0</v>
      </c>
      <c r="AK15" s="36">
        <f>Rujukan!M150/Rujukan!M148</f>
        <v>0.397223377</v>
      </c>
      <c r="AL15" s="36" t="str">
        <f t="shared" ref="AL15:AL18" si="83">IF(AND(AK15&gt;=0.5,AK15&lt;=0.8),"sehat",IF(AK15&lt;0.5,"kurang sehat","sangat sehat"))</f>
        <v>kurang sehat</v>
      </c>
      <c r="AM15" s="36">
        <f t="shared" ref="AM15:AM18" si="84">IFS(AL15="kurang sehat",0,AL15="sehat",1,AL15="sangat sehat",2)</f>
        <v>0</v>
      </c>
      <c r="AN15" s="36">
        <f>Rujukan!N150/Rujukan!N148</f>
        <v>0.3257272689</v>
      </c>
      <c r="AO15" s="36" t="str">
        <f t="shared" ref="AO15:AO18" si="85">IF(AND(AN15&gt;=0.5,AN15&lt;=0.8),"sehat",IF(AN15&lt;0.5,"kurang sehat","sangat sehat"))</f>
        <v>kurang sehat</v>
      </c>
      <c r="AP15" s="36">
        <f t="shared" ref="AP15:AP18" si="86">IFS(AO15="kurang sehat",0,AO15="sehat",1,AO15="sangat sehat",2)</f>
        <v>0</v>
      </c>
      <c r="AQ15" s="36">
        <f>Rujukan!O150/Rujukan!O148</f>
        <v>0.3149847155</v>
      </c>
      <c r="AR15" s="36" t="str">
        <f t="shared" ref="AR15:AR18" si="87">IF(AND(AQ15&gt;=0.5,AQ15&lt;=0.8),"sehat",IF(AQ15&lt;0.5,"kurang sehat","sangat sehat"))</f>
        <v>kurang sehat</v>
      </c>
      <c r="AS15" s="36">
        <f t="shared" ref="AS15:AS18" si="88">IFS(AR15="kurang sehat",0,AR15="sehat",1,AR15="sangat sehat",2)</f>
        <v>0</v>
      </c>
      <c r="AT15" s="36">
        <f>Rujukan!P150/Rujukan!P148</f>
        <v>0.4858320847</v>
      </c>
      <c r="AU15" s="36" t="str">
        <f t="shared" ref="AU15:AU18" si="89">IF(AND(AT15&gt;=0.5,AT15&lt;=0.8),"sehat",IF(AT15&lt;0.5,"kurang sehat","sangat sehat"))</f>
        <v>kurang sehat</v>
      </c>
      <c r="AV15" s="36">
        <f t="shared" ref="AV15:AV18" si="90">IFS(AU15="kurang sehat",0,AU15="sehat",1,AU15="sangat sehat",2)</f>
        <v>0</v>
      </c>
      <c r="AW15" s="36">
        <f>Rujukan!Q150/Rujukan!Q148</f>
        <v>0.4832245761</v>
      </c>
      <c r="AX15" s="36" t="str">
        <f t="shared" ref="AX15:AX18" si="91">IF(AND(AW15&gt;=0.5,AW15&lt;=0.8),"sehat",IF(AW15&lt;0.5,"kurang sehat","sangat sehat"))</f>
        <v>kurang sehat</v>
      </c>
      <c r="AY15" s="36">
        <f t="shared" ref="AY15:AY18" si="92">IFS(AX15="kurang sehat",0,AX15="sehat",1,AX15="sangat sehat",2)</f>
        <v>0</v>
      </c>
      <c r="AZ15" s="36">
        <f>Rujukan!R150/Rujukan!R148</f>
        <v>0.5661061771</v>
      </c>
      <c r="BA15" s="36" t="str">
        <f t="shared" ref="BA15:BA18" si="93">IF(AND(AZ15&gt;=0.5,AZ15&lt;=0.8),"sehat",IF(AZ15&lt;0.5,"kurang sehat","sangat sehat"))</f>
        <v>sehat</v>
      </c>
      <c r="BB15" s="36">
        <f t="shared" ref="BB15:BB18" si="94">IFS(BA15="kurang sehat",0,BA15="sehat",1,BA15="sangat sehat",2)</f>
        <v>1</v>
      </c>
      <c r="BC15" s="36">
        <f>Rujukan!S150/Rujukan!S148</f>
        <v>0.5610343025</v>
      </c>
      <c r="BD15" s="36" t="str">
        <f t="shared" ref="BD15:BD18" si="95">IF(AND(BC15&gt;=0.5,BC15&lt;=0.8),"sehat",IF(BC15&lt;0.5,"kurang sehat","sangat sehat"))</f>
        <v>sehat</v>
      </c>
      <c r="BE15" s="36">
        <f t="shared" ref="BE15:BE18" si="96">IFS(BD15="kurang sehat",0,BD15="sehat",1,BD15="sangat sehat",2)</f>
        <v>1</v>
      </c>
      <c r="BF15" s="36">
        <f>Rujukan!T150/Rujukan!T148</f>
        <v>0.4131748212</v>
      </c>
      <c r="BG15" s="36" t="str">
        <f t="shared" ref="BG15:BG18" si="97">IF(AND(BF15&gt;=0.5,BF15&lt;=0.8),"sehat",IF(BF15&lt;0.5,"kurang sehat","sangat sehat"))</f>
        <v>kurang sehat</v>
      </c>
      <c r="BH15" s="36">
        <f t="shared" ref="BH15:BH18" si="98">IFS(BG15="kurang sehat",0,BG15="sehat",1,BG15="sangat sehat",2)</f>
        <v>0</v>
      </c>
      <c r="BI15" s="36">
        <f>Rujukan!U150/Rujukan!U148</f>
        <v>0.5987091152</v>
      </c>
      <c r="BJ15" s="36" t="str">
        <f t="shared" ref="BJ15:BJ18" si="99">IF(AND(BI15&gt;=0.5,BI15&lt;=0.8),"sehat",IF(BI15&lt;0.5,"kurang sehat","sangat sehat"))</f>
        <v>sehat</v>
      </c>
      <c r="BK15" s="36">
        <f t="shared" ref="BK15:BK18" si="100">IFS(BJ15="kurang sehat",0,BJ15="sehat",1,BJ15="sangat sehat",2)</f>
        <v>1</v>
      </c>
    </row>
    <row r="16">
      <c r="A16" s="224">
        <v>1.0</v>
      </c>
      <c r="B16" s="35" t="s">
        <v>54</v>
      </c>
      <c r="C16" s="55" t="s">
        <v>680</v>
      </c>
      <c r="D16" s="36">
        <f>Rujukan!B191/Rujukan!B148</f>
        <v>0.1068943187</v>
      </c>
      <c r="E16" s="36" t="str">
        <f t="shared" si="61"/>
        <v>kurang sehat</v>
      </c>
      <c r="F16" s="36">
        <f t="shared" si="62"/>
        <v>0</v>
      </c>
      <c r="G16" s="36">
        <f>Rujukan!C191/Rujukan!C148</f>
        <v>0.09603854283</v>
      </c>
      <c r="H16" s="36" t="str">
        <f t="shared" si="63"/>
        <v>kurang sehat</v>
      </c>
      <c r="I16" s="36">
        <f t="shared" si="64"/>
        <v>0</v>
      </c>
      <c r="J16" s="36">
        <f>Rujukan!D191/Rujukan!D148</f>
        <v>0.03182633212</v>
      </c>
      <c r="K16" s="36" t="str">
        <f t="shared" si="65"/>
        <v>kurang sehat</v>
      </c>
      <c r="L16" s="36">
        <f t="shared" si="66"/>
        <v>0</v>
      </c>
      <c r="M16" s="36">
        <f>Rujukan!E191/Rujukan!E148</f>
        <v>0.0294587903</v>
      </c>
      <c r="N16" s="36" t="str">
        <f t="shared" si="67"/>
        <v>kurang sehat</v>
      </c>
      <c r="O16" s="36">
        <f t="shared" si="68"/>
        <v>0</v>
      </c>
      <c r="P16" s="36">
        <f>Rujukan!F191/Rujukan!F148</f>
        <v>0.1602990495</v>
      </c>
      <c r="Q16" s="36" t="str">
        <f t="shared" si="69"/>
        <v>kurang sehat</v>
      </c>
      <c r="R16" s="36">
        <f t="shared" si="70"/>
        <v>0</v>
      </c>
      <c r="S16" s="36">
        <f>Rujukan!G191/Rujukan!G148</f>
        <v>0.1699339587</v>
      </c>
      <c r="T16" s="36" t="str">
        <f t="shared" si="71"/>
        <v>kurang sehat</v>
      </c>
      <c r="U16" s="36">
        <f t="shared" si="72"/>
        <v>0</v>
      </c>
      <c r="V16" s="36">
        <f>Rujukan!H191/Rujukan!H148</f>
        <v>0.1243399586</v>
      </c>
      <c r="W16" s="36" t="str">
        <f t="shared" si="73"/>
        <v>kurang sehat</v>
      </c>
      <c r="X16" s="36">
        <f t="shared" si="74"/>
        <v>0</v>
      </c>
      <c r="Y16" s="36">
        <f>Rujukan!I191/Rujukan!I148</f>
        <v>0.1301529995</v>
      </c>
      <c r="Z16" s="36" t="str">
        <f t="shared" si="75"/>
        <v>kurang sehat</v>
      </c>
      <c r="AA16" s="36">
        <f t="shared" si="76"/>
        <v>0</v>
      </c>
      <c r="AB16" s="36">
        <f>Rujukan!J191/Rujukan!J148</f>
        <v>0.05683122966</v>
      </c>
      <c r="AC16" s="36" t="str">
        <f t="shared" si="77"/>
        <v>kurang sehat</v>
      </c>
      <c r="AD16" s="36">
        <f t="shared" si="78"/>
        <v>0</v>
      </c>
      <c r="AE16" s="36">
        <f>Rujukan!K191/Rujukan!K148</f>
        <v>0.07862246235</v>
      </c>
      <c r="AF16" s="36" t="str">
        <f t="shared" si="79"/>
        <v>kurang sehat</v>
      </c>
      <c r="AG16" s="36">
        <f t="shared" si="80"/>
        <v>0</v>
      </c>
      <c r="AH16" s="36">
        <f>Rujukan!L191/Rujukan!L148</f>
        <v>0.1182695807</v>
      </c>
      <c r="AI16" s="36" t="str">
        <f t="shared" si="81"/>
        <v>kurang sehat</v>
      </c>
      <c r="AJ16" s="36">
        <f t="shared" si="82"/>
        <v>0</v>
      </c>
      <c r="AK16" s="36">
        <f>Rujukan!M191/Rujukan!M148</f>
        <v>0.2142372819</v>
      </c>
      <c r="AL16" s="36" t="str">
        <f t="shared" si="83"/>
        <v>kurang sehat</v>
      </c>
      <c r="AM16" s="36">
        <f t="shared" si="84"/>
        <v>0</v>
      </c>
      <c r="AN16" s="36">
        <f>Rujukan!N191/Rujukan!N148</f>
        <v>0.1086513934</v>
      </c>
      <c r="AO16" s="36" t="str">
        <f t="shared" si="85"/>
        <v>kurang sehat</v>
      </c>
      <c r="AP16" s="36">
        <f t="shared" si="86"/>
        <v>0</v>
      </c>
      <c r="AQ16" s="36">
        <f>Rujukan!O191/Rujukan!O148</f>
        <v>0.1128370058</v>
      </c>
      <c r="AR16" s="36" t="str">
        <f t="shared" si="87"/>
        <v>kurang sehat</v>
      </c>
      <c r="AS16" s="36">
        <f t="shared" si="88"/>
        <v>0</v>
      </c>
      <c r="AT16" s="36">
        <f>Rujukan!P191/Rujukan!P148</f>
        <v>0.100304903</v>
      </c>
      <c r="AU16" s="36" t="str">
        <f t="shared" si="89"/>
        <v>kurang sehat</v>
      </c>
      <c r="AV16" s="36">
        <f t="shared" si="90"/>
        <v>0</v>
      </c>
      <c r="AW16" s="36">
        <f>Rujukan!Q191/Rujukan!Q148</f>
        <v>0.09823483396</v>
      </c>
      <c r="AX16" s="36" t="str">
        <f t="shared" si="91"/>
        <v>kurang sehat</v>
      </c>
      <c r="AY16" s="36">
        <f t="shared" si="92"/>
        <v>0</v>
      </c>
      <c r="AZ16" s="36">
        <f>Rujukan!R191/Rujukan!R148</f>
        <v>0.2665918849</v>
      </c>
      <c r="BA16" s="36" t="str">
        <f t="shared" si="93"/>
        <v>kurang sehat</v>
      </c>
      <c r="BB16" s="36">
        <f t="shared" si="94"/>
        <v>0</v>
      </c>
      <c r="BC16" s="36">
        <f>Rujukan!S191/Rujukan!S148</f>
        <v>0.2857864253</v>
      </c>
      <c r="BD16" s="36" t="str">
        <f t="shared" si="95"/>
        <v>kurang sehat</v>
      </c>
      <c r="BE16" s="36">
        <f t="shared" si="96"/>
        <v>0</v>
      </c>
      <c r="BF16" s="36">
        <f>Rujukan!T191/Rujukan!T148</f>
        <v>0.1631995035</v>
      </c>
      <c r="BG16" s="36" t="str">
        <f t="shared" si="97"/>
        <v>kurang sehat</v>
      </c>
      <c r="BH16" s="36">
        <f t="shared" si="98"/>
        <v>0</v>
      </c>
      <c r="BI16" s="36">
        <f>Rujukan!U191/Rujukan!U148</f>
        <v>0.333636661</v>
      </c>
      <c r="BJ16" s="36" t="str">
        <f t="shared" si="99"/>
        <v>kurang sehat</v>
      </c>
      <c r="BK16" s="36">
        <f t="shared" si="100"/>
        <v>0</v>
      </c>
    </row>
    <row r="17">
      <c r="A17" s="224">
        <v>1.0</v>
      </c>
      <c r="B17" s="35" t="s">
        <v>57</v>
      </c>
      <c r="C17" s="55" t="s">
        <v>680</v>
      </c>
      <c r="D17" s="36">
        <f>Rujukan!B191/Rujukan!B5</f>
        <v>0.07592684421</v>
      </c>
      <c r="E17" s="36" t="str">
        <f t="shared" si="61"/>
        <v>kurang sehat</v>
      </c>
      <c r="F17" s="36">
        <f t="shared" si="62"/>
        <v>0</v>
      </c>
      <c r="G17" s="36">
        <f>Rujukan!C191/Rujukan!C5</f>
        <v>0.07003196249</v>
      </c>
      <c r="H17" s="36" t="str">
        <f t="shared" si="63"/>
        <v>kurang sehat</v>
      </c>
      <c r="I17" s="36">
        <f t="shared" si="64"/>
        <v>0</v>
      </c>
      <c r="J17" s="36">
        <f>Rujukan!D191/Rujukan!D5</f>
        <v>0.09938792303</v>
      </c>
      <c r="K17" s="36" t="str">
        <f t="shared" si="65"/>
        <v>kurang sehat</v>
      </c>
      <c r="L17" s="36">
        <f t="shared" si="66"/>
        <v>0</v>
      </c>
      <c r="M17" s="36">
        <f>Rujukan!E191/Rujukan!E5</f>
        <v>0.09286604103</v>
      </c>
      <c r="N17" s="36" t="str">
        <f t="shared" si="67"/>
        <v>kurang sehat</v>
      </c>
      <c r="O17" s="36">
        <f t="shared" si="68"/>
        <v>0</v>
      </c>
      <c r="P17" s="36">
        <f>Rujukan!F191/Rujukan!F5</f>
        <v>0.1338181487</v>
      </c>
      <c r="Q17" s="36" t="str">
        <f t="shared" si="69"/>
        <v>kurang sehat</v>
      </c>
      <c r="R17" s="36">
        <f t="shared" si="70"/>
        <v>0</v>
      </c>
      <c r="S17" s="36">
        <f>Rujukan!G191/Rujukan!G5</f>
        <v>0.1495257058</v>
      </c>
      <c r="T17" s="36" t="str">
        <f t="shared" si="71"/>
        <v>kurang sehat</v>
      </c>
      <c r="U17" s="36">
        <f t="shared" si="72"/>
        <v>0</v>
      </c>
      <c r="V17" s="36">
        <f>Rujukan!H191/Rujukan!H5</f>
        <v>0.2881010096</v>
      </c>
      <c r="W17" s="36" t="str">
        <f t="shared" si="73"/>
        <v>kurang sehat</v>
      </c>
      <c r="X17" s="36">
        <f t="shared" si="74"/>
        <v>0</v>
      </c>
      <c r="Y17" s="36">
        <f>Rujukan!I191/Rujukan!I5</f>
        <v>0.292866449</v>
      </c>
      <c r="Z17" s="36" t="str">
        <f t="shared" si="75"/>
        <v>kurang sehat</v>
      </c>
      <c r="AA17" s="36">
        <f t="shared" si="76"/>
        <v>0</v>
      </c>
      <c r="AB17" s="36">
        <f>Rujukan!J191/Rujukan!J5</f>
        <v>0.06881414045</v>
      </c>
      <c r="AC17" s="36" t="str">
        <f t="shared" si="77"/>
        <v>kurang sehat</v>
      </c>
      <c r="AD17" s="36">
        <f t="shared" si="78"/>
        <v>0</v>
      </c>
      <c r="AE17" s="36">
        <f>Rujukan!K191/Rujukan!K5</f>
        <v>0.1007908773</v>
      </c>
      <c r="AF17" s="36" t="str">
        <f t="shared" si="79"/>
        <v>kurang sehat</v>
      </c>
      <c r="AG17" s="36">
        <f t="shared" si="80"/>
        <v>0</v>
      </c>
      <c r="AH17" s="36">
        <f>Rujukan!L191/Rujukan!L5</f>
        <v>0.04063766835</v>
      </c>
      <c r="AI17" s="36" t="str">
        <f t="shared" si="81"/>
        <v>kurang sehat</v>
      </c>
      <c r="AJ17" s="36">
        <f t="shared" si="82"/>
        <v>0</v>
      </c>
      <c r="AK17" s="36">
        <f>Rujukan!M191/Rujukan!M5</f>
        <v>0.08894697814</v>
      </c>
      <c r="AL17" s="36" t="str">
        <f t="shared" si="83"/>
        <v>kurang sehat</v>
      </c>
      <c r="AM17" s="36">
        <f t="shared" si="84"/>
        <v>0</v>
      </c>
      <c r="AN17" s="36">
        <f>Rujukan!N191/Rujukan!N5</f>
        <v>0.06577704387</v>
      </c>
      <c r="AO17" s="36" t="str">
        <f t="shared" si="85"/>
        <v>kurang sehat</v>
      </c>
      <c r="AP17" s="36">
        <f t="shared" si="86"/>
        <v>0</v>
      </c>
      <c r="AQ17" s="36">
        <f>Rujukan!O191/Rujukan!O5</f>
        <v>0.07167283464</v>
      </c>
      <c r="AR17" s="36" t="str">
        <f t="shared" si="87"/>
        <v>kurang sehat</v>
      </c>
      <c r="AS17" s="36">
        <f t="shared" si="88"/>
        <v>0</v>
      </c>
      <c r="AT17" s="36">
        <f>Rujukan!P191/Rujukan!P5</f>
        <v>0.09847555287</v>
      </c>
      <c r="AU17" s="36" t="str">
        <f t="shared" si="89"/>
        <v>kurang sehat</v>
      </c>
      <c r="AV17" s="36">
        <f t="shared" si="90"/>
        <v>0</v>
      </c>
      <c r="AW17" s="36">
        <f>Rujukan!Q191/Rujukan!Q5</f>
        <v>0.0916429204</v>
      </c>
      <c r="AX17" s="36" t="str">
        <f t="shared" si="91"/>
        <v>kurang sehat</v>
      </c>
      <c r="AY17" s="36">
        <f t="shared" si="92"/>
        <v>0</v>
      </c>
      <c r="AZ17" s="36">
        <f>Rujukan!R191/Rujukan!R5</f>
        <v>0.2443381741</v>
      </c>
      <c r="BA17" s="36" t="str">
        <f t="shared" si="93"/>
        <v>kurang sehat</v>
      </c>
      <c r="BB17" s="36">
        <f t="shared" si="94"/>
        <v>0</v>
      </c>
      <c r="BC17" s="36">
        <f>Rujukan!S191/Rujukan!S5</f>
        <v>0.2706675729</v>
      </c>
      <c r="BD17" s="36" t="str">
        <f t="shared" si="95"/>
        <v>kurang sehat</v>
      </c>
      <c r="BE17" s="36">
        <f t="shared" si="96"/>
        <v>0</v>
      </c>
      <c r="BF17" s="36">
        <f>Rujukan!T191/Rujukan!T5</f>
        <v>0.09248900546</v>
      </c>
      <c r="BG17" s="36" t="str">
        <f t="shared" si="97"/>
        <v>kurang sehat</v>
      </c>
      <c r="BH17" s="36">
        <f t="shared" si="98"/>
        <v>0</v>
      </c>
      <c r="BI17" s="36">
        <f>Rujukan!U191/Rujukan!U5</f>
        <v>0.2359651425</v>
      </c>
      <c r="BJ17" s="36" t="str">
        <f t="shared" si="99"/>
        <v>kurang sehat</v>
      </c>
      <c r="BK17" s="36">
        <f t="shared" si="100"/>
        <v>0</v>
      </c>
    </row>
    <row r="18">
      <c r="A18" s="224">
        <v>1.0</v>
      </c>
      <c r="B18" s="35" t="s">
        <v>60</v>
      </c>
      <c r="C18" s="55" t="s">
        <v>680</v>
      </c>
      <c r="D18" s="36">
        <f>Rujukan!B191/Rujukan!B131</f>
        <v>0.1351300625</v>
      </c>
      <c r="E18" s="36" t="str">
        <f t="shared" si="61"/>
        <v>kurang sehat</v>
      </c>
      <c r="F18" s="36">
        <f t="shared" si="62"/>
        <v>0</v>
      </c>
      <c r="G18" s="36">
        <f>Rujukan!C191/Rujukan!C131</f>
        <v>0.1187592319</v>
      </c>
      <c r="H18" s="36" t="str">
        <f t="shared" si="63"/>
        <v>kurang sehat</v>
      </c>
      <c r="I18" s="36">
        <f t="shared" si="64"/>
        <v>0</v>
      </c>
      <c r="J18" s="36">
        <f>Rujukan!D191/Rujukan!D131</f>
        <v>0.2167216591</v>
      </c>
      <c r="K18" s="36" t="str">
        <f t="shared" si="65"/>
        <v>kurang sehat</v>
      </c>
      <c r="L18" s="36">
        <f t="shared" si="66"/>
        <v>0</v>
      </c>
      <c r="M18" s="36">
        <f>Rujukan!E191/Rujukan!E131</f>
        <v>0.2489199431</v>
      </c>
      <c r="N18" s="36" t="str">
        <f t="shared" si="67"/>
        <v>kurang sehat</v>
      </c>
      <c r="O18" s="36">
        <f t="shared" si="68"/>
        <v>0</v>
      </c>
      <c r="P18" s="36">
        <f>Rujukan!F191/Rujukan!F131</f>
        <v>0.2452744322</v>
      </c>
      <c r="Q18" s="36" t="str">
        <f t="shared" si="69"/>
        <v>kurang sehat</v>
      </c>
      <c r="R18" s="36">
        <f t="shared" si="70"/>
        <v>0</v>
      </c>
      <c r="S18" s="36">
        <f>Rujukan!G191/Rujukan!G131</f>
        <v>0.2346576632</v>
      </c>
      <c r="T18" s="36" t="str">
        <f t="shared" si="71"/>
        <v>kurang sehat</v>
      </c>
      <c r="U18" s="36">
        <f t="shared" si="72"/>
        <v>0</v>
      </c>
      <c r="V18" s="36">
        <f>Rujukan!H191/Rujukan!H131</f>
        <v>1.419876388</v>
      </c>
      <c r="W18" s="36" t="str">
        <f t="shared" si="73"/>
        <v>sangat sehat</v>
      </c>
      <c r="X18" s="36">
        <f t="shared" si="74"/>
        <v>2</v>
      </c>
      <c r="Y18" s="36">
        <f>Rujukan!I191/Rujukan!I131</f>
        <v>1.342110938</v>
      </c>
      <c r="Z18" s="36" t="str">
        <f t="shared" si="75"/>
        <v>sangat sehat</v>
      </c>
      <c r="AA18" s="36">
        <f t="shared" si="76"/>
        <v>2</v>
      </c>
      <c r="AB18" s="36">
        <f>Rujukan!J191/Rujukan!J131</f>
        <v>0.1525616153</v>
      </c>
      <c r="AC18" s="36" t="str">
        <f t="shared" si="77"/>
        <v>kurang sehat</v>
      </c>
      <c r="AD18" s="36">
        <f t="shared" si="78"/>
        <v>0</v>
      </c>
      <c r="AE18" s="36">
        <f>Rujukan!K191/Rujukan!K131</f>
        <v>0.2170898553</v>
      </c>
      <c r="AF18" s="36" t="str">
        <f t="shared" si="79"/>
        <v>kurang sehat</v>
      </c>
      <c r="AG18" s="36">
        <f t="shared" si="80"/>
        <v>0</v>
      </c>
      <c r="AH18" s="36">
        <f>Rujukan!L191/Rujukan!L131</f>
        <v>0.06857640567</v>
      </c>
      <c r="AI18" s="36" t="str">
        <f t="shared" si="81"/>
        <v>kurang sehat</v>
      </c>
      <c r="AJ18" s="36">
        <f t="shared" si="82"/>
        <v>0</v>
      </c>
      <c r="AK18" s="36">
        <f>Rujukan!M191/Rujukan!M131</f>
        <v>0.1529851545</v>
      </c>
      <c r="AL18" s="36" t="str">
        <f t="shared" si="83"/>
        <v>kurang sehat</v>
      </c>
      <c r="AM18" s="36">
        <f t="shared" si="84"/>
        <v>0</v>
      </c>
      <c r="AN18" s="36">
        <f>Rujukan!N191/Rujukan!N131</f>
        <v>0.09300483926</v>
      </c>
      <c r="AO18" s="36" t="str">
        <f t="shared" si="85"/>
        <v>kurang sehat</v>
      </c>
      <c r="AP18" s="36">
        <f t="shared" si="86"/>
        <v>0</v>
      </c>
      <c r="AQ18" s="36">
        <f>Rujukan!O191/Rujukan!O131</f>
        <v>0.09416072219</v>
      </c>
      <c r="AR18" s="36" t="str">
        <f t="shared" si="87"/>
        <v>kurang sehat</v>
      </c>
      <c r="AS18" s="36">
        <f t="shared" si="88"/>
        <v>0</v>
      </c>
      <c r="AT18" s="36">
        <f>Rujukan!P191/Rujukan!P131</f>
        <v>0.1234171344</v>
      </c>
      <c r="AU18" s="36" t="str">
        <f t="shared" si="89"/>
        <v>kurang sehat</v>
      </c>
      <c r="AV18" s="36">
        <f t="shared" si="90"/>
        <v>0</v>
      </c>
      <c r="AW18" s="36">
        <f>Rujukan!Q191/Rujukan!Q131</f>
        <v>0.1119555336</v>
      </c>
      <c r="AX18" s="36" t="str">
        <f t="shared" si="91"/>
        <v>kurang sehat</v>
      </c>
      <c r="AY18" s="36">
        <f t="shared" si="92"/>
        <v>0</v>
      </c>
      <c r="AZ18" s="36">
        <f>Rujukan!R191/Rujukan!R131</f>
        <v>0.2807633092</v>
      </c>
      <c r="BA18" s="36" t="str">
        <f t="shared" si="93"/>
        <v>kurang sehat</v>
      </c>
      <c r="BB18" s="36">
        <f t="shared" si="94"/>
        <v>0</v>
      </c>
      <c r="BC18" s="36">
        <f>Rujukan!S191/Rujukan!S131</f>
        <v>0.315139603</v>
      </c>
      <c r="BD18" s="36" t="str">
        <f t="shared" si="95"/>
        <v>kurang sehat</v>
      </c>
      <c r="BE18" s="36">
        <f t="shared" si="96"/>
        <v>0</v>
      </c>
      <c r="BF18" s="36">
        <f>Rujukan!T191/Rujukan!T131</f>
        <v>0.1285790675</v>
      </c>
      <c r="BG18" s="36" t="str">
        <f t="shared" si="97"/>
        <v>kurang sehat</v>
      </c>
      <c r="BH18" s="36">
        <f t="shared" si="98"/>
        <v>0</v>
      </c>
      <c r="BI18" s="36">
        <f>Rujukan!U191/Rujukan!U131</f>
        <v>0.3041035648</v>
      </c>
      <c r="BJ18" s="36" t="str">
        <f t="shared" si="99"/>
        <v>kurang sehat</v>
      </c>
      <c r="BK18" s="36">
        <f t="shared" si="100"/>
        <v>0</v>
      </c>
    </row>
    <row r="19">
      <c r="A19" s="221"/>
      <c r="B19" s="21" t="s">
        <v>63</v>
      </c>
      <c r="C19" s="23" t="s">
        <v>5</v>
      </c>
      <c r="D19" s="225"/>
      <c r="E19" s="225"/>
      <c r="F19" s="225">
        <f>sum(F15:F18)</f>
        <v>0</v>
      </c>
      <c r="G19" s="225"/>
      <c r="H19" s="225"/>
      <c r="I19" s="225">
        <f>sum(I15:I18)</f>
        <v>0</v>
      </c>
      <c r="J19" s="225"/>
      <c r="K19" s="225"/>
      <c r="L19" s="225">
        <f>sum(L15:L18)</f>
        <v>0</v>
      </c>
      <c r="M19" s="225"/>
      <c r="N19" s="225"/>
      <c r="O19" s="225">
        <f>sum(O15:O18)</f>
        <v>0</v>
      </c>
      <c r="P19" s="225"/>
      <c r="Q19" s="225"/>
      <c r="R19" s="225">
        <f>sum(R15:R18)</f>
        <v>0</v>
      </c>
      <c r="S19" s="225"/>
      <c r="T19" s="225"/>
      <c r="U19" s="225">
        <f>sum(U15:U18)</f>
        <v>0</v>
      </c>
      <c r="V19" s="225"/>
      <c r="W19" s="225"/>
      <c r="X19" s="225">
        <f>sum(X15:X18)</f>
        <v>2</v>
      </c>
      <c r="Y19" s="225"/>
      <c r="Z19" s="225"/>
      <c r="AA19" s="225">
        <f>sum(AA15:AA18)</f>
        <v>2</v>
      </c>
      <c r="AB19" s="225"/>
      <c r="AC19" s="225"/>
      <c r="AD19" s="225">
        <f>sum(AD15:AD18)</f>
        <v>0</v>
      </c>
      <c r="AE19" s="225"/>
      <c r="AF19" s="225"/>
      <c r="AG19" s="225">
        <f>sum(AG15:AG18)</f>
        <v>0</v>
      </c>
      <c r="AH19" s="225"/>
      <c r="AI19" s="225"/>
      <c r="AJ19" s="225">
        <f>sum(AJ15:AJ18)</f>
        <v>0</v>
      </c>
      <c r="AK19" s="225"/>
      <c r="AL19" s="225"/>
      <c r="AM19" s="225">
        <f>sum(AM15:AM18)</f>
        <v>0</v>
      </c>
      <c r="AN19" s="225"/>
      <c r="AO19" s="225"/>
      <c r="AP19" s="225">
        <f>sum(AP15:AP18)</f>
        <v>0</v>
      </c>
      <c r="AQ19" s="225"/>
      <c r="AR19" s="225"/>
      <c r="AS19" s="225">
        <f>sum(AS15:AS18)</f>
        <v>0</v>
      </c>
      <c r="AT19" s="225"/>
      <c r="AU19" s="225"/>
      <c r="AV19" s="225">
        <f>sum(AV15:AV18)</f>
        <v>0</v>
      </c>
      <c r="AW19" s="225"/>
      <c r="AX19" s="225"/>
      <c r="AY19" s="225">
        <f>sum(AY15:AY18)</f>
        <v>0</v>
      </c>
      <c r="AZ19" s="225"/>
      <c r="BA19" s="225"/>
      <c r="BB19" s="225">
        <f>sum(BB15:BB18)</f>
        <v>1</v>
      </c>
      <c r="BC19" s="225"/>
      <c r="BD19" s="225"/>
      <c r="BE19" s="225">
        <f>sum(BE15:BE18)</f>
        <v>1</v>
      </c>
      <c r="BF19" s="225"/>
      <c r="BG19" s="225"/>
      <c r="BH19" s="225">
        <f>sum(BH15:BH18)</f>
        <v>0</v>
      </c>
      <c r="BI19" s="225"/>
      <c r="BJ19" s="226"/>
      <c r="BK19" s="225">
        <f>sum(BK15:BK18)</f>
        <v>1</v>
      </c>
      <c r="BL19" s="226"/>
    </row>
    <row r="20">
      <c r="A20" s="227">
        <v>1.0</v>
      </c>
      <c r="B20" s="42" t="s">
        <v>65</v>
      </c>
      <c r="C20" s="228" t="s">
        <v>681</v>
      </c>
      <c r="D20" s="36">
        <f>Rujukan!B149*-1/Rujukan!B23</f>
        <v>6.215315039</v>
      </c>
      <c r="E20" s="36" t="str">
        <f>IF(AND(D20&gt;=2,D20&lt;=5),"sehat",IF(D20&lt;2,"kurang sehat","sangat sehat"))</f>
        <v>sangat sehat</v>
      </c>
      <c r="F20" s="36">
        <f t="shared" ref="F20:F25" si="101">IFS(E20="kurang sehat",0,E20="sehat",1,E20="sangat sehat",2)</f>
        <v>2</v>
      </c>
      <c r="G20" s="36">
        <f>Rujukan!C149*-1/Rujukan!C23</f>
        <v>7.155616743</v>
      </c>
      <c r="H20" s="36" t="str">
        <f>IF(AND(G20&gt;=2,G20&lt;=5),"sehat",IF(G20&lt;2,"kurang sehat","sangat sehat"))</f>
        <v>sangat sehat</v>
      </c>
      <c r="I20" s="36">
        <f t="shared" ref="I20:I25" si="102">IFS(H20="kurang sehat",0,H20="sehat",1,H20="sangat sehat",2)</f>
        <v>2</v>
      </c>
      <c r="J20" s="36">
        <f>Rujukan!D149*-1/Rujukan!D23</f>
        <v>8.309726063</v>
      </c>
      <c r="K20" s="36" t="str">
        <f>IF(AND(J20&gt;=2,J20&lt;=5),"sehat",IF(J20&lt;2,"kurang sehat","sangat sehat"))</f>
        <v>sangat sehat</v>
      </c>
      <c r="L20" s="36">
        <f t="shared" ref="L20:L25" si="103">IFS(K20="kurang sehat",0,K20="sehat",1,K20="sangat sehat",2)</f>
        <v>2</v>
      </c>
      <c r="M20" s="36">
        <f>Rujukan!E149*-1/Rujukan!E23</f>
        <v>8.424478125</v>
      </c>
      <c r="N20" s="36" t="str">
        <f>IF(AND(M20&gt;=2,M20&lt;=5),"sehat",IF(M20&lt;2,"kurang sehat","sangat sehat"))</f>
        <v>sangat sehat</v>
      </c>
      <c r="O20" s="36">
        <f t="shared" ref="O20:O25" si="104">IFS(N20="kurang sehat",0,N20="sehat",1,N20="sangat sehat",2)</f>
        <v>2</v>
      </c>
      <c r="P20" s="36">
        <f>Rujukan!F149*-1/Rujukan!F23</f>
        <v>5.400134065</v>
      </c>
      <c r="Q20" s="36" t="str">
        <f>IF(AND(P20&gt;=2,P20&lt;=5),"sehat",IF(P20&lt;2,"kurang sehat","sangat sehat"))</f>
        <v>sangat sehat</v>
      </c>
      <c r="R20" s="36">
        <f t="shared" ref="R20:R25" si="105">IFS(Q20="kurang sehat",0,Q20="sehat",1,Q20="sangat sehat",2)</f>
        <v>2</v>
      </c>
      <c r="S20" s="36">
        <f>Rujukan!G149*-1/Rujukan!G23</f>
        <v>5.77304567</v>
      </c>
      <c r="T20" s="36" t="str">
        <f>IF(AND(S20&gt;=2,S20&lt;=5),"sehat",IF(S20&lt;2,"kurang sehat","sangat sehat"))</f>
        <v>sangat sehat</v>
      </c>
      <c r="U20" s="36">
        <f t="shared" ref="U20:U25" si="106">IFS(T20="kurang sehat",0,T20="sehat",1,T20="sangat sehat",2)</f>
        <v>2</v>
      </c>
      <c r="V20" s="36">
        <f>Rujukan!H149*-1/Rujukan!H23</f>
        <v>8.016735864</v>
      </c>
      <c r="W20" s="36" t="str">
        <f>IF(AND(V20&gt;=2,V20&lt;=5),"sehat",IF(V20&lt;2,"kurang sehat","sangat sehat"))</f>
        <v>sangat sehat</v>
      </c>
      <c r="X20" s="36">
        <f t="shared" ref="X20:X25" si="107">IFS(W20="kurang sehat",0,W20="sehat",1,W20="sangat sehat",2)</f>
        <v>2</v>
      </c>
      <c r="Y20" s="36">
        <f>Rujukan!I149*-1/Rujukan!I23</f>
        <v>8.439224781</v>
      </c>
      <c r="Z20" s="36" t="str">
        <f>IF(AND(Y20&gt;=2,Y20&lt;=5),"sehat",IF(Y20&lt;2,"kurang sehat","sangat sehat"))</f>
        <v>sangat sehat</v>
      </c>
      <c r="AA20" s="36">
        <f t="shared" ref="AA20:AA25" si="108">IFS(Z20="kurang sehat",0,Z20="sehat",1,Z20="sangat sehat",2)</f>
        <v>2</v>
      </c>
      <c r="AB20" s="36">
        <f>Rujukan!J149*-1/Rujukan!J23</f>
        <v>2.253382254</v>
      </c>
      <c r="AC20" s="36" t="str">
        <f>IF(AND(AB20&gt;=2,AB20&lt;=5),"sehat",IF(AB20&lt;2,"kurang sehat","sangat sehat"))</f>
        <v>sehat</v>
      </c>
      <c r="AD20" s="36">
        <f t="shared" ref="AD20:AD25" si="109">IFS(AC20="kurang sehat",0,AC20="sehat",1,AC20="sangat sehat",2)</f>
        <v>1</v>
      </c>
      <c r="AE20" s="36">
        <f>Rujukan!K149*-1/Rujukan!K23</f>
        <v>3.172776025</v>
      </c>
      <c r="AF20" s="36" t="str">
        <f>IF(AND(AE20&gt;=2,AE20&lt;=5),"sehat",IF(AE20&lt;2,"kurang sehat","sangat sehat"))</f>
        <v>sehat</v>
      </c>
      <c r="AG20" s="36">
        <f t="shared" ref="AG20:AG25" si="110">IFS(AF20="kurang sehat",0,AF20="sehat",1,AF20="sangat sehat",2)</f>
        <v>1</v>
      </c>
      <c r="AH20" s="36">
        <f>Rujukan!L149*-1/Rujukan!L23</f>
        <v>6.349591208</v>
      </c>
      <c r="AI20" s="36" t="str">
        <f>IF(AND(AH20&gt;=2,AH20&lt;=5),"sehat",IF(AH20&lt;2,"kurang sehat","sangat sehat"))</f>
        <v>sangat sehat</v>
      </c>
      <c r="AJ20" s="36">
        <f t="shared" ref="AJ20:AJ25" si="111">IFS(AI20="kurang sehat",0,AI20="sehat",1,AI20="sangat sehat",2)</f>
        <v>2</v>
      </c>
      <c r="AK20" s="36">
        <f>Rujukan!M149*-1/Rujukan!M23</f>
        <v>4.958899408</v>
      </c>
      <c r="AL20" s="36" t="str">
        <f>IF(AND(AK20&gt;=2,AK20&lt;=5),"sehat",IF(AK20&lt;2,"kurang sehat","sangat sehat"))</f>
        <v>sehat</v>
      </c>
      <c r="AM20" s="36">
        <f t="shared" ref="AM20:AM25" si="112">IFS(AL20="kurang sehat",0,AL20="sehat",1,AL20="sangat sehat",2)</f>
        <v>1</v>
      </c>
      <c r="AN20" s="36">
        <f>Rujukan!N149*-1/Rujukan!N23</f>
        <v>4.166707463</v>
      </c>
      <c r="AO20" s="36" t="str">
        <f>IF(AND(AN20&gt;=2,AN20&lt;=5),"sehat",IF(AN20&lt;2,"kurang sehat","sangat sehat"))</f>
        <v>sehat</v>
      </c>
      <c r="AP20" s="36">
        <f t="shared" ref="AP20:AP25" si="113">IFS(AO20="kurang sehat",0,AO20="sehat",1,AO20="sangat sehat",2)</f>
        <v>1</v>
      </c>
      <c r="AQ20" s="36">
        <f>Rujukan!O149*-1/Rujukan!O23</f>
        <v>3.951361854</v>
      </c>
      <c r="AR20" s="36" t="str">
        <f>IF(AND(AQ20&gt;=2,AQ20&lt;=5),"sehat",IF(AQ20&lt;2,"kurang sehat","sangat sehat"))</f>
        <v>sehat</v>
      </c>
      <c r="AS20" s="36">
        <f t="shared" ref="AS20:AS25" si="114">IFS(AR20="kurang sehat",0,AR20="sehat",1,AR20="sangat sehat",2)</f>
        <v>1</v>
      </c>
      <c r="AT20" s="36">
        <f>Rujukan!P149*-1/Rujukan!P23</f>
        <v>1.46861304</v>
      </c>
      <c r="AU20" s="36" t="str">
        <f>IF(AND(AT20&gt;=2,AT20&lt;=5),"sehat",IF(AT20&lt;2,"kurang sehat","sangat sehat"))</f>
        <v>kurang sehat</v>
      </c>
      <c r="AV20" s="36">
        <f t="shared" ref="AV20:AV25" si="115">IFS(AU20="kurang sehat",0,AU20="sehat",1,AU20="sangat sehat",2)</f>
        <v>0</v>
      </c>
      <c r="AW20" s="36">
        <f>Rujukan!Q149*-1/Rujukan!Q23</f>
        <v>1.243378616</v>
      </c>
      <c r="AX20" s="36" t="str">
        <f>IF(AND(AW20&gt;=2,AW20&lt;=5),"sehat",IF(AW20&lt;2,"kurang sehat","sangat sehat"))</f>
        <v>kurang sehat</v>
      </c>
      <c r="AY20" s="36">
        <f t="shared" ref="AY20:AY25" si="116">IFS(AX20="kurang sehat",0,AX20="sehat",1,AX20="sangat sehat",2)</f>
        <v>0</v>
      </c>
      <c r="AZ20" s="36">
        <f>Rujukan!R149*-1/Rujukan!R23</f>
        <v>3.788027538</v>
      </c>
      <c r="BA20" s="36" t="str">
        <f>IF(AND(AZ20&gt;=2,AZ20&lt;=5),"sehat",IF(AZ20&lt;2,"kurang sehat","sangat sehat"))</f>
        <v>sehat</v>
      </c>
      <c r="BB20" s="36">
        <f t="shared" ref="BB20:BB25" si="117">IFS(BA20="kurang sehat",0,BA20="sehat",1,BA20="sangat sehat",2)</f>
        <v>1</v>
      </c>
      <c r="BC20" s="36">
        <f>Rujukan!S149*-1/Rujukan!S23</f>
        <v>3.127086159</v>
      </c>
      <c r="BD20" s="36" t="str">
        <f>IF(AND(BC20&gt;=2,BC20&lt;=5),"sehat",IF(BC20&lt;2,"kurang sehat","sangat sehat"))</f>
        <v>sehat</v>
      </c>
      <c r="BE20" s="36">
        <f t="shared" ref="BE20:BE25" si="118">IFS(BD20="kurang sehat",0,BD20="sehat",1,BD20="sangat sehat",2)</f>
        <v>1</v>
      </c>
      <c r="BF20" s="36">
        <f>Rujukan!T149*-1/Rujukan!T23</f>
        <v>6.980667044</v>
      </c>
      <c r="BG20" s="36" t="str">
        <f>IF(AND(BF20&gt;=2,BF20&lt;=5),"sehat",IF(BF20&lt;2,"kurang sehat","sangat sehat"))</f>
        <v>sangat sehat</v>
      </c>
      <c r="BH20" s="36">
        <f t="shared" ref="BH20:BH25" si="119">IFS(BG20="kurang sehat",0,BG20="sehat",1,BG20="sangat sehat",2)</f>
        <v>2</v>
      </c>
      <c r="BI20" s="36">
        <f>Rujukan!U149*-1/Rujukan!U23</f>
        <v>8.401604488</v>
      </c>
      <c r="BJ20" s="36" t="str">
        <f>IF(AND(BI20&gt;=2,BI20&lt;=5),"sehat",IF(BI20&lt;2,"kurang sehat","sangat sehat"))</f>
        <v>sangat sehat</v>
      </c>
      <c r="BK20" s="36">
        <f t="shared" ref="BK20:BK25" si="120">IFS(BJ20="kurang sehat",0,BJ20="sehat",1,BJ20="sangat sehat",2)</f>
        <v>2</v>
      </c>
    </row>
    <row r="21">
      <c r="A21" s="227">
        <v>0.0</v>
      </c>
      <c r="B21" s="42" t="s">
        <v>68</v>
      </c>
      <c r="C21" s="228" t="s">
        <v>69</v>
      </c>
      <c r="D21" s="36">
        <f>365/D20</f>
        <v>58.72590491</v>
      </c>
      <c r="E21" s="36" t="str">
        <f>IF(AND(D21&gt;=30,D21&lt;=150),"sehat",IF(D21&gt;150,"kurang sehat","sangat sehat"))</f>
        <v>sehat</v>
      </c>
      <c r="F21" s="36">
        <f t="shared" si="101"/>
        <v>1</v>
      </c>
      <c r="G21" s="36">
        <f>365/G20</f>
        <v>51.00888059</v>
      </c>
      <c r="H21" s="36" t="str">
        <f>IF(AND(G21&gt;=30,G21&lt;=150),"sehat",IF(G21&gt;150,"kurang sehat","sangat sehat"))</f>
        <v>sehat</v>
      </c>
      <c r="I21" s="36">
        <f t="shared" si="102"/>
        <v>1</v>
      </c>
      <c r="J21" s="36">
        <f>365/J20</f>
        <v>43.92443232</v>
      </c>
      <c r="K21" s="36" t="str">
        <f>IF(AND(J21&gt;=30,J21&lt;=150),"sehat",IF(J21&gt;150,"kurang sehat","sangat sehat"))</f>
        <v>sehat</v>
      </c>
      <c r="L21" s="36">
        <f t="shared" si="103"/>
        <v>1</v>
      </c>
      <c r="M21" s="36">
        <f>365/M20</f>
        <v>43.32612591</v>
      </c>
      <c r="N21" s="36" t="str">
        <f>IF(AND(M21&gt;=30,M21&lt;=150),"sehat",IF(M21&gt;150,"kurang sehat","sangat sehat"))</f>
        <v>sehat</v>
      </c>
      <c r="O21" s="36">
        <f t="shared" si="104"/>
        <v>1</v>
      </c>
      <c r="P21" s="36">
        <f>365/P20</f>
        <v>67.59091452</v>
      </c>
      <c r="Q21" s="36" t="str">
        <f>IF(AND(P21&gt;=30,P21&lt;=150),"sehat",IF(P21&gt;150,"kurang sehat","sangat sehat"))</f>
        <v>sehat</v>
      </c>
      <c r="R21" s="36">
        <f t="shared" si="105"/>
        <v>1</v>
      </c>
      <c r="S21" s="36">
        <f>365/S20</f>
        <v>63.22485926</v>
      </c>
      <c r="T21" s="36" t="str">
        <f>IF(AND(S21&gt;=30,S21&lt;=150),"sehat",IF(S21&gt;150,"kurang sehat","sangat sehat"))</f>
        <v>sehat</v>
      </c>
      <c r="U21" s="36">
        <f t="shared" si="106"/>
        <v>1</v>
      </c>
      <c r="V21" s="36">
        <f>365/V20</f>
        <v>45.52975253</v>
      </c>
      <c r="W21" s="36" t="str">
        <f>IF(AND(V21&gt;=30,V21&lt;=150),"sehat",IF(V21&gt;150,"kurang sehat","sangat sehat"))</f>
        <v>sehat</v>
      </c>
      <c r="X21" s="36">
        <f t="shared" si="107"/>
        <v>1</v>
      </c>
      <c r="Y21" s="36">
        <f>365/Y20</f>
        <v>43.25041807</v>
      </c>
      <c r="Z21" s="36" t="str">
        <f>IF(AND(Y21&gt;=30,Y21&lt;=150),"sehat",IF(Y21&gt;150,"kurang sehat","sangat sehat"))</f>
        <v>sehat</v>
      </c>
      <c r="AA21" s="36">
        <f t="shared" si="108"/>
        <v>1</v>
      </c>
      <c r="AB21" s="36">
        <f>365/AB20</f>
        <v>161.9787319</v>
      </c>
      <c r="AC21" s="36" t="str">
        <f>IF(AND(AB21&gt;=30,AB21&lt;=150),"sehat",IF(AB21&gt;150,"kurang sehat","sangat sehat"))</f>
        <v>kurang sehat</v>
      </c>
      <c r="AD21" s="36">
        <f t="shared" si="109"/>
        <v>0</v>
      </c>
      <c r="AE21" s="36">
        <f>365/AE20</f>
        <v>115.0412122</v>
      </c>
      <c r="AF21" s="36" t="str">
        <f>IF(AND(AE21&gt;=30,AE21&lt;=150),"sehat",IF(AE21&gt;150,"kurang sehat","sangat sehat"))</f>
        <v>sehat</v>
      </c>
      <c r="AG21" s="36">
        <f t="shared" si="110"/>
        <v>1</v>
      </c>
      <c r="AH21" s="36">
        <f>365/AH20</f>
        <v>57.48401559</v>
      </c>
      <c r="AI21" s="36" t="str">
        <f>IF(AND(AH21&gt;=30,AH21&lt;=150),"sehat",IF(AH21&gt;150,"kurang sehat","sangat sehat"))</f>
        <v>sehat</v>
      </c>
      <c r="AJ21" s="36">
        <f t="shared" si="111"/>
        <v>1</v>
      </c>
      <c r="AK21" s="36">
        <f>365/AK20</f>
        <v>73.60504217</v>
      </c>
      <c r="AL21" s="36" t="str">
        <f>IF(AND(AK21&gt;=30,AK21&lt;=150),"sehat",IF(AK21&gt;150,"kurang sehat","sangat sehat"))</f>
        <v>sehat</v>
      </c>
      <c r="AM21" s="36">
        <f t="shared" si="112"/>
        <v>1</v>
      </c>
      <c r="AN21" s="36">
        <f>365/AN20</f>
        <v>87.59914231</v>
      </c>
      <c r="AO21" s="36" t="str">
        <f>IF(AND(AN21&gt;=30,AN21&lt;=150),"sehat",IF(AN21&gt;150,"kurang sehat","sangat sehat"))</f>
        <v>sehat</v>
      </c>
      <c r="AP21" s="36">
        <f t="shared" si="113"/>
        <v>1</v>
      </c>
      <c r="AQ21" s="36">
        <f>365/AQ20</f>
        <v>92.37321549</v>
      </c>
      <c r="AR21" s="36" t="str">
        <f>IF(AND(AQ21&gt;=30,AQ21&lt;=150),"sehat",IF(AQ21&gt;150,"kurang sehat","sangat sehat"))</f>
        <v>sehat</v>
      </c>
      <c r="AS21" s="36">
        <f t="shared" si="114"/>
        <v>1</v>
      </c>
      <c r="AT21" s="36">
        <f>365/AT20</f>
        <v>248.533814</v>
      </c>
      <c r="AU21" s="36" t="str">
        <f>IF(AND(AT21&gt;=30,AT21&lt;=150),"sehat",IF(AT21&gt;150,"kurang sehat","sangat sehat"))</f>
        <v>kurang sehat</v>
      </c>
      <c r="AV21" s="36">
        <f t="shared" si="115"/>
        <v>0</v>
      </c>
      <c r="AW21" s="36">
        <f>365/AW20</f>
        <v>293.5549923</v>
      </c>
      <c r="AX21" s="36" t="str">
        <f>IF(AND(AW21&gt;=30,AW21&lt;=150),"sehat",IF(AW21&gt;150,"kurang sehat","sangat sehat"))</f>
        <v>kurang sehat</v>
      </c>
      <c r="AY21" s="36">
        <f t="shared" si="116"/>
        <v>0</v>
      </c>
      <c r="AZ21" s="36">
        <f>365/AZ20</f>
        <v>96.35621609</v>
      </c>
      <c r="BA21" s="36" t="str">
        <f>IF(AND(AZ21&gt;=30,AZ21&lt;=150),"sehat",IF(AZ21&gt;150,"kurang sehat","sangat sehat"))</f>
        <v>sehat</v>
      </c>
      <c r="BB21" s="36">
        <f t="shared" si="117"/>
        <v>1</v>
      </c>
      <c r="BC21" s="36">
        <f>365/BC20</f>
        <v>116.7220797</v>
      </c>
      <c r="BD21" s="36" t="str">
        <f>IF(AND(BC21&gt;=30,BC21&lt;=150),"sehat",IF(BC21&gt;150,"kurang sehat","sangat sehat"))</f>
        <v>sehat</v>
      </c>
      <c r="BE21" s="36">
        <f t="shared" si="118"/>
        <v>1</v>
      </c>
      <c r="BF21" s="36">
        <f>365/BF20</f>
        <v>52.28726678</v>
      </c>
      <c r="BG21" s="36" t="str">
        <f>IF(AND(BF21&gt;=30,BF21&lt;=150),"sehat",IF(BF21&gt;150,"kurang sehat","sangat sehat"))</f>
        <v>sehat</v>
      </c>
      <c r="BH21" s="36">
        <f t="shared" si="119"/>
        <v>1</v>
      </c>
      <c r="BI21" s="36">
        <f>365/BI20</f>
        <v>43.44408268</v>
      </c>
      <c r="BJ21" s="36" t="str">
        <f>IF(AND(BI21&gt;=30,BI21&lt;=150),"sehat",IF(BI21&gt;150,"kurang sehat","sangat sehat"))</f>
        <v>sehat</v>
      </c>
      <c r="BK21" s="36">
        <f t="shared" si="120"/>
        <v>1</v>
      </c>
    </row>
    <row r="22">
      <c r="A22" s="227">
        <v>1.0</v>
      </c>
      <c r="B22" s="42" t="s">
        <v>72</v>
      </c>
      <c r="C22" s="228" t="s">
        <v>73</v>
      </c>
      <c r="D22" s="36">
        <f>Rujukan!B148/Rujukan!B13</f>
        <v>11.33098289</v>
      </c>
      <c r="E22" s="36" t="str">
        <f>IF(AND(D22&gt;=15,D22&lt;=25),"sehat",IF(D22&lt;15,"kurang sehat","sangat sehat"))</f>
        <v>kurang sehat</v>
      </c>
      <c r="F22" s="36">
        <f t="shared" si="101"/>
        <v>0</v>
      </c>
      <c r="G22" s="36">
        <f>Rujukan!C148/Rujukan!C13</f>
        <v>10.24227698</v>
      </c>
      <c r="H22" s="36" t="str">
        <f>IF(AND(G22&gt;=15,G22&lt;=25),"sehat",IF(G22&lt;15,"kurang sehat","sangat sehat"))</f>
        <v>kurang sehat</v>
      </c>
      <c r="I22" s="36">
        <f t="shared" si="102"/>
        <v>0</v>
      </c>
      <c r="J22" s="36">
        <f>Rujukan!D148/Rujukan!D13</f>
        <v>41.59205056</v>
      </c>
      <c r="K22" s="36" t="str">
        <f>IF(AND(J22&gt;=15,J22&lt;=25),"sehat",IF(J22&lt;15,"kurang sehat","sangat sehat"))</f>
        <v>sangat sehat</v>
      </c>
      <c r="L22" s="36">
        <f t="shared" si="103"/>
        <v>2</v>
      </c>
      <c r="M22" s="36">
        <f>Rujukan!E148/Rujukan!E13</f>
        <v>44.81834282</v>
      </c>
      <c r="N22" s="36" t="str">
        <f>IF(AND(M22&gt;=15,M22&lt;=25),"sehat",IF(M22&lt;15,"kurang sehat","sangat sehat"))</f>
        <v>sangat sehat</v>
      </c>
      <c r="O22" s="36">
        <f t="shared" si="104"/>
        <v>2</v>
      </c>
      <c r="P22" s="36">
        <f>Rujukan!F148/Rujukan!F13</f>
        <v>6.6604355</v>
      </c>
      <c r="Q22" s="36" t="str">
        <f>IF(AND(P22&gt;=15,P22&lt;=25),"sehat",IF(P22&lt;15,"kurang sehat","sangat sehat"))</f>
        <v>kurang sehat</v>
      </c>
      <c r="R22" s="36">
        <f t="shared" si="105"/>
        <v>0</v>
      </c>
      <c r="S22" s="36">
        <f>Rujukan!G148/Rujukan!G13</f>
        <v>7.25676112</v>
      </c>
      <c r="T22" s="36" t="str">
        <f>IF(AND(S22&gt;=15,S22&lt;=25),"sehat",IF(S22&lt;15,"kurang sehat","sangat sehat"))</f>
        <v>kurang sehat</v>
      </c>
      <c r="U22" s="36">
        <f t="shared" si="106"/>
        <v>0</v>
      </c>
      <c r="V22" s="36">
        <f>Rujukan!H148/Rujukan!H13</f>
        <v>16.47938679</v>
      </c>
      <c r="W22" s="36" t="str">
        <f>IF(AND(V22&gt;=15,V22&lt;=25),"sehat",IF(V22&lt;15,"kurang sehat","sangat sehat"))</f>
        <v>sehat</v>
      </c>
      <c r="X22" s="36">
        <f t="shared" si="107"/>
        <v>1</v>
      </c>
      <c r="Y22" s="36">
        <f>Rujukan!I148/Rujukan!I13</f>
        <v>10.50296637</v>
      </c>
      <c r="Z22" s="36" t="str">
        <f>IF(AND(Y22&gt;=15,Y22&lt;=25),"sehat",IF(Y22&lt;15,"kurang sehat","sangat sehat"))</f>
        <v>kurang sehat</v>
      </c>
      <c r="AA22" s="36">
        <f t="shared" si="108"/>
        <v>0</v>
      </c>
      <c r="AB22" s="36">
        <f>Rujukan!J148/Rujukan!J13</f>
        <v>43.57296836</v>
      </c>
      <c r="AC22" s="36" t="str">
        <f>IF(AND(AB22&gt;=15,AB22&lt;=25),"sehat",IF(AB22&lt;15,"kurang sehat","sangat sehat"))</f>
        <v>sangat sehat</v>
      </c>
      <c r="AD22" s="36">
        <f t="shared" si="109"/>
        <v>2</v>
      </c>
      <c r="AE22" s="36">
        <f>Rujukan!K148/Rujukan!K13</f>
        <v>39.07649101</v>
      </c>
      <c r="AF22" s="36" t="str">
        <f>IF(AND(AE22&gt;=15,AE22&lt;=25),"sehat",IF(AE22&lt;15,"kurang sehat","sangat sehat"))</f>
        <v>sangat sehat</v>
      </c>
      <c r="AG22" s="36">
        <f t="shared" si="110"/>
        <v>2</v>
      </c>
      <c r="AH22" s="36">
        <f>Rujukan!L148/Rujukan!L13</f>
        <v>2.052102731</v>
      </c>
      <c r="AI22" s="36" t="str">
        <f>IF(AND(AH22&gt;=15,AH22&lt;=25),"sehat",IF(AH22&lt;15,"kurang sehat","sangat sehat"))</f>
        <v>kurang sehat</v>
      </c>
      <c r="AJ22" s="36">
        <f t="shared" si="111"/>
        <v>0</v>
      </c>
      <c r="AK22" s="36">
        <f>Rujukan!M148/Rujukan!M13</f>
        <v>3.147017685</v>
      </c>
      <c r="AL22" s="36" t="str">
        <f>IF(AND(AK22&gt;=15,AK22&lt;=25),"sehat",IF(AK22&lt;15,"kurang sehat","sangat sehat"))</f>
        <v>kurang sehat</v>
      </c>
      <c r="AM22" s="36">
        <f t="shared" si="112"/>
        <v>0</v>
      </c>
      <c r="AN22" s="36">
        <f>Rujukan!N148/Rujukan!N13</f>
        <v>6.546287256</v>
      </c>
      <c r="AO22" s="36" t="str">
        <f>IF(AND(AN22&gt;=15,AN22&lt;=25),"sehat",IF(AN22&lt;15,"kurang sehat","sangat sehat"))</f>
        <v>kurang sehat</v>
      </c>
      <c r="AP22" s="36">
        <f t="shared" si="113"/>
        <v>0</v>
      </c>
      <c r="AQ22" s="36">
        <f>Rujukan!O148/Rujukan!O13</f>
        <v>6.157729161</v>
      </c>
      <c r="AR22" s="36" t="str">
        <f>IF(AND(AQ22&gt;=15,AQ22&lt;=25),"sehat",IF(AQ22&lt;15,"kurang sehat","sangat sehat"))</f>
        <v>kurang sehat</v>
      </c>
      <c r="AS22" s="36">
        <f t="shared" si="114"/>
        <v>0</v>
      </c>
      <c r="AT22" s="36">
        <f>Rujukan!P148/Rujukan!P13</f>
        <v>38.32574194</v>
      </c>
      <c r="AU22" s="36" t="str">
        <f>IF(AND(AT22&gt;=15,AT22&lt;=25),"sehat",IF(AT22&lt;15,"kurang sehat","sangat sehat"))</f>
        <v>sangat sehat</v>
      </c>
      <c r="AV22" s="36">
        <f t="shared" si="115"/>
        <v>2</v>
      </c>
      <c r="AW22" s="36">
        <f>Rujukan!Q148/Rujukan!Q13</f>
        <v>78.77012525</v>
      </c>
      <c r="AX22" s="36" t="str">
        <f>IF(AND(AW22&gt;=15,AW22&lt;=25),"sehat",IF(AW22&lt;15,"kurang sehat","sangat sehat"))</f>
        <v>sangat sehat</v>
      </c>
      <c r="AY22" s="36">
        <f t="shared" si="116"/>
        <v>2</v>
      </c>
      <c r="AZ22" s="36">
        <f>Rujukan!R148/Rujukan!R13</f>
        <v>4.521149404</v>
      </c>
      <c r="BA22" s="36" t="str">
        <f>IF(AND(AZ22&gt;=15,AZ22&lt;=25),"sehat",IF(AZ22&lt;15,"kurang sehat","sangat sehat"))</f>
        <v>kurang sehat</v>
      </c>
      <c r="BB22" s="36">
        <f t="shared" si="117"/>
        <v>0</v>
      </c>
      <c r="BC22" s="36">
        <f>Rujukan!S148/Rujukan!S13</f>
        <v>5.629440686</v>
      </c>
      <c r="BD22" s="36" t="str">
        <f>IF(AND(BC22&gt;=15,BC22&lt;=25),"sehat",IF(BC22&lt;15,"kurang sehat","sangat sehat"))</f>
        <v>kurang sehat</v>
      </c>
      <c r="BE22" s="36">
        <f t="shared" si="118"/>
        <v>0</v>
      </c>
      <c r="BF22" s="36">
        <f>Rujukan!T148/Rujukan!T13</f>
        <v>8.322159495</v>
      </c>
      <c r="BG22" s="36" t="str">
        <f>IF(AND(BF22&gt;=15,BF22&lt;=25),"sehat",IF(BF22&lt;15,"kurang sehat","sangat sehat"))</f>
        <v>kurang sehat</v>
      </c>
      <c r="BH22" s="36">
        <f t="shared" si="119"/>
        <v>0</v>
      </c>
      <c r="BI22" s="36">
        <f>Rujukan!U148/Rujukan!U13</f>
        <v>13.05454012</v>
      </c>
      <c r="BJ22" s="36" t="str">
        <f>IF(AND(BI22&gt;=15,BI22&lt;=25),"sehat",IF(BI22&lt;15,"kurang sehat","sangat sehat"))</f>
        <v>kurang sehat</v>
      </c>
      <c r="BK22" s="36">
        <f t="shared" si="120"/>
        <v>0</v>
      </c>
    </row>
    <row r="23">
      <c r="A23" s="227">
        <v>0.0</v>
      </c>
      <c r="B23" s="42" t="s">
        <v>76</v>
      </c>
      <c r="C23" s="228" t="s">
        <v>69</v>
      </c>
      <c r="D23" s="36">
        <f>365/D22</f>
        <v>32.21256298</v>
      </c>
      <c r="E23" s="36" t="str">
        <f>IF(AND(D23&gt;=30,D23&lt;=150),"sehat",IF(D23&gt;150,"kurang sehat","sangat sehat"))</f>
        <v>sehat</v>
      </c>
      <c r="F23" s="36">
        <f t="shared" si="101"/>
        <v>1</v>
      </c>
      <c r="G23" s="36">
        <f>365/G22</f>
        <v>35.63660706</v>
      </c>
      <c r="H23" s="36" t="str">
        <f>IF(AND(G23&gt;=30,G23&lt;=150),"sehat",IF(G23&gt;150,"kurang sehat","sangat sehat"))</f>
        <v>sehat</v>
      </c>
      <c r="I23" s="36">
        <f t="shared" si="102"/>
        <v>1</v>
      </c>
      <c r="J23" s="36">
        <f>365/J22</f>
        <v>8.775715432</v>
      </c>
      <c r="K23" s="36" t="str">
        <f>IF(AND(J23&gt;=30,J23&lt;=150),"sehat",IF(J23&gt;150,"kurang sehat","sangat sehat"))</f>
        <v>sangat sehat</v>
      </c>
      <c r="L23" s="36">
        <f t="shared" si="103"/>
        <v>2</v>
      </c>
      <c r="M23" s="36">
        <f>365/M22</f>
        <v>8.143986971</v>
      </c>
      <c r="N23" s="36" t="str">
        <f>IF(AND(M23&gt;=30,M23&lt;=150),"sehat",IF(M23&gt;150,"kurang sehat","sangat sehat"))</f>
        <v>sangat sehat</v>
      </c>
      <c r="O23" s="36">
        <f t="shared" si="104"/>
        <v>2</v>
      </c>
      <c r="P23" s="36">
        <f>365/P22</f>
        <v>54.80122133</v>
      </c>
      <c r="Q23" s="36" t="str">
        <f>IF(AND(P23&gt;=30,P23&lt;=150),"sehat",IF(P23&gt;150,"kurang sehat","sangat sehat"))</f>
        <v>sehat</v>
      </c>
      <c r="R23" s="36">
        <f t="shared" si="105"/>
        <v>1</v>
      </c>
      <c r="S23" s="36">
        <f>365/S22</f>
        <v>50.29792134</v>
      </c>
      <c r="T23" s="36" t="str">
        <f>IF(AND(S23&gt;=30,S23&lt;=150),"sehat",IF(S23&gt;150,"kurang sehat","sangat sehat"))</f>
        <v>sehat</v>
      </c>
      <c r="U23" s="36">
        <f t="shared" si="106"/>
        <v>1</v>
      </c>
      <c r="V23" s="36">
        <f>365/V22</f>
        <v>22.1488824</v>
      </c>
      <c r="W23" s="36" t="str">
        <f>IF(AND(V23&gt;=30,V23&lt;=150),"sehat",IF(V23&gt;150,"kurang sehat","sangat sehat"))</f>
        <v>sangat sehat</v>
      </c>
      <c r="X23" s="36">
        <f t="shared" si="107"/>
        <v>2</v>
      </c>
      <c r="Y23" s="36">
        <f>365/Y22</f>
        <v>34.75208691</v>
      </c>
      <c r="Z23" s="36" t="str">
        <f>IF(AND(Y23&gt;=30,Y23&lt;=150),"sehat",IF(Y23&gt;150,"kurang sehat","sangat sehat"))</f>
        <v>sehat</v>
      </c>
      <c r="AA23" s="36">
        <f t="shared" si="108"/>
        <v>1</v>
      </c>
      <c r="AB23" s="36">
        <f>365/AB22</f>
        <v>8.37675315</v>
      </c>
      <c r="AC23" s="36" t="str">
        <f>IF(AND(AB23&gt;=30,AB23&lt;=150),"sehat",IF(AB23&gt;150,"kurang sehat","sangat sehat"))</f>
        <v>sangat sehat</v>
      </c>
      <c r="AD23" s="36">
        <f t="shared" si="109"/>
        <v>2</v>
      </c>
      <c r="AE23" s="36">
        <f>365/AE22</f>
        <v>9.34065446</v>
      </c>
      <c r="AF23" s="36" t="str">
        <f>IF(AND(AE23&gt;=30,AE23&lt;=150),"sehat",IF(AE23&gt;150,"kurang sehat","sangat sehat"))</f>
        <v>sangat sehat</v>
      </c>
      <c r="AG23" s="36">
        <f t="shared" si="110"/>
        <v>2</v>
      </c>
      <c r="AH23" s="36">
        <f>365/AH22</f>
        <v>177.866339</v>
      </c>
      <c r="AI23" s="36" t="str">
        <f>IF(AND(AH23&gt;=30,AH23&lt;=150),"sehat",IF(AH23&gt;150,"kurang sehat","sangat sehat"))</f>
        <v>kurang sehat</v>
      </c>
      <c r="AJ23" s="36">
        <f t="shared" si="111"/>
        <v>0</v>
      </c>
      <c r="AK23" s="36">
        <f>365/AK22</f>
        <v>115.9828246</v>
      </c>
      <c r="AL23" s="36" t="str">
        <f>IF(AND(AK23&gt;=30,AK23&lt;=150),"sehat",IF(AK23&gt;150,"kurang sehat","sangat sehat"))</f>
        <v>sehat</v>
      </c>
      <c r="AM23" s="36">
        <f t="shared" si="112"/>
        <v>1</v>
      </c>
      <c r="AN23" s="36">
        <f>365/AN22</f>
        <v>55.75679552</v>
      </c>
      <c r="AO23" s="36" t="str">
        <f>IF(AND(AN23&gt;=30,AN23&lt;=150),"sehat",IF(AN23&gt;150,"kurang sehat","sangat sehat"))</f>
        <v>sehat</v>
      </c>
      <c r="AP23" s="36">
        <f t="shared" si="113"/>
        <v>1</v>
      </c>
      <c r="AQ23" s="36">
        <f>365/AQ22</f>
        <v>59.27509808</v>
      </c>
      <c r="AR23" s="36" t="str">
        <f>IF(AND(AQ23&gt;=30,AQ23&lt;=150),"sehat",IF(AQ23&gt;150,"kurang sehat","sangat sehat"))</f>
        <v>sehat</v>
      </c>
      <c r="AS23" s="36">
        <f t="shared" si="114"/>
        <v>1</v>
      </c>
      <c r="AT23" s="36">
        <f>365/AT22</f>
        <v>9.523625154</v>
      </c>
      <c r="AU23" s="36" t="str">
        <f>IF(AND(AT23&gt;=30,AT23&lt;=150),"sehat",IF(AT23&gt;150,"kurang sehat","sangat sehat"))</f>
        <v>sangat sehat</v>
      </c>
      <c r="AV23" s="36">
        <f t="shared" si="115"/>
        <v>2</v>
      </c>
      <c r="AW23" s="36">
        <f>365/AW22</f>
        <v>4.633736443</v>
      </c>
      <c r="AX23" s="36" t="str">
        <f>IF(AND(AW23&gt;=30,AW23&lt;=150),"sehat",IF(AW23&gt;150,"kurang sehat","sangat sehat"))</f>
        <v>sangat sehat</v>
      </c>
      <c r="AY23" s="36">
        <f t="shared" si="116"/>
        <v>2</v>
      </c>
      <c r="AZ23" s="36">
        <f>365/AZ22</f>
        <v>80.7316829</v>
      </c>
      <c r="BA23" s="36" t="str">
        <f>IF(AND(AZ23&gt;=30,AZ23&lt;=150),"sehat",IF(AZ23&gt;150,"kurang sehat","sangat sehat"))</f>
        <v>sehat</v>
      </c>
      <c r="BB23" s="36">
        <f t="shared" si="117"/>
        <v>1</v>
      </c>
      <c r="BC23" s="36">
        <f>365/BC22</f>
        <v>64.83770243</v>
      </c>
      <c r="BD23" s="36" t="str">
        <f>IF(AND(BC23&gt;=30,BC23&lt;=150),"sehat",IF(BC23&gt;150,"kurang sehat","sangat sehat"))</f>
        <v>sehat</v>
      </c>
      <c r="BE23" s="36">
        <f t="shared" si="118"/>
        <v>1</v>
      </c>
      <c r="BF23" s="36">
        <f>365/BF22</f>
        <v>43.85880855</v>
      </c>
      <c r="BG23" s="36" t="str">
        <f>IF(AND(BF23&gt;=30,BF23&lt;=150),"sehat",IF(BF23&gt;150,"kurang sehat","sangat sehat"))</f>
        <v>sehat</v>
      </c>
      <c r="BH23" s="36">
        <f t="shared" si="119"/>
        <v>1</v>
      </c>
      <c r="BI23" s="36">
        <f>365/BI22</f>
        <v>27.95962145</v>
      </c>
      <c r="BJ23" s="36" t="str">
        <f>IF(AND(BI23&gt;=30,BI23&lt;=150),"sehat",IF(BI23&gt;150,"kurang sehat","sangat sehat"))</f>
        <v>sangat sehat</v>
      </c>
      <c r="BK23" s="36">
        <f t="shared" si="120"/>
        <v>2</v>
      </c>
    </row>
    <row r="24">
      <c r="A24" s="227">
        <v>1.0</v>
      </c>
      <c r="B24" s="42" t="s">
        <v>79</v>
      </c>
      <c r="C24" s="228" t="s">
        <v>682</v>
      </c>
      <c r="D24" s="36">
        <f>Rujukan!B148/Rujukan!B63</f>
        <v>4.341800277</v>
      </c>
      <c r="E24" s="36" t="str">
        <f>IF(AND(D24&gt;=3,D24&lt;=4),"sehat",IF(D24&lt;3,"kurang sehat","sangat sehat"))</f>
        <v>sangat sehat</v>
      </c>
      <c r="F24" s="36">
        <f t="shared" si="101"/>
        <v>2</v>
      </c>
      <c r="G24" s="36">
        <f>Rujukan!C148/Rujukan!C63</f>
        <v>5.062130476</v>
      </c>
      <c r="H24" s="36" t="str">
        <f>IF(AND(G24&gt;=3,G24&lt;=4),"sehat",IF(G24&lt;3,"kurang sehat","sangat sehat"))</f>
        <v>sangat sehat</v>
      </c>
      <c r="I24" s="36">
        <f t="shared" si="102"/>
        <v>2</v>
      </c>
      <c r="J24" s="36">
        <f>Rujukan!D148/Rujukan!D63</f>
        <v>13.28088969</v>
      </c>
      <c r="K24" s="36" t="str">
        <f>IF(AND(J24&gt;=3,J24&lt;=4),"sehat",IF(J24&lt;3,"kurang sehat","sangat sehat"))</f>
        <v>sangat sehat</v>
      </c>
      <c r="L24" s="36">
        <f t="shared" si="103"/>
        <v>2</v>
      </c>
      <c r="M24" s="36">
        <f>Rujukan!E148/Rujukan!E63</f>
        <v>13.45422197</v>
      </c>
      <c r="N24" s="36" t="str">
        <f>IF(AND(M24&gt;=3,M24&lt;=4),"sehat",IF(M24&lt;3,"kurang sehat","sangat sehat"))</f>
        <v>sangat sehat</v>
      </c>
      <c r="O24" s="36">
        <f t="shared" si="104"/>
        <v>2</v>
      </c>
      <c r="P24" s="36">
        <f>Rujukan!F148/Rujukan!F63</f>
        <v>3.571602663</v>
      </c>
      <c r="Q24" s="36" t="str">
        <f>IF(AND(P24&gt;=3,P24&lt;=4),"sehat",IF(P24&lt;3,"kurang sehat","sangat sehat"))</f>
        <v>sehat</v>
      </c>
      <c r="R24" s="36">
        <f t="shared" si="105"/>
        <v>1</v>
      </c>
      <c r="S24" s="36">
        <f>Rujukan!G148/Rujukan!G63</f>
        <v>5.220382064</v>
      </c>
      <c r="T24" s="36" t="str">
        <f>IF(AND(S24&gt;=3,S24&lt;=4),"sehat",IF(S24&lt;3,"kurang sehat","sangat sehat"))</f>
        <v>sangat sehat</v>
      </c>
      <c r="U24" s="36">
        <f t="shared" si="106"/>
        <v>2</v>
      </c>
      <c r="V24" s="36">
        <f>Rujukan!H148/Rujukan!H63</f>
        <v>4.146977134</v>
      </c>
      <c r="W24" s="36" t="str">
        <f>IF(AND(V24&gt;=3,V24&lt;=4),"sehat",IF(V24&lt;3,"kurang sehat","sangat sehat"))</f>
        <v>sangat sehat</v>
      </c>
      <c r="X24" s="36">
        <f t="shared" si="107"/>
        <v>2</v>
      </c>
      <c r="Y24" s="36">
        <f>Rujukan!I148/Rujukan!I63</f>
        <v>4.322437531</v>
      </c>
      <c r="Z24" s="36" t="str">
        <f>IF(AND(Y24&gt;=3,Y24&lt;=4),"sehat",IF(Y24&lt;3,"kurang sehat","sangat sehat"))</f>
        <v>sangat sehat</v>
      </c>
      <c r="AA24" s="36">
        <f t="shared" si="108"/>
        <v>2</v>
      </c>
      <c r="AB24" s="36">
        <f>Rujukan!J148/Rujukan!J63</f>
        <v>7.027107211</v>
      </c>
      <c r="AC24" s="36" t="str">
        <f>IF(AND(AB24&gt;=3,AB24&lt;=4),"sehat",IF(AB24&lt;3,"kurang sehat","sangat sehat"))</f>
        <v>sangat sehat</v>
      </c>
      <c r="AD24" s="36">
        <f t="shared" si="109"/>
        <v>2</v>
      </c>
      <c r="AE24" s="36">
        <f>Rujukan!K148/Rujukan!K63</f>
        <v>8.187372573</v>
      </c>
      <c r="AF24" s="36" t="str">
        <f>IF(AND(AE24&gt;=3,AE24&lt;=4),"sehat",IF(AE24&lt;3,"kurang sehat","sangat sehat"))</f>
        <v>sangat sehat</v>
      </c>
      <c r="AG24" s="36">
        <f t="shared" si="110"/>
        <v>2</v>
      </c>
      <c r="AH24" s="36">
        <f>Rujukan!L148/Rujukan!L63</f>
        <v>1.044753601</v>
      </c>
      <c r="AI24" s="36" t="str">
        <f>IF(AND(AH24&gt;=3,AH24&lt;=4),"sehat",IF(AH24&lt;3,"kurang sehat","sangat sehat"))</f>
        <v>kurang sehat</v>
      </c>
      <c r="AJ24" s="36">
        <f t="shared" si="111"/>
        <v>0</v>
      </c>
      <c r="AK24" s="36">
        <f>Rujukan!M148/Rujukan!M63</f>
        <v>1.215439167</v>
      </c>
      <c r="AL24" s="36" t="str">
        <f>IF(AND(AK24&gt;=3,AK24&lt;=4),"sehat",IF(AK24&lt;3,"kurang sehat","sangat sehat"))</f>
        <v>kurang sehat</v>
      </c>
      <c r="AM24" s="36">
        <f t="shared" si="112"/>
        <v>0</v>
      </c>
      <c r="AN24" s="36">
        <f>Rujukan!N148/Rujukan!N63</f>
        <v>0.9370427646</v>
      </c>
      <c r="AO24" s="36" t="str">
        <f>IF(AND(AN24&gt;=3,AN24&lt;=4),"sehat",IF(AN24&lt;3,"kurang sehat","sangat sehat"))</f>
        <v>kurang sehat</v>
      </c>
      <c r="AP24" s="36">
        <f t="shared" si="113"/>
        <v>0</v>
      </c>
      <c r="AQ24" s="36">
        <f>Rujukan!O148/Rujukan!O63</f>
        <v>1.096231259</v>
      </c>
      <c r="AR24" s="36" t="str">
        <f>IF(AND(AQ24&gt;=3,AQ24&lt;=4),"sehat",IF(AQ24&lt;3,"kurang sehat","sangat sehat"))</f>
        <v>kurang sehat</v>
      </c>
      <c r="AS24" s="36">
        <f t="shared" si="114"/>
        <v>0</v>
      </c>
      <c r="AT24" s="36">
        <f>Rujukan!P148/Rujukan!P63</f>
        <v>17.9410391</v>
      </c>
      <c r="AU24" s="36" t="str">
        <f>IF(AND(AT24&gt;=3,AT24&lt;=4),"sehat",IF(AT24&lt;3,"kurang sehat","sangat sehat"))</f>
        <v>sangat sehat</v>
      </c>
      <c r="AV24" s="36">
        <f t="shared" si="115"/>
        <v>2</v>
      </c>
      <c r="AW24" s="36">
        <f>Rujukan!Q148/Rujukan!Q63</f>
        <v>15.88354671</v>
      </c>
      <c r="AX24" s="36" t="str">
        <f>IF(AND(AW24&gt;=3,AW24&lt;=4),"sehat",IF(AW24&lt;3,"kurang sehat","sangat sehat"))</f>
        <v>sangat sehat</v>
      </c>
      <c r="AY24" s="36">
        <f t="shared" si="116"/>
        <v>2</v>
      </c>
      <c r="AZ24" s="36">
        <f>Rujukan!R148/Rujukan!R63</f>
        <v>2.293884099</v>
      </c>
      <c r="BA24" s="36" t="str">
        <f>IF(AND(AZ24&gt;=3,AZ24&lt;=4),"sehat",IF(AZ24&lt;3,"kurang sehat","sangat sehat"))</f>
        <v>kurang sehat</v>
      </c>
      <c r="BB24" s="36">
        <f t="shared" si="117"/>
        <v>0</v>
      </c>
      <c r="BC24" s="36">
        <f>Rujukan!S148/Rujukan!S63</f>
        <v>2.399698418</v>
      </c>
      <c r="BD24" s="36" t="str">
        <f>IF(AND(BC24&gt;=3,BC24&lt;=4),"sehat",IF(BC24&lt;3,"kurang sehat","sangat sehat"))</f>
        <v>kurang sehat</v>
      </c>
      <c r="BE24" s="36">
        <f t="shared" si="118"/>
        <v>0</v>
      </c>
      <c r="BF24" s="36">
        <f>Rujukan!T148/Rujukan!T63</f>
        <v>5.468780796</v>
      </c>
      <c r="BG24" s="36" t="str">
        <f>IF(AND(BF24&gt;=3,BF24&lt;=4),"sehat",IF(BF24&lt;3,"kurang sehat","sangat sehat"))</f>
        <v>sangat sehat</v>
      </c>
      <c r="BH24" s="36">
        <f t="shared" si="119"/>
        <v>2</v>
      </c>
      <c r="BI24" s="36">
        <f>Rujukan!U148/Rujukan!U63</f>
        <v>17.44091352</v>
      </c>
      <c r="BJ24" s="36" t="str">
        <f>IF(AND(BI24&gt;=3,BI24&lt;=4),"sehat",IF(BI24&lt;3,"kurang sehat","sangat sehat"))</f>
        <v>sangat sehat</v>
      </c>
      <c r="BK24" s="36">
        <f t="shared" si="120"/>
        <v>2</v>
      </c>
    </row>
    <row r="25">
      <c r="A25" s="227">
        <v>1.0</v>
      </c>
      <c r="B25" s="42" t="s">
        <v>82</v>
      </c>
      <c r="C25" s="228" t="s">
        <v>683</v>
      </c>
      <c r="D25" s="36">
        <f>Rujukan!B148/Rujukan!B5</f>
        <v>0.7102982191</v>
      </c>
      <c r="E25" s="36" t="str">
        <f>IF(AND(D25&gt;=1,D25&lt;=2),"sehat",IF(D25&lt;1,"kurang sehat","sangat sehat"))</f>
        <v>kurang sehat</v>
      </c>
      <c r="F25" s="36">
        <f t="shared" si="101"/>
        <v>0</v>
      </c>
      <c r="G25" s="36">
        <f>Rujukan!C148/Rujukan!C5</f>
        <v>0.7292068416</v>
      </c>
      <c r="H25" s="36" t="str">
        <f>IF(AND(G25&gt;=1,G25&lt;=2),"sehat",IF(G25&lt;1,"kurang sehat","sangat sehat"))</f>
        <v>kurang sehat</v>
      </c>
      <c r="I25" s="36">
        <f t="shared" si="102"/>
        <v>0</v>
      </c>
      <c r="J25" s="36">
        <f>Rujukan!D148/Rujukan!D5</f>
        <v>3.12282052</v>
      </c>
      <c r="K25" s="36" t="str">
        <f>IF(AND(J25&gt;=1,J25&lt;=2),"sehat",IF(J25&lt;1,"kurang sehat","sangat sehat"))</f>
        <v>sangat sehat</v>
      </c>
      <c r="L25" s="36">
        <f t="shared" si="103"/>
        <v>2</v>
      </c>
      <c r="M25" s="36">
        <f>Rujukan!E148/Rujukan!E5</f>
        <v>3.152405108</v>
      </c>
      <c r="N25" s="36" t="str">
        <f>IF(AND(M25&gt;=1,M25&lt;=2),"sehat",IF(M25&lt;1,"kurang sehat","sangat sehat"))</f>
        <v>sangat sehat</v>
      </c>
      <c r="O25" s="36">
        <f t="shared" si="104"/>
        <v>2</v>
      </c>
      <c r="P25" s="36">
        <f>Rujukan!F148/Rujukan!F5</f>
        <v>0.834803133</v>
      </c>
      <c r="Q25" s="36" t="str">
        <f>IF(AND(P25&gt;=1,P25&lt;=2),"sehat",IF(P25&lt;1,"kurang sehat","sangat sehat"))</f>
        <v>kurang sehat</v>
      </c>
      <c r="R25" s="36">
        <f t="shared" si="105"/>
        <v>0</v>
      </c>
      <c r="S25" s="36">
        <f>Rujukan!G148/Rujukan!G5</f>
        <v>0.8799047995</v>
      </c>
      <c r="T25" s="36" t="str">
        <f>IF(AND(S25&gt;=1,S25&lt;=2),"sehat",IF(S25&lt;1,"kurang sehat","sangat sehat"))</f>
        <v>kurang sehat</v>
      </c>
      <c r="U25" s="36">
        <f t="shared" si="106"/>
        <v>0</v>
      </c>
      <c r="V25" s="36">
        <f>Rujukan!H148/Rujukan!H5</f>
        <v>2.317042831</v>
      </c>
      <c r="W25" s="36" t="str">
        <f>IF(AND(V25&gt;=1,V25&lt;=2),"sehat",IF(V25&lt;1,"kurang sehat","sangat sehat"))</f>
        <v>sangat sehat</v>
      </c>
      <c r="X25" s="36">
        <f t="shared" si="107"/>
        <v>2</v>
      </c>
      <c r="Y25" s="36">
        <f>Rujukan!I148/Rujukan!I5</f>
        <v>2.250170569</v>
      </c>
      <c r="Z25" s="36" t="str">
        <f>IF(AND(Y25&gt;=1,Y25&lt;=2),"sehat",IF(Y25&lt;1,"kurang sehat","sangat sehat"))</f>
        <v>sangat sehat</v>
      </c>
      <c r="AA25" s="36">
        <f t="shared" si="108"/>
        <v>2</v>
      </c>
      <c r="AB25" s="36">
        <f>Rujukan!J148/Rujukan!J5</f>
        <v>1.21085081</v>
      </c>
      <c r="AC25" s="36" t="str">
        <f>IF(AND(AB25&gt;=1,AB25&lt;=2),"sehat",IF(AB25&lt;1,"kurang sehat","sangat sehat"))</f>
        <v>sehat</v>
      </c>
      <c r="AD25" s="36">
        <f t="shared" si="109"/>
        <v>1</v>
      </c>
      <c r="AE25" s="36">
        <f>Rujukan!K148/Rujukan!K5</f>
        <v>1.281960323</v>
      </c>
      <c r="AF25" s="36" t="str">
        <f>IF(AND(AE25&gt;=1,AE25&lt;=2),"sehat",IF(AE25&lt;1,"kurang sehat","sangat sehat"))</f>
        <v>sehat</v>
      </c>
      <c r="AG25" s="36">
        <f t="shared" si="110"/>
        <v>1</v>
      </c>
      <c r="AH25" s="36">
        <f>Rujukan!L148/Rujukan!L5</f>
        <v>0.3436020329</v>
      </c>
      <c r="AI25" s="36" t="str">
        <f>IF(AND(AH25&gt;=1,AH25&lt;=2),"sehat",IF(AH25&lt;1,"kurang sehat","sangat sehat"))</f>
        <v>kurang sehat</v>
      </c>
      <c r="AJ25" s="36">
        <f t="shared" si="111"/>
        <v>0</v>
      </c>
      <c r="AK25" s="36">
        <f>Rujukan!M148/Rujukan!M5</f>
        <v>0.415179736</v>
      </c>
      <c r="AL25" s="36" t="str">
        <f>IF(AND(AK25&gt;=1,AK25&lt;=2),"sehat",IF(AK25&lt;1,"kurang sehat","sangat sehat"))</f>
        <v>kurang sehat</v>
      </c>
      <c r="AM25" s="36">
        <f t="shared" si="112"/>
        <v>0</v>
      </c>
      <c r="AN25" s="36">
        <f>Rujukan!N148/Rujukan!N5</f>
        <v>0.6053953091</v>
      </c>
      <c r="AO25" s="36" t="str">
        <f>IF(AND(AN25&gt;=1,AN25&lt;=2),"sehat",IF(AN25&lt;1,"kurang sehat","sangat sehat"))</f>
        <v>kurang sehat</v>
      </c>
      <c r="AP25" s="36">
        <f t="shared" si="113"/>
        <v>0</v>
      </c>
      <c r="AQ25" s="36">
        <f>Rujukan!O148/Rujukan!O5</f>
        <v>0.6351890863</v>
      </c>
      <c r="AR25" s="36" t="str">
        <f>IF(AND(AQ25&gt;=1,AQ25&lt;=2),"sehat",IF(AQ25&lt;1,"kurang sehat","sangat sehat"))</f>
        <v>kurang sehat</v>
      </c>
      <c r="AS25" s="36">
        <f t="shared" si="114"/>
        <v>0</v>
      </c>
      <c r="AT25" s="36">
        <f>Rujukan!P148/Rujukan!P5</f>
        <v>0.9817621064</v>
      </c>
      <c r="AU25" s="36" t="str">
        <f>IF(AND(AT25&gt;=1,AT25&lt;=2),"sehat",IF(AT25&lt;1,"kurang sehat","sangat sehat"))</f>
        <v>kurang sehat</v>
      </c>
      <c r="AV25" s="36">
        <f t="shared" si="115"/>
        <v>0</v>
      </c>
      <c r="AW25" s="36">
        <f>Rujukan!Q148/Rujukan!Q5</f>
        <v>0.9328963741</v>
      </c>
      <c r="AX25" s="36" t="str">
        <f>IF(AND(AW25&gt;=1,AW25&lt;=2),"sehat",IF(AW25&lt;1,"kurang sehat","sangat sehat"))</f>
        <v>kurang sehat</v>
      </c>
      <c r="AY25" s="36">
        <f t="shared" si="116"/>
        <v>0</v>
      </c>
      <c r="AZ25" s="36">
        <f>Rujukan!R148/Rujukan!R5</f>
        <v>0.9165251756</v>
      </c>
      <c r="BA25" s="36" t="str">
        <f>IF(AND(AZ25&gt;=1,AZ25&lt;=2),"sehat",IF(AZ25&lt;1,"kurang sehat","sangat sehat"))</f>
        <v>kurang sehat</v>
      </c>
      <c r="BB25" s="36">
        <f t="shared" si="117"/>
        <v>0</v>
      </c>
      <c r="BC25" s="36">
        <f>Rujukan!S148/Rujukan!S5</f>
        <v>0.9470973739</v>
      </c>
      <c r="BD25" s="36" t="str">
        <f>IF(AND(BC25&gt;=1,BC25&lt;=2),"sehat",IF(BC25&lt;1,"kurang sehat","sangat sehat"))</f>
        <v>kurang sehat</v>
      </c>
      <c r="BE25" s="36">
        <f t="shared" si="118"/>
        <v>0</v>
      </c>
      <c r="BF25" s="36">
        <f>Rujukan!T148/Rujukan!T5</f>
        <v>0.5667235712</v>
      </c>
      <c r="BG25" s="36" t="str">
        <f>IF(AND(BF25&gt;=1,BF25&lt;=2),"sehat",IF(BF25&lt;1,"kurang sehat","sangat sehat"))</f>
        <v>kurang sehat</v>
      </c>
      <c r="BH25" s="36">
        <f t="shared" si="119"/>
        <v>0</v>
      </c>
      <c r="BI25" s="36">
        <f>Rujukan!U148/Rujukan!U5</f>
        <v>0.7072518403</v>
      </c>
      <c r="BJ25" s="36" t="str">
        <f>IF(AND(BI25&gt;=1,BI25&lt;=2),"sehat",IF(BI25&lt;1,"kurang sehat","sangat sehat"))</f>
        <v>kurang sehat</v>
      </c>
      <c r="BK25" s="36">
        <f t="shared" si="120"/>
        <v>0</v>
      </c>
    </row>
    <row r="26">
      <c r="A26" s="221"/>
      <c r="B26" s="21" t="s">
        <v>85</v>
      </c>
      <c r="C26" s="23" t="s">
        <v>5</v>
      </c>
      <c r="D26" s="225"/>
      <c r="E26" s="225"/>
      <c r="F26" s="225">
        <f>sum(F20:F25)</f>
        <v>6</v>
      </c>
      <c r="G26" s="225"/>
      <c r="H26" s="225"/>
      <c r="I26" s="225">
        <f>sum(I20:I25)</f>
        <v>6</v>
      </c>
      <c r="J26" s="225"/>
      <c r="K26" s="225"/>
      <c r="L26" s="225">
        <f>sum(L20:L25)</f>
        <v>11</v>
      </c>
      <c r="M26" s="225"/>
      <c r="N26" s="225"/>
      <c r="O26" s="225">
        <f>sum(O20:O25)</f>
        <v>11</v>
      </c>
      <c r="P26" s="225"/>
      <c r="Q26" s="225"/>
      <c r="R26" s="225">
        <f>sum(R20:R25)</f>
        <v>5</v>
      </c>
      <c r="S26" s="225"/>
      <c r="T26" s="225"/>
      <c r="U26" s="225">
        <f>sum(U20:U25)</f>
        <v>6</v>
      </c>
      <c r="V26" s="225"/>
      <c r="W26" s="225"/>
      <c r="X26" s="225">
        <f>sum(X20:X25)</f>
        <v>10</v>
      </c>
      <c r="Y26" s="225"/>
      <c r="Z26" s="225"/>
      <c r="AA26" s="225">
        <f>sum(AA20:AA25)</f>
        <v>8</v>
      </c>
      <c r="AB26" s="225"/>
      <c r="AC26" s="225"/>
      <c r="AD26" s="225">
        <f>sum(AD20:AD25)</f>
        <v>8</v>
      </c>
      <c r="AE26" s="225"/>
      <c r="AF26" s="225"/>
      <c r="AG26" s="225">
        <f>sum(AG20:AG25)</f>
        <v>9</v>
      </c>
      <c r="AH26" s="225"/>
      <c r="AI26" s="225"/>
      <c r="AJ26" s="225">
        <f>sum(AJ20:AJ25)</f>
        <v>3</v>
      </c>
      <c r="AK26" s="225"/>
      <c r="AL26" s="225"/>
      <c r="AM26" s="225">
        <f>sum(AM20:AM25)</f>
        <v>3</v>
      </c>
      <c r="AN26" s="225"/>
      <c r="AO26" s="225"/>
      <c r="AP26" s="225">
        <f>sum(AP20:AP25)</f>
        <v>3</v>
      </c>
      <c r="AQ26" s="225"/>
      <c r="AR26" s="225"/>
      <c r="AS26" s="225">
        <f>sum(AS20:AS25)</f>
        <v>3</v>
      </c>
      <c r="AT26" s="225"/>
      <c r="AU26" s="225"/>
      <c r="AV26" s="225">
        <f>sum(AV20:AV25)</f>
        <v>6</v>
      </c>
      <c r="AW26" s="225"/>
      <c r="AX26" s="225"/>
      <c r="AY26" s="225">
        <f>sum(AY20:AY25)</f>
        <v>6</v>
      </c>
      <c r="AZ26" s="225"/>
      <c r="BA26" s="225"/>
      <c r="BB26" s="225">
        <f>sum(BB20:BB25)</f>
        <v>3</v>
      </c>
      <c r="BC26" s="225"/>
      <c r="BD26" s="225"/>
      <c r="BE26" s="225">
        <f>sum(BE20:BE25)</f>
        <v>3</v>
      </c>
      <c r="BF26" s="225"/>
      <c r="BG26" s="225"/>
      <c r="BH26" s="225">
        <f>sum(BH20:BH25)</f>
        <v>6</v>
      </c>
      <c r="BI26" s="225"/>
      <c r="BJ26" s="226"/>
      <c r="BK26" s="225">
        <f>sum(BK20:BK25)</f>
        <v>7</v>
      </c>
      <c r="BL26" s="226"/>
    </row>
    <row r="27">
      <c r="A27" s="16">
        <v>1.0</v>
      </c>
      <c r="B27" s="43" t="s">
        <v>87</v>
      </c>
      <c r="C27" s="229"/>
      <c r="D27" s="43">
        <v>5650.0</v>
      </c>
      <c r="E27" s="43"/>
      <c r="F27" s="36"/>
      <c r="G27" s="43">
        <v>5700.0</v>
      </c>
      <c r="H27" s="43"/>
      <c r="I27" s="36"/>
      <c r="J27" s="43">
        <v>2930.0</v>
      </c>
      <c r="K27" s="43"/>
      <c r="L27" s="36"/>
      <c r="M27" s="43">
        <v>2650.0</v>
      </c>
      <c r="N27" s="43"/>
      <c r="O27" s="36"/>
      <c r="P27" s="43">
        <v>22625.0</v>
      </c>
      <c r="Q27" s="43"/>
      <c r="R27" s="36"/>
      <c r="S27" s="43">
        <v>26075.0</v>
      </c>
      <c r="T27" s="43"/>
      <c r="U27" s="36"/>
      <c r="V27" s="43">
        <v>3530.0</v>
      </c>
      <c r="W27" s="43"/>
      <c r="X27" s="36"/>
      <c r="Y27" s="43">
        <v>4700.0</v>
      </c>
      <c r="Z27" s="43"/>
      <c r="AA27" s="36"/>
      <c r="AB27" s="43">
        <v>1790.0</v>
      </c>
      <c r="AC27" s="43"/>
      <c r="AD27" s="36"/>
      <c r="AE27" s="43">
        <v>1445.0</v>
      </c>
      <c r="AF27" s="43"/>
      <c r="AG27" s="36"/>
      <c r="AH27" s="43">
        <v>8325.0</v>
      </c>
      <c r="AI27" s="43"/>
      <c r="AJ27" s="36"/>
      <c r="AK27" s="43">
        <v>8725.0</v>
      </c>
      <c r="AL27" s="43"/>
      <c r="AM27" s="36"/>
      <c r="AN27" s="43">
        <v>9400.0</v>
      </c>
      <c r="AO27" s="43"/>
      <c r="AP27" s="36"/>
      <c r="AQ27" s="43">
        <v>9900.0</v>
      </c>
      <c r="AR27" s="43"/>
      <c r="AS27" s="36"/>
      <c r="AT27" s="43">
        <v>720.0</v>
      </c>
      <c r="AU27" s="43"/>
      <c r="AV27" s="36"/>
      <c r="AW27" s="43">
        <v>496.0</v>
      </c>
      <c r="AX27" s="43"/>
      <c r="AY27" s="36"/>
      <c r="AZ27" s="43">
        <v>525.0</v>
      </c>
      <c r="BA27" s="43"/>
      <c r="BB27" s="36"/>
      <c r="BC27" s="43">
        <v>755.0</v>
      </c>
      <c r="BD27" s="43"/>
      <c r="BE27" s="36"/>
      <c r="BF27" s="43">
        <v>1335.0</v>
      </c>
      <c r="BG27" s="43"/>
      <c r="BH27" s="36"/>
      <c r="BI27" s="43">
        <v>1620.0</v>
      </c>
      <c r="BJ27" s="16"/>
      <c r="BK27" s="36"/>
      <c r="BL27" s="74"/>
    </row>
    <row r="28">
      <c r="A28" s="16"/>
      <c r="B28" s="43" t="s">
        <v>90</v>
      </c>
      <c r="C28" s="55"/>
      <c r="D28" s="53">
        <v>4.048355314E10</v>
      </c>
      <c r="E28" s="53"/>
      <c r="F28" s="36"/>
      <c r="G28" s="53">
        <v>4.048355314E10</v>
      </c>
      <c r="H28" s="53"/>
      <c r="I28" s="36"/>
      <c r="J28" s="43">
        <v>4.15245017E10</v>
      </c>
      <c r="K28" s="43"/>
      <c r="L28" s="36"/>
      <c r="M28" s="43">
        <v>4.15245017E10</v>
      </c>
      <c r="N28" s="43"/>
      <c r="O28" s="36"/>
      <c r="P28" s="43">
        <v>3.730135136E9</v>
      </c>
      <c r="Q28" s="43"/>
      <c r="R28" s="36"/>
      <c r="S28" s="43">
        <v>3.730135136E9</v>
      </c>
      <c r="T28" s="43"/>
      <c r="U28" s="36"/>
      <c r="V28" s="43">
        <v>3.815E10</v>
      </c>
      <c r="W28" s="43"/>
      <c r="X28" s="36"/>
      <c r="Y28" s="43">
        <v>3.815E10</v>
      </c>
      <c r="Z28" s="43"/>
      <c r="AA28" s="36"/>
      <c r="AB28" s="43">
        <v>1.66E10</v>
      </c>
      <c r="AC28" s="43"/>
      <c r="AD28" s="36"/>
      <c r="AE28" s="43">
        <v>1.66E10</v>
      </c>
      <c r="AF28" s="43"/>
      <c r="AG28" s="36"/>
      <c r="AH28" s="43">
        <v>5.470982941E9</v>
      </c>
      <c r="AI28" s="43"/>
      <c r="AJ28" s="36"/>
      <c r="AK28" s="43">
        <v>5.470982941E9</v>
      </c>
      <c r="AL28" s="43"/>
      <c r="AM28" s="36"/>
      <c r="AN28" s="43">
        <v>3.681231699E9</v>
      </c>
      <c r="AO28" s="43"/>
      <c r="AP28" s="36"/>
      <c r="AQ28" s="43">
        <v>3.681231699E9</v>
      </c>
      <c r="AR28" s="43"/>
      <c r="AS28" s="36"/>
      <c r="AT28" s="43">
        <v>1.715E10</v>
      </c>
      <c r="AU28" s="43"/>
      <c r="AV28" s="36"/>
      <c r="AW28" s="43">
        <v>1.715E10</v>
      </c>
      <c r="AX28" s="43"/>
      <c r="AY28" s="36"/>
      <c r="AZ28" s="43">
        <v>3.0E10</v>
      </c>
      <c r="BA28" s="43"/>
      <c r="BB28" s="36"/>
      <c r="BC28" s="43">
        <v>3.0E10</v>
      </c>
      <c r="BD28" s="43"/>
      <c r="BE28" s="36"/>
      <c r="BF28" s="43">
        <v>1.35181E10</v>
      </c>
      <c r="BG28" s="43"/>
      <c r="BH28" s="36"/>
      <c r="BI28" s="43">
        <v>1.35181E10</v>
      </c>
      <c r="BJ28" s="16"/>
      <c r="BK28" s="36"/>
      <c r="BL28" s="74"/>
    </row>
    <row r="29">
      <c r="A29" s="16"/>
      <c r="B29" s="43" t="s">
        <v>92</v>
      </c>
      <c r="C29" s="55"/>
      <c r="D29" s="67">
        <f>Rujukan!B131/D28</f>
        <v>6185.672466</v>
      </c>
      <c r="E29" s="67"/>
      <c r="F29" s="36"/>
      <c r="G29" s="67">
        <f>Rujukan!C131/G28</f>
        <v>6020.222562</v>
      </c>
      <c r="H29" s="67"/>
      <c r="I29" s="36"/>
      <c r="J29" s="67">
        <f>Rujukan!D131*1000000/J28</f>
        <v>378.215255</v>
      </c>
      <c r="K29" s="67"/>
      <c r="L29" s="36"/>
      <c r="M29" s="67">
        <f>Rujukan!E131*1000000/M28</f>
        <v>276.2391246</v>
      </c>
      <c r="N29" s="67"/>
      <c r="O29" s="36"/>
      <c r="P29" s="67">
        <f>Rujukan!F131/P28</f>
        <v>22528.82535</v>
      </c>
      <c r="Q29" s="67"/>
      <c r="R29" s="36"/>
      <c r="S29" s="67">
        <f>Rujukan!G131/S28</f>
        <v>23997.47509</v>
      </c>
      <c r="T29" s="67"/>
      <c r="U29" s="36"/>
      <c r="V29" s="67">
        <f>Rujukan!H131/V28</f>
        <v>88.63009174</v>
      </c>
      <c r="W29" s="67"/>
      <c r="X29" s="36"/>
      <c r="Y29" s="67">
        <f>Rujukan!I131/Y28</f>
        <v>104.7773526</v>
      </c>
      <c r="Z29" s="67"/>
      <c r="AA29" s="36"/>
      <c r="AB29" s="67">
        <f>Rujukan!J131*1000000/AB28</f>
        <v>747.6927711</v>
      </c>
      <c r="AC29" s="67"/>
      <c r="AD29" s="36"/>
      <c r="AE29" s="67">
        <f>Rujukan!K131*1000000/AE28</f>
        <v>587.6973494</v>
      </c>
      <c r="AF29" s="67"/>
      <c r="AG29" s="36"/>
      <c r="AH29" s="67">
        <f>Rujukan!L131*1000*15416/AH28</f>
        <v>16906.79767</v>
      </c>
      <c r="AI29" s="67"/>
      <c r="AJ29" s="36"/>
      <c r="AK29" s="67">
        <f>Rujukan!M131*1000*15416/AK28</f>
        <v>15794.20477</v>
      </c>
      <c r="AL29" s="67"/>
      <c r="AM29" s="36"/>
      <c r="AN29" s="67">
        <f>Rujukan!N131*1000000/AN28</f>
        <v>5696.330118</v>
      </c>
      <c r="AO29" s="67"/>
      <c r="AP29" s="36"/>
      <c r="AQ29" s="67">
        <f>Rujukan!O131*1000000/AQ28</f>
        <v>5315.314981</v>
      </c>
      <c r="AR29" s="67"/>
      <c r="AS29" s="36"/>
      <c r="AT29" s="67">
        <f>Rujukan!P131/AT28</f>
        <v>360.7229032</v>
      </c>
      <c r="AU29" s="67"/>
      <c r="AV29" s="36"/>
      <c r="AW29" s="67">
        <f>Rujukan!Q131/AW28</f>
        <v>346.005168</v>
      </c>
      <c r="AX29" s="67"/>
      <c r="AY29" s="36"/>
      <c r="AZ29" s="67">
        <f>Rujukan!R131*1000000/AZ28</f>
        <v>112.8647</v>
      </c>
      <c r="BA29" s="67"/>
      <c r="BB29" s="36"/>
      <c r="BC29" s="67">
        <f>Rujukan!S131*1000000/BC28</f>
        <v>116.8491667</v>
      </c>
      <c r="BD29" s="67"/>
      <c r="BE29" s="36"/>
      <c r="BF29" s="67">
        <f>Rujukan!T131*15416/BF28</f>
        <v>1339.647617</v>
      </c>
      <c r="BG29" s="67"/>
      <c r="BH29" s="36"/>
      <c r="BI29" s="67">
        <f>Rujukan!U131*15416/BI28</f>
        <v>1131.584538</v>
      </c>
      <c r="BJ29" s="74"/>
      <c r="BK29" s="36"/>
      <c r="BL29" s="74"/>
    </row>
    <row r="30">
      <c r="A30" s="224"/>
      <c r="B30" s="35" t="s">
        <v>672</v>
      </c>
      <c r="C30" s="55"/>
      <c r="D30" s="35">
        <v>519.0</v>
      </c>
      <c r="E30" s="35"/>
      <c r="F30" s="36"/>
      <c r="G30" s="35">
        <v>640.0</v>
      </c>
      <c r="H30" s="35"/>
      <c r="I30" s="36"/>
      <c r="J30" s="35">
        <v>28.68</v>
      </c>
      <c r="K30" s="35"/>
      <c r="L30" s="36"/>
      <c r="M30" s="35">
        <v>24.06</v>
      </c>
      <c r="N30" s="35"/>
      <c r="O30" s="36"/>
      <c r="P30" s="36">
        <f>701+1569</f>
        <v>2270</v>
      </c>
      <c r="Q30" s="36"/>
      <c r="R30" s="36"/>
      <c r="S30" s="35">
        <v>7003.0</v>
      </c>
      <c r="T30" s="35"/>
      <c r="U30" s="36"/>
      <c r="V30" s="35">
        <v>134.0</v>
      </c>
      <c r="W30" s="35"/>
      <c r="X30" s="36"/>
      <c r="Y30" s="35">
        <v>153.0</v>
      </c>
      <c r="Z30" s="35"/>
      <c r="AA30" s="36"/>
      <c r="AB30" s="35">
        <v>8.0</v>
      </c>
      <c r="AC30" s="35"/>
      <c r="AD30" s="36"/>
      <c r="AE30" s="35">
        <v>0.0</v>
      </c>
      <c r="AF30" s="35"/>
      <c r="AG30" s="36"/>
      <c r="AH30" s="35">
        <v>0.0</v>
      </c>
      <c r="AI30" s="35"/>
      <c r="AJ30" s="36"/>
      <c r="AK30" s="35">
        <v>50.0</v>
      </c>
      <c r="AL30" s="35"/>
      <c r="AM30" s="36"/>
      <c r="AN30" s="35">
        <v>90.0</v>
      </c>
      <c r="AO30" s="35"/>
      <c r="AP30" s="36"/>
      <c r="AQ30" s="35">
        <v>160.0</v>
      </c>
      <c r="AR30" s="35"/>
      <c r="AS30" s="36"/>
      <c r="AT30" s="35">
        <v>20.59</v>
      </c>
      <c r="AU30" s="35"/>
      <c r="AV30" s="36"/>
      <c r="AW30" s="35">
        <v>31.06</v>
      </c>
      <c r="AX30" s="35"/>
      <c r="AY30" s="36"/>
      <c r="AZ30" s="35">
        <v>12.6</v>
      </c>
      <c r="BA30" s="35"/>
      <c r="BB30" s="36"/>
      <c r="BC30" s="35">
        <v>36.5</v>
      </c>
      <c r="BD30" s="35"/>
      <c r="BE30" s="36"/>
      <c r="BF30" s="35">
        <v>63.2</v>
      </c>
      <c r="BG30" s="35"/>
      <c r="BH30" s="36"/>
      <c r="BI30" s="35">
        <v>75.1</v>
      </c>
      <c r="BJ30" s="224"/>
      <c r="BK30" s="36"/>
    </row>
    <row r="31">
      <c r="A31" s="224">
        <v>1.0</v>
      </c>
      <c r="B31" s="35" t="s">
        <v>95</v>
      </c>
      <c r="C31" s="55" t="s">
        <v>96</v>
      </c>
      <c r="D31" s="36">
        <f>Rujukan!B191/D28</f>
        <v>835.8703072</v>
      </c>
      <c r="E31" s="36" t="str">
        <f>IF(D31&gt;1,"sehat","kurang sehat")</f>
        <v>sehat</v>
      </c>
      <c r="F31" s="36">
        <f t="shared" ref="F31:F34" si="121">IFS(E31="kurang sehat",0,E31="sehat",1,E31="sangat sehat",2)</f>
        <v>1</v>
      </c>
      <c r="G31" s="36">
        <f>Rujukan!C191/G28</f>
        <v>714.9570074</v>
      </c>
      <c r="H31" s="36" t="str">
        <f>IF(G31&gt;1,"sehat","kurang sehat")</f>
        <v>sehat</v>
      </c>
      <c r="I31" s="36">
        <f t="shared" ref="I31:I34" si="122">IFS(H31="kurang sehat",0,H31="sehat",1,H31="sangat sehat",2)</f>
        <v>1</v>
      </c>
      <c r="J31" s="36">
        <f>Rujukan!D191*1000000/J28</f>
        <v>81.96743755</v>
      </c>
      <c r="K31" s="36" t="str">
        <f>IF(J31&gt;1,"sehat","kurang sehat")</f>
        <v>sehat</v>
      </c>
      <c r="L31" s="36">
        <f t="shared" ref="L31:L34" si="123">IFS(K31="kurang sehat",0,K31="sehat",1,K31="sangat sehat",2)</f>
        <v>1</v>
      </c>
      <c r="M31" s="36">
        <f>Rujukan!F191*1000000/M28</f>
        <v>496376215.4</v>
      </c>
      <c r="N31" s="36" t="str">
        <f>IF(M31&gt;1,"sehat","kurang sehat")</f>
        <v>sehat</v>
      </c>
      <c r="O31" s="36">
        <f t="shared" ref="O31:O34" si="124">IFS(N31="kurang sehat",0,N31="sehat",1,N31="sangat sehat",2)</f>
        <v>1</v>
      </c>
      <c r="P31" s="36">
        <f>Rujukan!F191/S28</f>
        <v>5525.744845</v>
      </c>
      <c r="Q31" s="36" t="str">
        <f>IF(P31&gt;1,"sehat","kurang sehat")</f>
        <v>sehat</v>
      </c>
      <c r="R31" s="36">
        <f t="shared" ref="R31:R34" si="125">IFS(Q31="kurang sehat",0,Q31="sehat",1,Q31="sangat sehat",2)</f>
        <v>1</v>
      </c>
      <c r="S31" s="36">
        <f>Rujukan!G191/V28</f>
        <v>550.5925295</v>
      </c>
      <c r="T31" s="36" t="str">
        <f>IF(S31&gt;1,"sehat","kurang sehat")</f>
        <v>sehat</v>
      </c>
      <c r="U31" s="36">
        <f t="shared" ref="U31:U34" si="126">IFS(T31="kurang sehat",0,T31="sehat",1,T31="sangat sehat",2)</f>
        <v>1</v>
      </c>
      <c r="V31" s="36">
        <f>Rujukan!H191/V28</f>
        <v>125.8437746</v>
      </c>
      <c r="W31" s="36" t="str">
        <f>IF(V31&gt;1,"sehat","kurang sehat")</f>
        <v>sehat</v>
      </c>
      <c r="X31" s="36">
        <f t="shared" ref="X31:X34" si="127">IFS(W31="kurang sehat",0,W31="sehat",1,W31="sangat sehat",2)</f>
        <v>1</v>
      </c>
      <c r="Y31" s="36">
        <f>Rujukan!I191/Y28</f>
        <v>140.6228309</v>
      </c>
      <c r="Z31" s="36" t="str">
        <f>IF(Y31&gt;1,"sehat","kurang sehat")</f>
        <v>sehat</v>
      </c>
      <c r="AA31" s="36">
        <f t="shared" ref="AA31:AA34" si="128">IFS(Z31="kurang sehat",0,Z31="sehat",1,Z31="sangat sehat",2)</f>
        <v>1</v>
      </c>
      <c r="AB31" s="36">
        <f>Rujukan!J191*1000000/AB28</f>
        <v>114.0692169</v>
      </c>
      <c r="AC31" s="36" t="str">
        <f>IF(AB31&gt;1,"sehat","kurang sehat")</f>
        <v>sehat</v>
      </c>
      <c r="AD31" s="36">
        <f t="shared" ref="AD31:AD34" si="129">IFS(AC31="kurang sehat",0,AC31="sehat",1,AC31="sangat sehat",2)</f>
        <v>1</v>
      </c>
      <c r="AE31" s="36">
        <f>Rujukan!L191*1000000/AE28</f>
        <v>24.78686747</v>
      </c>
      <c r="AF31" s="36" t="str">
        <f>IF(AE31&gt;1,"sehat","kurang sehat")</f>
        <v>sehat</v>
      </c>
      <c r="AG31" s="36">
        <f t="shared" ref="AG31:AG34" si="130">IFS(AF31="kurang sehat",0,AF31="sehat",1,AF31="sangat sehat",2)</f>
        <v>1</v>
      </c>
      <c r="AH31" s="36">
        <f>Rujukan!K191*1000*15416/AH28</f>
        <v>5967.709721</v>
      </c>
      <c r="AI31" s="36" t="str">
        <f>IF(AH31&gt;1,"sehat","kurang sehat")</f>
        <v>sehat</v>
      </c>
      <c r="AJ31" s="36">
        <f t="shared" ref="AJ31:AJ34" si="131">IFS(AI31="kurang sehat",0,AI31="sehat",1,AI31="sangat sehat",2)</f>
        <v>1</v>
      </c>
      <c r="AK31" s="36">
        <f>Rujukan!M191*1000*15416/AK28</f>
        <v>2416.278857</v>
      </c>
      <c r="AL31" s="36" t="str">
        <f>IF(AK31&gt;1,"sehat","kurang sehat")</f>
        <v>sehat</v>
      </c>
      <c r="AM31" s="36">
        <f t="shared" ref="AM31:AM34" si="132">IFS(AL31="kurang sehat",0,AL31="sehat",1,AL31="sangat sehat",2)</f>
        <v>1</v>
      </c>
      <c r="AN31" s="36">
        <f>Rujukan!N191*1000000/AN28</f>
        <v>529.7862671</v>
      </c>
      <c r="AO31" s="36" t="str">
        <f>IF(AN31&gt;1,"sehat","kurang sehat")</f>
        <v>sehat</v>
      </c>
      <c r="AP31" s="36">
        <f t="shared" ref="AP31:AP34" si="133">IFS(AO31="kurang sehat",0,AO31="sehat",1,AO31="sangat sehat",2)</f>
        <v>1</v>
      </c>
      <c r="AQ31" s="36">
        <f>Rujukan!P191*1000000/AQ28</f>
        <v>207405442</v>
      </c>
      <c r="AR31" s="36" t="str">
        <f>IF(AQ31&gt;1,"sehat","kurang sehat")</f>
        <v>sehat</v>
      </c>
      <c r="AS31" s="36">
        <f t="shared" ref="AS31:AS34" si="134">IFS(AR31="kurang sehat",0,AR31="sehat",1,AR31="sangat sehat",2)</f>
        <v>1</v>
      </c>
      <c r="AT31" s="36">
        <f>Rujukan!P191/AT28</f>
        <v>44.51938703</v>
      </c>
      <c r="AU31" s="36" t="str">
        <f>IF(AT31&gt;1,"sehat","kurang sehat")</f>
        <v>sehat</v>
      </c>
      <c r="AV31" s="36">
        <f t="shared" ref="AV31:AV34" si="135">IFS(AU31="kurang sehat",0,AU31="sehat",1,AU31="sangat sehat",2)</f>
        <v>1</v>
      </c>
      <c r="AW31" s="36">
        <f>Rujukan!Q191/AW28</f>
        <v>38.7371932</v>
      </c>
      <c r="AX31" s="36" t="str">
        <f>IF(AW31&gt;1,"sehat","kurang sehat")</f>
        <v>sehat</v>
      </c>
      <c r="AY31" s="36">
        <f t="shared" ref="AY31:AY34" si="136">IFS(AX31="kurang sehat",0,AX31="sehat",1,AX31="sangat sehat",2)</f>
        <v>1</v>
      </c>
      <c r="AZ31" s="36">
        <f>Rujukan!R191*1000000/AZ28</f>
        <v>31.68826667</v>
      </c>
      <c r="BA31" s="36" t="str">
        <f>IF(AZ31&gt;1,"sehat","kurang sehat")</f>
        <v>sehat</v>
      </c>
      <c r="BB31" s="36">
        <f t="shared" ref="BB31:BB34" si="137">IFS(BA31="kurang sehat",0,BA31="sehat",1,BA31="sangat sehat",2)</f>
        <v>1</v>
      </c>
      <c r="BC31" s="36">
        <f>Rujukan!T191*1000000/BC28</f>
        <v>5034.815333</v>
      </c>
      <c r="BD31" s="36" t="str">
        <f>IF(BC31&gt;1,"sehat","kurang sehat")</f>
        <v>sehat</v>
      </c>
      <c r="BE31" s="36">
        <f t="shared" ref="BE31:BE34" si="138">IFS(BD31="kurang sehat",0,BD31="sehat",1,BD31="sangat sehat",2)</f>
        <v>1</v>
      </c>
      <c r="BF31" s="36">
        <f>Rujukan!T191*15416/BF28</f>
        <v>172.2506414</v>
      </c>
      <c r="BG31" s="36" t="str">
        <f>IF(BF31&gt;1,"sehat","kurang sehat")</f>
        <v>sehat</v>
      </c>
      <c r="BH31" s="36">
        <f t="shared" ref="BH31:BH34" si="139">IFS(BG31="kurang sehat",0,BG31="sehat",1,BG31="sangat sehat",2)</f>
        <v>1</v>
      </c>
      <c r="BI31" s="36">
        <f>Rujukan!U191*15416/BI28</f>
        <v>344.1188917</v>
      </c>
      <c r="BJ31" s="36" t="str">
        <f>IF(BI31&gt;1,"sehat","kurang sehat")</f>
        <v>sehat</v>
      </c>
      <c r="BK31" s="36">
        <f t="shared" ref="BK31:BK34" si="140">IFS(BJ31="kurang sehat",0,BJ31="sehat",1,BJ31="sangat sehat",2)</f>
        <v>1</v>
      </c>
    </row>
    <row r="32">
      <c r="A32" s="224">
        <v>1.0</v>
      </c>
      <c r="B32" s="35" t="s">
        <v>99</v>
      </c>
      <c r="C32" s="55" t="s">
        <v>684</v>
      </c>
      <c r="D32" s="36">
        <f>D31/D27</f>
        <v>0.1479416473</v>
      </c>
      <c r="E32" s="36" t="str">
        <f>IF(AND(D32&gt;=5,D32&lt;30),"sehat",IF(D32&gt;30,"kurang sehat","sangat sehat"))</f>
        <v>sangat sehat</v>
      </c>
      <c r="F32" s="36">
        <f t="shared" si="121"/>
        <v>2</v>
      </c>
      <c r="G32" s="36">
        <f>G31/G27</f>
        <v>0.1254310539</v>
      </c>
      <c r="H32" s="36" t="str">
        <f>IF(AND(G32&gt;=5,G32&lt;30),"sehat",IF(G32&gt;30,"kurang sehat","sangat sehat"))</f>
        <v>sangat sehat</v>
      </c>
      <c r="I32" s="36">
        <f t="shared" si="122"/>
        <v>2</v>
      </c>
      <c r="J32" s="36">
        <f>J31/J27</f>
        <v>0.02797523466</v>
      </c>
      <c r="K32" s="36" t="str">
        <f>IF(AND(J32&gt;=5,J32&lt;30),"sehat",IF(J32&gt;30,"kurang sehat","sangat sehat"))</f>
        <v>sangat sehat</v>
      </c>
      <c r="L32" s="36">
        <f t="shared" si="123"/>
        <v>2</v>
      </c>
      <c r="M32" s="36">
        <f>M31/M27</f>
        <v>187311.7794</v>
      </c>
      <c r="N32" s="36" t="str">
        <f>IF(AND(M32&gt;=5,M32&lt;30),"sehat",IF(M32&gt;30,"kurang sehat","sangat sehat"))</f>
        <v>kurang sehat</v>
      </c>
      <c r="O32" s="36">
        <f t="shared" si="124"/>
        <v>0</v>
      </c>
      <c r="P32" s="36">
        <f>P31/P27</f>
        <v>0.2442318164</v>
      </c>
      <c r="Q32" s="36" t="str">
        <f>IF(AND(P32&gt;=5,P32&lt;30),"sehat",IF(P32&gt;30,"kurang sehat","sangat sehat"))</f>
        <v>sangat sehat</v>
      </c>
      <c r="R32" s="36">
        <f t="shared" si="125"/>
        <v>2</v>
      </c>
      <c r="S32" s="36">
        <f>S31/S27</f>
        <v>0.021115725</v>
      </c>
      <c r="T32" s="36" t="str">
        <f>IF(AND(S32&gt;=5,S32&lt;30),"sehat",IF(S32&gt;30,"kurang sehat","sangat sehat"))</f>
        <v>sangat sehat</v>
      </c>
      <c r="U32" s="36">
        <f t="shared" si="126"/>
        <v>2</v>
      </c>
      <c r="V32" s="36">
        <f>V31/V27</f>
        <v>0.0356497945</v>
      </c>
      <c r="W32" s="36" t="str">
        <f>IF(AND(V32&gt;=5,V32&lt;30),"sehat",IF(V32&gt;30,"kurang sehat","sangat sehat"))</f>
        <v>sangat sehat</v>
      </c>
      <c r="X32" s="36">
        <f t="shared" si="127"/>
        <v>2</v>
      </c>
      <c r="Y32" s="36">
        <f>Y31/Y27</f>
        <v>0.02991975126</v>
      </c>
      <c r="Z32" s="36" t="str">
        <f>IF(AND(Y32&gt;=5,Y32&lt;30),"sehat",IF(Y32&gt;30,"kurang sehat","sangat sehat"))</f>
        <v>sangat sehat</v>
      </c>
      <c r="AA32" s="36">
        <f t="shared" si="128"/>
        <v>2</v>
      </c>
      <c r="AB32" s="36">
        <f>AB31/AB27</f>
        <v>0.06372581948</v>
      </c>
      <c r="AC32" s="36" t="str">
        <f>IF(AND(AB32&gt;=5,AB32&lt;30),"sehat",IF(AB32&gt;30,"kurang sehat","sangat sehat"))</f>
        <v>sangat sehat</v>
      </c>
      <c r="AD32" s="36">
        <f t="shared" si="129"/>
        <v>2</v>
      </c>
      <c r="AE32" s="36">
        <f>AE31/AE27</f>
        <v>0.0171535415</v>
      </c>
      <c r="AF32" s="36" t="str">
        <f>IF(AND(AE32&gt;=5,AE32&lt;30),"sehat",IF(AE32&gt;30,"kurang sehat","sangat sehat"))</f>
        <v>sangat sehat</v>
      </c>
      <c r="AG32" s="36">
        <f t="shared" si="130"/>
        <v>2</v>
      </c>
      <c r="AH32" s="36">
        <f>AH31/AH27</f>
        <v>0.7168420085</v>
      </c>
      <c r="AI32" s="36" t="str">
        <f>IF(AND(AH32&gt;=5,AH32&lt;30),"sehat",IF(AH32&gt;30,"kurang sehat","sangat sehat"))</f>
        <v>sangat sehat</v>
      </c>
      <c r="AJ32" s="36">
        <f t="shared" si="131"/>
        <v>2</v>
      </c>
      <c r="AK32" s="36">
        <f>AK31/AK27</f>
        <v>0.2769374048</v>
      </c>
      <c r="AL32" s="36" t="str">
        <f>IF(AND(AK32&gt;=5,AK32&lt;30),"sehat",IF(AK32&gt;30,"kurang sehat","sangat sehat"))</f>
        <v>sangat sehat</v>
      </c>
      <c r="AM32" s="36">
        <f t="shared" si="132"/>
        <v>2</v>
      </c>
      <c r="AN32" s="36">
        <f>AN31/AN27</f>
        <v>0.05636024118</v>
      </c>
      <c r="AO32" s="36" t="str">
        <f>IF(AND(AN32&gt;=5,AN32&lt;30),"sehat",IF(AN32&gt;30,"kurang sehat","sangat sehat"))</f>
        <v>sangat sehat</v>
      </c>
      <c r="AP32" s="36">
        <f t="shared" si="133"/>
        <v>2</v>
      </c>
      <c r="AQ32" s="36">
        <f>AQ31/AQ27</f>
        <v>20950.04465</v>
      </c>
      <c r="AR32" s="36" t="str">
        <f>IF(AND(AQ32&gt;=5,AQ32&lt;30),"sehat",IF(AQ32&gt;30,"kurang sehat","sangat sehat"))</f>
        <v>kurang sehat</v>
      </c>
      <c r="AS32" s="36">
        <f t="shared" si="134"/>
        <v>0</v>
      </c>
      <c r="AT32" s="36">
        <f>AT31/AT27</f>
        <v>0.06183248199</v>
      </c>
      <c r="AU32" s="36" t="str">
        <f>IF(AND(AT32&gt;=5,AT32&lt;30),"sehat",IF(AT32&gt;30,"kurang sehat","sangat sehat"))</f>
        <v>sangat sehat</v>
      </c>
      <c r="AV32" s="36">
        <f t="shared" si="135"/>
        <v>2</v>
      </c>
      <c r="AW32" s="36">
        <f>AW31/AW27</f>
        <v>0.07809917984</v>
      </c>
      <c r="AX32" s="36" t="str">
        <f>IF(AND(AW32&gt;=5,AW32&lt;30),"sehat",IF(AW32&gt;30,"kurang sehat","sangat sehat"))</f>
        <v>sangat sehat</v>
      </c>
      <c r="AY32" s="36">
        <f t="shared" si="136"/>
        <v>2</v>
      </c>
      <c r="AZ32" s="36">
        <f>AZ31/AZ27</f>
        <v>0.06035860317</v>
      </c>
      <c r="BA32" s="36" t="str">
        <f>IF(AND(AZ32&gt;=5,AZ32&lt;30),"sehat",IF(AZ32&gt;30,"kurang sehat","sangat sehat"))</f>
        <v>sangat sehat</v>
      </c>
      <c r="BB32" s="36">
        <f t="shared" si="137"/>
        <v>2</v>
      </c>
      <c r="BC32" s="36">
        <f>BC31/BC27</f>
        <v>6.668629581</v>
      </c>
      <c r="BD32" s="36" t="str">
        <f>IF(AND(BC32&gt;=5,BC32&lt;30),"sehat",IF(BC32&gt;30,"kurang sehat","sangat sehat"))</f>
        <v>sehat</v>
      </c>
      <c r="BE32" s="36">
        <f t="shared" si="138"/>
        <v>1</v>
      </c>
      <c r="BF32" s="36">
        <f>BF31/BF27</f>
        <v>0.1290266977</v>
      </c>
      <c r="BG32" s="36" t="str">
        <f>IF(AND(BF32&gt;=5,BF32&lt;30),"sehat",IF(BF32&gt;30,"kurang sehat","sangat sehat"))</f>
        <v>sangat sehat</v>
      </c>
      <c r="BH32" s="36">
        <f t="shared" si="139"/>
        <v>2</v>
      </c>
      <c r="BI32" s="36">
        <f>BI31/BI27</f>
        <v>0.212419069</v>
      </c>
      <c r="BJ32" s="36" t="str">
        <f>IF(AND(BI32&gt;=5,BI32&lt;30),"sehat",IF(BI32&gt;30,"kurang sehat","sangat sehat"))</f>
        <v>sangat sehat</v>
      </c>
      <c r="BK32" s="36">
        <f t="shared" si="140"/>
        <v>2</v>
      </c>
    </row>
    <row r="33">
      <c r="A33" s="224">
        <v>0.0</v>
      </c>
      <c r="B33" s="35" t="s">
        <v>102</v>
      </c>
      <c r="C33" s="55" t="s">
        <v>103</v>
      </c>
      <c r="D33" s="36">
        <f>D27/D29</f>
        <v>0.9134010943</v>
      </c>
      <c r="E33" s="36" t="str">
        <f>IF(AND(D33&gt;=0.5,D33&lt;2.5),"sehat",IF(D33&gt;2.5,"kurang sehat","sangat sehat"))</f>
        <v>sehat</v>
      </c>
      <c r="F33" s="36">
        <f t="shared" si="121"/>
        <v>1</v>
      </c>
      <c r="G33" s="36">
        <f>G27/G29</f>
        <v>0.9468088499</v>
      </c>
      <c r="H33" s="36" t="str">
        <f>IF(AND(G33&gt;=0.5,G33&lt;2.5),"sehat",IF(G33&gt;2.5,"kurang sehat","sangat sehat"))</f>
        <v>sehat</v>
      </c>
      <c r="I33" s="36">
        <f t="shared" si="122"/>
        <v>1</v>
      </c>
      <c r="J33" s="36">
        <f>J27/J29</f>
        <v>7.746911213</v>
      </c>
      <c r="K33" s="36" t="str">
        <f>IF(AND(J33&gt;=0.5,J33&lt;2.5),"sehat",IF(J33&gt;2.5,"kurang sehat","sangat sehat"))</f>
        <v>kurang sehat</v>
      </c>
      <c r="L33" s="36">
        <f t="shared" si="123"/>
        <v>0</v>
      </c>
      <c r="M33" s="36">
        <f>M27/M29</f>
        <v>9.593137843</v>
      </c>
      <c r="N33" s="36" t="str">
        <f>IF(AND(M33&gt;=0.5,M33&lt;2.5),"sehat",IF(M33&gt;2.5,"kurang sehat","sangat sehat"))</f>
        <v>kurang sehat</v>
      </c>
      <c r="O33" s="36">
        <f t="shared" si="124"/>
        <v>0</v>
      </c>
      <c r="P33" s="36">
        <f>P27/P29</f>
        <v>1.00426896</v>
      </c>
      <c r="Q33" s="36" t="str">
        <f>IF(AND(P33&gt;=0.5,P33&lt;2.5),"sehat",IF(P33&gt;2.5,"kurang sehat","sangat sehat"))</f>
        <v>sehat</v>
      </c>
      <c r="R33" s="36">
        <f t="shared" si="125"/>
        <v>1</v>
      </c>
      <c r="S33" s="36">
        <f>S27/S29</f>
        <v>1.086572646</v>
      </c>
      <c r="T33" s="36" t="str">
        <f>IF(AND(S33&gt;=0.5,S33&lt;2.5),"sehat",IF(S33&gt;2.5,"kurang sehat","sangat sehat"))</f>
        <v>sehat</v>
      </c>
      <c r="U33" s="36">
        <f t="shared" si="126"/>
        <v>1</v>
      </c>
      <c r="V33" s="36">
        <f>V27/V29</f>
        <v>39.82845928</v>
      </c>
      <c r="W33" s="36" t="str">
        <f>IF(AND(V33&gt;=0.5,V33&lt;2.5),"sehat",IF(V33&gt;2.5,"kurang sehat","sangat sehat"))</f>
        <v>kurang sehat</v>
      </c>
      <c r="X33" s="36">
        <f t="shared" si="127"/>
        <v>0</v>
      </c>
      <c r="Y33" s="36">
        <f>Y27/Y29</f>
        <v>44.85702192</v>
      </c>
      <c r="Z33" s="36" t="str">
        <f>IF(AND(Y33&gt;=0.5,Y33&lt;2.5),"sehat",IF(Y33&gt;2.5,"kurang sehat","sangat sehat"))</f>
        <v>kurang sehat</v>
      </c>
      <c r="AA33" s="36">
        <f t="shared" si="128"/>
        <v>0</v>
      </c>
      <c r="AB33" s="36">
        <f>AB27/AB29</f>
        <v>2.394031438</v>
      </c>
      <c r="AC33" s="36" t="str">
        <f>IF(AND(AB33&gt;=0.5,AB33&lt;2.5),"sehat",IF(AB33&gt;2.5,"kurang sehat","sangat sehat"))</f>
        <v>sehat</v>
      </c>
      <c r="AD33" s="36">
        <f t="shared" si="129"/>
        <v>1</v>
      </c>
      <c r="AE33" s="36">
        <f>AE27/AE29</f>
        <v>2.45874854</v>
      </c>
      <c r="AF33" s="36" t="str">
        <f>IF(AND(AE33&gt;=0.5,AE33&lt;2.5),"sehat",IF(AE33&gt;2.5,"kurang sehat","sangat sehat"))</f>
        <v>sehat</v>
      </c>
      <c r="AG33" s="36">
        <f t="shared" si="130"/>
        <v>1</v>
      </c>
      <c r="AH33" s="36">
        <f>AH27/AH29</f>
        <v>0.4924054906</v>
      </c>
      <c r="AI33" s="36" t="str">
        <f>IF(AND(AH33&gt;=0.5,AH33&lt;2.5),"sehat",IF(AH33&gt;2.5,"kurang sehat","sangat sehat"))</f>
        <v>sangat sehat</v>
      </c>
      <c r="AJ33" s="36">
        <f t="shared" si="131"/>
        <v>2</v>
      </c>
      <c r="AK33" s="36">
        <f>AK27/AK29</f>
        <v>0.5524178094</v>
      </c>
      <c r="AL33" s="36" t="str">
        <f>IF(AND(AK33&gt;=0.5,AK33&lt;2.5),"sehat",IF(AK33&gt;2.5,"kurang sehat","sangat sehat"))</f>
        <v>sehat</v>
      </c>
      <c r="AM33" s="36">
        <f t="shared" si="132"/>
        <v>1</v>
      </c>
      <c r="AN33" s="36">
        <f>AN27/AN29</f>
        <v>1.65018526</v>
      </c>
      <c r="AO33" s="36" t="str">
        <f>IF(AND(AN33&gt;=0.5,AN33&lt;2.5),"sehat",IF(AN33&gt;2.5,"kurang sehat","sangat sehat"))</f>
        <v>sehat</v>
      </c>
      <c r="AP33" s="36">
        <f t="shared" si="133"/>
        <v>1</v>
      </c>
      <c r="AQ33" s="36">
        <f>AQ27/AQ29</f>
        <v>1.86254249</v>
      </c>
      <c r="AR33" s="36" t="str">
        <f>IF(AND(AQ33&gt;=0.5,AQ33&lt;2.5),"sehat",IF(AQ33&gt;2.5,"kurang sehat","sangat sehat"))</f>
        <v>sehat</v>
      </c>
      <c r="AS33" s="36">
        <f t="shared" si="134"/>
        <v>1</v>
      </c>
      <c r="AT33" s="36">
        <f>AT27/AT29</f>
        <v>1.99599192</v>
      </c>
      <c r="AU33" s="36" t="str">
        <f>IF(AND(AT33&gt;=0.5,AT33&lt;2.5),"sehat",IF(AT33&gt;2.5,"kurang sehat","sangat sehat"))</f>
        <v>sehat</v>
      </c>
      <c r="AV33" s="36">
        <f t="shared" si="135"/>
        <v>1</v>
      </c>
      <c r="AW33" s="36">
        <f>AW27/AW29</f>
        <v>1.4335046</v>
      </c>
      <c r="AX33" s="36" t="str">
        <f>IF(AND(AW33&gt;=0.5,AW33&lt;2.5),"sehat",IF(AW33&gt;2.5,"kurang sehat","sangat sehat"))</f>
        <v>sehat</v>
      </c>
      <c r="AY33" s="36">
        <f t="shared" si="136"/>
        <v>1</v>
      </c>
      <c r="AZ33" s="36">
        <f>AZ27/AZ29</f>
        <v>4.651587254</v>
      </c>
      <c r="BA33" s="36" t="str">
        <f>IF(AND(AZ33&gt;=0.5,AZ33&lt;2.5),"sehat",IF(AZ33&gt;2.5,"kurang sehat","sangat sehat"))</f>
        <v>kurang sehat</v>
      </c>
      <c r="BB33" s="36">
        <f t="shared" si="137"/>
        <v>0</v>
      </c>
      <c r="BC33" s="36">
        <f>BC27/BC29</f>
        <v>6.461321219</v>
      </c>
      <c r="BD33" s="36" t="str">
        <f>IF(AND(BC33&gt;=0.5,BC33&lt;2.5),"sehat",IF(BC33&gt;2.5,"kurang sehat","sangat sehat"))</f>
        <v>kurang sehat</v>
      </c>
      <c r="BE33" s="36">
        <f t="shared" si="138"/>
        <v>0</v>
      </c>
      <c r="BF33" s="36">
        <f>BF27/BF29</f>
        <v>0.9965307165</v>
      </c>
      <c r="BG33" s="36" t="str">
        <f>IF(AND(BF33&gt;=0.5,BF33&lt;2.5),"sehat",IF(BF33&gt;2.5,"kurang sehat","sangat sehat"))</f>
        <v>sehat</v>
      </c>
      <c r="BH33" s="36">
        <f t="shared" si="139"/>
        <v>1</v>
      </c>
      <c r="BI33" s="36">
        <f>BI27/BI29</f>
        <v>1.431620835</v>
      </c>
      <c r="BJ33" s="36" t="str">
        <f>IF(AND(BI33&gt;=0.5,BI33&lt;2.5),"sehat",IF(BI33&gt;2.5,"kurang sehat","sangat sehat"))</f>
        <v>sehat</v>
      </c>
      <c r="BK33" s="36">
        <f t="shared" si="140"/>
        <v>1</v>
      </c>
    </row>
    <row r="34">
      <c r="A34" s="224">
        <v>1.0</v>
      </c>
      <c r="B34" s="35" t="s">
        <v>105</v>
      </c>
      <c r="C34" s="230" t="s">
        <v>673</v>
      </c>
      <c r="D34" s="36">
        <f>D30/D27</f>
        <v>0.09185840708</v>
      </c>
      <c r="E34" s="36" t="str">
        <f>IF(AND(D34&gt;=0.05,D34&lt;=0.1),"sehat",IF(D34&lt;0.05,"kurang sehat","sangat sehat"))</f>
        <v>sehat</v>
      </c>
      <c r="F34" s="36">
        <f t="shared" si="121"/>
        <v>1</v>
      </c>
      <c r="G34" s="36">
        <f>G30/G27</f>
        <v>0.1122807018</v>
      </c>
      <c r="H34" s="36" t="str">
        <f>IF(AND(G34&gt;=0.05,G34&lt;=0.1),"sehat",IF(G34&lt;0.05,"kurang sehat","sangat sehat"))</f>
        <v>sangat sehat</v>
      </c>
      <c r="I34" s="36">
        <f t="shared" si="122"/>
        <v>2</v>
      </c>
      <c r="J34" s="36">
        <f>J30/J27</f>
        <v>0.009788395904</v>
      </c>
      <c r="K34" s="36" t="str">
        <f>IF(AND(J34&gt;=0.05,J34&lt;=0.1),"sehat",IF(J34&lt;0.05,"kurang sehat","sangat sehat"))</f>
        <v>kurang sehat</v>
      </c>
      <c r="L34" s="36">
        <f t="shared" si="123"/>
        <v>0</v>
      </c>
      <c r="M34" s="36">
        <f>M30/M27</f>
        <v>0.009079245283</v>
      </c>
      <c r="N34" s="36" t="str">
        <f>IF(AND(M34&gt;=0.05,M34&lt;=0.1),"sehat",IF(M34&lt;0.05,"kurang sehat","sangat sehat"))</f>
        <v>kurang sehat</v>
      </c>
      <c r="O34" s="36">
        <f t="shared" si="124"/>
        <v>0</v>
      </c>
      <c r="P34" s="36">
        <f>P30/P27</f>
        <v>0.1003314917</v>
      </c>
      <c r="Q34" s="36" t="str">
        <f>IF(AND(P34&gt;=0.05,P34&lt;=0.1),"sehat",IF(P34&lt;0.05,"kurang sehat","sangat sehat"))</f>
        <v>sangat sehat</v>
      </c>
      <c r="R34" s="36">
        <f t="shared" si="125"/>
        <v>2</v>
      </c>
      <c r="S34" s="36">
        <f>S30/S27</f>
        <v>0.2685714286</v>
      </c>
      <c r="T34" s="36" t="str">
        <f>IF(AND(S34&gt;=0.05,S34&lt;=0.1),"sehat",IF(S34&lt;0.05,"kurang sehat","sangat sehat"))</f>
        <v>sangat sehat</v>
      </c>
      <c r="U34" s="36">
        <f t="shared" si="126"/>
        <v>2</v>
      </c>
      <c r="V34" s="36">
        <f>V30/V27</f>
        <v>0.03796033994</v>
      </c>
      <c r="W34" s="36" t="str">
        <f>IF(AND(V34&gt;=0.05,V34&lt;=0.1),"sehat",IF(V34&lt;0.05,"kurang sehat","sangat sehat"))</f>
        <v>kurang sehat</v>
      </c>
      <c r="X34" s="36">
        <f t="shared" si="127"/>
        <v>0</v>
      </c>
      <c r="Y34" s="36">
        <f>Y30/Y27</f>
        <v>0.03255319149</v>
      </c>
      <c r="Z34" s="36" t="str">
        <f>IF(AND(Y34&gt;=0.05,Y34&lt;=0.1),"sehat",IF(Y34&lt;0.05,"kurang sehat","sangat sehat"))</f>
        <v>kurang sehat</v>
      </c>
      <c r="AA34" s="36">
        <f t="shared" si="128"/>
        <v>0</v>
      </c>
      <c r="AB34" s="36">
        <f>AB30/AB27</f>
        <v>0.004469273743</v>
      </c>
      <c r="AC34" s="36" t="str">
        <f>IF(AND(AB34&gt;=0.05,AB34&lt;=0.1),"sehat",IF(AB34&lt;0.05,"kurang sehat","sangat sehat"))</f>
        <v>kurang sehat</v>
      </c>
      <c r="AD34" s="36">
        <f t="shared" si="129"/>
        <v>0</v>
      </c>
      <c r="AE34" s="36">
        <f>AE30/AE27</f>
        <v>0</v>
      </c>
      <c r="AF34" s="36" t="str">
        <f>IF(AND(AE34&gt;=0.05,AE34&lt;=0.1),"sehat",IF(AE34&lt;0.05,"kurang sehat","sangat sehat"))</f>
        <v>kurang sehat</v>
      </c>
      <c r="AG34" s="36">
        <f t="shared" si="130"/>
        <v>0</v>
      </c>
      <c r="AH34" s="36">
        <f>AH30/AH27</f>
        <v>0</v>
      </c>
      <c r="AI34" s="36" t="str">
        <f>IF(AND(AH34&gt;=0.05,AH34&lt;=0.1),"sehat",IF(AH34&lt;0.05,"kurang sehat","sangat sehat"))</f>
        <v>kurang sehat</v>
      </c>
      <c r="AJ34" s="36">
        <f t="shared" si="131"/>
        <v>0</v>
      </c>
      <c r="AK34" s="36">
        <f>AK30/AK27</f>
        <v>0.005730659026</v>
      </c>
      <c r="AL34" s="36" t="str">
        <f>IF(AND(AK34&gt;=0.05,AK34&lt;=0.1),"sehat",IF(AK34&lt;0.05,"kurang sehat","sangat sehat"))</f>
        <v>kurang sehat</v>
      </c>
      <c r="AM34" s="36">
        <f t="shared" si="132"/>
        <v>0</v>
      </c>
      <c r="AN34" s="36">
        <f>AN30/AN27</f>
        <v>0.009574468085</v>
      </c>
      <c r="AO34" s="36" t="str">
        <f>IF(AND(AN34&gt;=0.05,AN34&lt;=0.1),"sehat",IF(AN34&lt;0.05,"kurang sehat","sangat sehat"))</f>
        <v>kurang sehat</v>
      </c>
      <c r="AP34" s="36">
        <f t="shared" si="133"/>
        <v>0</v>
      </c>
      <c r="AQ34" s="36">
        <f>AQ30/AQ27</f>
        <v>0.01616161616</v>
      </c>
      <c r="AR34" s="36" t="str">
        <f>IF(AND(AQ34&gt;=0.05,AQ34&lt;=0.1),"sehat",IF(AQ34&lt;0.05,"kurang sehat","sangat sehat"))</f>
        <v>kurang sehat</v>
      </c>
      <c r="AS34" s="36">
        <f t="shared" si="134"/>
        <v>0</v>
      </c>
      <c r="AT34" s="36">
        <f>AT30/AT27</f>
        <v>0.02859722222</v>
      </c>
      <c r="AU34" s="36" t="str">
        <f>IF(AND(AT34&gt;=0.05,AT34&lt;=0.1),"sehat",IF(AT34&lt;0.05,"kurang sehat","sangat sehat"))</f>
        <v>kurang sehat</v>
      </c>
      <c r="AV34" s="36">
        <f t="shared" si="135"/>
        <v>0</v>
      </c>
      <c r="AW34" s="36">
        <f>AW30/AW27</f>
        <v>0.06262096774</v>
      </c>
      <c r="AX34" s="36" t="str">
        <f>IF(AND(AW34&gt;=0.05,AW34&lt;=0.1),"sehat",IF(AW34&lt;0.05,"kurang sehat","sangat sehat"))</f>
        <v>sehat</v>
      </c>
      <c r="AY34" s="36">
        <f t="shared" si="136"/>
        <v>1</v>
      </c>
      <c r="AZ34" s="36">
        <f>AZ30/AZ27</f>
        <v>0.024</v>
      </c>
      <c r="BA34" s="36" t="str">
        <f>IF(AND(AZ34&gt;=0.05,AZ34&lt;=0.1),"sehat",IF(AZ34&lt;0.05,"kurang sehat","sangat sehat"))</f>
        <v>kurang sehat</v>
      </c>
      <c r="BB34" s="36">
        <f t="shared" si="137"/>
        <v>0</v>
      </c>
      <c r="BC34" s="36">
        <f>BC30/BC27</f>
        <v>0.04834437086</v>
      </c>
      <c r="BD34" s="36" t="str">
        <f>IF(AND(BC34&gt;=0.05,BC34&lt;=0.1),"sehat",IF(BC34&lt;0.05,"kurang sehat","sangat sehat"))</f>
        <v>kurang sehat</v>
      </c>
      <c r="BE34" s="36">
        <f t="shared" si="138"/>
        <v>0</v>
      </c>
      <c r="BF34" s="36">
        <f>BF30/BF27</f>
        <v>0.04734082397</v>
      </c>
      <c r="BG34" s="36" t="str">
        <f>IF(AND(BF34&gt;=0.05,BF34&lt;=0.1),"sehat",IF(BF34&lt;0.05,"kurang sehat","sangat sehat"))</f>
        <v>kurang sehat</v>
      </c>
      <c r="BH34" s="36">
        <f t="shared" si="139"/>
        <v>0</v>
      </c>
      <c r="BI34" s="36">
        <f>BI30/BI27</f>
        <v>0.04635802469</v>
      </c>
      <c r="BJ34" s="36" t="str">
        <f>IF(AND(BI34&gt;=0.05,BI34&lt;=0.1),"sehat",IF(BI34&lt;0.05,"kurang sehat","sangat sehat"))</f>
        <v>kurang sehat</v>
      </c>
      <c r="BK34" s="36">
        <f t="shared" si="140"/>
        <v>0</v>
      </c>
    </row>
    <row r="35">
      <c r="A35" s="226"/>
      <c r="B35" s="226"/>
      <c r="C35" s="231"/>
      <c r="D35" s="226"/>
      <c r="E35" s="226"/>
      <c r="F35" s="225">
        <f>sum(F31:F34)</f>
        <v>5</v>
      </c>
      <c r="G35" s="226"/>
      <c r="H35" s="226"/>
      <c r="I35" s="225">
        <f>sum(I31:I34)</f>
        <v>6</v>
      </c>
      <c r="J35" s="226"/>
      <c r="K35" s="226"/>
      <c r="L35" s="225">
        <f>sum(L31:L34)</f>
        <v>3</v>
      </c>
      <c r="M35" s="226"/>
      <c r="N35" s="226"/>
      <c r="O35" s="225">
        <f>sum(O31:O34)</f>
        <v>1</v>
      </c>
      <c r="P35" s="226"/>
      <c r="Q35" s="226"/>
      <c r="R35" s="225">
        <f>sum(R31:R34)</f>
        <v>6</v>
      </c>
      <c r="S35" s="226"/>
      <c r="T35" s="226"/>
      <c r="U35" s="225">
        <f>sum(U31:U34)</f>
        <v>6</v>
      </c>
      <c r="V35" s="226"/>
      <c r="W35" s="226"/>
      <c r="X35" s="225">
        <f>sum(X31:X34)</f>
        <v>3</v>
      </c>
      <c r="Y35" s="226"/>
      <c r="Z35" s="226"/>
      <c r="AA35" s="225">
        <f>sum(AA31:AA34)</f>
        <v>3</v>
      </c>
      <c r="AB35" s="226"/>
      <c r="AC35" s="226"/>
      <c r="AD35" s="225">
        <f>sum(AD31:AD34)</f>
        <v>4</v>
      </c>
      <c r="AE35" s="226"/>
      <c r="AF35" s="226"/>
      <c r="AG35" s="225">
        <f>sum(AG31:AG34)</f>
        <v>4</v>
      </c>
      <c r="AH35" s="226"/>
      <c r="AI35" s="226"/>
      <c r="AJ35" s="225">
        <f>sum(AJ31:AJ34)</f>
        <v>5</v>
      </c>
      <c r="AK35" s="226"/>
      <c r="AL35" s="226"/>
      <c r="AM35" s="225">
        <f>sum(AM31:AM34)</f>
        <v>4</v>
      </c>
      <c r="AN35" s="226"/>
      <c r="AO35" s="226"/>
      <c r="AP35" s="225">
        <f>sum(AP31:AP34)</f>
        <v>4</v>
      </c>
      <c r="AQ35" s="226"/>
      <c r="AR35" s="226"/>
      <c r="AS35" s="225">
        <f>sum(AS31:AS34)</f>
        <v>2</v>
      </c>
      <c r="AT35" s="226"/>
      <c r="AU35" s="226"/>
      <c r="AV35" s="225">
        <f>sum(AV31:AV34)</f>
        <v>4</v>
      </c>
      <c r="AW35" s="226"/>
      <c r="AX35" s="226"/>
      <c r="AY35" s="225">
        <f>sum(AY31:AY34)</f>
        <v>5</v>
      </c>
      <c r="AZ35" s="226"/>
      <c r="BA35" s="226"/>
      <c r="BB35" s="225">
        <f>sum(BB31:BB34)</f>
        <v>3</v>
      </c>
      <c r="BC35" s="226"/>
      <c r="BD35" s="226"/>
      <c r="BE35" s="225">
        <f>sum(BE31:BE34)</f>
        <v>2</v>
      </c>
      <c r="BF35" s="226"/>
      <c r="BG35" s="226"/>
      <c r="BH35" s="225">
        <f>sum(BH31:BH34)</f>
        <v>4</v>
      </c>
      <c r="BI35" s="226"/>
      <c r="BJ35" s="226"/>
      <c r="BK35" s="225">
        <f>sum(BK31:BK34)</f>
        <v>4</v>
      </c>
      <c r="BL35" s="226"/>
    </row>
    <row r="36">
      <c r="C36" s="232"/>
      <c r="F36" s="233">
        <f>F9+F14+F19+F26+F35</f>
        <v>19</v>
      </c>
      <c r="I36" s="233">
        <f>I9+I14+I19+I26+I35</f>
        <v>21</v>
      </c>
      <c r="L36" s="233">
        <f>L9+L14+L19+L26+L35</f>
        <v>17</v>
      </c>
      <c r="O36" s="233">
        <f>O9+O14+O19+O26+O35</f>
        <v>15</v>
      </c>
      <c r="R36" s="233">
        <f>R9+R14+R19+R26+R35</f>
        <v>19</v>
      </c>
      <c r="U36" s="233">
        <f>U9+U14+U19+U26+U35</f>
        <v>22</v>
      </c>
      <c r="X36" s="233">
        <f>X9+X14+X19+X26+X35</f>
        <v>20</v>
      </c>
      <c r="AA36" s="233">
        <f>AA9+AA14+AA19+AA26+AA35</f>
        <v>18</v>
      </c>
      <c r="AD36" s="233">
        <f>AD9+AD14+AD19+AD26+AD35</f>
        <v>17</v>
      </c>
      <c r="AG36" s="233">
        <f>AG9+AG14+AG19+AG26+AG35</f>
        <v>19</v>
      </c>
      <c r="AJ36" s="233">
        <f>AJ9+AJ14+AJ19+AJ26+AJ35</f>
        <v>20</v>
      </c>
      <c r="AM36" s="233">
        <f>AM9+AM14+AM19+AM26+AM35</f>
        <v>19</v>
      </c>
      <c r="AP36" s="233">
        <f>AP9+AP14+AP19+AP26+AP35</f>
        <v>15</v>
      </c>
      <c r="AS36" s="233">
        <f>AS9+AS14+AS19+AS26+AS35</f>
        <v>18</v>
      </c>
      <c r="AV36" s="233">
        <f>AV9+AV14+AV19+AV26+AV35</f>
        <v>25</v>
      </c>
      <c r="AY36" s="233">
        <f>AY9+AY14+AY19+AY26+AY35</f>
        <v>26</v>
      </c>
      <c r="BB36" s="233">
        <f>BB9+BB14+BB19+BB26+BB35</f>
        <v>21</v>
      </c>
      <c r="BE36" s="233">
        <f>BE9+BE14+BE19+BE26+BE35</f>
        <v>20</v>
      </c>
      <c r="BH36" s="233">
        <f>BH9+BH14+BH19+BH26+BH35</f>
        <v>20</v>
      </c>
      <c r="BK36" s="233">
        <f>BK9+BK14+BK19+BK26+BK35</f>
        <v>26</v>
      </c>
    </row>
    <row r="37">
      <c r="C37" s="232"/>
    </row>
    <row r="38">
      <c r="C38" s="232"/>
    </row>
    <row r="39">
      <c r="C39" s="232"/>
    </row>
    <row r="40">
      <c r="C40" s="232"/>
    </row>
    <row r="41">
      <c r="C41" s="232"/>
    </row>
    <row r="42">
      <c r="C42" s="232"/>
    </row>
    <row r="43">
      <c r="C43" s="232"/>
    </row>
    <row r="44">
      <c r="C44" s="232"/>
    </row>
    <row r="45">
      <c r="C45" s="232"/>
    </row>
    <row r="46">
      <c r="C46" s="232"/>
    </row>
    <row r="47">
      <c r="C47" s="232"/>
    </row>
    <row r="48">
      <c r="C48" s="232"/>
    </row>
    <row r="49">
      <c r="C49" s="232"/>
    </row>
    <row r="50">
      <c r="C50" s="232"/>
    </row>
    <row r="51">
      <c r="C51" s="232"/>
    </row>
    <row r="52">
      <c r="C52" s="232"/>
    </row>
    <row r="53">
      <c r="C53" s="232"/>
    </row>
    <row r="54">
      <c r="C54" s="232"/>
    </row>
    <row r="55">
      <c r="C55" s="232"/>
    </row>
    <row r="56">
      <c r="C56" s="232"/>
    </row>
    <row r="57">
      <c r="C57" s="232"/>
    </row>
    <row r="58">
      <c r="C58" s="232"/>
    </row>
    <row r="59">
      <c r="C59" s="232"/>
    </row>
    <row r="60">
      <c r="C60" s="232"/>
    </row>
    <row r="61">
      <c r="C61" s="232"/>
    </row>
    <row r="62">
      <c r="C62" s="232"/>
    </row>
    <row r="63">
      <c r="C63" s="232"/>
    </row>
    <row r="64">
      <c r="C64" s="232"/>
    </row>
    <row r="65">
      <c r="C65" s="232"/>
    </row>
    <row r="66">
      <c r="C66" s="232"/>
    </row>
    <row r="67">
      <c r="C67" s="232"/>
    </row>
    <row r="68">
      <c r="C68" s="232"/>
    </row>
    <row r="69">
      <c r="C69" s="232"/>
    </row>
    <row r="70">
      <c r="C70" s="232"/>
    </row>
    <row r="71">
      <c r="C71" s="232"/>
    </row>
    <row r="72">
      <c r="C72" s="232"/>
    </row>
    <row r="73">
      <c r="C73" s="232"/>
    </row>
    <row r="74">
      <c r="C74" s="232"/>
    </row>
    <row r="75">
      <c r="C75" s="232"/>
    </row>
    <row r="76">
      <c r="C76" s="232"/>
    </row>
    <row r="77">
      <c r="C77" s="232"/>
    </row>
    <row r="78">
      <c r="C78" s="232"/>
    </row>
    <row r="79">
      <c r="C79" s="232"/>
    </row>
    <row r="80">
      <c r="C80" s="232"/>
    </row>
    <row r="81">
      <c r="C81" s="232"/>
    </row>
    <row r="82">
      <c r="C82" s="232"/>
    </row>
    <row r="83">
      <c r="C83" s="232"/>
    </row>
    <row r="84">
      <c r="C84" s="232"/>
    </row>
    <row r="85">
      <c r="C85" s="232"/>
    </row>
    <row r="86">
      <c r="C86" s="232"/>
    </row>
    <row r="87">
      <c r="C87" s="232"/>
    </row>
    <row r="88">
      <c r="C88" s="232"/>
    </row>
    <row r="89">
      <c r="C89" s="232"/>
    </row>
    <row r="90">
      <c r="C90" s="232"/>
    </row>
    <row r="91">
      <c r="C91" s="232"/>
    </row>
    <row r="92">
      <c r="C92" s="232"/>
    </row>
    <row r="93">
      <c r="C93" s="232"/>
    </row>
    <row r="94">
      <c r="C94" s="232"/>
    </row>
    <row r="95">
      <c r="C95" s="232"/>
    </row>
    <row r="96">
      <c r="C96" s="232"/>
    </row>
    <row r="97">
      <c r="C97" s="232"/>
    </row>
    <row r="98">
      <c r="C98" s="232"/>
    </row>
    <row r="99">
      <c r="C99" s="232"/>
    </row>
    <row r="100">
      <c r="C100" s="232"/>
    </row>
    <row r="101">
      <c r="C101" s="232"/>
    </row>
    <row r="102">
      <c r="C102" s="232"/>
    </row>
    <row r="103">
      <c r="C103" s="232"/>
    </row>
    <row r="104">
      <c r="C104" s="232"/>
    </row>
    <row r="105">
      <c r="C105" s="232"/>
    </row>
    <row r="106">
      <c r="C106" s="232"/>
    </row>
    <row r="107">
      <c r="C107" s="232"/>
    </row>
    <row r="108">
      <c r="C108" s="232"/>
    </row>
    <row r="109">
      <c r="C109" s="232"/>
    </row>
    <row r="110">
      <c r="C110" s="232"/>
    </row>
    <row r="111">
      <c r="C111" s="232"/>
    </row>
    <row r="112">
      <c r="C112" s="232"/>
    </row>
    <row r="113">
      <c r="C113" s="232"/>
    </row>
    <row r="114">
      <c r="C114" s="232"/>
    </row>
    <row r="115">
      <c r="C115" s="232"/>
    </row>
    <row r="116">
      <c r="C116" s="232"/>
    </row>
    <row r="117">
      <c r="C117" s="232"/>
    </row>
    <row r="118">
      <c r="C118" s="232"/>
    </row>
    <row r="119">
      <c r="C119" s="232"/>
    </row>
    <row r="120">
      <c r="C120" s="232"/>
    </row>
    <row r="121">
      <c r="C121" s="232"/>
    </row>
    <row r="122">
      <c r="C122" s="232"/>
    </row>
    <row r="123">
      <c r="C123" s="232"/>
    </row>
    <row r="124">
      <c r="C124" s="232"/>
    </row>
    <row r="125">
      <c r="C125" s="232"/>
    </row>
    <row r="126">
      <c r="C126" s="232"/>
    </row>
    <row r="127">
      <c r="C127" s="232"/>
    </row>
    <row r="128">
      <c r="C128" s="232"/>
    </row>
    <row r="129">
      <c r="C129" s="232"/>
    </row>
    <row r="130">
      <c r="C130" s="232"/>
    </row>
    <row r="131">
      <c r="C131" s="232"/>
    </row>
    <row r="132">
      <c r="C132" s="232"/>
    </row>
    <row r="133">
      <c r="C133" s="232"/>
    </row>
    <row r="134">
      <c r="C134" s="232"/>
    </row>
    <row r="135">
      <c r="C135" s="232"/>
    </row>
    <row r="136">
      <c r="C136" s="232"/>
    </row>
    <row r="137">
      <c r="C137" s="232"/>
    </row>
    <row r="138">
      <c r="C138" s="232"/>
    </row>
    <row r="139">
      <c r="C139" s="232"/>
    </row>
    <row r="140">
      <c r="C140" s="232"/>
    </row>
    <row r="141">
      <c r="C141" s="232"/>
    </row>
    <row r="142">
      <c r="C142" s="232"/>
    </row>
    <row r="143">
      <c r="C143" s="232"/>
    </row>
    <row r="144">
      <c r="C144" s="232"/>
    </row>
    <row r="145">
      <c r="C145" s="232"/>
    </row>
    <row r="146">
      <c r="C146" s="232"/>
    </row>
    <row r="147">
      <c r="C147" s="232"/>
    </row>
    <row r="148">
      <c r="C148" s="232"/>
    </row>
    <row r="149">
      <c r="C149" s="232"/>
    </row>
    <row r="150">
      <c r="C150" s="232"/>
    </row>
    <row r="151">
      <c r="C151" s="232"/>
    </row>
    <row r="152">
      <c r="C152" s="232"/>
    </row>
    <row r="153">
      <c r="C153" s="232"/>
    </row>
    <row r="154">
      <c r="C154" s="232"/>
    </row>
    <row r="155">
      <c r="C155" s="232"/>
    </row>
    <row r="156">
      <c r="C156" s="232"/>
    </row>
    <row r="157">
      <c r="C157" s="232"/>
    </row>
    <row r="158">
      <c r="C158" s="232"/>
    </row>
    <row r="159">
      <c r="C159" s="232"/>
    </row>
    <row r="160">
      <c r="C160" s="232"/>
    </row>
    <row r="161">
      <c r="C161" s="232"/>
    </row>
    <row r="162">
      <c r="C162" s="232"/>
    </row>
    <row r="163">
      <c r="C163" s="232"/>
    </row>
    <row r="164">
      <c r="C164" s="232"/>
    </row>
    <row r="165">
      <c r="C165" s="232"/>
    </row>
    <row r="166">
      <c r="C166" s="232"/>
    </row>
    <row r="167">
      <c r="C167" s="232"/>
    </row>
    <row r="168">
      <c r="C168" s="232"/>
    </row>
    <row r="169">
      <c r="C169" s="232"/>
    </row>
    <row r="170">
      <c r="C170" s="232"/>
    </row>
    <row r="171">
      <c r="C171" s="232"/>
    </row>
    <row r="172">
      <c r="C172" s="232"/>
    </row>
    <row r="173">
      <c r="C173" s="232"/>
    </row>
    <row r="174">
      <c r="C174" s="232"/>
    </row>
    <row r="175">
      <c r="C175" s="232"/>
    </row>
    <row r="176">
      <c r="C176" s="232"/>
    </row>
    <row r="177">
      <c r="C177" s="232"/>
    </row>
    <row r="178">
      <c r="C178" s="232"/>
    </row>
    <row r="179">
      <c r="C179" s="232"/>
    </row>
    <row r="180">
      <c r="C180" s="232"/>
    </row>
    <row r="181">
      <c r="C181" s="232"/>
    </row>
    <row r="182">
      <c r="C182" s="232"/>
    </row>
    <row r="183">
      <c r="C183" s="232"/>
    </row>
    <row r="184">
      <c r="C184" s="232"/>
    </row>
    <row r="185">
      <c r="C185" s="232"/>
    </row>
    <row r="186">
      <c r="C186" s="232"/>
    </row>
    <row r="187">
      <c r="C187" s="232"/>
    </row>
    <row r="188">
      <c r="C188" s="232"/>
    </row>
    <row r="189">
      <c r="C189" s="232"/>
    </row>
    <row r="190">
      <c r="C190" s="232"/>
    </row>
    <row r="191">
      <c r="C191" s="232"/>
    </row>
    <row r="192">
      <c r="C192" s="232"/>
    </row>
    <row r="193">
      <c r="C193" s="232"/>
    </row>
    <row r="194">
      <c r="C194" s="232"/>
    </row>
    <row r="195">
      <c r="C195" s="232"/>
    </row>
    <row r="196">
      <c r="C196" s="232"/>
    </row>
    <row r="197">
      <c r="C197" s="232"/>
    </row>
    <row r="198">
      <c r="C198" s="232"/>
    </row>
    <row r="199">
      <c r="C199" s="232"/>
    </row>
    <row r="200">
      <c r="C200" s="232"/>
    </row>
    <row r="201">
      <c r="C201" s="232"/>
    </row>
    <row r="202">
      <c r="C202" s="232"/>
    </row>
    <row r="203">
      <c r="C203" s="232"/>
    </row>
    <row r="204">
      <c r="C204" s="232"/>
    </row>
    <row r="205">
      <c r="C205" s="232"/>
    </row>
    <row r="206">
      <c r="C206" s="232"/>
    </row>
    <row r="207">
      <c r="C207" s="232"/>
    </row>
    <row r="208">
      <c r="C208" s="232"/>
    </row>
    <row r="209">
      <c r="C209" s="232"/>
    </row>
    <row r="210">
      <c r="C210" s="232"/>
    </row>
    <row r="211">
      <c r="C211" s="232"/>
    </row>
    <row r="212">
      <c r="C212" s="232"/>
    </row>
    <row r="213">
      <c r="C213" s="232"/>
    </row>
    <row r="214">
      <c r="C214" s="232"/>
    </row>
    <row r="215">
      <c r="C215" s="232"/>
    </row>
    <row r="216">
      <c r="C216" s="232"/>
    </row>
    <row r="217">
      <c r="C217" s="232"/>
    </row>
    <row r="218">
      <c r="C218" s="232"/>
    </row>
    <row r="219">
      <c r="C219" s="232"/>
    </row>
    <row r="220">
      <c r="C220" s="232"/>
    </row>
    <row r="221">
      <c r="C221" s="232"/>
    </row>
    <row r="222">
      <c r="C222" s="232"/>
    </row>
    <row r="223">
      <c r="C223" s="232"/>
    </row>
    <row r="224">
      <c r="C224" s="232"/>
    </row>
    <row r="225">
      <c r="C225" s="232"/>
    </row>
    <row r="226">
      <c r="C226" s="232"/>
    </row>
    <row r="227">
      <c r="C227" s="232"/>
    </row>
    <row r="228">
      <c r="C228" s="232"/>
    </row>
    <row r="229">
      <c r="C229" s="232"/>
    </row>
    <row r="230">
      <c r="C230" s="232"/>
    </row>
    <row r="231">
      <c r="C231" s="232"/>
    </row>
    <row r="232">
      <c r="C232" s="232"/>
    </row>
    <row r="233">
      <c r="C233" s="232"/>
    </row>
    <row r="234">
      <c r="C234" s="232"/>
    </row>
    <row r="235">
      <c r="C235" s="232"/>
    </row>
    <row r="236">
      <c r="C236" s="232"/>
    </row>
    <row r="237">
      <c r="C237" s="232"/>
    </row>
    <row r="238">
      <c r="C238" s="232"/>
    </row>
    <row r="239">
      <c r="C239" s="232"/>
    </row>
    <row r="240">
      <c r="C240" s="232"/>
    </row>
    <row r="241">
      <c r="C241" s="232"/>
    </row>
    <row r="242">
      <c r="C242" s="232"/>
    </row>
    <row r="243">
      <c r="C243" s="232"/>
    </row>
    <row r="244">
      <c r="C244" s="232"/>
    </row>
    <row r="245">
      <c r="C245" s="232"/>
    </row>
    <row r="246">
      <c r="C246" s="232"/>
    </row>
    <row r="247">
      <c r="C247" s="232"/>
    </row>
    <row r="248">
      <c r="C248" s="232"/>
    </row>
    <row r="249">
      <c r="C249" s="232"/>
    </row>
    <row r="250">
      <c r="C250" s="232"/>
    </row>
    <row r="251">
      <c r="C251" s="232"/>
    </row>
    <row r="252">
      <c r="C252" s="232"/>
    </row>
    <row r="253">
      <c r="C253" s="232"/>
    </row>
    <row r="254">
      <c r="C254" s="232"/>
    </row>
    <row r="255">
      <c r="C255" s="232"/>
    </row>
    <row r="256">
      <c r="C256" s="232"/>
    </row>
    <row r="257">
      <c r="C257" s="232"/>
    </row>
    <row r="258">
      <c r="C258" s="232"/>
    </row>
    <row r="259">
      <c r="C259" s="232"/>
    </row>
    <row r="260">
      <c r="C260" s="232"/>
    </row>
    <row r="261">
      <c r="C261" s="232"/>
    </row>
    <row r="262">
      <c r="C262" s="232"/>
    </row>
    <row r="263">
      <c r="C263" s="232"/>
    </row>
    <row r="264">
      <c r="C264" s="232"/>
    </row>
    <row r="265">
      <c r="C265" s="232"/>
    </row>
    <row r="266">
      <c r="C266" s="232"/>
    </row>
    <row r="267">
      <c r="C267" s="232"/>
    </row>
    <row r="268">
      <c r="C268" s="232"/>
    </row>
    <row r="269">
      <c r="C269" s="232"/>
    </row>
    <row r="270">
      <c r="C270" s="232"/>
    </row>
    <row r="271">
      <c r="C271" s="232"/>
    </row>
    <row r="272">
      <c r="C272" s="232"/>
    </row>
    <row r="273">
      <c r="C273" s="232"/>
    </row>
    <row r="274">
      <c r="C274" s="232"/>
    </row>
    <row r="275">
      <c r="C275" s="232"/>
    </row>
    <row r="276">
      <c r="C276" s="232"/>
    </row>
    <row r="277">
      <c r="C277" s="232"/>
    </row>
    <row r="278">
      <c r="C278" s="232"/>
    </row>
    <row r="279">
      <c r="C279" s="232"/>
    </row>
    <row r="280">
      <c r="C280" s="232"/>
    </row>
    <row r="281">
      <c r="C281" s="232"/>
    </row>
    <row r="282">
      <c r="C282" s="232"/>
    </row>
    <row r="283">
      <c r="C283" s="232"/>
    </row>
    <row r="284">
      <c r="C284" s="232"/>
    </row>
    <row r="285">
      <c r="C285" s="232"/>
    </row>
    <row r="286">
      <c r="C286" s="232"/>
    </row>
    <row r="287">
      <c r="C287" s="232"/>
    </row>
    <row r="288">
      <c r="C288" s="232"/>
    </row>
    <row r="289">
      <c r="C289" s="232"/>
    </row>
    <row r="290">
      <c r="C290" s="232"/>
    </row>
    <row r="291">
      <c r="C291" s="232"/>
    </row>
    <row r="292">
      <c r="C292" s="232"/>
    </row>
    <row r="293">
      <c r="C293" s="232"/>
    </row>
    <row r="294">
      <c r="C294" s="232"/>
    </row>
    <row r="295">
      <c r="C295" s="232"/>
    </row>
    <row r="296">
      <c r="C296" s="232"/>
    </row>
    <row r="297">
      <c r="C297" s="232"/>
    </row>
    <row r="298">
      <c r="C298" s="232"/>
    </row>
    <row r="299">
      <c r="C299" s="232"/>
    </row>
    <row r="300">
      <c r="C300" s="232"/>
    </row>
    <row r="301">
      <c r="C301" s="232"/>
    </row>
    <row r="302">
      <c r="C302" s="232"/>
    </row>
    <row r="303">
      <c r="C303" s="232"/>
    </row>
    <row r="304">
      <c r="C304" s="232"/>
    </row>
    <row r="305">
      <c r="C305" s="232"/>
    </row>
    <row r="306">
      <c r="C306" s="232"/>
    </row>
    <row r="307">
      <c r="C307" s="232"/>
    </row>
    <row r="308">
      <c r="C308" s="232"/>
    </row>
    <row r="309">
      <c r="C309" s="232"/>
    </row>
    <row r="310">
      <c r="C310" s="232"/>
    </row>
    <row r="311">
      <c r="C311" s="232"/>
    </row>
    <row r="312">
      <c r="C312" s="232"/>
    </row>
    <row r="313">
      <c r="C313" s="232"/>
    </row>
    <row r="314">
      <c r="C314" s="232"/>
    </row>
    <row r="315">
      <c r="C315" s="232"/>
    </row>
    <row r="316">
      <c r="C316" s="232"/>
    </row>
    <row r="317">
      <c r="C317" s="232"/>
    </row>
    <row r="318">
      <c r="C318" s="232"/>
    </row>
    <row r="319">
      <c r="C319" s="232"/>
    </row>
    <row r="320">
      <c r="C320" s="232"/>
    </row>
    <row r="321">
      <c r="C321" s="232"/>
    </row>
    <row r="322">
      <c r="C322" s="232"/>
    </row>
    <row r="323">
      <c r="C323" s="232"/>
    </row>
    <row r="324">
      <c r="C324" s="232"/>
    </row>
    <row r="325">
      <c r="C325" s="232"/>
    </row>
    <row r="326">
      <c r="C326" s="232"/>
    </row>
    <row r="327">
      <c r="C327" s="232"/>
    </row>
    <row r="328">
      <c r="C328" s="232"/>
    </row>
    <row r="329">
      <c r="C329" s="232"/>
    </row>
    <row r="330">
      <c r="C330" s="232"/>
    </row>
    <row r="331">
      <c r="C331" s="232"/>
    </row>
    <row r="332">
      <c r="C332" s="232"/>
    </row>
    <row r="333">
      <c r="C333" s="232"/>
    </row>
    <row r="334">
      <c r="C334" s="232"/>
    </row>
    <row r="335">
      <c r="C335" s="232"/>
    </row>
    <row r="336">
      <c r="C336" s="232"/>
    </row>
    <row r="337">
      <c r="C337" s="232"/>
    </row>
    <row r="338">
      <c r="C338" s="232"/>
    </row>
    <row r="339">
      <c r="C339" s="232"/>
    </row>
    <row r="340">
      <c r="C340" s="232"/>
    </row>
    <row r="341">
      <c r="C341" s="232"/>
    </row>
    <row r="342">
      <c r="C342" s="232"/>
    </row>
    <row r="343">
      <c r="C343" s="232"/>
    </row>
    <row r="344">
      <c r="C344" s="232"/>
    </row>
    <row r="345">
      <c r="C345" s="232"/>
    </row>
    <row r="346">
      <c r="C346" s="232"/>
    </row>
    <row r="347">
      <c r="C347" s="232"/>
    </row>
    <row r="348">
      <c r="C348" s="232"/>
    </row>
    <row r="349">
      <c r="C349" s="232"/>
    </row>
    <row r="350">
      <c r="C350" s="232"/>
    </row>
    <row r="351">
      <c r="C351" s="232"/>
    </row>
    <row r="352">
      <c r="C352" s="232"/>
    </row>
    <row r="353">
      <c r="C353" s="232"/>
    </row>
    <row r="354">
      <c r="C354" s="232"/>
    </row>
    <row r="355">
      <c r="C355" s="232"/>
    </row>
    <row r="356">
      <c r="C356" s="232"/>
    </row>
    <row r="357">
      <c r="C357" s="232"/>
    </row>
    <row r="358">
      <c r="C358" s="232"/>
    </row>
    <row r="359">
      <c r="C359" s="232"/>
    </row>
    <row r="360">
      <c r="C360" s="232"/>
    </row>
    <row r="361">
      <c r="C361" s="232"/>
    </row>
    <row r="362">
      <c r="C362" s="232"/>
    </row>
    <row r="363">
      <c r="C363" s="232"/>
    </row>
    <row r="364">
      <c r="C364" s="232"/>
    </row>
    <row r="365">
      <c r="C365" s="232"/>
    </row>
    <row r="366">
      <c r="C366" s="232"/>
    </row>
    <row r="367">
      <c r="C367" s="232"/>
    </row>
    <row r="368">
      <c r="C368" s="232"/>
    </row>
    <row r="369">
      <c r="C369" s="232"/>
    </row>
    <row r="370">
      <c r="C370" s="232"/>
    </row>
    <row r="371">
      <c r="C371" s="232"/>
    </row>
    <row r="372">
      <c r="C372" s="232"/>
    </row>
    <row r="373">
      <c r="C373" s="232"/>
    </row>
    <row r="374">
      <c r="C374" s="232"/>
    </row>
    <row r="375">
      <c r="C375" s="232"/>
    </row>
    <row r="376">
      <c r="C376" s="232"/>
    </row>
    <row r="377">
      <c r="C377" s="232"/>
    </row>
    <row r="378">
      <c r="C378" s="232"/>
    </row>
    <row r="379">
      <c r="C379" s="232"/>
    </row>
    <row r="380">
      <c r="C380" s="232"/>
    </row>
    <row r="381">
      <c r="C381" s="232"/>
    </row>
    <row r="382">
      <c r="C382" s="232"/>
    </row>
    <row r="383">
      <c r="C383" s="232"/>
    </row>
    <row r="384">
      <c r="C384" s="232"/>
    </row>
    <row r="385">
      <c r="C385" s="232"/>
    </row>
    <row r="386">
      <c r="C386" s="232"/>
    </row>
    <row r="387">
      <c r="C387" s="232"/>
    </row>
    <row r="388">
      <c r="C388" s="232"/>
    </row>
    <row r="389">
      <c r="C389" s="232"/>
    </row>
    <row r="390">
      <c r="C390" s="232"/>
    </row>
    <row r="391">
      <c r="C391" s="232"/>
    </row>
    <row r="392">
      <c r="C392" s="232"/>
    </row>
    <row r="393">
      <c r="C393" s="232"/>
    </row>
    <row r="394">
      <c r="C394" s="232"/>
    </row>
    <row r="395">
      <c r="C395" s="232"/>
    </row>
    <row r="396">
      <c r="C396" s="232"/>
    </row>
    <row r="397">
      <c r="C397" s="232"/>
    </row>
    <row r="398">
      <c r="C398" s="232"/>
    </row>
    <row r="399">
      <c r="C399" s="232"/>
    </row>
    <row r="400">
      <c r="C400" s="232"/>
    </row>
    <row r="401">
      <c r="C401" s="232"/>
    </row>
    <row r="402">
      <c r="C402" s="232"/>
    </row>
    <row r="403">
      <c r="C403" s="232"/>
    </row>
    <row r="404">
      <c r="C404" s="232"/>
    </row>
    <row r="405">
      <c r="C405" s="232"/>
    </row>
    <row r="406">
      <c r="C406" s="232"/>
    </row>
    <row r="407">
      <c r="C407" s="232"/>
    </row>
    <row r="408">
      <c r="C408" s="232"/>
    </row>
    <row r="409">
      <c r="C409" s="232"/>
    </row>
    <row r="410">
      <c r="C410" s="232"/>
    </row>
    <row r="411">
      <c r="C411" s="232"/>
    </row>
    <row r="412">
      <c r="C412" s="232"/>
    </row>
    <row r="413">
      <c r="C413" s="232"/>
    </row>
    <row r="414">
      <c r="C414" s="232"/>
    </row>
    <row r="415">
      <c r="C415" s="232"/>
    </row>
    <row r="416">
      <c r="C416" s="232"/>
    </row>
    <row r="417">
      <c r="C417" s="232"/>
    </row>
    <row r="418">
      <c r="C418" s="232"/>
    </row>
    <row r="419">
      <c r="C419" s="232"/>
    </row>
    <row r="420">
      <c r="C420" s="232"/>
    </row>
    <row r="421">
      <c r="C421" s="232"/>
    </row>
    <row r="422">
      <c r="C422" s="232"/>
    </row>
    <row r="423">
      <c r="C423" s="232"/>
    </row>
    <row r="424">
      <c r="C424" s="232"/>
    </row>
    <row r="425">
      <c r="C425" s="232"/>
    </row>
    <row r="426">
      <c r="C426" s="232"/>
    </row>
    <row r="427">
      <c r="C427" s="232"/>
    </row>
    <row r="428">
      <c r="C428" s="232"/>
    </row>
    <row r="429">
      <c r="C429" s="232"/>
    </row>
    <row r="430">
      <c r="C430" s="232"/>
    </row>
    <row r="431">
      <c r="C431" s="232"/>
    </row>
    <row r="432">
      <c r="C432" s="232"/>
    </row>
    <row r="433">
      <c r="C433" s="232"/>
    </row>
    <row r="434">
      <c r="C434" s="232"/>
    </row>
    <row r="435">
      <c r="C435" s="232"/>
    </row>
    <row r="436">
      <c r="C436" s="232"/>
    </row>
    <row r="437">
      <c r="C437" s="232"/>
    </row>
    <row r="438">
      <c r="C438" s="232"/>
    </row>
    <row r="439">
      <c r="C439" s="232"/>
    </row>
    <row r="440">
      <c r="C440" s="232"/>
    </row>
    <row r="441">
      <c r="C441" s="232"/>
    </row>
    <row r="442">
      <c r="C442" s="232"/>
    </row>
    <row r="443">
      <c r="C443" s="232"/>
    </row>
    <row r="444">
      <c r="C444" s="232"/>
    </row>
    <row r="445">
      <c r="C445" s="232"/>
    </row>
    <row r="446">
      <c r="C446" s="232"/>
    </row>
    <row r="447">
      <c r="C447" s="232"/>
    </row>
    <row r="448">
      <c r="C448" s="232"/>
    </row>
    <row r="449">
      <c r="C449" s="232"/>
    </row>
    <row r="450">
      <c r="C450" s="232"/>
    </row>
    <row r="451">
      <c r="C451" s="232"/>
    </row>
    <row r="452">
      <c r="C452" s="232"/>
    </row>
    <row r="453">
      <c r="C453" s="232"/>
    </row>
    <row r="454">
      <c r="C454" s="232"/>
    </row>
    <row r="455">
      <c r="C455" s="232"/>
    </row>
    <row r="456">
      <c r="C456" s="232"/>
    </row>
    <row r="457">
      <c r="C457" s="232"/>
    </row>
    <row r="458">
      <c r="C458" s="232"/>
    </row>
    <row r="459">
      <c r="C459" s="232"/>
    </row>
    <row r="460">
      <c r="C460" s="232"/>
    </row>
    <row r="461">
      <c r="C461" s="232"/>
    </row>
    <row r="462">
      <c r="C462" s="232"/>
    </row>
    <row r="463">
      <c r="C463" s="232"/>
    </row>
    <row r="464">
      <c r="C464" s="232"/>
    </row>
    <row r="465">
      <c r="C465" s="232"/>
    </row>
    <row r="466">
      <c r="C466" s="232"/>
    </row>
    <row r="467">
      <c r="C467" s="232"/>
    </row>
    <row r="468">
      <c r="C468" s="232"/>
    </row>
    <row r="469">
      <c r="C469" s="232"/>
    </row>
    <row r="470">
      <c r="C470" s="232"/>
    </row>
    <row r="471">
      <c r="C471" s="232"/>
    </row>
    <row r="472">
      <c r="C472" s="232"/>
    </row>
    <row r="473">
      <c r="C473" s="232"/>
    </row>
    <row r="474">
      <c r="C474" s="232"/>
    </row>
    <row r="475">
      <c r="C475" s="232"/>
    </row>
    <row r="476">
      <c r="C476" s="232"/>
    </row>
    <row r="477">
      <c r="C477" s="232"/>
    </row>
    <row r="478">
      <c r="C478" s="232"/>
    </row>
    <row r="479">
      <c r="C479" s="232"/>
    </row>
    <row r="480">
      <c r="C480" s="232"/>
    </row>
    <row r="481">
      <c r="C481" s="232"/>
    </row>
    <row r="482">
      <c r="C482" s="232"/>
    </row>
    <row r="483">
      <c r="C483" s="232"/>
    </row>
    <row r="484">
      <c r="C484" s="232"/>
    </row>
    <row r="485">
      <c r="C485" s="232"/>
    </row>
    <row r="486">
      <c r="C486" s="232"/>
    </row>
    <row r="487">
      <c r="C487" s="232"/>
    </row>
    <row r="488">
      <c r="C488" s="232"/>
    </row>
    <row r="489">
      <c r="C489" s="232"/>
    </row>
    <row r="490">
      <c r="C490" s="232"/>
    </row>
    <row r="491">
      <c r="C491" s="232"/>
    </row>
    <row r="492">
      <c r="C492" s="232"/>
    </row>
    <row r="493">
      <c r="C493" s="232"/>
    </row>
    <row r="494">
      <c r="C494" s="232"/>
    </row>
    <row r="495">
      <c r="C495" s="232"/>
    </row>
    <row r="496">
      <c r="C496" s="232"/>
    </row>
    <row r="497">
      <c r="C497" s="232"/>
    </row>
    <row r="498">
      <c r="C498" s="232"/>
    </row>
    <row r="499">
      <c r="C499" s="232"/>
    </row>
    <row r="500">
      <c r="C500" s="232"/>
    </row>
    <row r="501">
      <c r="C501" s="232"/>
    </row>
    <row r="502">
      <c r="C502" s="232"/>
    </row>
    <row r="503">
      <c r="C503" s="232"/>
    </row>
    <row r="504">
      <c r="C504" s="232"/>
    </row>
    <row r="505">
      <c r="C505" s="232"/>
    </row>
    <row r="506">
      <c r="C506" s="232"/>
    </row>
    <row r="507">
      <c r="C507" s="232"/>
    </row>
    <row r="508">
      <c r="C508" s="232"/>
    </row>
    <row r="509">
      <c r="C509" s="232"/>
    </row>
    <row r="510">
      <c r="C510" s="232"/>
    </row>
    <row r="511">
      <c r="C511" s="232"/>
    </row>
    <row r="512">
      <c r="C512" s="232"/>
    </row>
    <row r="513">
      <c r="C513" s="232"/>
    </row>
    <row r="514">
      <c r="C514" s="232"/>
    </row>
    <row r="515">
      <c r="C515" s="232"/>
    </row>
    <row r="516">
      <c r="C516" s="232"/>
    </row>
    <row r="517">
      <c r="C517" s="232"/>
    </row>
    <row r="518">
      <c r="C518" s="232"/>
    </row>
    <row r="519">
      <c r="C519" s="232"/>
    </row>
    <row r="520">
      <c r="C520" s="232"/>
    </row>
    <row r="521">
      <c r="C521" s="232"/>
    </row>
    <row r="522">
      <c r="C522" s="232"/>
    </row>
    <row r="523">
      <c r="C523" s="232"/>
    </row>
    <row r="524">
      <c r="C524" s="232"/>
    </row>
    <row r="525">
      <c r="C525" s="232"/>
    </row>
    <row r="526">
      <c r="C526" s="232"/>
    </row>
    <row r="527">
      <c r="C527" s="232"/>
    </row>
    <row r="528">
      <c r="C528" s="232"/>
    </row>
    <row r="529">
      <c r="C529" s="232"/>
    </row>
    <row r="530">
      <c r="C530" s="232"/>
    </row>
    <row r="531">
      <c r="C531" s="232"/>
    </row>
    <row r="532">
      <c r="C532" s="232"/>
    </row>
    <row r="533">
      <c r="C533" s="232"/>
    </row>
    <row r="534">
      <c r="C534" s="232"/>
    </row>
    <row r="535">
      <c r="C535" s="232"/>
    </row>
    <row r="536">
      <c r="C536" s="232"/>
    </row>
    <row r="537">
      <c r="C537" s="232"/>
    </row>
    <row r="538">
      <c r="C538" s="232"/>
    </row>
    <row r="539">
      <c r="C539" s="232"/>
    </row>
    <row r="540">
      <c r="C540" s="232"/>
    </row>
    <row r="541">
      <c r="C541" s="232"/>
    </row>
    <row r="542">
      <c r="C542" s="232"/>
    </row>
    <row r="543">
      <c r="C543" s="232"/>
    </row>
    <row r="544">
      <c r="C544" s="232"/>
    </row>
    <row r="545">
      <c r="C545" s="232"/>
    </row>
    <row r="546">
      <c r="C546" s="232"/>
    </row>
    <row r="547">
      <c r="C547" s="232"/>
    </row>
    <row r="548">
      <c r="C548" s="232"/>
    </row>
    <row r="549">
      <c r="C549" s="232"/>
    </row>
    <row r="550">
      <c r="C550" s="232"/>
    </row>
    <row r="551">
      <c r="C551" s="232"/>
    </row>
    <row r="552">
      <c r="C552" s="232"/>
    </row>
    <row r="553">
      <c r="C553" s="232"/>
    </row>
    <row r="554">
      <c r="C554" s="232"/>
    </row>
    <row r="555">
      <c r="C555" s="232"/>
    </row>
    <row r="556">
      <c r="C556" s="232"/>
    </row>
    <row r="557">
      <c r="C557" s="232"/>
    </row>
    <row r="558">
      <c r="C558" s="232"/>
    </row>
    <row r="559">
      <c r="C559" s="232"/>
    </row>
    <row r="560">
      <c r="C560" s="232"/>
    </row>
    <row r="561">
      <c r="C561" s="232"/>
    </row>
    <row r="562">
      <c r="C562" s="232"/>
    </row>
    <row r="563">
      <c r="C563" s="232"/>
    </row>
    <row r="564">
      <c r="C564" s="232"/>
    </row>
    <row r="565">
      <c r="C565" s="232"/>
    </row>
    <row r="566">
      <c r="C566" s="232"/>
    </row>
    <row r="567">
      <c r="C567" s="232"/>
    </row>
    <row r="568">
      <c r="C568" s="232"/>
    </row>
    <row r="569">
      <c r="C569" s="232"/>
    </row>
    <row r="570">
      <c r="C570" s="232"/>
    </row>
    <row r="571">
      <c r="C571" s="232"/>
    </row>
    <row r="572">
      <c r="C572" s="232"/>
    </row>
    <row r="573">
      <c r="C573" s="232"/>
    </row>
    <row r="574">
      <c r="C574" s="232"/>
    </row>
    <row r="575">
      <c r="C575" s="232"/>
    </row>
    <row r="576">
      <c r="C576" s="232"/>
    </row>
    <row r="577">
      <c r="C577" s="232"/>
    </row>
    <row r="578">
      <c r="C578" s="232"/>
    </row>
    <row r="579">
      <c r="C579" s="232"/>
    </row>
    <row r="580">
      <c r="C580" s="232"/>
    </row>
    <row r="581">
      <c r="C581" s="232"/>
    </row>
    <row r="582">
      <c r="C582" s="232"/>
    </row>
    <row r="583">
      <c r="C583" s="232"/>
    </row>
    <row r="584">
      <c r="C584" s="232"/>
    </row>
    <row r="585">
      <c r="C585" s="232"/>
    </row>
    <row r="586">
      <c r="C586" s="232"/>
    </row>
    <row r="587">
      <c r="C587" s="232"/>
    </row>
    <row r="588">
      <c r="C588" s="232"/>
    </row>
    <row r="589">
      <c r="C589" s="232"/>
    </row>
    <row r="590">
      <c r="C590" s="232"/>
    </row>
    <row r="591">
      <c r="C591" s="232"/>
    </row>
    <row r="592">
      <c r="C592" s="232"/>
    </row>
    <row r="593">
      <c r="C593" s="232"/>
    </row>
    <row r="594">
      <c r="C594" s="232"/>
    </row>
    <row r="595">
      <c r="C595" s="232"/>
    </row>
    <row r="596">
      <c r="C596" s="232"/>
    </row>
    <row r="597">
      <c r="C597" s="232"/>
    </row>
    <row r="598">
      <c r="C598" s="232"/>
    </row>
    <row r="599">
      <c r="C599" s="232"/>
    </row>
    <row r="600">
      <c r="C600" s="232"/>
    </row>
    <row r="601">
      <c r="C601" s="232"/>
    </row>
    <row r="602">
      <c r="C602" s="232"/>
    </row>
    <row r="603">
      <c r="C603" s="232"/>
    </row>
    <row r="604">
      <c r="C604" s="232"/>
    </row>
    <row r="605">
      <c r="C605" s="232"/>
    </row>
    <row r="606">
      <c r="C606" s="232"/>
    </row>
    <row r="607">
      <c r="C607" s="232"/>
    </row>
    <row r="608">
      <c r="C608" s="232"/>
    </row>
    <row r="609">
      <c r="C609" s="232"/>
    </row>
    <row r="610">
      <c r="C610" s="232"/>
    </row>
    <row r="611">
      <c r="C611" s="232"/>
    </row>
    <row r="612">
      <c r="C612" s="232"/>
    </row>
    <row r="613">
      <c r="C613" s="232"/>
    </row>
    <row r="614">
      <c r="C614" s="232"/>
    </row>
    <row r="615">
      <c r="C615" s="232"/>
    </row>
    <row r="616">
      <c r="C616" s="232"/>
    </row>
    <row r="617">
      <c r="C617" s="232"/>
    </row>
    <row r="618">
      <c r="C618" s="232"/>
    </row>
    <row r="619">
      <c r="C619" s="232"/>
    </row>
    <row r="620">
      <c r="C620" s="232"/>
    </row>
    <row r="621">
      <c r="C621" s="232"/>
    </row>
    <row r="622">
      <c r="C622" s="232"/>
    </row>
    <row r="623">
      <c r="C623" s="232"/>
    </row>
    <row r="624">
      <c r="C624" s="232"/>
    </row>
    <row r="625">
      <c r="C625" s="232"/>
    </row>
    <row r="626">
      <c r="C626" s="232"/>
    </row>
    <row r="627">
      <c r="C627" s="232"/>
    </row>
    <row r="628">
      <c r="C628" s="232"/>
    </row>
    <row r="629">
      <c r="C629" s="232"/>
    </row>
    <row r="630">
      <c r="C630" s="232"/>
    </row>
    <row r="631">
      <c r="C631" s="232"/>
    </row>
    <row r="632">
      <c r="C632" s="232"/>
    </row>
    <row r="633">
      <c r="C633" s="232"/>
    </row>
    <row r="634">
      <c r="C634" s="232"/>
    </row>
    <row r="635">
      <c r="C635" s="232"/>
    </row>
    <row r="636">
      <c r="C636" s="232"/>
    </row>
    <row r="637">
      <c r="C637" s="232"/>
    </row>
    <row r="638">
      <c r="C638" s="232"/>
    </row>
    <row r="639">
      <c r="C639" s="232"/>
    </row>
    <row r="640">
      <c r="C640" s="232"/>
    </row>
    <row r="641">
      <c r="C641" s="232"/>
    </row>
    <row r="642">
      <c r="C642" s="232"/>
    </row>
    <row r="643">
      <c r="C643" s="232"/>
    </row>
    <row r="644">
      <c r="C644" s="232"/>
    </row>
    <row r="645">
      <c r="C645" s="232"/>
    </row>
    <row r="646">
      <c r="C646" s="232"/>
    </row>
    <row r="647">
      <c r="C647" s="232"/>
    </row>
    <row r="648">
      <c r="C648" s="232"/>
    </row>
    <row r="649">
      <c r="C649" s="232"/>
    </row>
    <row r="650">
      <c r="C650" s="232"/>
    </row>
    <row r="651">
      <c r="C651" s="232"/>
    </row>
    <row r="652">
      <c r="C652" s="232"/>
    </row>
    <row r="653">
      <c r="C653" s="232"/>
    </row>
    <row r="654">
      <c r="C654" s="232"/>
    </row>
    <row r="655">
      <c r="C655" s="232"/>
    </row>
    <row r="656">
      <c r="C656" s="232"/>
    </row>
    <row r="657">
      <c r="C657" s="232"/>
    </row>
    <row r="658">
      <c r="C658" s="232"/>
    </row>
    <row r="659">
      <c r="C659" s="232"/>
    </row>
    <row r="660">
      <c r="C660" s="232"/>
    </row>
    <row r="661">
      <c r="C661" s="232"/>
    </row>
    <row r="662">
      <c r="C662" s="232"/>
    </row>
    <row r="663">
      <c r="C663" s="232"/>
    </row>
    <row r="664">
      <c r="C664" s="232"/>
    </row>
    <row r="665">
      <c r="C665" s="232"/>
    </row>
    <row r="666">
      <c r="C666" s="232"/>
    </row>
    <row r="667">
      <c r="C667" s="232"/>
    </row>
    <row r="668">
      <c r="C668" s="232"/>
    </row>
    <row r="669">
      <c r="C669" s="232"/>
    </row>
    <row r="670">
      <c r="C670" s="232"/>
    </row>
    <row r="671">
      <c r="C671" s="232"/>
    </row>
    <row r="672">
      <c r="C672" s="232"/>
    </row>
    <row r="673">
      <c r="C673" s="232"/>
    </row>
    <row r="674">
      <c r="C674" s="232"/>
    </row>
    <row r="675">
      <c r="C675" s="232"/>
    </row>
    <row r="676">
      <c r="C676" s="232"/>
    </row>
    <row r="677">
      <c r="C677" s="232"/>
    </row>
    <row r="678">
      <c r="C678" s="232"/>
    </row>
    <row r="679">
      <c r="C679" s="232"/>
    </row>
    <row r="680">
      <c r="C680" s="232"/>
    </row>
    <row r="681">
      <c r="C681" s="232"/>
    </row>
    <row r="682">
      <c r="C682" s="232"/>
    </row>
    <row r="683">
      <c r="C683" s="232"/>
    </row>
    <row r="684">
      <c r="C684" s="232"/>
    </row>
    <row r="685">
      <c r="C685" s="232"/>
    </row>
    <row r="686">
      <c r="C686" s="232"/>
    </row>
    <row r="687">
      <c r="C687" s="232"/>
    </row>
    <row r="688">
      <c r="C688" s="232"/>
    </row>
    <row r="689">
      <c r="C689" s="232"/>
    </row>
    <row r="690">
      <c r="C690" s="232"/>
    </row>
    <row r="691">
      <c r="C691" s="232"/>
    </row>
    <row r="692">
      <c r="C692" s="232"/>
    </row>
    <row r="693">
      <c r="C693" s="232"/>
    </row>
    <row r="694">
      <c r="C694" s="232"/>
    </row>
    <row r="695">
      <c r="C695" s="232"/>
    </row>
    <row r="696">
      <c r="C696" s="232"/>
    </row>
    <row r="697">
      <c r="C697" s="232"/>
    </row>
    <row r="698">
      <c r="C698" s="232"/>
    </row>
    <row r="699">
      <c r="C699" s="232"/>
    </row>
    <row r="700">
      <c r="C700" s="232"/>
    </row>
    <row r="701">
      <c r="C701" s="232"/>
    </row>
    <row r="702">
      <c r="C702" s="232"/>
    </row>
    <row r="703">
      <c r="C703" s="232"/>
    </row>
    <row r="704">
      <c r="C704" s="232"/>
    </row>
    <row r="705">
      <c r="C705" s="232"/>
    </row>
    <row r="706">
      <c r="C706" s="232"/>
    </row>
    <row r="707">
      <c r="C707" s="232"/>
    </row>
    <row r="708">
      <c r="C708" s="232"/>
    </row>
    <row r="709">
      <c r="C709" s="232"/>
    </row>
    <row r="710">
      <c r="C710" s="232"/>
    </row>
    <row r="711">
      <c r="C711" s="232"/>
    </row>
    <row r="712">
      <c r="C712" s="232"/>
    </row>
    <row r="713">
      <c r="C713" s="232"/>
    </row>
    <row r="714">
      <c r="C714" s="232"/>
    </row>
    <row r="715">
      <c r="C715" s="232"/>
    </row>
    <row r="716">
      <c r="C716" s="232"/>
    </row>
    <row r="717">
      <c r="C717" s="232"/>
    </row>
    <row r="718">
      <c r="C718" s="232"/>
    </row>
    <row r="719">
      <c r="C719" s="232"/>
    </row>
    <row r="720">
      <c r="C720" s="232"/>
    </row>
    <row r="721">
      <c r="C721" s="232"/>
    </row>
    <row r="722">
      <c r="C722" s="232"/>
    </row>
    <row r="723">
      <c r="C723" s="232"/>
    </row>
    <row r="724">
      <c r="C724" s="232"/>
    </row>
    <row r="725">
      <c r="C725" s="232"/>
    </row>
    <row r="726">
      <c r="C726" s="232"/>
    </row>
    <row r="727">
      <c r="C727" s="232"/>
    </row>
    <row r="728">
      <c r="C728" s="232"/>
    </row>
    <row r="729">
      <c r="C729" s="232"/>
    </row>
    <row r="730">
      <c r="C730" s="232"/>
    </row>
    <row r="731">
      <c r="C731" s="232"/>
    </row>
    <row r="732">
      <c r="C732" s="232"/>
    </row>
    <row r="733">
      <c r="C733" s="232"/>
    </row>
    <row r="734">
      <c r="C734" s="232"/>
    </row>
    <row r="735">
      <c r="C735" s="232"/>
    </row>
    <row r="736">
      <c r="C736" s="232"/>
    </row>
    <row r="737">
      <c r="C737" s="232"/>
    </row>
    <row r="738">
      <c r="C738" s="232"/>
    </row>
    <row r="739">
      <c r="C739" s="232"/>
    </row>
    <row r="740">
      <c r="C740" s="232"/>
    </row>
    <row r="741">
      <c r="C741" s="232"/>
    </row>
    <row r="742">
      <c r="C742" s="232"/>
    </row>
    <row r="743">
      <c r="C743" s="232"/>
    </row>
    <row r="744">
      <c r="C744" s="232"/>
    </row>
    <row r="745">
      <c r="C745" s="232"/>
    </row>
    <row r="746">
      <c r="C746" s="232"/>
    </row>
    <row r="747">
      <c r="C747" s="232"/>
    </row>
    <row r="748">
      <c r="C748" s="232"/>
    </row>
    <row r="749">
      <c r="C749" s="232"/>
    </row>
    <row r="750">
      <c r="C750" s="232"/>
    </row>
    <row r="751">
      <c r="C751" s="232"/>
    </row>
    <row r="752">
      <c r="C752" s="232"/>
    </row>
    <row r="753">
      <c r="C753" s="232"/>
    </row>
    <row r="754">
      <c r="C754" s="232"/>
    </row>
    <row r="755">
      <c r="C755" s="232"/>
    </row>
    <row r="756">
      <c r="C756" s="232"/>
    </row>
    <row r="757">
      <c r="C757" s="232"/>
    </row>
    <row r="758">
      <c r="C758" s="232"/>
    </row>
    <row r="759">
      <c r="C759" s="232"/>
    </row>
    <row r="760">
      <c r="C760" s="232"/>
    </row>
    <row r="761">
      <c r="C761" s="232"/>
    </row>
    <row r="762">
      <c r="C762" s="232"/>
    </row>
    <row r="763">
      <c r="C763" s="232"/>
    </row>
    <row r="764">
      <c r="C764" s="232"/>
    </row>
    <row r="765">
      <c r="C765" s="232"/>
    </row>
    <row r="766">
      <c r="C766" s="232"/>
    </row>
    <row r="767">
      <c r="C767" s="232"/>
    </row>
    <row r="768">
      <c r="C768" s="232"/>
    </row>
    <row r="769">
      <c r="C769" s="232"/>
    </row>
    <row r="770">
      <c r="C770" s="232"/>
    </row>
    <row r="771">
      <c r="C771" s="232"/>
    </row>
    <row r="772">
      <c r="C772" s="232"/>
    </row>
    <row r="773">
      <c r="C773" s="232"/>
    </row>
    <row r="774">
      <c r="C774" s="232"/>
    </row>
    <row r="775">
      <c r="C775" s="232"/>
    </row>
    <row r="776">
      <c r="C776" s="232"/>
    </row>
    <row r="777">
      <c r="C777" s="232"/>
    </row>
    <row r="778">
      <c r="C778" s="232"/>
    </row>
    <row r="779">
      <c r="C779" s="232"/>
    </row>
    <row r="780">
      <c r="C780" s="232"/>
    </row>
    <row r="781">
      <c r="C781" s="232"/>
    </row>
    <row r="782">
      <c r="C782" s="232"/>
    </row>
    <row r="783">
      <c r="C783" s="232"/>
    </row>
    <row r="784">
      <c r="C784" s="232"/>
    </row>
    <row r="785">
      <c r="C785" s="232"/>
    </row>
    <row r="786">
      <c r="C786" s="232"/>
    </row>
    <row r="787">
      <c r="C787" s="232"/>
    </row>
    <row r="788">
      <c r="C788" s="232"/>
    </row>
    <row r="789">
      <c r="C789" s="232"/>
    </row>
    <row r="790">
      <c r="C790" s="232"/>
    </row>
    <row r="791">
      <c r="C791" s="232"/>
    </row>
    <row r="792">
      <c r="C792" s="232"/>
    </row>
    <row r="793">
      <c r="C793" s="232"/>
    </row>
    <row r="794">
      <c r="C794" s="232"/>
    </row>
    <row r="795">
      <c r="C795" s="232"/>
    </row>
    <row r="796">
      <c r="C796" s="232"/>
    </row>
    <row r="797">
      <c r="C797" s="232"/>
    </row>
    <row r="798">
      <c r="C798" s="232"/>
    </row>
    <row r="799">
      <c r="C799" s="232"/>
    </row>
    <row r="800">
      <c r="C800" s="232"/>
    </row>
    <row r="801">
      <c r="C801" s="232"/>
    </row>
    <row r="802">
      <c r="C802" s="232"/>
    </row>
    <row r="803">
      <c r="C803" s="232"/>
    </row>
    <row r="804">
      <c r="C804" s="232"/>
    </row>
    <row r="805">
      <c r="C805" s="232"/>
    </row>
    <row r="806">
      <c r="C806" s="232"/>
    </row>
    <row r="807">
      <c r="C807" s="232"/>
    </row>
    <row r="808">
      <c r="C808" s="232"/>
    </row>
    <row r="809">
      <c r="C809" s="232"/>
    </row>
    <row r="810">
      <c r="C810" s="232"/>
    </row>
    <row r="811">
      <c r="C811" s="232"/>
    </row>
    <row r="812">
      <c r="C812" s="232"/>
    </row>
    <row r="813">
      <c r="C813" s="232"/>
    </row>
    <row r="814">
      <c r="C814" s="232"/>
    </row>
    <row r="815">
      <c r="C815" s="232"/>
    </row>
    <row r="816">
      <c r="C816" s="232"/>
    </row>
    <row r="817">
      <c r="C817" s="232"/>
    </row>
    <row r="818">
      <c r="C818" s="232"/>
    </row>
    <row r="819">
      <c r="C819" s="232"/>
    </row>
    <row r="820">
      <c r="C820" s="232"/>
    </row>
    <row r="821">
      <c r="C821" s="232"/>
    </row>
    <row r="822">
      <c r="C822" s="232"/>
    </row>
    <row r="823">
      <c r="C823" s="232"/>
    </row>
    <row r="824">
      <c r="C824" s="232"/>
    </row>
    <row r="825">
      <c r="C825" s="232"/>
    </row>
    <row r="826">
      <c r="C826" s="232"/>
    </row>
    <row r="827">
      <c r="C827" s="232"/>
    </row>
    <row r="828">
      <c r="C828" s="232"/>
    </row>
    <row r="829">
      <c r="C829" s="232"/>
    </row>
    <row r="830">
      <c r="C830" s="232"/>
    </row>
    <row r="831">
      <c r="C831" s="232"/>
    </row>
    <row r="832">
      <c r="C832" s="232"/>
    </row>
    <row r="833">
      <c r="C833" s="232"/>
    </row>
    <row r="834">
      <c r="C834" s="232"/>
    </row>
    <row r="835">
      <c r="C835" s="232"/>
    </row>
    <row r="836">
      <c r="C836" s="232"/>
    </row>
    <row r="837">
      <c r="C837" s="232"/>
    </row>
    <row r="838">
      <c r="C838" s="232"/>
    </row>
    <row r="839">
      <c r="C839" s="232"/>
    </row>
    <row r="840">
      <c r="C840" s="232"/>
    </row>
    <row r="841">
      <c r="C841" s="232"/>
    </row>
    <row r="842">
      <c r="C842" s="232"/>
    </row>
    <row r="843">
      <c r="C843" s="232"/>
    </row>
    <row r="844">
      <c r="C844" s="232"/>
    </row>
    <row r="845">
      <c r="C845" s="232"/>
    </row>
    <row r="846">
      <c r="C846" s="232"/>
    </row>
    <row r="847">
      <c r="C847" s="232"/>
    </row>
    <row r="848">
      <c r="C848" s="232"/>
    </row>
    <row r="849">
      <c r="C849" s="232"/>
    </row>
    <row r="850">
      <c r="C850" s="232"/>
    </row>
    <row r="851">
      <c r="C851" s="232"/>
    </row>
    <row r="852">
      <c r="C852" s="232"/>
    </row>
    <row r="853">
      <c r="C853" s="232"/>
    </row>
    <row r="854">
      <c r="C854" s="232"/>
    </row>
    <row r="855">
      <c r="C855" s="232"/>
    </row>
    <row r="856">
      <c r="C856" s="232"/>
    </row>
    <row r="857">
      <c r="C857" s="232"/>
    </row>
    <row r="858">
      <c r="C858" s="232"/>
    </row>
    <row r="859">
      <c r="C859" s="232"/>
    </row>
    <row r="860">
      <c r="C860" s="232"/>
    </row>
    <row r="861">
      <c r="C861" s="232"/>
    </row>
    <row r="862">
      <c r="C862" s="232"/>
    </row>
    <row r="863">
      <c r="C863" s="232"/>
    </row>
    <row r="864">
      <c r="C864" s="232"/>
    </row>
    <row r="865">
      <c r="C865" s="232"/>
    </row>
    <row r="866">
      <c r="C866" s="232"/>
    </row>
    <row r="867">
      <c r="C867" s="232"/>
    </row>
    <row r="868">
      <c r="C868" s="232"/>
    </row>
    <row r="869">
      <c r="C869" s="232"/>
    </row>
    <row r="870">
      <c r="C870" s="232"/>
    </row>
    <row r="871">
      <c r="C871" s="232"/>
    </row>
    <row r="872">
      <c r="C872" s="232"/>
    </row>
    <row r="873">
      <c r="C873" s="232"/>
    </row>
    <row r="874">
      <c r="C874" s="232"/>
    </row>
    <row r="875">
      <c r="C875" s="232"/>
    </row>
    <row r="876">
      <c r="C876" s="232"/>
    </row>
    <row r="877">
      <c r="C877" s="232"/>
    </row>
    <row r="878">
      <c r="C878" s="232"/>
    </row>
    <row r="879">
      <c r="C879" s="232"/>
    </row>
    <row r="880">
      <c r="C880" s="232"/>
    </row>
    <row r="881">
      <c r="C881" s="232"/>
    </row>
    <row r="882">
      <c r="C882" s="232"/>
    </row>
    <row r="883">
      <c r="C883" s="232"/>
    </row>
    <row r="884">
      <c r="C884" s="232"/>
    </row>
    <row r="885">
      <c r="C885" s="232"/>
    </row>
    <row r="886">
      <c r="C886" s="232"/>
    </row>
    <row r="887">
      <c r="C887" s="232"/>
    </row>
    <row r="888">
      <c r="C888" s="232"/>
    </row>
    <row r="889">
      <c r="C889" s="232"/>
    </row>
    <row r="890">
      <c r="C890" s="232"/>
    </row>
    <row r="891">
      <c r="C891" s="232"/>
    </row>
    <row r="892">
      <c r="C892" s="232"/>
    </row>
    <row r="893">
      <c r="C893" s="232"/>
    </row>
    <row r="894">
      <c r="C894" s="232"/>
    </row>
    <row r="895">
      <c r="C895" s="232"/>
    </row>
    <row r="896">
      <c r="C896" s="232"/>
    </row>
    <row r="897">
      <c r="C897" s="232"/>
    </row>
    <row r="898">
      <c r="C898" s="232"/>
    </row>
    <row r="899">
      <c r="C899" s="232"/>
    </row>
    <row r="900">
      <c r="C900" s="232"/>
    </row>
    <row r="901">
      <c r="C901" s="232"/>
    </row>
    <row r="902">
      <c r="C902" s="232"/>
    </row>
    <row r="903">
      <c r="C903" s="232"/>
    </row>
    <row r="904">
      <c r="C904" s="232"/>
    </row>
    <row r="905">
      <c r="C905" s="232"/>
    </row>
    <row r="906">
      <c r="C906" s="232"/>
    </row>
    <row r="907">
      <c r="C907" s="232"/>
    </row>
    <row r="908">
      <c r="C908" s="232"/>
    </row>
    <row r="909">
      <c r="C909" s="232"/>
    </row>
    <row r="910">
      <c r="C910" s="232"/>
    </row>
    <row r="911">
      <c r="C911" s="232"/>
    </row>
    <row r="912">
      <c r="C912" s="232"/>
    </row>
    <row r="913">
      <c r="C913" s="232"/>
    </row>
    <row r="914">
      <c r="C914" s="232"/>
    </row>
    <row r="915">
      <c r="C915" s="232"/>
    </row>
    <row r="916">
      <c r="C916" s="232"/>
    </row>
    <row r="917">
      <c r="C917" s="232"/>
    </row>
    <row r="918">
      <c r="C918" s="232"/>
    </row>
    <row r="919">
      <c r="C919" s="232"/>
    </row>
    <row r="920">
      <c r="C920" s="232"/>
    </row>
    <row r="921">
      <c r="C921" s="232"/>
    </row>
    <row r="922">
      <c r="C922" s="232"/>
    </row>
    <row r="923">
      <c r="C923" s="232"/>
    </row>
    <row r="924">
      <c r="C924" s="232"/>
    </row>
    <row r="925">
      <c r="C925" s="232"/>
    </row>
    <row r="926">
      <c r="C926" s="232"/>
    </row>
    <row r="927">
      <c r="C927" s="232"/>
    </row>
    <row r="928">
      <c r="C928" s="232"/>
    </row>
    <row r="929">
      <c r="C929" s="232"/>
    </row>
    <row r="930">
      <c r="C930" s="232"/>
    </row>
    <row r="931">
      <c r="C931" s="232"/>
    </row>
    <row r="932">
      <c r="C932" s="232"/>
    </row>
    <row r="933">
      <c r="C933" s="232"/>
    </row>
    <row r="934">
      <c r="C934" s="232"/>
    </row>
    <row r="935">
      <c r="C935" s="232"/>
    </row>
    <row r="936">
      <c r="C936" s="232"/>
    </row>
    <row r="937">
      <c r="C937" s="232"/>
    </row>
    <row r="938">
      <c r="C938" s="232"/>
    </row>
    <row r="939">
      <c r="C939" s="232"/>
    </row>
    <row r="940">
      <c r="C940" s="232"/>
    </row>
    <row r="941">
      <c r="C941" s="232"/>
    </row>
    <row r="942">
      <c r="C942" s="232"/>
    </row>
    <row r="943">
      <c r="C943" s="232"/>
    </row>
    <row r="944">
      <c r="C944" s="232"/>
    </row>
    <row r="945">
      <c r="C945" s="232"/>
    </row>
    <row r="946">
      <c r="C946" s="232"/>
    </row>
    <row r="947">
      <c r="C947" s="232"/>
    </row>
    <row r="948">
      <c r="C948" s="232"/>
    </row>
    <row r="949">
      <c r="C949" s="232"/>
    </row>
    <row r="950">
      <c r="C950" s="232"/>
    </row>
    <row r="951">
      <c r="C951" s="232"/>
    </row>
    <row r="952">
      <c r="C952" s="232"/>
    </row>
    <row r="953">
      <c r="C953" s="232"/>
    </row>
    <row r="954">
      <c r="C954" s="232"/>
    </row>
    <row r="955">
      <c r="C955" s="232"/>
    </row>
    <row r="956">
      <c r="C956" s="232"/>
    </row>
    <row r="957">
      <c r="C957" s="232"/>
    </row>
    <row r="958">
      <c r="C958" s="232"/>
    </row>
    <row r="959">
      <c r="C959" s="232"/>
    </row>
    <row r="960">
      <c r="C960" s="232"/>
    </row>
    <row r="961">
      <c r="C961" s="232"/>
    </row>
    <row r="962">
      <c r="C962" s="232"/>
    </row>
    <row r="963">
      <c r="C963" s="232"/>
    </row>
    <row r="964">
      <c r="C964" s="232"/>
    </row>
    <row r="965">
      <c r="C965" s="232"/>
    </row>
    <row r="966">
      <c r="C966" s="232"/>
    </row>
    <row r="967">
      <c r="C967" s="232"/>
    </row>
    <row r="968">
      <c r="C968" s="232"/>
    </row>
    <row r="969">
      <c r="C969" s="232"/>
    </row>
    <row r="970">
      <c r="C970" s="232"/>
    </row>
    <row r="971">
      <c r="C971" s="232"/>
    </row>
    <row r="972">
      <c r="C972" s="232"/>
    </row>
    <row r="973">
      <c r="C973" s="232"/>
    </row>
    <row r="974">
      <c r="C974" s="232"/>
    </row>
    <row r="975">
      <c r="C975" s="232"/>
    </row>
    <row r="976">
      <c r="C976" s="232"/>
    </row>
    <row r="977">
      <c r="C977" s="232"/>
    </row>
    <row r="978">
      <c r="C978" s="232"/>
    </row>
    <row r="979">
      <c r="C979" s="232"/>
    </row>
    <row r="980">
      <c r="C980" s="232"/>
    </row>
    <row r="981">
      <c r="C981" s="232"/>
    </row>
    <row r="982">
      <c r="C982" s="232"/>
    </row>
    <row r="983">
      <c r="C983" s="232"/>
    </row>
    <row r="984">
      <c r="C984" s="232"/>
    </row>
    <row r="985">
      <c r="C985" s="232"/>
    </row>
    <row r="986">
      <c r="C986" s="232"/>
    </row>
    <row r="987">
      <c r="C987" s="232"/>
    </row>
    <row r="988">
      <c r="C988" s="232"/>
    </row>
    <row r="989">
      <c r="C989" s="232"/>
    </row>
    <row r="990">
      <c r="C990" s="232"/>
    </row>
    <row r="991">
      <c r="C991" s="232"/>
    </row>
    <row r="992">
      <c r="C992" s="232"/>
    </row>
    <row r="993">
      <c r="C993" s="232"/>
    </row>
    <row r="994">
      <c r="C994" s="232"/>
    </row>
    <row r="995">
      <c r="C995" s="232"/>
    </row>
    <row r="996">
      <c r="C996" s="232"/>
    </row>
    <row r="997">
      <c r="C997" s="232"/>
    </row>
    <row r="998">
      <c r="C998" s="232"/>
    </row>
    <row r="999">
      <c r="C999" s="232"/>
    </row>
  </sheetData>
  <mergeCells count="30">
    <mergeCell ref="AH1:AM1"/>
    <mergeCell ref="AN1:AS1"/>
    <mergeCell ref="AT1:AY1"/>
    <mergeCell ref="AZ1:BE1"/>
    <mergeCell ref="BF1:BK1"/>
    <mergeCell ref="D2:F2"/>
    <mergeCell ref="G2:I2"/>
    <mergeCell ref="J2:L2"/>
    <mergeCell ref="M2:O2"/>
    <mergeCell ref="P2:R2"/>
    <mergeCell ref="S2:U2"/>
    <mergeCell ref="V2:X2"/>
    <mergeCell ref="Y2:AA2"/>
    <mergeCell ref="B1:B2"/>
    <mergeCell ref="C1:C2"/>
    <mergeCell ref="D1:I1"/>
    <mergeCell ref="J1:O1"/>
    <mergeCell ref="P1:U1"/>
    <mergeCell ref="V1:AA1"/>
    <mergeCell ref="AB1:AG1"/>
    <mergeCell ref="BC2:BE2"/>
    <mergeCell ref="BF2:BH2"/>
    <mergeCell ref="BI2:BK2"/>
    <mergeCell ref="AB2:AD2"/>
    <mergeCell ref="AE2:AG2"/>
    <mergeCell ref="AH2:AJ2"/>
    <mergeCell ref="AK2:AM2"/>
    <mergeCell ref="AT2:AV2"/>
    <mergeCell ref="AW2:AY2"/>
    <mergeCell ref="AZ2:BB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88"/>
    <col customWidth="1" min="2" max="2" width="22.25"/>
    <col customWidth="1" min="3" max="3" width="10.13"/>
    <col customWidth="1" min="4" max="4" width="12.63"/>
    <col customWidth="1" min="5" max="5" width="10.63"/>
    <col customWidth="1" min="6" max="6" width="2.88"/>
    <col customWidth="1" min="7" max="7" width="12.63"/>
    <col customWidth="1" min="8" max="8" width="10.63"/>
    <col customWidth="1" min="9" max="9" width="2.88"/>
    <col customWidth="1" min="10" max="10" width="14.5"/>
    <col customWidth="1" min="11" max="11" width="2.5"/>
    <col customWidth="1" min="12" max="12" width="13.5"/>
    <col customWidth="1" min="13" max="13" width="10.63"/>
    <col customWidth="1" min="14" max="14" width="2.75"/>
    <col customWidth="1" min="15" max="15" width="13.5"/>
    <col customWidth="1" min="16" max="16" width="10.63"/>
    <col customWidth="1" min="17" max="17" width="2.75"/>
    <col customWidth="1" min="18" max="18" width="14.5"/>
    <col customWidth="1" min="19" max="19" width="2.5"/>
    <col customWidth="1" min="20" max="20" width="11.63"/>
    <col customWidth="1" min="21" max="21" width="10.63"/>
    <col customWidth="1" min="22" max="22" width="1.88"/>
    <col customWidth="1" min="23" max="23" width="12.63"/>
    <col customWidth="1" min="24" max="24" width="10.63"/>
    <col customWidth="1" min="25" max="25" width="1.88"/>
    <col customWidth="1" min="26" max="26" width="14.5"/>
    <col customWidth="1" min="27" max="27" width="2.5"/>
    <col customWidth="1" min="28" max="28" width="12.63"/>
    <col customWidth="1" min="29" max="29" width="10.63"/>
    <col customWidth="1" min="30" max="30" width="2.88"/>
    <col customWidth="1" min="31" max="31" width="12.63"/>
    <col customWidth="1" min="32" max="32" width="10.63"/>
    <col customWidth="1" min="33" max="33" width="1.88"/>
    <col customWidth="1" min="34" max="34" width="14.5"/>
    <col customWidth="1" min="35" max="35" width="2.5"/>
    <col customWidth="1" min="36" max="36" width="13.5"/>
    <col customWidth="1" min="37" max="37" width="10.63"/>
    <col customWidth="1" min="38" max="38" width="1.88"/>
    <col customWidth="1" min="39" max="39" width="12.63"/>
    <col customWidth="1" min="40" max="40" width="10.63"/>
    <col customWidth="1" min="41" max="41" width="1.88"/>
    <col customWidth="1" min="42" max="42" width="14.5"/>
    <col customWidth="1" min="43" max="43" width="2.5"/>
    <col customWidth="1" min="44" max="44" width="12.63"/>
    <col customWidth="1" min="45" max="45" width="10.63"/>
    <col customWidth="1" min="46" max="46" width="1.88"/>
    <col customWidth="1" min="47" max="47" width="13.5"/>
    <col customWidth="1" min="48" max="48" width="10.63"/>
    <col customWidth="1" min="49" max="49" width="1.88"/>
    <col customWidth="1" min="50" max="50" width="14.5"/>
    <col customWidth="1" min="51" max="51" width="2.5"/>
    <col customWidth="1" min="52" max="52" width="13.5"/>
    <col customWidth="1" min="53" max="53" width="10.63"/>
    <col customWidth="1" min="54" max="54" width="1.88"/>
    <col customWidth="1" min="55" max="55" width="12.63"/>
    <col customWidth="1" min="56" max="56" width="10.63"/>
    <col customWidth="1" min="57" max="57" width="1.88"/>
    <col customWidth="1" min="58" max="58" width="14.5"/>
    <col customWidth="1" min="59" max="59" width="2.5"/>
    <col customWidth="1" min="60" max="60" width="12.63"/>
    <col customWidth="1" min="61" max="61" width="10.63"/>
    <col customWidth="1" min="62" max="62" width="1.88"/>
    <col customWidth="1" min="63" max="63" width="12.63"/>
    <col customWidth="1" min="64" max="64" width="10.63"/>
    <col customWidth="1" min="65" max="65" width="1.88"/>
    <col customWidth="1" min="66" max="66" width="14.5"/>
    <col customWidth="1" min="67" max="67" width="2.5"/>
    <col customWidth="1" min="68" max="68" width="12.63"/>
    <col customWidth="1" min="69" max="69" width="10.63"/>
    <col customWidth="1" min="70" max="70" width="1.88"/>
    <col customWidth="1" min="71" max="71" width="13.5"/>
    <col customWidth="1" min="72" max="72" width="10.63"/>
    <col customWidth="1" min="73" max="73" width="1.88"/>
    <col customWidth="1" min="74" max="74" width="14.5"/>
    <col customWidth="1" min="75" max="75" width="2.5"/>
    <col customWidth="1" min="76" max="76" width="12.63"/>
    <col customWidth="1" min="77" max="77" width="10.63"/>
    <col customWidth="1" min="78" max="78" width="1.88"/>
    <col customWidth="1" min="79" max="79" width="12.63"/>
    <col customWidth="1" min="80" max="80" width="10.63"/>
    <col customWidth="1" min="81" max="81" width="2.5"/>
    <col customWidth="1" min="82" max="82" width="14.5"/>
    <col customWidth="1" min="83" max="83" width="2.5"/>
  </cols>
  <sheetData>
    <row r="1">
      <c r="A1" s="219"/>
      <c r="B1" s="7" t="s">
        <v>4</v>
      </c>
      <c r="C1" s="220" t="s">
        <v>5</v>
      </c>
      <c r="D1" s="8" t="s">
        <v>132</v>
      </c>
      <c r="E1" s="3"/>
      <c r="F1" s="3"/>
      <c r="G1" s="3"/>
      <c r="H1" s="3"/>
      <c r="I1" s="5"/>
      <c r="J1" s="234"/>
      <c r="K1" s="234"/>
      <c r="L1" s="8" t="s">
        <v>133</v>
      </c>
      <c r="M1" s="3"/>
      <c r="N1" s="3"/>
      <c r="O1" s="3"/>
      <c r="P1" s="3"/>
      <c r="Q1" s="5"/>
      <c r="R1" s="234"/>
      <c r="S1" s="234"/>
      <c r="T1" s="8" t="s">
        <v>134</v>
      </c>
      <c r="U1" s="3"/>
      <c r="V1" s="3"/>
      <c r="W1" s="3"/>
      <c r="X1" s="3"/>
      <c r="Y1" s="5"/>
      <c r="Z1" s="234"/>
      <c r="AA1" s="234"/>
      <c r="AB1" s="8" t="s">
        <v>135</v>
      </c>
      <c r="AC1" s="3"/>
      <c r="AD1" s="3"/>
      <c r="AE1" s="3"/>
      <c r="AF1" s="3"/>
      <c r="AG1" s="5"/>
      <c r="AH1" s="234"/>
      <c r="AI1" s="234"/>
      <c r="AJ1" s="8" t="s">
        <v>136</v>
      </c>
      <c r="AK1" s="3"/>
      <c r="AL1" s="3"/>
      <c r="AM1" s="3"/>
      <c r="AN1" s="3"/>
      <c r="AO1" s="5"/>
      <c r="AP1" s="234"/>
      <c r="AQ1" s="234"/>
      <c r="AR1" s="8" t="s">
        <v>137</v>
      </c>
      <c r="AS1" s="3"/>
      <c r="AT1" s="3"/>
      <c r="AU1" s="3"/>
      <c r="AV1" s="3"/>
      <c r="AW1" s="5"/>
      <c r="AX1" s="234"/>
      <c r="AY1" s="234"/>
      <c r="AZ1" s="8" t="s">
        <v>138</v>
      </c>
      <c r="BA1" s="3"/>
      <c r="BB1" s="3"/>
      <c r="BC1" s="3"/>
      <c r="BD1" s="3"/>
      <c r="BE1" s="5"/>
      <c r="BF1" s="234"/>
      <c r="BG1" s="234"/>
      <c r="BH1" s="8" t="s">
        <v>139</v>
      </c>
      <c r="BI1" s="3"/>
      <c r="BJ1" s="3"/>
      <c r="BK1" s="3"/>
      <c r="BL1" s="3"/>
      <c r="BM1" s="5"/>
      <c r="BN1" s="234"/>
      <c r="BO1" s="234"/>
      <c r="BP1" s="8" t="s">
        <v>140</v>
      </c>
      <c r="BQ1" s="3"/>
      <c r="BR1" s="3"/>
      <c r="BS1" s="3"/>
      <c r="BT1" s="3"/>
      <c r="BU1" s="5"/>
      <c r="BV1" s="234"/>
      <c r="BW1" s="234"/>
      <c r="BX1" s="8" t="s">
        <v>141</v>
      </c>
      <c r="BY1" s="3"/>
      <c r="BZ1" s="3"/>
      <c r="CA1" s="3"/>
      <c r="CB1" s="3"/>
      <c r="CC1" s="5"/>
      <c r="CD1" s="234"/>
      <c r="CE1" s="234"/>
    </row>
    <row r="2">
      <c r="A2" s="219"/>
      <c r="B2" s="11"/>
      <c r="C2" s="11"/>
      <c r="D2" s="216" t="s">
        <v>1</v>
      </c>
      <c r="E2" s="3"/>
      <c r="F2" s="5"/>
      <c r="G2" s="217">
        <v>2022.0</v>
      </c>
      <c r="H2" s="3"/>
      <c r="I2" s="5"/>
      <c r="J2" s="18" t="s">
        <v>3</v>
      </c>
      <c r="K2" s="18"/>
      <c r="L2" s="216" t="s">
        <v>1</v>
      </c>
      <c r="M2" s="3"/>
      <c r="N2" s="5"/>
      <c r="O2" s="217">
        <v>2022.0</v>
      </c>
      <c r="P2" s="3"/>
      <c r="Q2" s="5"/>
      <c r="R2" s="18" t="s">
        <v>3</v>
      </c>
      <c r="S2" s="18"/>
      <c r="T2" s="216" t="s">
        <v>1</v>
      </c>
      <c r="U2" s="3"/>
      <c r="V2" s="5"/>
      <c r="W2" s="217">
        <v>2022.0</v>
      </c>
      <c r="X2" s="3"/>
      <c r="Y2" s="5"/>
      <c r="Z2" s="18" t="s">
        <v>3</v>
      </c>
      <c r="AA2" s="18"/>
      <c r="AB2" s="216" t="s">
        <v>1</v>
      </c>
      <c r="AC2" s="3"/>
      <c r="AD2" s="5"/>
      <c r="AE2" s="217">
        <v>2022.0</v>
      </c>
      <c r="AF2" s="3"/>
      <c r="AG2" s="5"/>
      <c r="AH2" s="18" t="s">
        <v>3</v>
      </c>
      <c r="AI2" s="18"/>
      <c r="AJ2" s="216" t="s">
        <v>1</v>
      </c>
      <c r="AK2" s="3"/>
      <c r="AL2" s="5"/>
      <c r="AM2" s="217">
        <v>2022.0</v>
      </c>
      <c r="AN2" s="3"/>
      <c r="AO2" s="5"/>
      <c r="AP2" s="18" t="s">
        <v>3</v>
      </c>
      <c r="AQ2" s="18"/>
      <c r="AR2" s="216" t="s">
        <v>1</v>
      </c>
      <c r="AS2" s="3"/>
      <c r="AT2" s="5"/>
      <c r="AU2" s="217">
        <v>2022.0</v>
      </c>
      <c r="AV2" s="3"/>
      <c r="AW2" s="5"/>
      <c r="AX2" s="18" t="s">
        <v>3</v>
      </c>
      <c r="AY2" s="18"/>
      <c r="AZ2" s="17" t="s">
        <v>1</v>
      </c>
      <c r="BA2" s="17"/>
      <c r="BB2" s="17"/>
      <c r="BC2" s="18">
        <v>2022.0</v>
      </c>
      <c r="BD2" s="18"/>
      <c r="BE2" s="18"/>
      <c r="BF2" s="18" t="s">
        <v>3</v>
      </c>
      <c r="BG2" s="18"/>
      <c r="BH2" s="216" t="s">
        <v>1</v>
      </c>
      <c r="BI2" s="3"/>
      <c r="BJ2" s="5"/>
      <c r="BK2" s="217">
        <v>2022.0</v>
      </c>
      <c r="BL2" s="3"/>
      <c r="BM2" s="5"/>
      <c r="BN2" s="18" t="s">
        <v>3</v>
      </c>
      <c r="BO2" s="18"/>
      <c r="BP2" s="216" t="s">
        <v>1</v>
      </c>
      <c r="BQ2" s="3"/>
      <c r="BR2" s="5"/>
      <c r="BS2" s="217">
        <v>2022.0</v>
      </c>
      <c r="BT2" s="3"/>
      <c r="BU2" s="5"/>
      <c r="BV2" s="18" t="s">
        <v>3</v>
      </c>
      <c r="BW2" s="18"/>
      <c r="BX2" s="216" t="s">
        <v>1</v>
      </c>
      <c r="BY2" s="3"/>
      <c r="BZ2" s="5"/>
      <c r="CA2" s="217">
        <v>2022.0</v>
      </c>
      <c r="CB2" s="3"/>
      <c r="CC2" s="5"/>
      <c r="CD2" s="18" t="s">
        <v>3</v>
      </c>
      <c r="CE2" s="18"/>
    </row>
    <row r="3">
      <c r="A3" s="221"/>
      <c r="B3" s="21" t="s">
        <v>12</v>
      </c>
      <c r="C3" s="23" t="s">
        <v>5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D3" s="36"/>
      <c r="CE3" s="36"/>
    </row>
    <row r="4">
      <c r="A4" s="222">
        <v>1.0</v>
      </c>
      <c r="B4" s="31" t="s">
        <v>15</v>
      </c>
      <c r="C4" s="223" t="s">
        <v>677</v>
      </c>
      <c r="D4" s="36">
        <f>Rujukan!B6/Rujukan!B76</f>
        <v>1.329254051</v>
      </c>
      <c r="E4" s="36" t="str">
        <f>IF(D4&lt;2,"kurang sehat",IF(D4&gt;2,"sangat sehat","sehat"))</f>
        <v>kurang sehat</v>
      </c>
      <c r="F4" s="36">
        <f t="shared" ref="F4:F8" si="1">IFS(E4="kurang sehat",0,E4="sehat",1,E4="sangat sehat",2)</f>
        <v>0</v>
      </c>
      <c r="G4" s="36">
        <f>Rujukan!C6/Rujukan!C76</f>
        <v>1.50856558</v>
      </c>
      <c r="H4" s="36" t="str">
        <f>IF(G4&lt;2,"kurang sehat",IF(G4&gt;2,"sangat sehat","sehat"))</f>
        <v>kurang sehat</v>
      </c>
      <c r="I4" s="36">
        <f t="shared" ref="I4:I8" si="2">IFS(H4="kurang sehat",0,H4="sehat",1,H4="sangat sehat",2)</f>
        <v>0</v>
      </c>
      <c r="J4" s="36">
        <f t="shared" ref="J4:J34" si="3">D4-G4</f>
        <v>-0.1793115287</v>
      </c>
      <c r="K4" s="36">
        <f t="shared" ref="K4:K8" si="4">IF(J4&gt;0,1,0)</f>
        <v>0</v>
      </c>
      <c r="L4" s="36">
        <f>Rujukan!D6/Rujukan!D76</f>
        <v>1.003646369</v>
      </c>
      <c r="M4" s="36" t="str">
        <f>IF(L4&lt;2,"kurang sehat",IF(L4&gt;2,"sangat sehat","sehat"))</f>
        <v>kurang sehat</v>
      </c>
      <c r="N4" s="36">
        <f t="shared" ref="N4:N8" si="5">IFS(M4="kurang sehat",0,M4="sehat",1,M4="sangat sehat",2)</f>
        <v>0</v>
      </c>
      <c r="O4" s="36">
        <f>Rujukan!E6/Rujukan!E76</f>
        <v>0.9007988392</v>
      </c>
      <c r="P4" s="36" t="str">
        <f>IF(O4&lt;2,"kurang sehat",IF(O4&gt;2,"sangat sehat","sehat"))</f>
        <v>kurang sehat</v>
      </c>
      <c r="Q4" s="36">
        <f t="shared" ref="Q4:Q8" si="6">IFS(P4="kurang sehat",0,P4="sehat",1,P4="sangat sehat",2)</f>
        <v>0</v>
      </c>
      <c r="R4" s="36">
        <f t="shared" ref="R4:R34" si="7">L4-O4</f>
        <v>0.1028475297</v>
      </c>
      <c r="S4" s="36">
        <f t="shared" ref="S4:S8" si="8">IF(R4&gt;0,1,0)</f>
        <v>1</v>
      </c>
      <c r="T4" s="36">
        <f>Rujukan!F6/Rujukan!F76</f>
        <v>1.456077644</v>
      </c>
      <c r="U4" s="36" t="str">
        <f>IF(T4&lt;2,"kurang sehat",IF(T4&gt;2,"sangat sehat","sehat"))</f>
        <v>kurang sehat</v>
      </c>
      <c r="V4" s="36">
        <f t="shared" ref="V4:V8" si="9">IFS(U4="kurang sehat",0,U4="sehat",1,U4="sangat sehat",2)</f>
        <v>0</v>
      </c>
      <c r="W4" s="36">
        <f>Rujukan!G6/Rujukan!G76</f>
        <v>1.877614796</v>
      </c>
      <c r="X4" s="36" t="str">
        <f>IF(W4&lt;2,"kurang sehat",IF(W4&gt;2,"sangat sehat","sehat"))</f>
        <v>kurang sehat</v>
      </c>
      <c r="Y4" s="36">
        <f t="shared" ref="Y4:Y8" si="10">IFS(X4="kurang sehat",0,X4="sehat",1,X4="sangat sehat",2)</f>
        <v>0</v>
      </c>
      <c r="Z4" s="36">
        <f t="shared" ref="Z4:Z34" si="11">T4-W4</f>
        <v>-0.4215371527</v>
      </c>
      <c r="AA4" s="36">
        <f t="shared" ref="AA4:AA8" si="12">IF(Z4&gt;0,1,0)</f>
        <v>0</v>
      </c>
      <c r="AB4" s="36">
        <f>Rujukan!H6/Rujukan!H76</f>
        <v>0.5516622107</v>
      </c>
      <c r="AC4" s="36" t="str">
        <f>IF(AB4&lt;2,"kurang sehat",IF(AB4&gt;2,"sangat sehat","sehat"))</f>
        <v>kurang sehat</v>
      </c>
      <c r="AD4" s="36">
        <f t="shared" ref="AD4:AD8" si="13">IFS(AC4="kurang sehat",0,AC4="sehat",1,AC4="sangat sehat",2)</f>
        <v>0</v>
      </c>
      <c r="AE4" s="36">
        <f>Rujukan!I6/Rujukan!I76</f>
        <v>0.6082327893</v>
      </c>
      <c r="AF4" s="36" t="str">
        <f>IF(AE4&lt;2,"kurang sehat",IF(AE4&gt;2,"sangat sehat","sehat"))</f>
        <v>kurang sehat</v>
      </c>
      <c r="AG4" s="36">
        <f t="shared" ref="AG4:AG8" si="14">IFS(AF4="kurang sehat",0,AF4="sehat",1,AF4="sangat sehat",2)</f>
        <v>0</v>
      </c>
      <c r="AH4" s="36">
        <f t="shared" ref="AH4:AH34" si="15">AB4-AE4</f>
        <v>-0.05657057854</v>
      </c>
      <c r="AI4" s="36">
        <f t="shared" ref="AI4:AI8" si="16">IF(AH4&gt;0,1,0)</f>
        <v>0</v>
      </c>
      <c r="AJ4" s="36">
        <f>Rujukan!J6/Rujukan!J76</f>
        <v>1.356569345</v>
      </c>
      <c r="AK4" s="36" t="str">
        <f>IF(AJ4&lt;2,"kurang sehat",IF(AJ4&gt;2,"sangat sehat","sehat"))</f>
        <v>kurang sehat</v>
      </c>
      <c r="AL4" s="36">
        <f t="shared" ref="AL4:AL8" si="17">IFS(AK4="kurang sehat",0,AK4="sehat",1,AK4="sangat sehat",2)</f>
        <v>0</v>
      </c>
      <c r="AM4" s="36">
        <f>Rujukan!K6/Rujukan!K76</f>
        <v>1.41951083</v>
      </c>
      <c r="AN4" s="36" t="str">
        <f>IF(AM4&lt;2,"kurang sehat",IF(AM4&gt;2,"sangat sehat","sehat"))</f>
        <v>kurang sehat</v>
      </c>
      <c r="AO4" s="36">
        <f t="shared" ref="AO4:AO8" si="18">IFS(AN4="kurang sehat",0,AN4="sehat",1,AN4="sangat sehat",2)</f>
        <v>0</v>
      </c>
      <c r="AP4" s="36">
        <f t="shared" ref="AP4:AP34" si="19">AJ4-AM4</f>
        <v>-0.06294148531</v>
      </c>
      <c r="AQ4" s="36">
        <f t="shared" ref="AQ4:AQ8" si="20">IF(AP4&gt;0,1,0)</f>
        <v>0</v>
      </c>
      <c r="AR4" s="36">
        <f>Rujukan!L6/Rujukan!L76</f>
        <v>2.649560694</v>
      </c>
      <c r="AS4" s="36" t="str">
        <f>IF(AR4&lt;2,"kurang sehat",IF(AR4&gt;2,"sangat sehat","sehat"))</f>
        <v>sangat sehat</v>
      </c>
      <c r="AT4" s="36">
        <f t="shared" ref="AT4:AT8" si="21">IFS(AS4="kurang sehat",0,AS4="sehat",1,AS4="sangat sehat",2)</f>
        <v>2</v>
      </c>
      <c r="AU4" s="36">
        <f>Rujukan!M6/Rujukan!M76</f>
        <v>2.445062891</v>
      </c>
      <c r="AV4" s="36" t="str">
        <f>IF(AU4&lt;2,"kurang sehat",IF(AU4&gt;2,"sangat sehat","sehat"))</f>
        <v>sangat sehat</v>
      </c>
      <c r="AW4" s="36">
        <f t="shared" ref="AW4:AW8" si="22">IFS(AV4="kurang sehat",0,AV4="sehat",1,AV4="sangat sehat",2)</f>
        <v>2</v>
      </c>
      <c r="AX4" s="36">
        <f t="shared" ref="AX4:AX34" si="23">AR4-AU4</f>
        <v>0.2044978036</v>
      </c>
      <c r="AY4" s="36">
        <f t="shared" ref="AY4:AY8" si="24">IF(AX4&gt;0,1,0)</f>
        <v>1</v>
      </c>
      <c r="AZ4" s="36">
        <f>Rujukan!N6/Rujukan!N76</f>
        <v>1.252415689</v>
      </c>
      <c r="BA4" s="36" t="str">
        <f>IF(AZ4&lt;2,"kurang sehat",IF(AZ4&gt;2,"sangat sehat","sehat"))</f>
        <v>kurang sehat</v>
      </c>
      <c r="BB4" s="36">
        <f t="shared" ref="BB4:BB8" si="25">IFS(BA4="kurang sehat",0,BA4="sehat",1,BA4="sangat sehat",2)</f>
        <v>0</v>
      </c>
      <c r="BC4" s="36">
        <f>Rujukan!O6/Rujukan!O76</f>
        <v>2.138482984</v>
      </c>
      <c r="BD4" s="36" t="str">
        <f>IF(BC4&lt;2,"kurang sehat",IF(BC4&gt;2,"sangat sehat","sehat"))</f>
        <v>sangat sehat</v>
      </c>
      <c r="BE4" s="36">
        <f t="shared" ref="BE4:BE8" si="26">IFS(BD4="kurang sehat",0,BD4="sehat",1,BD4="sangat sehat",2)</f>
        <v>2</v>
      </c>
      <c r="BF4" s="36">
        <f t="shared" ref="BF4:BF34" si="27">AZ4-BC4</f>
        <v>-0.8860672951</v>
      </c>
      <c r="BG4" s="36">
        <f t="shared" ref="BG4:BG8" si="28">IF(BF4&gt;0,1,0)</f>
        <v>0</v>
      </c>
      <c r="BH4" s="36">
        <f>Rujukan!P6/Rujukan!P76</f>
        <v>7.415130605</v>
      </c>
      <c r="BI4" s="36" t="str">
        <f>IF(BH4&lt;2,"kurang sehat",IF(BH4&gt;2,"sangat sehat","sehat"))</f>
        <v>sangat sehat</v>
      </c>
      <c r="BJ4" s="36">
        <f t="shared" ref="BJ4:BJ8" si="29">IFS(BI4="kurang sehat",0,BI4="sehat",1,BI4="sangat sehat",2)</f>
        <v>2</v>
      </c>
      <c r="BK4" s="36">
        <f>Rujukan!Q6/Rujukan!Q76</f>
        <v>8.007136806</v>
      </c>
      <c r="BL4" s="36" t="str">
        <f>IF(BK4&lt;2,"kurang sehat",IF(BK4&gt;2,"sangat sehat","sehat"))</f>
        <v>sangat sehat</v>
      </c>
      <c r="BM4" s="36">
        <f t="shared" ref="BM4:BM8" si="30">IFS(BL4="kurang sehat",0,BL4="sehat",1,BL4="sangat sehat",2)</f>
        <v>2</v>
      </c>
      <c r="BN4" s="36">
        <f t="shared" ref="BN4:BN34" si="31">BH4-BK4</f>
        <v>-0.5920062014</v>
      </c>
      <c r="BO4" s="36">
        <f t="shared" ref="BO4:BO8" si="32">IF(BN4&gt;0,1,0)</f>
        <v>0</v>
      </c>
      <c r="BP4" s="36">
        <f>Rujukan!R6/Rujukan!R76</f>
        <v>4.47373149</v>
      </c>
      <c r="BQ4" s="36" t="str">
        <f>IF(BP4&lt;2,"kurang sehat",IF(BP4&gt;2,"sangat sehat","sehat"))</f>
        <v>sangat sehat</v>
      </c>
      <c r="BR4" s="36">
        <f t="shared" ref="BR4:BR8" si="33">IFS(BQ4="kurang sehat",0,BQ4="sehat",1,BQ4="sangat sehat",2)</f>
        <v>2</v>
      </c>
      <c r="BS4" s="36">
        <f>Rujukan!S6/Rujukan!S76</f>
        <v>4.055540359</v>
      </c>
      <c r="BT4" s="36" t="str">
        <f>IF(BS4&lt;2,"kurang sehat",IF(BS4&gt;2,"sangat sehat","sehat"))</f>
        <v>sangat sehat</v>
      </c>
      <c r="BU4" s="36">
        <f t="shared" ref="BU4:BU8" si="34">IFS(BT4="kurang sehat",0,BT4="sehat",1,BT4="sangat sehat",2)</f>
        <v>2</v>
      </c>
      <c r="BV4" s="36">
        <f t="shared" ref="BV4:BV34" si="35">BP4-BS4</f>
        <v>0.4181911312</v>
      </c>
      <c r="BW4" s="36">
        <f t="shared" ref="BW4:BW8" si="36">IF(BV4&gt;0,1,0)</f>
        <v>1</v>
      </c>
      <c r="BX4" s="36">
        <f>Rujukan!T6/Rujukan!T76</f>
        <v>1.683115204</v>
      </c>
      <c r="BY4" s="36" t="str">
        <f>IF(BX4&lt;2,"kurang sehat",IF(BX4&gt;2,"sangat sehat","sehat"))</f>
        <v>kurang sehat</v>
      </c>
      <c r="BZ4" s="36">
        <f t="shared" ref="BZ4:BZ8" si="37">IFS(BY4="kurang sehat",0,BY4="sehat",1,BY4="sangat sehat",2)</f>
        <v>0</v>
      </c>
      <c r="CA4" s="36">
        <f>Rujukan!U6/Rujukan!U76</f>
        <v>2.300612463</v>
      </c>
      <c r="CB4" s="36" t="str">
        <f>IF(CA4&lt;2,"kurang sehat",IF(CA4&gt;2,"sangat sehat","sehat"))</f>
        <v>sangat sehat</v>
      </c>
      <c r="CC4" s="36">
        <f t="shared" ref="CC4:CC8" si="38">IFS(CB4="kurang sehat",0,CB4="sehat",1,CB4="sangat sehat",2)</f>
        <v>2</v>
      </c>
      <c r="CD4" s="36">
        <f t="shared" ref="CD4:CD34" si="39">BX4-CA4</f>
        <v>-0.617497259</v>
      </c>
      <c r="CE4" s="36">
        <f t="shared" ref="CE4:CE8" si="40">IF(CD4&gt;0,1,0)</f>
        <v>0</v>
      </c>
    </row>
    <row r="5">
      <c r="A5" s="224">
        <v>1.0</v>
      </c>
      <c r="B5" s="35" t="s">
        <v>18</v>
      </c>
      <c r="C5" s="55" t="s">
        <v>678</v>
      </c>
      <c r="D5" s="36">
        <f>(Rujukan!B6-Rujukan!B23)/Rujukan!B76</f>
        <v>1.016205148</v>
      </c>
      <c r="E5" s="36" t="str">
        <f>IF(AND(D5&gt;=1,D5&lt;=7),"sehat",IF(D5&lt;1,"kurang sehat","sangat sehat"))</f>
        <v>sehat</v>
      </c>
      <c r="F5" s="36">
        <f t="shared" si="1"/>
        <v>1</v>
      </c>
      <c r="G5" s="36">
        <f>(Rujukan!C6-Rujukan!C23)/Rujukan!C76</f>
        <v>1.237394923</v>
      </c>
      <c r="H5" s="36" t="str">
        <f>IF(AND(G5&gt;=1,G5&lt;=7),"sehat",IF(G5&lt;1,"kurang sehat","sangat sehat"))</f>
        <v>sehat</v>
      </c>
      <c r="I5" s="36">
        <f t="shared" si="2"/>
        <v>1</v>
      </c>
      <c r="J5" s="36">
        <f t="shared" si="3"/>
        <v>-0.2211897748</v>
      </c>
      <c r="K5" s="36">
        <f t="shared" si="4"/>
        <v>0</v>
      </c>
      <c r="L5" s="36">
        <f>(Rujukan!D6-Rujukan!D23)/Rujukan!D76</f>
        <v>0.4189238013</v>
      </c>
      <c r="M5" s="36" t="str">
        <f>IF(AND(L5&gt;=1,L5&lt;=7),"sehat",IF(L5&lt;1,"kurang sehat","sangat sehat"))</f>
        <v>kurang sehat</v>
      </c>
      <c r="N5" s="36">
        <f t="shared" si="5"/>
        <v>0</v>
      </c>
      <c r="O5" s="36">
        <f>(Rujukan!E6-Rujukan!E23)/Rujukan!E76</f>
        <v>0.3758516765</v>
      </c>
      <c r="P5" s="36" t="str">
        <f>IF(AND(O5&gt;=1,O5&lt;=7),"sehat",IF(O5&lt;1,"kurang sehat","sangat sehat"))</f>
        <v>kurang sehat</v>
      </c>
      <c r="Q5" s="36">
        <f t="shared" si="6"/>
        <v>0</v>
      </c>
      <c r="R5" s="36">
        <f t="shared" si="7"/>
        <v>0.04307212479</v>
      </c>
      <c r="S5" s="36">
        <f t="shared" si="8"/>
        <v>1</v>
      </c>
      <c r="T5" s="36">
        <f>(Rujukan!F6-Rujukan!F23)/Rujukan!F76</f>
        <v>1.056800526</v>
      </c>
      <c r="U5" s="36" t="str">
        <f>IF(AND(T5&gt;=1,T5&lt;=7),"sehat",IF(T5&lt;1,"kurang sehat","sangat sehat"))</f>
        <v>sehat</v>
      </c>
      <c r="V5" s="36">
        <f t="shared" si="9"/>
        <v>1</v>
      </c>
      <c r="W5" s="36">
        <f>(Rujukan!G6-Rujukan!G23)/Rujukan!G76</f>
        <v>1.511505659</v>
      </c>
      <c r="X5" s="36" t="str">
        <f>IF(AND(W5&gt;=1,W5&lt;=7),"sehat",IF(W5&lt;1,"kurang sehat","sangat sehat"))</f>
        <v>sehat</v>
      </c>
      <c r="Y5" s="36">
        <f t="shared" si="10"/>
        <v>1</v>
      </c>
      <c r="Z5" s="36">
        <f t="shared" si="11"/>
        <v>-0.4547051332</v>
      </c>
      <c r="AA5" s="36">
        <f t="shared" si="12"/>
        <v>0</v>
      </c>
      <c r="AB5" s="36">
        <f>(Rujukan!H6-Rujukan!H23)/Rujukan!H76</f>
        <v>0.3358700773</v>
      </c>
      <c r="AC5" s="36" t="str">
        <f>IF(AND(AB5&gt;=1,AB5&lt;=7),"sehat",IF(AB5&lt;1,"kurang sehat","sangat sehat"))</f>
        <v>kurang sehat</v>
      </c>
      <c r="AD5" s="36">
        <f t="shared" si="13"/>
        <v>0</v>
      </c>
      <c r="AE5" s="36">
        <f>(Rujukan!I6-Rujukan!I23)/Rujukan!I76</f>
        <v>0.3972483052</v>
      </c>
      <c r="AF5" s="36" t="str">
        <f>IF(AND(AE5&gt;=1,AE5&lt;=7),"sehat",IF(AE5&lt;1,"kurang sehat","sangat sehat"))</f>
        <v>kurang sehat</v>
      </c>
      <c r="AG5" s="36">
        <f t="shared" si="14"/>
        <v>0</v>
      </c>
      <c r="AH5" s="36">
        <f t="shared" si="15"/>
        <v>-0.06137822791</v>
      </c>
      <c r="AI5" s="36">
        <f t="shared" si="16"/>
        <v>0</v>
      </c>
      <c r="AJ5" s="36">
        <f>(Rujukan!J6-Rujukan!J23)/Rujukan!J76</f>
        <v>0.6247081767</v>
      </c>
      <c r="AK5" s="36" t="str">
        <f>IF(AND(AJ5&gt;=1,AJ5&lt;=7),"sehat",IF(AJ5&lt;1,"kurang sehat","sangat sehat"))</f>
        <v>kurang sehat</v>
      </c>
      <c r="AL5" s="36">
        <f t="shared" si="17"/>
        <v>0</v>
      </c>
      <c r="AM5" s="36">
        <f>(Rujukan!K6-Rujukan!K23)/Rujukan!K76</f>
        <v>0.7983022208</v>
      </c>
      <c r="AN5" s="36" t="str">
        <f>IF(AND(AM5&gt;=1,AM5&lt;=7),"sehat",IF(AM5&lt;1,"kurang sehat","sangat sehat"))</f>
        <v>kurang sehat</v>
      </c>
      <c r="AO5" s="36">
        <f t="shared" si="18"/>
        <v>0</v>
      </c>
      <c r="AP5" s="36">
        <f t="shared" si="19"/>
        <v>-0.1735940441</v>
      </c>
      <c r="AQ5" s="36">
        <f t="shared" si="20"/>
        <v>0</v>
      </c>
      <c r="AR5" s="36">
        <f>(Rujukan!L6-Rujukan!L23)/Rujukan!L76</f>
        <v>2.475418517</v>
      </c>
      <c r="AS5" s="36" t="str">
        <f>IF(AND(AR5&gt;=1,AR5&lt;=7),"sehat",IF(AR5&lt;1,"kurang sehat","sangat sehat"))</f>
        <v>sehat</v>
      </c>
      <c r="AT5" s="36">
        <f t="shared" si="21"/>
        <v>1</v>
      </c>
      <c r="AU5" s="36">
        <f>(Rujukan!M6-Rujukan!M23)/Rujukan!M76</f>
        <v>2.227843202</v>
      </c>
      <c r="AV5" s="36" t="str">
        <f>IF(AND(AU5&gt;=1,AU5&lt;=7),"sehat",IF(AU5&lt;1,"kurang sehat","sangat sehat"))</f>
        <v>sehat</v>
      </c>
      <c r="AW5" s="36">
        <f t="shared" si="22"/>
        <v>1</v>
      </c>
      <c r="AX5" s="36">
        <f t="shared" si="23"/>
        <v>0.2475753157</v>
      </c>
      <c r="AY5" s="36">
        <f t="shared" si="24"/>
        <v>1</v>
      </c>
      <c r="AZ5" s="36">
        <f>(Rujukan!N6-Rujukan!N23)/Rujukan!N76</f>
        <v>0.8581940171</v>
      </c>
      <c r="BA5" s="36" t="str">
        <f>IF(AND(AZ5&gt;=1,AZ5&lt;=7),"sehat",IF(AZ5&lt;1,"kurang sehat","sangat sehat"))</f>
        <v>kurang sehat</v>
      </c>
      <c r="BB5" s="36">
        <f t="shared" si="25"/>
        <v>0</v>
      </c>
      <c r="BC5" s="36">
        <f>(Rujukan!O6-Rujukan!O23)/Rujukan!O76</f>
        <v>1.551462915</v>
      </c>
      <c r="BD5" s="36" t="str">
        <f>IF(AND(BC5&gt;=1,BC5&lt;=7),"sehat",IF(BC5&lt;1,"kurang sehat","sangat sehat"))</f>
        <v>sehat</v>
      </c>
      <c r="BE5" s="36">
        <f t="shared" si="26"/>
        <v>1</v>
      </c>
      <c r="BF5" s="36">
        <f t="shared" si="27"/>
        <v>-0.6932688982</v>
      </c>
      <c r="BG5" s="36">
        <f t="shared" si="28"/>
        <v>0</v>
      </c>
      <c r="BH5" s="36">
        <f>(Rujukan!P6-Rujukan!P23)/Rujukan!P76</f>
        <v>3.925266698</v>
      </c>
      <c r="BI5" s="36" t="str">
        <f>IF(AND(BH5&gt;=1,BH5&lt;=7),"sehat",IF(BH5&lt;1,"kurang sehat","sangat sehat"))</f>
        <v>sehat</v>
      </c>
      <c r="BJ5" s="36">
        <f t="shared" si="29"/>
        <v>1</v>
      </c>
      <c r="BK5" s="36">
        <f>(Rujukan!Q6-Rujukan!Q23)/Rujukan!Q76</f>
        <v>3.810510243</v>
      </c>
      <c r="BL5" s="36" t="str">
        <f>IF(AND(BK5&gt;=1,BK5&lt;=7),"sehat",IF(BK5&lt;1,"kurang sehat","sangat sehat"))</f>
        <v>sehat</v>
      </c>
      <c r="BM5" s="36">
        <f t="shared" si="30"/>
        <v>1</v>
      </c>
      <c r="BN5" s="36">
        <f t="shared" si="31"/>
        <v>0.1147564555</v>
      </c>
      <c r="BO5" s="36">
        <f t="shared" si="32"/>
        <v>1</v>
      </c>
      <c r="BP5" s="36">
        <f>(Rujukan!R6-Rujukan!R23)/Rujukan!R76</f>
        <v>3.589591735</v>
      </c>
      <c r="BQ5" s="36" t="str">
        <f>IF(AND(BP5&gt;=1,BP5&lt;=7),"sehat",IF(BP5&lt;1,"kurang sehat","sangat sehat"))</f>
        <v>sehat</v>
      </c>
      <c r="BR5" s="36">
        <f t="shared" si="33"/>
        <v>1</v>
      </c>
      <c r="BS5" s="36">
        <f>(Rujukan!S6-Rujukan!S23)/Rujukan!S76</f>
        <v>3.052627493</v>
      </c>
      <c r="BT5" s="36" t="str">
        <f>IF(AND(BS5&gt;=1,BS5&lt;=7),"sehat",IF(BS5&lt;1,"kurang sehat","sangat sehat"))</f>
        <v>sehat</v>
      </c>
      <c r="BU5" s="36">
        <f t="shared" si="34"/>
        <v>1</v>
      </c>
      <c r="BV5" s="36">
        <f t="shared" si="35"/>
        <v>0.5369642414</v>
      </c>
      <c r="BW5" s="36">
        <f t="shared" si="36"/>
        <v>1</v>
      </c>
      <c r="BX5" s="36">
        <f>(Rujukan!T6-Rujukan!T23)/Rujukan!T76</f>
        <v>1.380195143</v>
      </c>
      <c r="BY5" s="36" t="str">
        <f>IF(AND(BX5&gt;=1,BX5&lt;=7),"sehat",IF(BX5&lt;1,"kurang sehat","sangat sehat"))</f>
        <v>sehat</v>
      </c>
      <c r="BZ5" s="36">
        <f t="shared" si="37"/>
        <v>1</v>
      </c>
      <c r="CA5" s="36">
        <f>(Rujukan!U6-Rujukan!U23)/Rujukan!U76</f>
        <v>2.109226897</v>
      </c>
      <c r="CB5" s="36" t="str">
        <f>IF(AND(CA5&gt;=1,CA5&lt;=7),"sehat",IF(CA5&lt;1,"kurang sehat","sangat sehat"))</f>
        <v>sehat</v>
      </c>
      <c r="CC5" s="36">
        <f t="shared" si="38"/>
        <v>1</v>
      </c>
      <c r="CD5" s="36">
        <f t="shared" si="39"/>
        <v>-0.7290317541</v>
      </c>
      <c r="CE5" s="36">
        <f t="shared" si="40"/>
        <v>0</v>
      </c>
    </row>
    <row r="6">
      <c r="A6" s="224">
        <v>1.0</v>
      </c>
      <c r="B6" s="35" t="s">
        <v>21</v>
      </c>
      <c r="C6" s="55" t="s">
        <v>670</v>
      </c>
      <c r="D6" s="36">
        <f>Rujukan!B7/Rujukan!B76</f>
        <v>0.3290300907</v>
      </c>
      <c r="E6" s="36" t="str">
        <f>IF(AND(D6&gt;=0.5,D6&lt;=1),"sehat",IF(D6&lt;1,"kurang sehat","sangat sehat"))</f>
        <v>kurang sehat</v>
      </c>
      <c r="F6" s="36">
        <f t="shared" si="1"/>
        <v>0</v>
      </c>
      <c r="G6" s="36">
        <f>Rujukan!C7/Rujukan!C76</f>
        <v>0.5142284267</v>
      </c>
      <c r="H6" s="36" t="str">
        <f>IF(AND(G6&gt;=0.5,G6&lt;=1),"sehat",IF(G6&lt;1,"kurang sehat","sangat sehat"))</f>
        <v>sehat</v>
      </c>
      <c r="I6" s="36">
        <f t="shared" si="2"/>
        <v>1</v>
      </c>
      <c r="J6" s="36">
        <f t="shared" si="3"/>
        <v>-0.1851983359</v>
      </c>
      <c r="K6" s="36">
        <f t="shared" si="4"/>
        <v>0</v>
      </c>
      <c r="L6" s="36">
        <f>Rujukan!D7/Rujukan!D76</f>
        <v>0.2360277605</v>
      </c>
      <c r="M6" s="36" t="str">
        <f>IF(AND(L6&gt;=0.5,L6&lt;=1),"sehat",IF(L6&lt;1,"kurang sehat","sangat sehat"))</f>
        <v>kurang sehat</v>
      </c>
      <c r="N6" s="36">
        <f t="shared" si="5"/>
        <v>0</v>
      </c>
      <c r="O6" s="36">
        <f>Rujukan!E7/Rujukan!E76</f>
        <v>0.2195957245</v>
      </c>
      <c r="P6" s="36" t="str">
        <f>IF(AND(O6&gt;=0.5,O6&lt;=1),"sehat",IF(O6&lt;1,"kurang sehat","sangat sehat"))</f>
        <v>kurang sehat</v>
      </c>
      <c r="Q6" s="36">
        <f t="shared" si="6"/>
        <v>0</v>
      </c>
      <c r="R6" s="36">
        <f t="shared" si="7"/>
        <v>0.016432036</v>
      </c>
      <c r="S6" s="36">
        <f t="shared" si="8"/>
        <v>1</v>
      </c>
      <c r="T6" s="36">
        <f>Rujukan!F7/Rujukan!F76</f>
        <v>0.4320944236</v>
      </c>
      <c r="U6" s="36" t="str">
        <f>IF(AND(T6&gt;=0.5,T6&lt;=1),"sehat",IF(T6&lt;1,"kurang sehat","sangat sehat"))</f>
        <v>kurang sehat</v>
      </c>
      <c r="V6" s="36">
        <f t="shared" si="9"/>
        <v>0</v>
      </c>
      <c r="W6" s="36">
        <f>Rujukan!G7/Rujukan!G76</f>
        <v>0.9106536365</v>
      </c>
      <c r="X6" s="36" t="str">
        <f>IF(AND(W6&gt;=0.5,W6&lt;=1),"sehat",IF(W6&lt;1,"kurang sehat","sangat sehat"))</f>
        <v>sehat</v>
      </c>
      <c r="Y6" s="36">
        <f t="shared" si="10"/>
        <v>1</v>
      </c>
      <c r="Z6" s="36">
        <f t="shared" si="11"/>
        <v>-0.4785592129</v>
      </c>
      <c r="AA6" s="36">
        <f t="shared" si="12"/>
        <v>0</v>
      </c>
      <c r="AB6" s="36">
        <f>Rujukan!H7/Rujukan!H76</f>
        <v>0.09093023073</v>
      </c>
      <c r="AC6" s="36" t="str">
        <f>IF(AND(AB6&gt;=0.5,AB6&lt;=1),"sehat",IF(AB6&lt;1,"kurang sehat","sangat sehat"))</f>
        <v>kurang sehat</v>
      </c>
      <c r="AD6" s="36">
        <f t="shared" si="13"/>
        <v>0</v>
      </c>
      <c r="AE6" s="36">
        <f>Rujukan!I7/Rujukan!I76</f>
        <v>0.04041737558</v>
      </c>
      <c r="AF6" s="36" t="str">
        <f>IF(AND(AE6&gt;=0.5,AE6&lt;=1),"sehat",IF(AE6&lt;1,"kurang sehat","sangat sehat"))</f>
        <v>kurang sehat</v>
      </c>
      <c r="AG6" s="36">
        <f t="shared" si="14"/>
        <v>0</v>
      </c>
      <c r="AH6" s="36">
        <f t="shared" si="15"/>
        <v>0.05051285516</v>
      </c>
      <c r="AI6" s="36">
        <f t="shared" si="16"/>
        <v>1</v>
      </c>
      <c r="AJ6" s="36">
        <f>Rujukan!J7/Rujukan!J76</f>
        <v>0.332528263</v>
      </c>
      <c r="AK6" s="36" t="str">
        <f>IF(AND(AJ6&gt;=0.5,AJ6&lt;=1),"sehat",IF(AJ6&lt;1,"kurang sehat","sangat sehat"))</f>
        <v>kurang sehat</v>
      </c>
      <c r="AL6" s="36">
        <f t="shared" si="17"/>
        <v>0</v>
      </c>
      <c r="AM6" s="36">
        <f>Rujukan!K7/Rujukan!K76</f>
        <v>0.5091095431</v>
      </c>
      <c r="AN6" s="36" t="str">
        <f>IF(AND(AM6&gt;=0.5,AM6&lt;=1),"sehat",IF(AM6&lt;1,"kurang sehat","sangat sehat"))</f>
        <v>sehat</v>
      </c>
      <c r="AO6" s="36">
        <f t="shared" si="18"/>
        <v>1</v>
      </c>
      <c r="AP6" s="36">
        <f t="shared" si="19"/>
        <v>-0.1765812801</v>
      </c>
      <c r="AQ6" s="36">
        <f t="shared" si="20"/>
        <v>0</v>
      </c>
      <c r="AR6" s="36">
        <f>Rujukan!L7/Rujukan!L76</f>
        <v>0.6595967215</v>
      </c>
      <c r="AS6" s="36" t="str">
        <f>IF(AND(AR6&gt;=0.5,AR6&lt;=1),"sehat",IF(AR6&lt;1,"kurang sehat","sangat sehat"))</f>
        <v>sehat</v>
      </c>
      <c r="AT6" s="36">
        <f t="shared" si="21"/>
        <v>1</v>
      </c>
      <c r="AU6" s="36">
        <f>Rujukan!M7/Rujukan!M76</f>
        <v>0.5649654909</v>
      </c>
      <c r="AV6" s="36" t="str">
        <f>IF(AND(AU6&gt;=0.5,AU6&lt;=1),"sehat",IF(AU6&lt;1,"kurang sehat","sangat sehat"))</f>
        <v>sehat</v>
      </c>
      <c r="AW6" s="36">
        <f t="shared" si="22"/>
        <v>1</v>
      </c>
      <c r="AX6" s="36">
        <f t="shared" si="23"/>
        <v>0.09463123061</v>
      </c>
      <c r="AY6" s="36">
        <f t="shared" si="24"/>
        <v>1</v>
      </c>
      <c r="AZ6" s="36">
        <f>Rujukan!N7/Rujukan!N76</f>
        <v>0.4323143536</v>
      </c>
      <c r="BA6" s="36" t="str">
        <f>IF(AND(AZ6&gt;=0.5,AZ6&lt;=1),"sehat",IF(AZ6&lt;1,"kurang sehat","sangat sehat"))</f>
        <v>kurang sehat</v>
      </c>
      <c r="BB6" s="36">
        <f t="shared" si="25"/>
        <v>0</v>
      </c>
      <c r="BC6" s="36">
        <f>Rujukan!O7/Rujukan!O76</f>
        <v>0.9384824452</v>
      </c>
      <c r="BD6" s="36" t="str">
        <f>IF(AND(BC6&gt;=0.5,BC6&lt;=1),"sehat",IF(BC6&lt;1,"kurang sehat","sangat sehat"))</f>
        <v>sehat</v>
      </c>
      <c r="BE6" s="36">
        <f t="shared" si="26"/>
        <v>1</v>
      </c>
      <c r="BF6" s="36">
        <f t="shared" si="27"/>
        <v>-0.5061680916</v>
      </c>
      <c r="BG6" s="36">
        <f t="shared" si="28"/>
        <v>0</v>
      </c>
      <c r="BH6" s="36">
        <f>Rujukan!P7/Rujukan!P76</f>
        <v>3.028153805</v>
      </c>
      <c r="BI6" s="36" t="str">
        <f>IF(AND(BH6&gt;=0.5,BH6&lt;=1),"sehat",IF(BH6&lt;1,"kurang sehat","sangat sehat"))</f>
        <v>sangat sehat</v>
      </c>
      <c r="BJ6" s="36">
        <f t="shared" si="29"/>
        <v>2</v>
      </c>
      <c r="BK6" s="36">
        <f>Rujukan!Q7/Rujukan!Q76</f>
        <v>3.185277049</v>
      </c>
      <c r="BL6" s="36" t="str">
        <f>IF(AND(BK6&gt;=0.5,BK6&lt;=1),"sehat",IF(BK6&lt;1,"kurang sehat","sangat sehat"))</f>
        <v>sangat sehat</v>
      </c>
      <c r="BM6" s="36">
        <f t="shared" si="30"/>
        <v>2</v>
      </c>
      <c r="BN6" s="36">
        <f t="shared" si="31"/>
        <v>-0.157123244</v>
      </c>
      <c r="BO6" s="36">
        <f t="shared" si="32"/>
        <v>0</v>
      </c>
      <c r="BP6" s="36">
        <f>Rujukan!R7/Rujukan!R76</f>
        <v>1.79689553</v>
      </c>
      <c r="BQ6" s="36" t="str">
        <f>IF(AND(BP6&gt;=0.5,BP6&lt;=1),"sehat",IF(BP6&lt;1,"kurang sehat","sangat sehat"))</f>
        <v>sangat sehat</v>
      </c>
      <c r="BR6" s="36">
        <f t="shared" si="33"/>
        <v>2</v>
      </c>
      <c r="BS6" s="36">
        <f>Rujukan!S7/Rujukan!S76</f>
        <v>1.706035324</v>
      </c>
      <c r="BT6" s="36" t="str">
        <f>IF(AND(BS6&gt;=0.5,BS6&lt;=1),"sehat",IF(BS6&lt;1,"kurang sehat","sangat sehat"))</f>
        <v>sangat sehat</v>
      </c>
      <c r="BU6" s="36">
        <f t="shared" si="34"/>
        <v>2</v>
      </c>
      <c r="BV6" s="36">
        <f t="shared" si="35"/>
        <v>0.09086020585</v>
      </c>
      <c r="BW6" s="36">
        <f t="shared" si="36"/>
        <v>1</v>
      </c>
      <c r="BX6" s="36">
        <f>Rujukan!T7/Rujukan!T76</f>
        <v>0.6118893069</v>
      </c>
      <c r="BY6" s="36" t="str">
        <f>IF(AND(BX6&gt;=0.5,BX6&lt;=1),"sehat",IF(BX6&lt;1,"kurang sehat","sangat sehat"))</f>
        <v>sehat</v>
      </c>
      <c r="BZ6" s="36">
        <f t="shared" si="37"/>
        <v>1</v>
      </c>
      <c r="CA6" s="36">
        <f>Rujukan!U7/Rujukan!U76</f>
        <v>1.641598906</v>
      </c>
      <c r="CB6" s="36" t="str">
        <f>IF(AND(CA6&gt;=0.5,CA6&lt;=1),"sehat",IF(CA6&lt;1,"kurang sehat","sangat sehat"))</f>
        <v>sangat sehat</v>
      </c>
      <c r="CC6" s="36">
        <f t="shared" si="38"/>
        <v>2</v>
      </c>
      <c r="CD6" s="36">
        <f t="shared" si="39"/>
        <v>-1.029709599</v>
      </c>
      <c r="CE6" s="36">
        <f t="shared" si="40"/>
        <v>0</v>
      </c>
    </row>
    <row r="7">
      <c r="A7" s="224">
        <v>1.0</v>
      </c>
      <c r="B7" s="35" t="s">
        <v>25</v>
      </c>
      <c r="C7" s="55" t="s">
        <v>669</v>
      </c>
      <c r="D7" s="36">
        <f>(Rujukan!B6-Rujukan!B76)/Rujukan!B5</f>
        <v>0.09236244023</v>
      </c>
      <c r="E7" s="36" t="str">
        <f>IF(AND(D7&gt;=0.2,D7&lt;=0.5),"sehat",IF(D7&lt;0.2,"kurang sehat","sangat sehat"))</f>
        <v>kurang sehat</v>
      </c>
      <c r="F7" s="36">
        <f t="shared" si="1"/>
        <v>0</v>
      </c>
      <c r="G7" s="36">
        <f>(Rujukan!C6-Rujukan!C76)/Rujukan!C5</f>
        <v>0.1466741835</v>
      </c>
      <c r="H7" s="36" t="str">
        <f>IF(AND(G7&gt;=0.2,G7&lt;=0.5),"sehat",IF(G7&lt;0.2,"kurang sehat","sangat sehat"))</f>
        <v>kurang sehat</v>
      </c>
      <c r="I7" s="36">
        <f t="shared" si="2"/>
        <v>0</v>
      </c>
      <c r="J7" s="36">
        <f t="shared" si="3"/>
        <v>-0.05431174322</v>
      </c>
      <c r="K7" s="36">
        <f t="shared" si="4"/>
        <v>0</v>
      </c>
      <c r="L7" s="36">
        <f>(Rujukan!D6-Rujukan!D76)/Rujukan!D5</f>
        <v>0.001838073458</v>
      </c>
      <c r="M7" s="36" t="str">
        <f>IF(AND(L7&gt;=0.2,L7&lt;=0.5),"sehat",IF(L7&lt;0.2,"kurang sehat","sangat sehat"))</f>
        <v>kurang sehat</v>
      </c>
      <c r="N7" s="36">
        <f t="shared" si="5"/>
        <v>0</v>
      </c>
      <c r="O7" s="36">
        <f>(Rujukan!E6-Rujukan!E76)/Rujukan!E5</f>
        <v>-0.05610541456</v>
      </c>
      <c r="P7" s="36" t="str">
        <f>IF(AND(O7&gt;=0.2,O7&lt;=0.5),"sehat",IF(O7&lt;0.2,"kurang sehat","sangat sehat"))</f>
        <v>kurang sehat</v>
      </c>
      <c r="Q7" s="36">
        <f t="shared" si="6"/>
        <v>0</v>
      </c>
      <c r="R7" s="36">
        <f t="shared" si="7"/>
        <v>0.05794348801</v>
      </c>
      <c r="S7" s="36">
        <f t="shared" si="8"/>
        <v>1</v>
      </c>
      <c r="T7" s="36">
        <f>(Rujukan!F6-Rujukan!F76)/Rujukan!F5</f>
        <v>0.1274364037</v>
      </c>
      <c r="U7" s="36" t="str">
        <f>IF(AND(T7&gt;=0.2,T7&lt;=0.5),"sehat",IF(T7&lt;0.2,"kurang sehat","sangat sehat"))</f>
        <v>kurang sehat</v>
      </c>
      <c r="V7" s="36">
        <f t="shared" si="9"/>
        <v>0</v>
      </c>
      <c r="W7" s="36">
        <f>(Rujukan!G6-Rujukan!G76)/Rujukan!G5</f>
        <v>0.2626218214</v>
      </c>
      <c r="X7" s="36" t="str">
        <f>IF(AND(W7&gt;=0.2,W7&lt;=0.5),"sehat",IF(W7&lt;0.2,"kurang sehat","sangat sehat"))</f>
        <v>sehat</v>
      </c>
      <c r="Y7" s="36">
        <f t="shared" si="10"/>
        <v>1</v>
      </c>
      <c r="Z7" s="36">
        <f t="shared" si="11"/>
        <v>-0.1351854176</v>
      </c>
      <c r="AA7" s="36">
        <f t="shared" si="12"/>
        <v>0</v>
      </c>
      <c r="AB7" s="36">
        <f>(Rujukan!H6-Rujukan!H76)/Rujukan!H5</f>
        <v>-0.3019744977</v>
      </c>
      <c r="AC7" s="36" t="str">
        <f>IF(AND(AB7&gt;=0.2,AB7&lt;=0.5),"sehat",IF(AB7&lt;0.2,"kurang sehat","sangat sehat"))</f>
        <v>kurang sehat</v>
      </c>
      <c r="AD7" s="36">
        <f t="shared" si="13"/>
        <v>0</v>
      </c>
      <c r="AE7" s="36">
        <f>(Rujukan!I6-Rujukan!I76)/Rujukan!I5</f>
        <v>-0.2661002656</v>
      </c>
      <c r="AF7" s="36" t="str">
        <f>IF(AND(AE7&gt;=0.2,AE7&lt;=0.5),"sehat",IF(AE7&lt;0.2,"kurang sehat","sangat sehat"))</f>
        <v>kurang sehat</v>
      </c>
      <c r="AG7" s="36">
        <f t="shared" si="14"/>
        <v>0</v>
      </c>
      <c r="AH7" s="36">
        <f t="shared" si="15"/>
        <v>-0.03587423217</v>
      </c>
      <c r="AI7" s="36">
        <f t="shared" si="16"/>
        <v>0</v>
      </c>
      <c r="AJ7" s="36">
        <f>(Rujukan!J6-Rujukan!J76)/Rujukan!J5</f>
        <v>0.1432039173</v>
      </c>
      <c r="AK7" s="36" t="str">
        <f>IF(AND(AJ7&gt;=0.2,AJ7&lt;=0.5),"sehat",IF(AJ7&lt;0.2,"kurang sehat","sangat sehat"))</f>
        <v>kurang sehat</v>
      </c>
      <c r="AL7" s="36">
        <f t="shared" si="17"/>
        <v>0</v>
      </c>
      <c r="AM7" s="36">
        <f>(Rujukan!K6-Rujukan!K76)/Rujukan!K5</f>
        <v>0.1510107071</v>
      </c>
      <c r="AN7" s="36" t="str">
        <f>IF(AND(AM7&gt;=0.2,AM7&lt;=0.5),"sehat",IF(AM7&lt;0.2,"kurang sehat","sangat sehat"))</f>
        <v>kurang sehat</v>
      </c>
      <c r="AO7" s="36">
        <f t="shared" si="18"/>
        <v>0</v>
      </c>
      <c r="AP7" s="36">
        <f t="shared" si="19"/>
        <v>-0.007806789813</v>
      </c>
      <c r="AQ7" s="36">
        <f t="shared" si="20"/>
        <v>0</v>
      </c>
      <c r="AR7" s="36">
        <f>(Rujukan!L6-Rujukan!L76)/Rujukan!L5</f>
        <v>0.345800719</v>
      </c>
      <c r="AS7" s="36" t="str">
        <f>IF(AND(AR7&gt;=0.2,AR7&lt;=0.5),"sehat",IF(AR7&lt;0.2,"kurang sehat","sangat sehat"))</f>
        <v>sehat</v>
      </c>
      <c r="AT7" s="36">
        <f t="shared" si="21"/>
        <v>1</v>
      </c>
      <c r="AU7" s="36">
        <f>(Rujukan!M6-Rujukan!M76)/Rujukan!M5</f>
        <v>0.3357336033</v>
      </c>
      <c r="AV7" s="36" t="str">
        <f>IF(AND(AU7&gt;=0.2,AU7&lt;=0.5),"sehat",IF(AU7&lt;0.2,"kurang sehat","sangat sehat"))</f>
        <v>sehat</v>
      </c>
      <c r="AW7" s="36">
        <f t="shared" si="22"/>
        <v>1</v>
      </c>
      <c r="AX7" s="36">
        <f t="shared" si="23"/>
        <v>0.01006711564</v>
      </c>
      <c r="AY7" s="36">
        <f t="shared" si="24"/>
        <v>1</v>
      </c>
      <c r="AZ7" s="36">
        <f>(Rujukan!N6-Rujukan!N76)/Rujukan!N5</f>
        <v>0.06272742895</v>
      </c>
      <c r="BA7" s="36" t="str">
        <f>IF(AND(AZ7&gt;=0.2,AZ7&lt;=0.5),"sehat",IF(AZ7&lt;0.2,"kurang sehat","sangat sehat"))</f>
        <v>kurang sehat</v>
      </c>
      <c r="BB7" s="36">
        <f t="shared" si="25"/>
        <v>0</v>
      </c>
      <c r="BC7" s="36">
        <f>(Rujukan!O6-Rujukan!O76)/Rujukan!O5</f>
        <v>0.2135650007</v>
      </c>
      <c r="BD7" s="36" t="str">
        <f>IF(AND(BC7&gt;=0.2,BC7&lt;=0.5),"sehat",IF(BC7&lt;0.2,"kurang sehat","sangat sehat"))</f>
        <v>sehat</v>
      </c>
      <c r="BE7" s="36">
        <f t="shared" si="26"/>
        <v>1</v>
      </c>
      <c r="BF7" s="36">
        <f t="shared" si="27"/>
        <v>-0.1508375717</v>
      </c>
      <c r="BG7" s="36">
        <f t="shared" si="28"/>
        <v>0</v>
      </c>
      <c r="BH7" s="36">
        <f>(Rujukan!P6-Rujukan!P76)/Rujukan!P5</f>
        <v>0.6318309116</v>
      </c>
      <c r="BI7" s="36" t="str">
        <f>IF(AND(BH7&gt;=0.2,BH7&lt;=0.5),"sehat",IF(BH7&lt;0.2,"kurang sehat","sangat sehat"))</f>
        <v>sangat sehat</v>
      </c>
      <c r="BJ7" s="36">
        <f t="shared" si="29"/>
        <v>2</v>
      </c>
      <c r="BK7" s="36">
        <f>(Rujukan!Q6-Rujukan!Q76)/Rujukan!Q5</f>
        <v>0.6473991644</v>
      </c>
      <c r="BL7" s="36" t="str">
        <f>IF(AND(BK7&gt;=0.2,BK7&lt;=0.5),"sehat",IF(BK7&lt;0.2,"kurang sehat","sangat sehat"))</f>
        <v>sangat sehat</v>
      </c>
      <c r="BM7" s="36">
        <f t="shared" si="30"/>
        <v>2</v>
      </c>
      <c r="BN7" s="36">
        <f t="shared" si="31"/>
        <v>-0.01556825279</v>
      </c>
      <c r="BO7" s="36">
        <f t="shared" si="32"/>
        <v>0</v>
      </c>
      <c r="BP7" s="36">
        <f>(Rujukan!R6-Rujukan!R76)/Rujukan!R5</f>
        <v>0.4124678143</v>
      </c>
      <c r="BQ7" s="36" t="str">
        <f>IF(AND(BP7&gt;=0.2,BP7&lt;=0.5),"sehat",IF(BP7&lt;0.2,"kurang sehat","sangat sehat"))</f>
        <v>sehat</v>
      </c>
      <c r="BR7" s="36">
        <f t="shared" si="33"/>
        <v>1</v>
      </c>
      <c r="BS7" s="36">
        <f>(Rujukan!S6-Rujukan!S76)/Rujukan!S5</f>
        <v>0.40505145</v>
      </c>
      <c r="BT7" s="36" t="str">
        <f>IF(AND(BS7&gt;=0.2,BS7&lt;=0.5),"sehat",IF(BS7&lt;0.2,"kurang sehat","sangat sehat"))</f>
        <v>sehat</v>
      </c>
      <c r="BU7" s="36">
        <f t="shared" si="34"/>
        <v>1</v>
      </c>
      <c r="BV7" s="36">
        <f t="shared" si="35"/>
        <v>0.007416364371</v>
      </c>
      <c r="BW7" s="36">
        <f t="shared" si="36"/>
        <v>1</v>
      </c>
      <c r="BX7" s="36">
        <f>(Rujukan!T6-Rujukan!T76)/Rujukan!T5</f>
        <v>0.1074357965</v>
      </c>
      <c r="BY7" s="36" t="str">
        <f>IF(AND(BX7&gt;=0.2,BX7&lt;=0.5),"sehat",IF(BX7&lt;0.2,"kurang sehat","sangat sehat"))</f>
        <v>kurang sehat</v>
      </c>
      <c r="BZ7" s="36">
        <f t="shared" si="37"/>
        <v>0</v>
      </c>
      <c r="CA7" s="36">
        <f>(Rujukan!U6-Rujukan!U76)/Rujukan!U5</f>
        <v>0.2295672221</v>
      </c>
      <c r="CB7" s="36" t="str">
        <f>IF(AND(CA7&gt;=0.2,CA7&lt;=0.5),"sehat",IF(CA7&lt;0.2,"kurang sehat","sangat sehat"))</f>
        <v>sehat</v>
      </c>
      <c r="CC7" s="36">
        <f t="shared" si="38"/>
        <v>1</v>
      </c>
      <c r="CD7" s="36">
        <f t="shared" si="39"/>
        <v>-0.1221314256</v>
      </c>
      <c r="CE7" s="36">
        <f t="shared" si="40"/>
        <v>0</v>
      </c>
    </row>
    <row r="8">
      <c r="A8" s="224">
        <v>1.0</v>
      </c>
      <c r="B8" s="35" t="s">
        <v>29</v>
      </c>
      <c r="C8" s="55" t="s">
        <v>30</v>
      </c>
      <c r="D8" s="36">
        <f>Rujukan!B6/((Rujukan!B149*-1)/365)</f>
        <v>249.3592732</v>
      </c>
      <c r="E8" s="36" t="str">
        <f>IF(AND(D8&gt;=200,D8&lt;=100),"sehat",IF(D8&lt;100,"kurang sehat","sangat sehat"))</f>
        <v>sangat sehat</v>
      </c>
      <c r="F8" s="36">
        <f t="shared" si="1"/>
        <v>2</v>
      </c>
      <c r="G8" s="36">
        <f>Rujukan!C6/((Rujukan!C149*-1)/365)</f>
        <v>283.7705315</v>
      </c>
      <c r="H8" s="36" t="str">
        <f>IF(AND(G8&gt;=200,G8&lt;=100),"sehat",IF(G8&lt;100,"kurang sehat","sangat sehat"))</f>
        <v>sangat sehat</v>
      </c>
      <c r="I8" s="36">
        <f t="shared" si="2"/>
        <v>2</v>
      </c>
      <c r="J8" s="36">
        <f t="shared" si="3"/>
        <v>-34.4112583</v>
      </c>
      <c r="K8" s="36">
        <f t="shared" si="4"/>
        <v>0</v>
      </c>
      <c r="L8" s="36">
        <f>Rujukan!D6/((Rujukan!D149*-1)/365)</f>
        <v>75.39404059</v>
      </c>
      <c r="M8" s="36" t="str">
        <f>IF(AND(L8&gt;=200,L8&lt;=100),"sehat",IF(L8&lt;100,"kurang sehat","sangat sehat"))</f>
        <v>kurang sehat</v>
      </c>
      <c r="N8" s="36">
        <f t="shared" si="5"/>
        <v>0</v>
      </c>
      <c r="O8" s="36">
        <f>Rujukan!E6/((Rujukan!E149*-1)/365)</f>
        <v>74.34676612</v>
      </c>
      <c r="P8" s="36" t="str">
        <f>IF(AND(O8&gt;=200,O8&lt;=100),"sehat",IF(O8&lt;100,"kurang sehat","sangat sehat"))</f>
        <v>kurang sehat</v>
      </c>
      <c r="Q8" s="36">
        <f t="shared" si="6"/>
        <v>0</v>
      </c>
      <c r="R8" s="36">
        <f t="shared" si="7"/>
        <v>1.047274475</v>
      </c>
      <c r="S8" s="36">
        <f t="shared" si="8"/>
        <v>1</v>
      </c>
      <c r="T8" s="36">
        <f>Rujukan!F6/((Rujukan!F149*-1)/365)</f>
        <v>246.4895058</v>
      </c>
      <c r="U8" s="36" t="str">
        <f>IF(AND(T8&gt;=200,T8&lt;=100),"sehat",IF(T8&lt;100,"kurang sehat","sangat sehat"))</f>
        <v>sangat sehat</v>
      </c>
      <c r="V8" s="36">
        <f t="shared" si="9"/>
        <v>2</v>
      </c>
      <c r="W8" s="36">
        <f>Rujukan!G6/((Rujukan!G149*-1)/365)</f>
        <v>324.2528498</v>
      </c>
      <c r="X8" s="36" t="str">
        <f>IF(AND(W8&gt;=200,W8&lt;=100),"sehat",IF(W8&lt;100,"kurang sehat","sangat sehat"))</f>
        <v>sangat sehat</v>
      </c>
      <c r="Y8" s="36">
        <f t="shared" si="10"/>
        <v>2</v>
      </c>
      <c r="Z8" s="36">
        <f t="shared" si="11"/>
        <v>-77.76334397</v>
      </c>
      <c r="AA8" s="36">
        <f t="shared" si="12"/>
        <v>0</v>
      </c>
      <c r="AB8" s="36">
        <f>Rujukan!H6/((Rujukan!H149*-1)/365)</f>
        <v>116.3946226</v>
      </c>
      <c r="AC8" s="36" t="str">
        <f>IF(AND(AB8&gt;=200,AB8&lt;=100),"sehat",IF(AB8&lt;100,"kurang sehat","sangat sehat"))</f>
        <v>sangat sehat</v>
      </c>
      <c r="AD8" s="36">
        <f t="shared" si="13"/>
        <v>2</v>
      </c>
      <c r="AE8" s="36">
        <f>Rujukan!I6/((Rujukan!I149*-1)/365)</f>
        <v>124.6836825</v>
      </c>
      <c r="AF8" s="36" t="str">
        <f>IF(AND(AE8&gt;=200,AE8&lt;=100),"sehat",IF(AE8&lt;100,"kurang sehat","sangat sehat"))</f>
        <v>sangat sehat</v>
      </c>
      <c r="AG8" s="36">
        <f t="shared" si="14"/>
        <v>2</v>
      </c>
      <c r="AH8" s="36">
        <f t="shared" si="15"/>
        <v>-8.289059879</v>
      </c>
      <c r="AI8" s="36">
        <f t="shared" si="16"/>
        <v>0</v>
      </c>
      <c r="AJ8" s="36">
        <f>Rujukan!J6/((Rujukan!J149*-1)/365)</f>
        <v>300.2418925</v>
      </c>
      <c r="AK8" s="36" t="str">
        <f>IF(AND(AJ8&gt;=200,AJ8&lt;=100),"sehat",IF(AJ8&lt;100,"kurang sehat","sangat sehat"))</f>
        <v>sangat sehat</v>
      </c>
      <c r="AL8" s="36">
        <f t="shared" si="17"/>
        <v>2</v>
      </c>
      <c r="AM8" s="36">
        <f>Rujukan!K6/((Rujukan!K149*-1)/365)</f>
        <v>262.8782734</v>
      </c>
      <c r="AN8" s="36" t="str">
        <f>IF(AND(AM8&gt;=200,AM8&lt;=100),"sehat",IF(AM8&lt;100,"kurang sehat","sangat sehat"))</f>
        <v>sangat sehat</v>
      </c>
      <c r="AO8" s="36">
        <f t="shared" si="18"/>
        <v>2</v>
      </c>
      <c r="AP8" s="36">
        <f t="shared" si="19"/>
        <v>37.36361917</v>
      </c>
      <c r="AQ8" s="36">
        <f t="shared" si="20"/>
        <v>1</v>
      </c>
      <c r="AR8" s="36">
        <f>Rujukan!L6/((Rujukan!L149*-1)/365)</f>
        <v>874.6151619</v>
      </c>
      <c r="AS8" s="36" t="str">
        <f>IF(AND(AR8&gt;=200,AR8&lt;=100),"sehat",IF(AR8&lt;100,"kurang sehat","sangat sehat"))</f>
        <v>sangat sehat</v>
      </c>
      <c r="AT8" s="36">
        <f t="shared" si="21"/>
        <v>2</v>
      </c>
      <c r="AU8" s="36">
        <f>Rujukan!M6/((Rujukan!M149*-1)/365)</f>
        <v>828.5112549</v>
      </c>
      <c r="AV8" s="36" t="str">
        <f>IF(AND(AU8&gt;=200,AU8&lt;=100),"sehat",IF(AU8&lt;100,"kurang sehat","sangat sehat"))</f>
        <v>sangat sehat</v>
      </c>
      <c r="AW8" s="36">
        <f t="shared" si="22"/>
        <v>2</v>
      </c>
      <c r="AX8" s="36">
        <f t="shared" si="23"/>
        <v>46.10390706</v>
      </c>
      <c r="AY8" s="36">
        <f t="shared" si="24"/>
        <v>1</v>
      </c>
      <c r="AZ8" s="36">
        <f>Rujukan!N6/((Rujukan!N149*-1)/365)</f>
        <v>278.2965726</v>
      </c>
      <c r="BA8" s="36" t="str">
        <f>IF(AND(AZ8&gt;=200,AZ8&lt;=100),"sehat",IF(AZ8&lt;100,"kurang sehat","sangat sehat"))</f>
        <v>sangat sehat</v>
      </c>
      <c r="BB8" s="36">
        <f t="shared" si="25"/>
        <v>2</v>
      </c>
      <c r="BC8" s="36">
        <f>Rujukan!O6/((Rujukan!O149*-1)/365)</f>
        <v>336.5107259</v>
      </c>
      <c r="BD8" s="36" t="str">
        <f>IF(AND(BC8&gt;=200,BC8&lt;=100),"sehat",IF(BC8&lt;100,"kurang sehat","sangat sehat"))</f>
        <v>sangat sehat</v>
      </c>
      <c r="BE8" s="36">
        <f t="shared" si="26"/>
        <v>2</v>
      </c>
      <c r="BF8" s="36">
        <f t="shared" si="27"/>
        <v>-58.21415329</v>
      </c>
      <c r="BG8" s="36">
        <f t="shared" si="28"/>
        <v>0</v>
      </c>
      <c r="BH8" s="36">
        <f>Rujukan!P6/((Rujukan!P149*-1)/365)</f>
        <v>528.0752315</v>
      </c>
      <c r="BI8" s="36" t="str">
        <f>IF(AND(BH8&gt;=200,BH8&lt;=100),"sehat",IF(BH8&lt;100,"kurang sehat","sangat sehat"))</f>
        <v>sangat sehat</v>
      </c>
      <c r="BJ8" s="36">
        <f t="shared" si="29"/>
        <v>2</v>
      </c>
      <c r="BK8" s="36">
        <f>Rujukan!Q6/((Rujukan!Q149*-1)/365)</f>
        <v>560.1010593</v>
      </c>
      <c r="BL8" s="36" t="str">
        <f>IF(AND(BK8&gt;=200,BK8&lt;=100),"sehat",IF(BK8&lt;100,"kurang sehat","sangat sehat"))</f>
        <v>sangat sehat</v>
      </c>
      <c r="BM8" s="36">
        <f t="shared" si="30"/>
        <v>2</v>
      </c>
      <c r="BN8" s="36">
        <f t="shared" si="31"/>
        <v>-32.02582785</v>
      </c>
      <c r="BO8" s="36">
        <f t="shared" si="32"/>
        <v>0</v>
      </c>
      <c r="BP8" s="36">
        <f>Rujukan!R6/((Rujukan!R149*-1)/365)</f>
        <v>487.5607455</v>
      </c>
      <c r="BQ8" s="36" t="str">
        <f>IF(AND(BP8&gt;=200,BP8&lt;=100),"sehat",IF(BP8&lt;100,"kurang sehat","sangat sehat"))</f>
        <v>sangat sehat</v>
      </c>
      <c r="BR8" s="36">
        <f t="shared" si="33"/>
        <v>2</v>
      </c>
      <c r="BS8" s="36">
        <f>Rujukan!S6/((Rujukan!S149*-1)/365)</f>
        <v>471.9962436</v>
      </c>
      <c r="BT8" s="36" t="str">
        <f>IF(AND(BS8&gt;=200,BS8&lt;=100),"sehat",IF(BS8&lt;100,"kurang sehat","sangat sehat"))</f>
        <v>sangat sehat</v>
      </c>
      <c r="BU8" s="36">
        <f t="shared" si="34"/>
        <v>2</v>
      </c>
      <c r="BV8" s="36">
        <f t="shared" si="35"/>
        <v>15.56450187</v>
      </c>
      <c r="BW8" s="36">
        <f t="shared" si="36"/>
        <v>1</v>
      </c>
      <c r="BX8" s="36">
        <f>Rujukan!T6/((Rujukan!T149*-1)/365)</f>
        <v>290.5238214</v>
      </c>
      <c r="BY8" s="36" t="str">
        <f>IF(AND(BX8&gt;=200,BX8&lt;=100),"sehat",IF(BX8&lt;100,"kurang sehat","sangat sehat"))</f>
        <v>sangat sehat</v>
      </c>
      <c r="BZ8" s="36">
        <f t="shared" si="37"/>
        <v>2</v>
      </c>
      <c r="CA8" s="36">
        <f>Rujukan!U6/((Rujukan!U149*-1)/365)</f>
        <v>522.2337308</v>
      </c>
      <c r="CB8" s="36" t="str">
        <f>IF(AND(CA8&gt;=200,CA8&lt;=100),"sehat",IF(CA8&lt;100,"kurang sehat","sangat sehat"))</f>
        <v>sangat sehat</v>
      </c>
      <c r="CC8" s="36">
        <f t="shared" si="38"/>
        <v>2</v>
      </c>
      <c r="CD8" s="36">
        <f t="shared" si="39"/>
        <v>-231.7099094</v>
      </c>
      <c r="CE8" s="36">
        <f t="shared" si="40"/>
        <v>0</v>
      </c>
    </row>
    <row r="9">
      <c r="A9" s="221"/>
      <c r="B9" s="21" t="s">
        <v>33</v>
      </c>
      <c r="C9" s="23" t="s">
        <v>5</v>
      </c>
      <c r="D9" s="225"/>
      <c r="E9" s="225"/>
      <c r="F9" s="225">
        <f>sum(F4:F8)</f>
        <v>3</v>
      </c>
      <c r="G9" s="225"/>
      <c r="H9" s="225"/>
      <c r="I9" s="225">
        <f>sum(I4:I8)</f>
        <v>4</v>
      </c>
      <c r="J9" s="225">
        <f t="shared" si="3"/>
        <v>0</v>
      </c>
      <c r="K9" s="225">
        <f>sum(K4:K8)</f>
        <v>0</v>
      </c>
      <c r="L9" s="225"/>
      <c r="M9" s="225"/>
      <c r="N9" s="225">
        <f>sum(N4:N8)</f>
        <v>0</v>
      </c>
      <c r="O9" s="225"/>
      <c r="P9" s="225"/>
      <c r="Q9" s="225">
        <f>sum(Q4:Q8)</f>
        <v>0</v>
      </c>
      <c r="R9" s="225">
        <f t="shared" si="7"/>
        <v>0</v>
      </c>
      <c r="S9" s="225">
        <f>sum(S4:S8)</f>
        <v>5</v>
      </c>
      <c r="T9" s="225"/>
      <c r="U9" s="225"/>
      <c r="V9" s="225">
        <f>sum(V4:V8)</f>
        <v>3</v>
      </c>
      <c r="W9" s="225"/>
      <c r="X9" s="225"/>
      <c r="Y9" s="225">
        <f>sum(Y4:Y8)</f>
        <v>5</v>
      </c>
      <c r="Z9" s="225">
        <f t="shared" si="11"/>
        <v>0</v>
      </c>
      <c r="AA9" s="225">
        <f>sum(AA4:AA8)</f>
        <v>0</v>
      </c>
      <c r="AB9" s="225"/>
      <c r="AC9" s="225"/>
      <c r="AD9" s="225">
        <f>sum(AD4:AD8)</f>
        <v>2</v>
      </c>
      <c r="AE9" s="225"/>
      <c r="AF9" s="225"/>
      <c r="AG9" s="225">
        <f>sum(AG4:AG8)</f>
        <v>2</v>
      </c>
      <c r="AH9" s="225">
        <f t="shared" si="15"/>
        <v>0</v>
      </c>
      <c r="AI9" s="225">
        <f>sum(AI4:AI8)</f>
        <v>1</v>
      </c>
      <c r="AJ9" s="225"/>
      <c r="AK9" s="225"/>
      <c r="AL9" s="225">
        <f>sum(AL4:AL8)</f>
        <v>2</v>
      </c>
      <c r="AM9" s="225"/>
      <c r="AN9" s="225"/>
      <c r="AO9" s="225">
        <f>sum(AO4:AO8)</f>
        <v>3</v>
      </c>
      <c r="AP9" s="225">
        <f t="shared" si="19"/>
        <v>0</v>
      </c>
      <c r="AQ9" s="225">
        <f>sum(AQ4:AQ8)</f>
        <v>1</v>
      </c>
      <c r="AR9" s="225"/>
      <c r="AS9" s="225"/>
      <c r="AT9" s="225">
        <f>sum(AT4:AT8)</f>
        <v>7</v>
      </c>
      <c r="AU9" s="225"/>
      <c r="AV9" s="225"/>
      <c r="AW9" s="225">
        <f>sum(AW4:AW8)</f>
        <v>7</v>
      </c>
      <c r="AX9" s="225">
        <f t="shared" si="23"/>
        <v>0</v>
      </c>
      <c r="AY9" s="225">
        <f>sum(AY4:AY8)</f>
        <v>5</v>
      </c>
      <c r="AZ9" s="225"/>
      <c r="BA9" s="225"/>
      <c r="BB9" s="225">
        <f>sum(BB4:BB8)</f>
        <v>2</v>
      </c>
      <c r="BC9" s="225"/>
      <c r="BD9" s="225"/>
      <c r="BE9" s="225">
        <f>sum(BE4:BE8)</f>
        <v>7</v>
      </c>
      <c r="BF9" s="225">
        <f t="shared" si="27"/>
        <v>0</v>
      </c>
      <c r="BG9" s="225">
        <f>sum(BG4:BG8)</f>
        <v>0</v>
      </c>
      <c r="BH9" s="225"/>
      <c r="BI9" s="225"/>
      <c r="BJ9" s="225">
        <f>sum(BJ4:BJ8)</f>
        <v>9</v>
      </c>
      <c r="BK9" s="225"/>
      <c r="BL9" s="225"/>
      <c r="BM9" s="225">
        <f>sum(BM4:BM8)</f>
        <v>9</v>
      </c>
      <c r="BN9" s="225">
        <f t="shared" si="31"/>
        <v>0</v>
      </c>
      <c r="BO9" s="225">
        <f>sum(BO4:BO8)</f>
        <v>1</v>
      </c>
      <c r="BP9" s="225"/>
      <c r="BQ9" s="225"/>
      <c r="BR9" s="225">
        <f>sum(BR4:BR8)</f>
        <v>8</v>
      </c>
      <c r="BS9" s="225"/>
      <c r="BT9" s="225"/>
      <c r="BU9" s="225">
        <f>sum(BU4:BU8)</f>
        <v>8</v>
      </c>
      <c r="BV9" s="225">
        <f t="shared" si="35"/>
        <v>0</v>
      </c>
      <c r="BW9" s="225">
        <f>sum(BW4:BW8)</f>
        <v>5</v>
      </c>
      <c r="BX9" s="225"/>
      <c r="BY9" s="225"/>
      <c r="BZ9" s="225">
        <f>sum(BZ4:BZ8)</f>
        <v>4</v>
      </c>
      <c r="CA9" s="225"/>
      <c r="CB9" s="226"/>
      <c r="CC9" s="225">
        <f>sum(CC4:CC8)</f>
        <v>8</v>
      </c>
      <c r="CD9" s="225">
        <f t="shared" si="39"/>
        <v>0</v>
      </c>
      <c r="CE9" s="225">
        <f>sum(CE4:CE8)</f>
        <v>0</v>
      </c>
      <c r="CF9" s="226"/>
      <c r="CG9" s="226"/>
    </row>
    <row r="10">
      <c r="A10" s="224">
        <v>0.0</v>
      </c>
      <c r="B10" s="35" t="s">
        <v>35</v>
      </c>
      <c r="C10" s="55" t="s">
        <v>679</v>
      </c>
      <c r="D10" s="36">
        <f>Rujukan!B75/Rujukan!B5</f>
        <v>0.4381202614</v>
      </c>
      <c r="E10" s="36" t="str">
        <f t="shared" ref="E10:E12" si="41">IF(AND(D10&gt;=0.5,D10&lt;=1),"sehat",IF(D10&gt;1,"kurang sehat","sangat sehat"))</f>
        <v>sangat sehat</v>
      </c>
      <c r="F10" s="36">
        <f t="shared" ref="F10:F13" si="42">IFS(E10="kurang sehat",0,E10="sehat",1,E10="sangat sehat",2)</f>
        <v>2</v>
      </c>
      <c r="G10" s="36">
        <f>Rujukan!C75/Rujukan!C5</f>
        <v>0.4103030024</v>
      </c>
      <c r="H10" s="36" t="str">
        <f t="shared" ref="H10:H12" si="43">IF(AND(G10&gt;=0.5,G10&lt;=1),"sehat",IF(G10&gt;1,"kurang sehat","sangat sehat"))</f>
        <v>sangat sehat</v>
      </c>
      <c r="I10" s="36">
        <f t="shared" ref="I10:I13" si="44">IFS(H10="kurang sehat",0,H10="sehat",1,H10="sangat sehat",2)</f>
        <v>2</v>
      </c>
      <c r="J10" s="36">
        <f t="shared" si="3"/>
        <v>0.027817259</v>
      </c>
      <c r="K10" s="36">
        <f t="shared" ref="K10:K13" si="45">IF(J10&lt;0,1,0)</f>
        <v>0</v>
      </c>
      <c r="L10" s="36">
        <f>Rujukan!D75/Rujukan!D5</f>
        <v>0.5414029061</v>
      </c>
      <c r="M10" s="36" t="str">
        <f t="shared" ref="M10:M12" si="46">IF(AND(L10&gt;=0.5,L10&lt;=1),"sehat",IF(L10&gt;1,"kurang sehat","sangat sehat"))</f>
        <v>sehat</v>
      </c>
      <c r="N10" s="36">
        <f t="shared" ref="N10:N13" si="47">IFS(M10="kurang sehat",0,M10="sehat",1,M10="sangat sehat",2)</f>
        <v>1</v>
      </c>
      <c r="O10" s="36">
        <f>Rujukan!E75/Rujukan!E5</f>
        <v>0.6269240629</v>
      </c>
      <c r="P10" s="36" t="str">
        <f t="shared" ref="P10:P12" si="48">IF(AND(O10&gt;=0.5,O10&lt;=1),"sehat",IF(O10&gt;1,"kurang sehat","sangat sehat"))</f>
        <v>sehat</v>
      </c>
      <c r="Q10" s="36">
        <f t="shared" ref="Q10:Q13" si="49">IFS(P10="kurang sehat",0,P10="sehat",1,P10="sangat sehat",2)</f>
        <v>1</v>
      </c>
      <c r="R10" s="36">
        <f t="shared" si="7"/>
        <v>-0.08552115678</v>
      </c>
      <c r="S10" s="36">
        <f t="shared" ref="S10:S13" si="50">IF(R10&lt;0,1,0)</f>
        <v>1</v>
      </c>
      <c r="T10" s="36">
        <f>Rujukan!F75/Rujukan!F5</f>
        <v>0.4544146019</v>
      </c>
      <c r="U10" s="36" t="str">
        <f t="shared" ref="U10:U12" si="51">IF(AND(T10&gt;=0.5,T10&lt;=1),"sehat",IF(T10&gt;1,"kurang sehat","sangat sehat"))</f>
        <v>sangat sehat</v>
      </c>
      <c r="V10" s="36">
        <f t="shared" ref="V10:V13" si="52">IFS(U10="kurang sehat",0,U10="sehat",1,U10="sangat sehat",2)</f>
        <v>2</v>
      </c>
      <c r="W10" s="36">
        <f>Rujukan!G75/Rujukan!G5</f>
        <v>0.3627921467</v>
      </c>
      <c r="X10" s="36" t="str">
        <f t="shared" ref="X10:X12" si="53">IF(AND(W10&gt;=0.5,W10&lt;=1),"sehat",IF(W10&gt;1,"kurang sehat","sangat sehat"))</f>
        <v>sangat sehat</v>
      </c>
      <c r="Y10" s="36">
        <f t="shared" ref="Y10:Y13" si="54">IFS(X10="kurang sehat",0,X10="sehat",1,X10="sangat sehat",2)</f>
        <v>2</v>
      </c>
      <c r="Z10" s="36">
        <f t="shared" si="11"/>
        <v>0.09162245521</v>
      </c>
      <c r="AA10" s="36">
        <f t="shared" ref="AA10:AA13" si="55">IF(Z10&lt;0,1,0)</f>
        <v>0</v>
      </c>
      <c r="AB10" s="36">
        <f>Rujukan!H75/Rujukan!H5</f>
        <v>0.7970943021</v>
      </c>
      <c r="AC10" s="36" t="str">
        <f t="shared" ref="AC10:AC12" si="56">IF(AND(AB10&gt;=0.5,AB10&lt;=1),"sehat",IF(AB10&gt;1,"kurang sehat","sangat sehat"))</f>
        <v>sehat</v>
      </c>
      <c r="AD10" s="36">
        <f t="shared" ref="AD10:AD13" si="57">IFS(AC10="kurang sehat",0,AC10="sehat",1,AC10="sangat sehat",2)</f>
        <v>1</v>
      </c>
      <c r="AE10" s="36">
        <f>Rujukan!I75/Rujukan!I5</f>
        <v>0.7817867058</v>
      </c>
      <c r="AF10" s="36" t="str">
        <f t="shared" ref="AF10:AF12" si="58">IF(AND(AE10&gt;=0.5,AE10&lt;=1),"sehat",IF(AE10&gt;1,"kurang sehat","sangat sehat"))</f>
        <v>sehat</v>
      </c>
      <c r="AG10" s="36">
        <f t="shared" ref="AG10:AG13" si="59">IFS(AF10="kurang sehat",0,AF10="sehat",1,AF10="sangat sehat",2)</f>
        <v>1</v>
      </c>
      <c r="AH10" s="36">
        <f t="shared" si="15"/>
        <v>0.01530759631</v>
      </c>
      <c r="AI10" s="36">
        <f t="shared" ref="AI10:AI13" si="60">IF(AH10&lt;0,1,0)</f>
        <v>0</v>
      </c>
      <c r="AJ10" s="36">
        <f>Rujukan!J75/Rujukan!J5</f>
        <v>0.5489419777</v>
      </c>
      <c r="AK10" s="36" t="str">
        <f t="shared" ref="AK10:AK12" si="61">IF(AND(AJ10&gt;=0.5,AJ10&lt;=1),"sehat",IF(AJ10&gt;1,"kurang sehat","sangat sehat"))</f>
        <v>sehat</v>
      </c>
      <c r="AL10" s="36">
        <f t="shared" ref="AL10:AL13" si="62">IFS(AK10="kurang sehat",0,AK10="sehat",1,AK10="sangat sehat",2)</f>
        <v>1</v>
      </c>
      <c r="AM10" s="36">
        <f>Rujukan!K75/Rujukan!K5</f>
        <v>0.5357181609</v>
      </c>
      <c r="AN10" s="36" t="str">
        <f t="shared" ref="AN10:AN12" si="63">IF(AND(AM10&gt;=0.5,AM10&lt;=1),"sehat",IF(AM10&gt;1,"kurang sehat","sangat sehat"))</f>
        <v>sehat</v>
      </c>
      <c r="AO10" s="36">
        <f t="shared" ref="AO10:AO13" si="64">IFS(AN10="kurang sehat",0,AN10="sehat",1,AN10="sangat sehat",2)</f>
        <v>1</v>
      </c>
      <c r="AP10" s="36">
        <f t="shared" si="19"/>
        <v>0.01322381678</v>
      </c>
      <c r="AQ10" s="36">
        <f t="shared" ref="AQ10:AQ13" si="65">IF(AP10&lt;0,1,0)</f>
        <v>0</v>
      </c>
      <c r="AR10" s="36">
        <f>Rujukan!L75/Rujukan!L5</f>
        <v>0.4074103484</v>
      </c>
      <c r="AS10" s="36" t="str">
        <f t="shared" ref="AS10:AS12" si="66">IF(AND(AR10&gt;=0.5,AR10&lt;=1),"sehat",IF(AR10&gt;1,"kurang sehat","sangat sehat"))</f>
        <v>sangat sehat</v>
      </c>
      <c r="AT10" s="36">
        <f t="shared" ref="AT10:AT13" si="67">IFS(AS10="kurang sehat",0,AS10="sehat",1,AS10="sangat sehat",2)</f>
        <v>2</v>
      </c>
      <c r="AU10" s="36">
        <f>Rujukan!M75/Rujukan!M5</f>
        <v>0.418590788</v>
      </c>
      <c r="AV10" s="36" t="str">
        <f t="shared" ref="AV10:AV12" si="68">IF(AND(AU10&gt;=0.5,AU10&lt;=1),"sehat",IF(AU10&gt;1,"kurang sehat","sangat sehat"))</f>
        <v>sangat sehat</v>
      </c>
      <c r="AW10" s="36">
        <f t="shared" ref="AW10:AW13" si="69">IFS(AV10="kurang sehat",0,AV10="sehat",1,AV10="sangat sehat",2)</f>
        <v>2</v>
      </c>
      <c r="AX10" s="36">
        <f t="shared" si="23"/>
        <v>-0.01118043959</v>
      </c>
      <c r="AY10" s="36">
        <f t="shared" ref="AY10:AY13" si="70">IF(AX10&lt;0,1,0)</f>
        <v>1</v>
      </c>
      <c r="AZ10" s="36">
        <f>Rujukan!N75/Rujukan!N5</f>
        <v>0.2927567598</v>
      </c>
      <c r="BA10" s="36" t="str">
        <f t="shared" ref="BA10:BA12" si="71">IF(AND(AZ10&gt;=0.5,AZ10&lt;=1),"sehat",IF(AZ10&gt;1,"kurang sehat","sangat sehat"))</f>
        <v>sangat sehat</v>
      </c>
      <c r="BB10" s="36">
        <f t="shared" ref="BB10:BB13" si="72">IFS(BA10="kurang sehat",0,BA10="sehat",1,BA10="sangat sehat",2)</f>
        <v>2</v>
      </c>
      <c r="BC10" s="36">
        <f>Rujukan!O75/Rujukan!O5</f>
        <v>0.2388245016</v>
      </c>
      <c r="BD10" s="36" t="str">
        <f t="shared" ref="BD10:BD12" si="73">IF(AND(BC10&gt;=0.5,BC10&lt;=1),"sehat",IF(BC10&gt;1,"kurang sehat","sangat sehat"))</f>
        <v>sangat sehat</v>
      </c>
      <c r="BE10" s="36">
        <f t="shared" ref="BE10:BE13" si="74">IFS(BD10="kurang sehat",0,BD10="sehat",1,BD10="sangat sehat",2)</f>
        <v>2</v>
      </c>
      <c r="BF10" s="36">
        <f t="shared" si="27"/>
        <v>0.0539322582</v>
      </c>
      <c r="BG10" s="36">
        <f t="shared" ref="BG10:BG13" si="75">IF(BF10&lt;0,1,0)</f>
        <v>0</v>
      </c>
      <c r="BH10" s="36">
        <f>Rujukan!P75/Rujukan!P5</f>
        <v>0.2020917248</v>
      </c>
      <c r="BI10" s="36" t="str">
        <f t="shared" ref="BI10:BI12" si="76">IF(AND(BH10&gt;=0.5,BH10&lt;=1),"sehat",IF(BH10&gt;1,"kurang sehat","sangat sehat"))</f>
        <v>sangat sehat</v>
      </c>
      <c r="BJ10" s="36">
        <f t="shared" ref="BJ10:BJ13" si="77">IFS(BI10="kurang sehat",0,BI10="sehat",1,BI10="sangat sehat",2)</f>
        <v>2</v>
      </c>
      <c r="BK10" s="36">
        <f>Rujukan!Q75/Rujukan!Q5</f>
        <v>0.1814346511</v>
      </c>
      <c r="BL10" s="36" t="str">
        <f t="shared" ref="BL10:BL12" si="78">IF(AND(BK10&gt;=0.5,BK10&lt;=1),"sehat",IF(BK10&gt;1,"kurang sehat","sangat sehat"))</f>
        <v>sangat sehat</v>
      </c>
      <c r="BM10" s="36">
        <f t="shared" ref="BM10:BM13" si="79">IFS(BL10="kurang sehat",0,BL10="sehat",1,BL10="sangat sehat",2)</f>
        <v>2</v>
      </c>
      <c r="BN10" s="36">
        <f t="shared" si="31"/>
        <v>0.02065707369</v>
      </c>
      <c r="BO10" s="36">
        <f t="shared" ref="BO10:BO13" si="80">IF(BN10&lt;0,1,0)</f>
        <v>0</v>
      </c>
      <c r="BP10" s="36">
        <f>Rujukan!R75/Rujukan!R5</f>
        <v>0.1297360942</v>
      </c>
      <c r="BQ10" s="36" t="str">
        <f t="shared" ref="BQ10:BQ12" si="81">IF(AND(BP10&gt;=0.5,BP10&lt;=1),"sehat",IF(BP10&gt;1,"kurang sehat","sangat sehat"))</f>
        <v>sangat sehat</v>
      </c>
      <c r="BR10" s="36">
        <f t="shared" ref="BR10:BR13" si="82">IFS(BQ10="kurang sehat",0,BQ10="sehat",1,BQ10="sangat sehat",2)</f>
        <v>2</v>
      </c>
      <c r="BS10" s="36">
        <f>Rujukan!S75/Rujukan!S5</f>
        <v>0.1411185066</v>
      </c>
      <c r="BT10" s="36" t="str">
        <f t="shared" ref="BT10:BT12" si="83">IF(AND(BS10&gt;=0.5,BS10&lt;=1),"sehat",IF(BS10&gt;1,"kurang sehat","sangat sehat"))</f>
        <v>sangat sehat</v>
      </c>
      <c r="BU10" s="36">
        <f t="shared" ref="BU10:BU13" si="84">IFS(BT10="kurang sehat",0,BT10="sehat",1,BT10="sangat sehat",2)</f>
        <v>2</v>
      </c>
      <c r="BV10" s="36">
        <f t="shared" si="35"/>
        <v>-0.01138241248</v>
      </c>
      <c r="BW10" s="36">
        <f t="shared" ref="BW10:BW13" si="85">IF(BV10&lt;0,1,0)</f>
        <v>1</v>
      </c>
      <c r="BX10" s="36">
        <f>Rujukan!T75/Rujukan!T5</f>
        <v>0.2806838058</v>
      </c>
      <c r="BY10" s="36" t="str">
        <f t="shared" ref="BY10:BY12" si="86">IF(AND(BX10&gt;=0.5,BX10&lt;=1),"sehat",IF(BX10&gt;1,"kurang sehat","sangat sehat"))</f>
        <v>sangat sehat</v>
      </c>
      <c r="BZ10" s="36">
        <f t="shared" ref="BZ10:BZ13" si="87">IFS(BY10="kurang sehat",0,BY10="sehat",1,BY10="sangat sehat",2)</f>
        <v>2</v>
      </c>
      <c r="CA10" s="36">
        <f>Rujukan!U75/Rujukan!U5</f>
        <v>0.2240632146</v>
      </c>
      <c r="CB10" s="36" t="str">
        <f t="shared" ref="CB10:CB12" si="88">IF(AND(CA10&gt;=0.5,CA10&lt;=1),"sehat",IF(CA10&gt;1,"kurang sehat","sangat sehat"))</f>
        <v>sangat sehat</v>
      </c>
      <c r="CC10" s="36">
        <f t="shared" ref="CC10:CC13" si="89">IFS(CB10="kurang sehat",0,CB10="sehat",1,CB10="sangat sehat",2)</f>
        <v>2</v>
      </c>
      <c r="CD10" s="36">
        <f t="shared" si="39"/>
        <v>0.0566205912</v>
      </c>
      <c r="CE10" s="36">
        <f t="shared" ref="CE10:CE13" si="90">IF(CD10&lt;0,1,0)</f>
        <v>0</v>
      </c>
    </row>
    <row r="11">
      <c r="A11" s="224">
        <v>0.0</v>
      </c>
      <c r="B11" s="35" t="s">
        <v>38</v>
      </c>
      <c r="C11" s="55" t="s">
        <v>679</v>
      </c>
      <c r="D11" s="36">
        <f>Rujukan!B75/Rujukan!B131</f>
        <v>0.7797402743</v>
      </c>
      <c r="E11" s="36" t="str">
        <f t="shared" si="41"/>
        <v>sehat</v>
      </c>
      <c r="F11" s="36">
        <f t="shared" si="42"/>
        <v>1</v>
      </c>
      <c r="G11" s="36">
        <f>Rujukan!C75/Rujukan!C131</f>
        <v>0.695786148</v>
      </c>
      <c r="H11" s="36" t="str">
        <f t="shared" si="43"/>
        <v>sehat</v>
      </c>
      <c r="I11" s="36">
        <f t="shared" si="44"/>
        <v>1</v>
      </c>
      <c r="J11" s="36">
        <f t="shared" si="3"/>
        <v>0.08395412622</v>
      </c>
      <c r="K11" s="36">
        <f t="shared" si="45"/>
        <v>0</v>
      </c>
      <c r="L11" s="36">
        <f>Rujukan!D75/Rujukan!D131</f>
        <v>1.180563317</v>
      </c>
      <c r="M11" s="36" t="str">
        <f t="shared" si="46"/>
        <v>kurang sehat</v>
      </c>
      <c r="N11" s="36">
        <f t="shared" si="47"/>
        <v>0</v>
      </c>
      <c r="O11" s="36">
        <f>Rujukan!E75/Rujukan!E131</f>
        <v>1.680419455</v>
      </c>
      <c r="P11" s="36" t="str">
        <f t="shared" si="48"/>
        <v>kurang sehat</v>
      </c>
      <c r="Q11" s="36">
        <f t="shared" si="49"/>
        <v>0</v>
      </c>
      <c r="R11" s="36">
        <f t="shared" si="7"/>
        <v>-0.4998561385</v>
      </c>
      <c r="S11" s="36">
        <f t="shared" si="50"/>
        <v>1</v>
      </c>
      <c r="T11" s="36">
        <f>Rujukan!F75/Rujukan!F131</f>
        <v>0.8328936286</v>
      </c>
      <c r="U11" s="36" t="str">
        <f t="shared" si="51"/>
        <v>sehat</v>
      </c>
      <c r="V11" s="36">
        <f t="shared" si="52"/>
        <v>1</v>
      </c>
      <c r="W11" s="36">
        <f>Rujukan!G75/Rujukan!G131</f>
        <v>0.5693466344</v>
      </c>
      <c r="X11" s="36" t="str">
        <f t="shared" si="53"/>
        <v>sehat</v>
      </c>
      <c r="Y11" s="36">
        <f t="shared" si="54"/>
        <v>1</v>
      </c>
      <c r="Z11" s="36">
        <f t="shared" si="11"/>
        <v>0.2635469942</v>
      </c>
      <c r="AA11" s="36">
        <f t="shared" si="55"/>
        <v>0</v>
      </c>
      <c r="AB11" s="36">
        <f>Rujukan!H75/Rujukan!H131</f>
        <v>3.928397824</v>
      </c>
      <c r="AC11" s="36" t="str">
        <f t="shared" si="56"/>
        <v>kurang sehat</v>
      </c>
      <c r="AD11" s="36">
        <f t="shared" si="57"/>
        <v>0</v>
      </c>
      <c r="AE11" s="36">
        <f>Rujukan!I75/Rujukan!I131</f>
        <v>3.582672213</v>
      </c>
      <c r="AF11" s="36" t="str">
        <f t="shared" si="58"/>
        <v>kurang sehat</v>
      </c>
      <c r="AG11" s="36">
        <f t="shared" si="59"/>
        <v>0</v>
      </c>
      <c r="AH11" s="36">
        <f t="shared" si="15"/>
        <v>0.3457256104</v>
      </c>
      <c r="AI11" s="36">
        <f t="shared" si="60"/>
        <v>0</v>
      </c>
      <c r="AJ11" s="36">
        <f>Rujukan!J75/Rujukan!J131</f>
        <v>1.217009676</v>
      </c>
      <c r="AK11" s="36" t="str">
        <f t="shared" si="61"/>
        <v>kurang sehat</v>
      </c>
      <c r="AL11" s="36">
        <f t="shared" si="62"/>
        <v>0</v>
      </c>
      <c r="AM11" s="36">
        <f>Rujukan!K75/Rujukan!K131</f>
        <v>1.153864131</v>
      </c>
      <c r="AN11" s="36" t="str">
        <f t="shared" si="63"/>
        <v>kurang sehat</v>
      </c>
      <c r="AO11" s="36">
        <f t="shared" si="64"/>
        <v>0</v>
      </c>
      <c r="AP11" s="36">
        <f t="shared" si="19"/>
        <v>0.06314554499</v>
      </c>
      <c r="AQ11" s="36">
        <f t="shared" si="65"/>
        <v>0</v>
      </c>
      <c r="AR11" s="36">
        <f>Rujukan!L75/Rujukan!L131</f>
        <v>0.6875083749</v>
      </c>
      <c r="AS11" s="36" t="str">
        <f t="shared" si="66"/>
        <v>sehat</v>
      </c>
      <c r="AT11" s="36">
        <f t="shared" si="67"/>
        <v>1</v>
      </c>
      <c r="AU11" s="36">
        <f>Rujukan!M75/Rujukan!M131</f>
        <v>0.7199589881</v>
      </c>
      <c r="AV11" s="36" t="str">
        <f t="shared" si="68"/>
        <v>sehat</v>
      </c>
      <c r="AW11" s="36">
        <f t="shared" si="69"/>
        <v>1</v>
      </c>
      <c r="AX11" s="36">
        <f t="shared" si="23"/>
        <v>-0.03245061318</v>
      </c>
      <c r="AY11" s="36">
        <f t="shared" si="70"/>
        <v>1</v>
      </c>
      <c r="AZ11" s="36">
        <f>Rujukan!N75/Rujukan!N131</f>
        <v>0.413940697</v>
      </c>
      <c r="BA11" s="36" t="str">
        <f t="shared" si="71"/>
        <v>sangat sehat</v>
      </c>
      <c r="BB11" s="36">
        <f t="shared" si="72"/>
        <v>2</v>
      </c>
      <c r="BC11" s="36">
        <f>Rujukan!O75/Rujukan!O131</f>
        <v>0.313757474</v>
      </c>
      <c r="BD11" s="36" t="str">
        <f t="shared" si="73"/>
        <v>sangat sehat</v>
      </c>
      <c r="BE11" s="36">
        <f t="shared" si="74"/>
        <v>2</v>
      </c>
      <c r="BF11" s="36">
        <f t="shared" si="27"/>
        <v>0.1001832231</v>
      </c>
      <c r="BG11" s="36">
        <f t="shared" si="75"/>
        <v>0</v>
      </c>
      <c r="BH11" s="36">
        <f>Rujukan!P75/Rujukan!P131</f>
        <v>0.253276888</v>
      </c>
      <c r="BI11" s="36" t="str">
        <f t="shared" si="76"/>
        <v>sangat sehat</v>
      </c>
      <c r="BJ11" s="36">
        <f t="shared" si="77"/>
        <v>2</v>
      </c>
      <c r="BK11" s="36">
        <f>Rujukan!Q75/Rujukan!Q131</f>
        <v>0.2216495621</v>
      </c>
      <c r="BL11" s="36" t="str">
        <f t="shared" si="78"/>
        <v>sangat sehat</v>
      </c>
      <c r="BM11" s="36">
        <f t="shared" si="79"/>
        <v>2</v>
      </c>
      <c r="BN11" s="36">
        <f t="shared" si="31"/>
        <v>0.03162732586</v>
      </c>
      <c r="BO11" s="36">
        <f t="shared" si="80"/>
        <v>0</v>
      </c>
      <c r="BP11" s="36">
        <f>Rujukan!R75/Rujukan!R131</f>
        <v>0.1490767264</v>
      </c>
      <c r="BQ11" s="36" t="str">
        <f t="shared" si="81"/>
        <v>sangat sehat</v>
      </c>
      <c r="BR11" s="36">
        <f t="shared" si="82"/>
        <v>2</v>
      </c>
      <c r="BS11" s="36">
        <f>Rujukan!S75/Rujukan!S131</f>
        <v>0.1643049801</v>
      </c>
      <c r="BT11" s="36" t="str">
        <f t="shared" si="83"/>
        <v>sangat sehat</v>
      </c>
      <c r="BU11" s="36">
        <f t="shared" si="84"/>
        <v>2</v>
      </c>
      <c r="BV11" s="36">
        <f t="shared" si="35"/>
        <v>-0.01522825369</v>
      </c>
      <c r="BW11" s="36">
        <f t="shared" si="85"/>
        <v>1</v>
      </c>
      <c r="BX11" s="36">
        <f>Rujukan!T75/Rujukan!T131</f>
        <v>0.3902092128</v>
      </c>
      <c r="BY11" s="36" t="str">
        <f t="shared" si="86"/>
        <v>sangat sehat</v>
      </c>
      <c r="BZ11" s="36">
        <f t="shared" si="87"/>
        <v>2</v>
      </c>
      <c r="CA11" s="36">
        <f>Rujukan!U75/Rujukan!U131</f>
        <v>0.2887647794</v>
      </c>
      <c r="CB11" s="36" t="str">
        <f t="shared" si="88"/>
        <v>sangat sehat</v>
      </c>
      <c r="CC11" s="36">
        <f t="shared" si="89"/>
        <v>2</v>
      </c>
      <c r="CD11" s="36">
        <f t="shared" si="39"/>
        <v>0.1014444334</v>
      </c>
      <c r="CE11" s="36">
        <f t="shared" si="90"/>
        <v>0</v>
      </c>
    </row>
    <row r="12">
      <c r="A12" s="224">
        <v>0.0</v>
      </c>
      <c r="B12" s="35" t="s">
        <v>40</v>
      </c>
      <c r="C12" s="55" t="s">
        <v>679</v>
      </c>
      <c r="D12" s="36">
        <f>Rujukan!B5/Rujukan!B131</f>
        <v>1.779740274</v>
      </c>
      <c r="E12" s="36" t="str">
        <f t="shared" si="41"/>
        <v>kurang sehat</v>
      </c>
      <c r="F12" s="36">
        <f t="shared" si="42"/>
        <v>0</v>
      </c>
      <c r="G12" s="36">
        <f>Rujukan!C5/Rujukan!C131</f>
        <v>1.695786148</v>
      </c>
      <c r="H12" s="36" t="str">
        <f t="shared" si="43"/>
        <v>kurang sehat</v>
      </c>
      <c r="I12" s="36">
        <f t="shared" si="44"/>
        <v>0</v>
      </c>
      <c r="J12" s="36">
        <f t="shared" si="3"/>
        <v>0.08395412622</v>
      </c>
      <c r="K12" s="36">
        <f t="shared" si="45"/>
        <v>0</v>
      </c>
      <c r="L12" s="36">
        <f>Rujukan!D5/Rujukan!D131</f>
        <v>2.180563317</v>
      </c>
      <c r="M12" s="36" t="str">
        <f t="shared" si="46"/>
        <v>kurang sehat</v>
      </c>
      <c r="N12" s="36">
        <f t="shared" si="47"/>
        <v>0</v>
      </c>
      <c r="O12" s="36">
        <f>Rujukan!E5/Rujukan!E131</f>
        <v>2.680419455</v>
      </c>
      <c r="P12" s="36" t="str">
        <f t="shared" si="48"/>
        <v>kurang sehat</v>
      </c>
      <c r="Q12" s="36">
        <f t="shared" si="49"/>
        <v>0</v>
      </c>
      <c r="R12" s="36">
        <f t="shared" si="7"/>
        <v>-0.4998561385</v>
      </c>
      <c r="S12" s="36">
        <f t="shared" si="50"/>
        <v>1</v>
      </c>
      <c r="T12" s="36">
        <f>Rujukan!F5/Rujukan!F131</f>
        <v>1.832893629</v>
      </c>
      <c r="U12" s="36" t="str">
        <f t="shared" si="51"/>
        <v>kurang sehat</v>
      </c>
      <c r="V12" s="36">
        <f t="shared" si="52"/>
        <v>0</v>
      </c>
      <c r="W12" s="36">
        <f>Rujukan!G5/Rujukan!G131</f>
        <v>1.569346634</v>
      </c>
      <c r="X12" s="36" t="str">
        <f t="shared" si="53"/>
        <v>kurang sehat</v>
      </c>
      <c r="Y12" s="36">
        <f t="shared" si="54"/>
        <v>0</v>
      </c>
      <c r="Z12" s="36">
        <f t="shared" si="11"/>
        <v>0.2635469942</v>
      </c>
      <c r="AA12" s="36">
        <f t="shared" si="55"/>
        <v>0</v>
      </c>
      <c r="AB12" s="36">
        <f>Rujukan!H5/Rujukan!H131</f>
        <v>4.928397824</v>
      </c>
      <c r="AC12" s="36" t="str">
        <f t="shared" si="56"/>
        <v>kurang sehat</v>
      </c>
      <c r="AD12" s="36">
        <f t="shared" si="57"/>
        <v>0</v>
      </c>
      <c r="AE12" s="36">
        <f>Rujukan!I5/Rujukan!I131</f>
        <v>4.582672213</v>
      </c>
      <c r="AF12" s="36" t="str">
        <f t="shared" si="58"/>
        <v>kurang sehat</v>
      </c>
      <c r="AG12" s="36">
        <f t="shared" si="59"/>
        <v>0</v>
      </c>
      <c r="AH12" s="36">
        <f t="shared" si="15"/>
        <v>0.3457256104</v>
      </c>
      <c r="AI12" s="36">
        <f t="shared" si="60"/>
        <v>0</v>
      </c>
      <c r="AJ12" s="36">
        <f>Rujukan!J5/Rujukan!J131</f>
        <v>2.217009676</v>
      </c>
      <c r="AK12" s="36" t="str">
        <f t="shared" si="61"/>
        <v>kurang sehat</v>
      </c>
      <c r="AL12" s="36">
        <f t="shared" si="62"/>
        <v>0</v>
      </c>
      <c r="AM12" s="36">
        <f>Rujukan!K5/Rujukan!K131</f>
        <v>2.153864131</v>
      </c>
      <c r="AN12" s="36" t="str">
        <f t="shared" si="63"/>
        <v>kurang sehat</v>
      </c>
      <c r="AO12" s="36">
        <f t="shared" si="64"/>
        <v>0</v>
      </c>
      <c r="AP12" s="36">
        <f t="shared" si="19"/>
        <v>0.06314554499</v>
      </c>
      <c r="AQ12" s="36">
        <f t="shared" si="65"/>
        <v>0</v>
      </c>
      <c r="AR12" s="36">
        <f>Rujukan!L5/Rujukan!L131</f>
        <v>1.687508375</v>
      </c>
      <c r="AS12" s="36" t="str">
        <f t="shared" si="66"/>
        <v>kurang sehat</v>
      </c>
      <c r="AT12" s="36">
        <f t="shared" si="67"/>
        <v>0</v>
      </c>
      <c r="AU12" s="36">
        <f>Rujukan!M5/Rujukan!M131</f>
        <v>1.719958988</v>
      </c>
      <c r="AV12" s="36" t="str">
        <f t="shared" si="68"/>
        <v>kurang sehat</v>
      </c>
      <c r="AW12" s="36">
        <f t="shared" si="69"/>
        <v>0</v>
      </c>
      <c r="AX12" s="36">
        <f t="shared" si="23"/>
        <v>-0.03245061318</v>
      </c>
      <c r="AY12" s="36">
        <f t="shared" si="70"/>
        <v>1</v>
      </c>
      <c r="AZ12" s="36">
        <f>Rujukan!N5/Rujukan!N131</f>
        <v>1.413940697</v>
      </c>
      <c r="BA12" s="36" t="str">
        <f t="shared" si="71"/>
        <v>kurang sehat</v>
      </c>
      <c r="BB12" s="36">
        <f t="shared" si="72"/>
        <v>0</v>
      </c>
      <c r="BC12" s="36">
        <f>Rujukan!O5/Rujukan!O131</f>
        <v>1.313757474</v>
      </c>
      <c r="BD12" s="36" t="str">
        <f t="shared" si="73"/>
        <v>kurang sehat</v>
      </c>
      <c r="BE12" s="36">
        <f t="shared" si="74"/>
        <v>0</v>
      </c>
      <c r="BF12" s="36">
        <f t="shared" si="27"/>
        <v>0.1001832231</v>
      </c>
      <c r="BG12" s="36">
        <f t="shared" si="75"/>
        <v>0</v>
      </c>
      <c r="BH12" s="36">
        <f>Rujukan!P5/Rujukan!P131</f>
        <v>1.253276888</v>
      </c>
      <c r="BI12" s="36" t="str">
        <f t="shared" si="76"/>
        <v>kurang sehat</v>
      </c>
      <c r="BJ12" s="36">
        <f t="shared" si="77"/>
        <v>0</v>
      </c>
      <c r="BK12" s="36">
        <f>Rujukan!Q5/Rujukan!Q131</f>
        <v>1.221649562</v>
      </c>
      <c r="BL12" s="36" t="str">
        <f t="shared" si="78"/>
        <v>kurang sehat</v>
      </c>
      <c r="BM12" s="36">
        <f t="shared" si="79"/>
        <v>0</v>
      </c>
      <c r="BN12" s="36">
        <f t="shared" si="31"/>
        <v>0.03162732586</v>
      </c>
      <c r="BO12" s="36">
        <f t="shared" si="80"/>
        <v>0</v>
      </c>
      <c r="BP12" s="36">
        <f>Rujukan!R5/Rujukan!R131</f>
        <v>1.149076726</v>
      </c>
      <c r="BQ12" s="36" t="str">
        <f t="shared" si="81"/>
        <v>kurang sehat</v>
      </c>
      <c r="BR12" s="36">
        <f t="shared" si="82"/>
        <v>0</v>
      </c>
      <c r="BS12" s="36">
        <f>Rujukan!S5/Rujukan!S131</f>
        <v>1.16430498</v>
      </c>
      <c r="BT12" s="36" t="str">
        <f t="shared" si="83"/>
        <v>kurang sehat</v>
      </c>
      <c r="BU12" s="36">
        <f t="shared" si="84"/>
        <v>0</v>
      </c>
      <c r="BV12" s="36">
        <f t="shared" si="35"/>
        <v>-0.01522825369</v>
      </c>
      <c r="BW12" s="36">
        <f t="shared" si="85"/>
        <v>1</v>
      </c>
      <c r="BX12" s="36">
        <f>Rujukan!T5/Rujukan!T131</f>
        <v>1.390209213</v>
      </c>
      <c r="BY12" s="36" t="str">
        <f t="shared" si="86"/>
        <v>kurang sehat</v>
      </c>
      <c r="BZ12" s="36">
        <f t="shared" si="87"/>
        <v>0</v>
      </c>
      <c r="CA12" s="36">
        <f>Rujukan!U5/Rujukan!U131</f>
        <v>1.288764779</v>
      </c>
      <c r="CB12" s="36" t="str">
        <f t="shared" si="88"/>
        <v>kurang sehat</v>
      </c>
      <c r="CC12" s="36">
        <f t="shared" si="89"/>
        <v>0</v>
      </c>
      <c r="CD12" s="36">
        <f t="shared" si="39"/>
        <v>0.1014444334</v>
      </c>
      <c r="CE12" s="36">
        <f t="shared" si="90"/>
        <v>0</v>
      </c>
    </row>
    <row r="13">
      <c r="A13" s="224">
        <v>0.0</v>
      </c>
      <c r="B13" s="35" t="s">
        <v>42</v>
      </c>
      <c r="C13" s="55" t="s">
        <v>680</v>
      </c>
      <c r="D13" s="36">
        <f>Rujukan!B109/(Rujukan!B109+Rujukan!B131)</f>
        <v>0.2190471438</v>
      </c>
      <c r="E13" s="36" t="str">
        <f>IF(AND(D13&gt;=0.5,D13&lt;=0.8),"sehat",IF(D13&gt;0.8,"kurang sehat","sangat sehat"))</f>
        <v>sangat sehat</v>
      </c>
      <c r="F13" s="36">
        <f t="shared" si="42"/>
        <v>2</v>
      </c>
      <c r="G13" s="36">
        <f>Rujukan!C109/(Rujukan!C109+Rujukan!C131)</f>
        <v>0.1712994604</v>
      </c>
      <c r="H13" s="36" t="str">
        <f>IF(AND(G13&gt;=0.5,G13&lt;=0.8),"sehat",IF(G13&gt;0.8,"kurang sehat","sangat sehat"))</f>
        <v>sangat sehat</v>
      </c>
      <c r="I13" s="36">
        <f t="shared" si="44"/>
        <v>2</v>
      </c>
      <c r="J13" s="36">
        <f t="shared" si="3"/>
        <v>0.04774768345</v>
      </c>
      <c r="K13" s="36">
        <f t="shared" si="45"/>
        <v>0</v>
      </c>
      <c r="L13" s="36">
        <f>Rujukan!D109/(Rujukan!D109+Rujukan!D131)</f>
        <v>0.07525388536</v>
      </c>
      <c r="M13" s="36" t="str">
        <f>IF(AND(L13&gt;=0.5,L13&lt;=0.8),"sehat",IF(L13&gt;0.8,"kurang sehat","sangat sehat"))</f>
        <v>sangat sehat</v>
      </c>
      <c r="N13" s="36">
        <f t="shared" si="47"/>
        <v>2</v>
      </c>
      <c r="O13" s="36">
        <f>Rujukan!E109/(Rujukan!E109+Rujukan!E131)</f>
        <v>0.1412246162</v>
      </c>
      <c r="P13" s="36" t="str">
        <f>IF(AND(O13&gt;=0.5,O13&lt;=0.8),"sehat",IF(O13&gt;0.8,"kurang sehat","sangat sehat"))</f>
        <v>sangat sehat</v>
      </c>
      <c r="Q13" s="36">
        <f t="shared" si="49"/>
        <v>2</v>
      </c>
      <c r="R13" s="36">
        <f t="shared" si="7"/>
        <v>-0.06597073083</v>
      </c>
      <c r="S13" s="36">
        <f t="shared" si="50"/>
        <v>1</v>
      </c>
      <c r="T13" s="36">
        <f>Rujukan!F109/(Rujukan!F109+Rujukan!F131)</f>
        <v>0.2428542967</v>
      </c>
      <c r="U13" s="36" t="str">
        <f>IF(AND(T13&gt;=0.5,T13&lt;=0.8),"sehat",IF(T13&gt;0.8,"kurang sehat","sangat sehat"))</f>
        <v>sangat sehat</v>
      </c>
      <c r="V13" s="36">
        <f t="shared" si="52"/>
        <v>2</v>
      </c>
      <c r="W13" s="36">
        <f>Rujukan!G109/(Rujukan!G109+Rujukan!G131)</f>
        <v>0.09068385637</v>
      </c>
      <c r="X13" s="36" t="str">
        <f>IF(AND(W13&gt;=0.5,W13&lt;=0.8),"sehat",IF(W13&gt;0.8,"kurang sehat","sangat sehat"))</f>
        <v>sangat sehat</v>
      </c>
      <c r="Y13" s="36">
        <f t="shared" si="54"/>
        <v>2</v>
      </c>
      <c r="Z13" s="36">
        <f t="shared" si="11"/>
        <v>0.1521704403</v>
      </c>
      <c r="AA13" s="36">
        <f t="shared" si="55"/>
        <v>0</v>
      </c>
      <c r="AB13" s="36">
        <f>Rujukan!H109/(Rujukan!H109+Rujukan!H131)</f>
        <v>0.3784623789</v>
      </c>
      <c r="AC13" s="36" t="str">
        <f>IF(AND(AB13&gt;=0.5,AB13&lt;=0.8),"sehat",IF(AB13&gt;0.8,"kurang sehat","sangat sehat"))</f>
        <v>sangat sehat</v>
      </c>
      <c r="AD13" s="36">
        <f t="shared" si="57"/>
        <v>2</v>
      </c>
      <c r="AE13" s="36">
        <f>Rujukan!I109/(Rujukan!I109+Rujukan!I131)</f>
        <v>0.3197191711</v>
      </c>
      <c r="AF13" s="36" t="str">
        <f>IF(AND(AE13&gt;=0.5,AE13&lt;=0.8),"sehat",IF(AE13&gt;0.8,"kurang sehat","sangat sehat"))</f>
        <v>sangat sehat</v>
      </c>
      <c r="AG13" s="36">
        <f t="shared" si="59"/>
        <v>2</v>
      </c>
      <c r="AH13" s="36">
        <f t="shared" si="15"/>
        <v>0.05874320784</v>
      </c>
      <c r="AI13" s="36">
        <f t="shared" si="60"/>
        <v>0</v>
      </c>
      <c r="AJ13" s="36">
        <f>Rujukan!J109/(Rujukan!J109+Rujukan!J131)</f>
        <v>0.2462065423</v>
      </c>
      <c r="AK13" s="36" t="str">
        <f>IF(AND(AJ13&gt;=0.5,AJ13&lt;=0.8),"sehat",IF(AJ13&gt;0.8,"kurang sehat","sangat sehat"))</f>
        <v>sangat sehat</v>
      </c>
      <c r="AL13" s="36">
        <f t="shared" si="62"/>
        <v>2</v>
      </c>
      <c r="AM13" s="36">
        <f>Rujukan!K109/(Rujukan!K109+Rujukan!K131)</f>
        <v>0.2745952686</v>
      </c>
      <c r="AN13" s="36" t="str">
        <f>IF(AND(AM13&gt;=0.5,AM13&lt;=0.8),"sehat",IF(AM13&gt;0.8,"kurang sehat","sangat sehat"))</f>
        <v>sangat sehat</v>
      </c>
      <c r="AO13" s="36">
        <f t="shared" si="64"/>
        <v>2</v>
      </c>
      <c r="AP13" s="36">
        <f t="shared" si="19"/>
        <v>-0.02838872629</v>
      </c>
      <c r="AQ13" s="36">
        <f t="shared" si="65"/>
        <v>1</v>
      </c>
      <c r="AR13" s="36">
        <f>Rujukan!L109/(Rujukan!L109+Rujukan!L131)</f>
        <v>0.2502357676</v>
      </c>
      <c r="AS13" s="36" t="str">
        <f>IF(AND(AR13&gt;=0.5,AR13&lt;=0.8),"sehat",IF(AR13&gt;0.8,"kurang sehat","sangat sehat"))</f>
        <v>sangat sehat</v>
      </c>
      <c r="AT13" s="36">
        <f t="shared" si="67"/>
        <v>2</v>
      </c>
      <c r="AU13" s="36">
        <f>Rujukan!M109/(Rujukan!M109+Rujukan!M131)</f>
        <v>0.2426298609</v>
      </c>
      <c r="AV13" s="36" t="str">
        <f>IF(AND(AU13&gt;=0.5,AU13&lt;=0.8),"sehat",IF(AU13&gt;0.8,"kurang sehat","sangat sehat"))</f>
        <v>sangat sehat</v>
      </c>
      <c r="AW13" s="36">
        <f t="shared" si="69"/>
        <v>2</v>
      </c>
      <c r="AX13" s="36">
        <f t="shared" si="23"/>
        <v>0.007605906624</v>
      </c>
      <c r="AY13" s="36">
        <f t="shared" si="70"/>
        <v>0</v>
      </c>
      <c r="AZ13" s="36">
        <f>Rujukan!N109/(Rujukan!N109+Rujukan!N131)</f>
        <v>0.05888066212</v>
      </c>
      <c r="BA13" s="36" t="str">
        <f>IF(AND(AZ13&gt;=0.5,AZ13&lt;=0.8),"sehat",IF(AZ13&gt;0.8,"kurang sehat","sangat sehat"))</f>
        <v>sangat sehat</v>
      </c>
      <c r="BB13" s="36">
        <f t="shared" si="72"/>
        <v>2</v>
      </c>
      <c r="BC13" s="36">
        <f>Rujukan!O109/(Rujukan!O109+Rujukan!O131)</f>
        <v>0.06306789541</v>
      </c>
      <c r="BD13" s="36" t="str">
        <f>IF(AND(BC13&gt;=0.5,BC13&lt;=0.8),"sehat",IF(BC13&gt;0.8,"kurang sehat","sangat sehat"))</f>
        <v>sangat sehat</v>
      </c>
      <c r="BE13" s="36">
        <f t="shared" si="74"/>
        <v>2</v>
      </c>
      <c r="BF13" s="36">
        <f t="shared" si="27"/>
        <v>-0.004187233297</v>
      </c>
      <c r="BG13" s="36">
        <f t="shared" si="75"/>
        <v>1</v>
      </c>
      <c r="BH13" s="36">
        <f>Rujukan!P109/(Rujukan!P109+Rujukan!P131)</f>
        <v>0.1149194979</v>
      </c>
      <c r="BI13" s="36" t="str">
        <f>IF(AND(BH13&gt;=0.5,BH13&lt;=0.8),"sehat",IF(BH13&gt;0.8,"kurang sehat","sangat sehat"))</f>
        <v>sangat sehat</v>
      </c>
      <c r="BJ13" s="36">
        <f t="shared" si="77"/>
        <v>2</v>
      </c>
      <c r="BK13" s="36">
        <f>Rujukan!Q109/(Rujukan!Q109+Rujukan!Q131)</f>
        <v>0.09810754665</v>
      </c>
      <c r="BL13" s="36" t="str">
        <f>IF(AND(BK13&gt;=0.5,BK13&lt;=0.8),"sehat",IF(BK13&gt;0.8,"kurang sehat","sangat sehat"))</f>
        <v>sangat sehat</v>
      </c>
      <c r="BM13" s="36">
        <f t="shared" si="79"/>
        <v>2</v>
      </c>
      <c r="BN13" s="36">
        <f t="shared" si="31"/>
        <v>0.01681195129</v>
      </c>
      <c r="BO13" s="36">
        <f t="shared" si="80"/>
        <v>0</v>
      </c>
      <c r="BP13" s="36">
        <f>Rujukan!R109/(Rujukan!R109+Rujukan!R131)</f>
        <v>0.01247868378</v>
      </c>
      <c r="BQ13" s="36" t="str">
        <f>IF(AND(BP13&gt;=0.5,BP13&lt;=0.8),"sehat",IF(BP13&gt;0.8,"kurang sehat","sangat sehat"))</f>
        <v>sangat sehat</v>
      </c>
      <c r="BR13" s="36">
        <f t="shared" si="82"/>
        <v>2</v>
      </c>
      <c r="BS13" s="36">
        <f>Rujukan!S109/(Rujukan!S109+Rujukan!S131)</f>
        <v>0.009863026545</v>
      </c>
      <c r="BT13" s="36" t="str">
        <f>IF(AND(BS13&gt;=0.5,BS13&lt;=0.8),"sehat",IF(BS13&gt;0.8,"kurang sehat","sangat sehat"))</f>
        <v>sangat sehat</v>
      </c>
      <c r="BU13" s="36">
        <f t="shared" si="84"/>
        <v>2</v>
      </c>
      <c r="BV13" s="36">
        <f t="shared" si="35"/>
        <v>0.002615657235</v>
      </c>
      <c r="BW13" s="36">
        <f t="shared" si="85"/>
        <v>0</v>
      </c>
      <c r="BX13" s="36">
        <f>Rujukan!T109/(Rujukan!T109+Rujukan!T131)</f>
        <v>0.1464418871</v>
      </c>
      <c r="BY13" s="36" t="str">
        <f>IF(AND(BX13&gt;=0.5,BX13&lt;=0.8),"sehat",IF(BX13&gt;0.8,"kurang sehat","sangat sehat"))</f>
        <v>sangat sehat</v>
      </c>
      <c r="BZ13" s="36">
        <f t="shared" si="87"/>
        <v>2</v>
      </c>
      <c r="CA13" s="36">
        <f>Rujukan!U109/(Rujukan!U109+Rujukan!U131)</f>
        <v>0.05774936951</v>
      </c>
      <c r="CB13" s="36" t="str">
        <f>IF(AND(CA13&gt;=0.5,CA13&lt;=0.8),"sehat",IF(CA13&gt;0.8,"kurang sehat","sangat sehat"))</f>
        <v>sangat sehat</v>
      </c>
      <c r="CC13" s="36">
        <f t="shared" si="89"/>
        <v>2</v>
      </c>
      <c r="CD13" s="36">
        <f t="shared" si="39"/>
        <v>0.08869251758</v>
      </c>
      <c r="CE13" s="36">
        <f t="shared" si="90"/>
        <v>0</v>
      </c>
    </row>
    <row r="14">
      <c r="A14" s="221"/>
      <c r="B14" s="21" t="s">
        <v>49</v>
      </c>
      <c r="C14" s="23" t="s">
        <v>5</v>
      </c>
      <c r="D14" s="225"/>
      <c r="E14" s="225"/>
      <c r="F14" s="225">
        <f>sum(F10:F13)</f>
        <v>5</v>
      </c>
      <c r="G14" s="225"/>
      <c r="H14" s="225"/>
      <c r="I14" s="225">
        <f>sum(I10:I13)</f>
        <v>5</v>
      </c>
      <c r="J14" s="225">
        <f t="shared" si="3"/>
        <v>0</v>
      </c>
      <c r="K14" s="225">
        <f>sum(K10:K13)</f>
        <v>0</v>
      </c>
      <c r="L14" s="225"/>
      <c r="M14" s="225"/>
      <c r="N14" s="225">
        <f>sum(N10:N13)</f>
        <v>3</v>
      </c>
      <c r="O14" s="225"/>
      <c r="P14" s="225"/>
      <c r="Q14" s="225">
        <f>sum(Q10:Q13)</f>
        <v>3</v>
      </c>
      <c r="R14" s="225">
        <f t="shared" si="7"/>
        <v>0</v>
      </c>
      <c r="S14" s="225">
        <f>sum(S10:S13)</f>
        <v>4</v>
      </c>
      <c r="T14" s="225"/>
      <c r="U14" s="225"/>
      <c r="V14" s="225">
        <f>sum(V10:V13)</f>
        <v>5</v>
      </c>
      <c r="W14" s="225"/>
      <c r="X14" s="225"/>
      <c r="Y14" s="225">
        <f>sum(Y10:Y13)</f>
        <v>5</v>
      </c>
      <c r="Z14" s="225">
        <f t="shared" si="11"/>
        <v>0</v>
      </c>
      <c r="AA14" s="225">
        <f>sum(AA10:AA13)</f>
        <v>0</v>
      </c>
      <c r="AB14" s="225"/>
      <c r="AC14" s="225"/>
      <c r="AD14" s="225">
        <f>sum(AD10:AD13)</f>
        <v>3</v>
      </c>
      <c r="AE14" s="225"/>
      <c r="AF14" s="225"/>
      <c r="AG14" s="225">
        <f>sum(AG10:AG13)</f>
        <v>3</v>
      </c>
      <c r="AH14" s="225">
        <f t="shared" si="15"/>
        <v>0</v>
      </c>
      <c r="AI14" s="225">
        <f>sum(AI10:AI13)</f>
        <v>0</v>
      </c>
      <c r="AJ14" s="225"/>
      <c r="AK14" s="225"/>
      <c r="AL14" s="225">
        <f>sum(AL10:AL13)</f>
        <v>3</v>
      </c>
      <c r="AM14" s="225"/>
      <c r="AN14" s="225"/>
      <c r="AO14" s="225">
        <f>sum(AO10:AO13)</f>
        <v>3</v>
      </c>
      <c r="AP14" s="225">
        <f t="shared" si="19"/>
        <v>0</v>
      </c>
      <c r="AQ14" s="225">
        <f>sum(AQ10:AQ13)</f>
        <v>1</v>
      </c>
      <c r="AR14" s="225"/>
      <c r="AS14" s="225"/>
      <c r="AT14" s="225">
        <f>sum(AT10:AT13)</f>
        <v>5</v>
      </c>
      <c r="AU14" s="225"/>
      <c r="AV14" s="225"/>
      <c r="AW14" s="225">
        <f>sum(AW10:AW13)</f>
        <v>5</v>
      </c>
      <c r="AX14" s="225">
        <f t="shared" si="23"/>
        <v>0</v>
      </c>
      <c r="AY14" s="225">
        <f>sum(AY10:AY13)</f>
        <v>3</v>
      </c>
      <c r="AZ14" s="225"/>
      <c r="BA14" s="225"/>
      <c r="BB14" s="225">
        <f>sum(BB10:BB13)</f>
        <v>6</v>
      </c>
      <c r="BC14" s="225"/>
      <c r="BD14" s="225"/>
      <c r="BE14" s="225">
        <f>sum(BE10:BE13)</f>
        <v>6</v>
      </c>
      <c r="BF14" s="225">
        <f t="shared" si="27"/>
        <v>0</v>
      </c>
      <c r="BG14" s="225">
        <f>sum(BG10:BG13)</f>
        <v>1</v>
      </c>
      <c r="BH14" s="225"/>
      <c r="BI14" s="225"/>
      <c r="BJ14" s="225">
        <f>sum(BJ10:BJ13)</f>
        <v>6</v>
      </c>
      <c r="BK14" s="225"/>
      <c r="BL14" s="225"/>
      <c r="BM14" s="225">
        <f>sum(BM10:BM13)</f>
        <v>6</v>
      </c>
      <c r="BN14" s="225">
        <f t="shared" si="31"/>
        <v>0</v>
      </c>
      <c r="BO14" s="225">
        <f>sum(BO10:BO13)</f>
        <v>0</v>
      </c>
      <c r="BP14" s="225"/>
      <c r="BQ14" s="225"/>
      <c r="BR14" s="225">
        <f>sum(BR10:BR13)</f>
        <v>6</v>
      </c>
      <c r="BS14" s="225"/>
      <c r="BT14" s="225"/>
      <c r="BU14" s="225">
        <f>sum(BU10:BU13)</f>
        <v>6</v>
      </c>
      <c r="BV14" s="225">
        <f t="shared" si="35"/>
        <v>0</v>
      </c>
      <c r="BW14" s="225">
        <f>sum(BW10:BW13)</f>
        <v>3</v>
      </c>
      <c r="BX14" s="225"/>
      <c r="BY14" s="225"/>
      <c r="BZ14" s="225">
        <f>sum(BZ10:BZ13)</f>
        <v>6</v>
      </c>
      <c r="CA14" s="225"/>
      <c r="CB14" s="226"/>
      <c r="CC14" s="225">
        <f>sum(CC10:CC13)</f>
        <v>6</v>
      </c>
      <c r="CD14" s="225">
        <f t="shared" si="39"/>
        <v>0</v>
      </c>
      <c r="CE14" s="225">
        <f>sum(CE10:CE13)</f>
        <v>0</v>
      </c>
      <c r="CF14" s="226"/>
      <c r="CG14" s="226"/>
    </row>
    <row r="15">
      <c r="A15" s="224">
        <v>1.0</v>
      </c>
      <c r="B15" s="35" t="s">
        <v>51</v>
      </c>
      <c r="C15" s="55" t="s">
        <v>680</v>
      </c>
      <c r="D15" s="36">
        <f>Rujukan!B150/Rujukan!B148</f>
        <v>0.2315796124</v>
      </c>
      <c r="E15" s="36" t="str">
        <f t="shared" ref="E15:E18" si="91">IF(AND(D15&gt;=0.5,D15&lt;=0.8),"sehat",IF(D15&lt;0.5,"kurang sehat","sangat sehat"))</f>
        <v>kurang sehat</v>
      </c>
      <c r="F15" s="36">
        <f t="shared" ref="F15:F18" si="92">IFS(E15="kurang sehat",0,E15="sehat",1,E15="sangat sehat",2)</f>
        <v>0</v>
      </c>
      <c r="G15" s="36">
        <f>Rujukan!C150/Rujukan!C148</f>
        <v>0.2325576765</v>
      </c>
      <c r="H15" s="36" t="str">
        <f t="shared" ref="H15:H18" si="93">IF(AND(G15&gt;=0.5,G15&lt;=0.8),"sehat",IF(G15&lt;0.5,"kurang sehat","sangat sehat"))</f>
        <v>kurang sehat</v>
      </c>
      <c r="I15" s="36">
        <f t="shared" ref="I15:I18" si="94">IFS(H15="kurang sehat",0,H15="sehat",1,H15="sangat sehat",2)</f>
        <v>0</v>
      </c>
      <c r="J15" s="36">
        <f t="shared" si="3"/>
        <v>-0.0009780641449</v>
      </c>
      <c r="K15" s="36">
        <f t="shared" ref="K15:K18" si="95">IF(J15&gt;0,1,0)</f>
        <v>0</v>
      </c>
      <c r="L15" s="36">
        <f>Rujukan!D150/Rujukan!D148</f>
        <v>0.2156826908</v>
      </c>
      <c r="M15" s="36" t="str">
        <f t="shared" ref="M15:M18" si="96">IF(AND(L15&gt;=0.5,L15&lt;=0.8),"sehat",IF(L15&lt;0.5,"kurang sehat","sangat sehat"))</f>
        <v>kurang sehat</v>
      </c>
      <c r="N15" s="36">
        <f t="shared" ref="N15:N18" si="97">IFS(M15="kurang sehat",0,M15="sehat",1,M15="sangat sehat",2)</f>
        <v>0</v>
      </c>
      <c r="O15" s="36">
        <f>Rujukan!E150/Rujukan!E148</f>
        <v>0.2065773419</v>
      </c>
      <c r="P15" s="36" t="str">
        <f t="shared" ref="P15:P18" si="98">IF(AND(O15&gt;=0.5,O15&lt;=0.8),"sehat",IF(O15&lt;0.5,"kurang sehat","sangat sehat"))</f>
        <v>kurang sehat</v>
      </c>
      <c r="Q15" s="36">
        <f t="shared" ref="Q15:Q18" si="99">IFS(P15="kurang sehat",0,P15="sehat",1,P15="sangat sehat",2)</f>
        <v>0</v>
      </c>
      <c r="R15" s="36">
        <f t="shared" si="7"/>
        <v>0.009105348919</v>
      </c>
      <c r="S15" s="36">
        <f t="shared" ref="S15:S18" si="100">IF(R15&gt;0,1,0)</f>
        <v>1</v>
      </c>
      <c r="T15" s="36">
        <f>Rujukan!F150/Rujukan!F148</f>
        <v>0.2783117794</v>
      </c>
      <c r="U15" s="36" t="str">
        <f t="shared" ref="U15:U18" si="101">IF(AND(T15&gt;=0.5,T15&lt;=0.8),"sehat",IF(T15&lt;0.5,"kurang sehat","sangat sehat"))</f>
        <v>kurang sehat</v>
      </c>
      <c r="V15" s="36">
        <f t="shared" ref="V15:V18" si="102">IFS(U15="kurang sehat",0,U15="sehat",1,U15="sangat sehat",2)</f>
        <v>0</v>
      </c>
      <c r="W15" s="36">
        <f>Rujukan!G150/Rujukan!G148</f>
        <v>0.2812021863</v>
      </c>
      <c r="X15" s="36" t="str">
        <f t="shared" ref="X15:X18" si="103">IF(AND(W15&gt;=0.5,W15&lt;=0.8),"sehat",IF(W15&lt;0.5,"kurang sehat","sangat sehat"))</f>
        <v>kurang sehat</v>
      </c>
      <c r="Y15" s="36">
        <f t="shared" ref="Y15:Y18" si="104">IFS(X15="kurang sehat",0,X15="sehat",1,X15="sangat sehat",2)</f>
        <v>0</v>
      </c>
      <c r="Z15" s="36">
        <f t="shared" si="11"/>
        <v>-0.002890406979</v>
      </c>
      <c r="AA15" s="36">
        <f t="shared" ref="AA15:AA18" si="105">IF(Z15&gt;0,1,0)</f>
        <v>0</v>
      </c>
      <c r="AB15" s="36">
        <f>Rujukan!H150/Rujukan!H148</f>
        <v>0.4971203713</v>
      </c>
      <c r="AC15" s="36" t="str">
        <f t="shared" ref="AC15:AC18" si="106">IF(AND(AB15&gt;=0.5,AB15&lt;=0.8),"sehat",IF(AB15&lt;0.5,"kurang sehat","sangat sehat"))</f>
        <v>kurang sehat</v>
      </c>
      <c r="AD15" s="36">
        <f t="shared" ref="AD15:AD18" si="107">IFS(AC15="kurang sehat",0,AC15="sehat",1,AC15="sangat sehat",2)</f>
        <v>0</v>
      </c>
      <c r="AE15" s="36">
        <f>Rujukan!I150/Rujukan!I148</f>
        <v>0.462529223</v>
      </c>
      <c r="AF15" s="36" t="str">
        <f t="shared" ref="AF15:AF18" si="108">IF(AND(AE15&gt;=0.5,AE15&lt;=0.8),"sehat",IF(AE15&lt;0.5,"kurang sehat","sangat sehat"))</f>
        <v>kurang sehat</v>
      </c>
      <c r="AG15" s="36">
        <f t="shared" ref="AG15:AG18" si="109">IFS(AF15="kurang sehat",0,AF15="sehat",1,AF15="sangat sehat",2)</f>
        <v>0</v>
      </c>
      <c r="AH15" s="36">
        <f t="shared" si="15"/>
        <v>0.03459114831</v>
      </c>
      <c r="AI15" s="36">
        <f t="shared" ref="AI15:AI18" si="110">IF(AH15&gt;0,1,0)</f>
        <v>1</v>
      </c>
      <c r="AJ15" s="36">
        <f>Rujukan!J150/Rujukan!J148</f>
        <v>0.4530044004</v>
      </c>
      <c r="AK15" s="36" t="str">
        <f t="shared" ref="AK15:AK18" si="111">IF(AND(AJ15&gt;=0.5,AJ15&lt;=0.8),"sehat",IF(AJ15&lt;0.5,"kurang sehat","sangat sehat"))</f>
        <v>kurang sehat</v>
      </c>
      <c r="AL15" s="36">
        <f t="shared" ref="AL15:AL18" si="112">IFS(AK15="kurang sehat",0,AK15="sehat",1,AK15="sangat sehat",2)</f>
        <v>0</v>
      </c>
      <c r="AM15" s="36">
        <f>Rujukan!K150/Rujukan!K148</f>
        <v>0.4465646942</v>
      </c>
      <c r="AN15" s="36" t="str">
        <f t="shared" ref="AN15:AN18" si="113">IF(AND(AM15&gt;=0.5,AM15&lt;=0.8),"sehat",IF(AM15&lt;0.5,"kurang sehat","sangat sehat"))</f>
        <v>kurang sehat</v>
      </c>
      <c r="AO15" s="36">
        <f t="shared" ref="AO15:AO18" si="114">IFS(AN15="kurang sehat",0,AN15="sehat",1,AN15="sangat sehat",2)</f>
        <v>0</v>
      </c>
      <c r="AP15" s="36">
        <f t="shared" si="19"/>
        <v>0.006439706215</v>
      </c>
      <c r="AQ15" s="36">
        <f t="shared" ref="AQ15:AQ18" si="115">IF(AP15&gt;0,1,0)</f>
        <v>1</v>
      </c>
      <c r="AR15" s="36">
        <f>Rujukan!L150/Rujukan!L148</f>
        <v>0.3253918203</v>
      </c>
      <c r="AS15" s="36" t="str">
        <f t="shared" ref="AS15:AS18" si="116">IF(AND(AR15&gt;=0.5,AR15&lt;=0.8),"sehat",IF(AR15&lt;0.5,"kurang sehat","sangat sehat"))</f>
        <v>kurang sehat</v>
      </c>
      <c r="AT15" s="36">
        <f t="shared" ref="AT15:AT18" si="117">IFS(AS15="kurang sehat",0,AS15="sehat",1,AS15="sangat sehat",2)</f>
        <v>0</v>
      </c>
      <c r="AU15" s="36">
        <f>Rujukan!M150/Rujukan!M148</f>
        <v>0.397223377</v>
      </c>
      <c r="AV15" s="36" t="str">
        <f t="shared" ref="AV15:AV18" si="118">IF(AND(AU15&gt;=0.5,AU15&lt;=0.8),"sehat",IF(AU15&lt;0.5,"kurang sehat","sangat sehat"))</f>
        <v>kurang sehat</v>
      </c>
      <c r="AW15" s="36">
        <f t="shared" ref="AW15:AW18" si="119">IFS(AV15="kurang sehat",0,AV15="sehat",1,AV15="sangat sehat",2)</f>
        <v>0</v>
      </c>
      <c r="AX15" s="36">
        <f t="shared" si="23"/>
        <v>-0.07183155668</v>
      </c>
      <c r="AY15" s="36">
        <f t="shared" ref="AY15:AY18" si="120">IF(AX15&gt;0,1,0)</f>
        <v>0</v>
      </c>
      <c r="AZ15" s="36">
        <f>Rujukan!N150/Rujukan!N148</f>
        <v>0.3257272689</v>
      </c>
      <c r="BA15" s="36" t="str">
        <f t="shared" ref="BA15:BA18" si="121">IF(AND(AZ15&gt;=0.5,AZ15&lt;=0.8),"sehat",IF(AZ15&lt;0.5,"kurang sehat","sangat sehat"))</f>
        <v>kurang sehat</v>
      </c>
      <c r="BB15" s="36">
        <f t="shared" ref="BB15:BB18" si="122">IFS(BA15="kurang sehat",0,BA15="sehat",1,BA15="sangat sehat",2)</f>
        <v>0</v>
      </c>
      <c r="BC15" s="36">
        <f>Rujukan!O150/Rujukan!O148</f>
        <v>0.3149847155</v>
      </c>
      <c r="BD15" s="36" t="str">
        <f t="shared" ref="BD15:BD18" si="123">IF(AND(BC15&gt;=0.5,BC15&lt;=0.8),"sehat",IF(BC15&lt;0.5,"kurang sehat","sangat sehat"))</f>
        <v>kurang sehat</v>
      </c>
      <c r="BE15" s="36">
        <f t="shared" ref="BE15:BE18" si="124">IFS(BD15="kurang sehat",0,BD15="sehat",1,BD15="sangat sehat",2)</f>
        <v>0</v>
      </c>
      <c r="BF15" s="36">
        <f t="shared" si="27"/>
        <v>0.01074255347</v>
      </c>
      <c r="BG15" s="36">
        <f t="shared" ref="BG15:BG18" si="125">IF(BF15&gt;0,1,0)</f>
        <v>1</v>
      </c>
      <c r="BH15" s="36">
        <f>Rujukan!P150/Rujukan!P148</f>
        <v>0.4858320847</v>
      </c>
      <c r="BI15" s="36" t="str">
        <f t="shared" ref="BI15:BI18" si="126">IF(AND(BH15&gt;=0.5,BH15&lt;=0.8),"sehat",IF(BH15&lt;0.5,"kurang sehat","sangat sehat"))</f>
        <v>kurang sehat</v>
      </c>
      <c r="BJ15" s="36">
        <f t="shared" ref="BJ15:BJ18" si="127">IFS(BI15="kurang sehat",0,BI15="sehat",1,BI15="sangat sehat",2)</f>
        <v>0</v>
      </c>
      <c r="BK15" s="36">
        <f>Rujukan!Q150/Rujukan!Q148</f>
        <v>0.4832245761</v>
      </c>
      <c r="BL15" s="36" t="str">
        <f t="shared" ref="BL15:BL18" si="128">IF(AND(BK15&gt;=0.5,BK15&lt;=0.8),"sehat",IF(BK15&lt;0.5,"kurang sehat","sangat sehat"))</f>
        <v>kurang sehat</v>
      </c>
      <c r="BM15" s="36">
        <f t="shared" ref="BM15:BM18" si="129">IFS(BL15="kurang sehat",0,BL15="sehat",1,BL15="sangat sehat",2)</f>
        <v>0</v>
      </c>
      <c r="BN15" s="36">
        <f t="shared" si="31"/>
        <v>0.002607508588</v>
      </c>
      <c r="BO15" s="36">
        <f t="shared" ref="BO15:BO18" si="130">IF(BN15&gt;0,1,0)</f>
        <v>1</v>
      </c>
      <c r="BP15" s="36">
        <f>Rujukan!R150/Rujukan!R148</f>
        <v>0.5661061771</v>
      </c>
      <c r="BQ15" s="36" t="str">
        <f t="shared" ref="BQ15:BQ18" si="131">IF(AND(BP15&gt;=0.5,BP15&lt;=0.8),"sehat",IF(BP15&lt;0.5,"kurang sehat","sangat sehat"))</f>
        <v>sehat</v>
      </c>
      <c r="BR15" s="36">
        <f t="shared" ref="BR15:BR18" si="132">IFS(BQ15="kurang sehat",0,BQ15="sehat",1,BQ15="sangat sehat",2)</f>
        <v>1</v>
      </c>
      <c r="BS15" s="36">
        <f>Rujukan!S150/Rujukan!S148</f>
        <v>0.5610343025</v>
      </c>
      <c r="BT15" s="36" t="str">
        <f t="shared" ref="BT15:BT18" si="133">IF(AND(BS15&gt;=0.5,BS15&lt;=0.8),"sehat",IF(BS15&lt;0.5,"kurang sehat","sangat sehat"))</f>
        <v>sehat</v>
      </c>
      <c r="BU15" s="36">
        <f t="shared" ref="BU15:BU18" si="134">IFS(BT15="kurang sehat",0,BT15="sehat",1,BT15="sangat sehat",2)</f>
        <v>1</v>
      </c>
      <c r="BV15" s="36">
        <f t="shared" si="35"/>
        <v>0.005071874597</v>
      </c>
      <c r="BW15" s="36">
        <f t="shared" ref="BW15:BW18" si="135">IF(BV15&gt;0,1,0)</f>
        <v>1</v>
      </c>
      <c r="BX15" s="36">
        <f>Rujukan!T150/Rujukan!T148</f>
        <v>0.4131748212</v>
      </c>
      <c r="BY15" s="36" t="str">
        <f t="shared" ref="BY15:BY18" si="136">IF(AND(BX15&gt;=0.5,BX15&lt;=0.8),"sehat",IF(BX15&lt;0.5,"kurang sehat","sangat sehat"))</f>
        <v>kurang sehat</v>
      </c>
      <c r="BZ15" s="36">
        <f t="shared" ref="BZ15:BZ18" si="137">IFS(BY15="kurang sehat",0,BY15="sehat",1,BY15="sangat sehat",2)</f>
        <v>0</v>
      </c>
      <c r="CA15" s="36">
        <f>Rujukan!U150/Rujukan!U148</f>
        <v>0.5987091152</v>
      </c>
      <c r="CB15" s="36" t="str">
        <f t="shared" ref="CB15:CB18" si="138">IF(AND(CA15&gt;=0.5,CA15&lt;=0.8),"sehat",IF(CA15&lt;0.5,"kurang sehat","sangat sehat"))</f>
        <v>sehat</v>
      </c>
      <c r="CC15" s="36">
        <f t="shared" ref="CC15:CC18" si="139">IFS(CB15="kurang sehat",0,CB15="sehat",1,CB15="sangat sehat",2)</f>
        <v>1</v>
      </c>
      <c r="CD15" s="36">
        <f t="shared" si="39"/>
        <v>-0.185534294</v>
      </c>
      <c r="CE15" s="36">
        <f t="shared" ref="CE15:CE18" si="140">IF(CD15&gt;0,1,0)</f>
        <v>0</v>
      </c>
    </row>
    <row r="16">
      <c r="A16" s="224">
        <v>1.0</v>
      </c>
      <c r="B16" s="35" t="s">
        <v>54</v>
      </c>
      <c r="C16" s="55" t="s">
        <v>680</v>
      </c>
      <c r="D16" s="36">
        <f>Rujukan!B191/Rujukan!B148</f>
        <v>0.1068943187</v>
      </c>
      <c r="E16" s="36" t="str">
        <f t="shared" si="91"/>
        <v>kurang sehat</v>
      </c>
      <c r="F16" s="36">
        <f t="shared" si="92"/>
        <v>0</v>
      </c>
      <c r="G16" s="36">
        <f>Rujukan!C191/Rujukan!C148</f>
        <v>0.09603854283</v>
      </c>
      <c r="H16" s="36" t="str">
        <f t="shared" si="93"/>
        <v>kurang sehat</v>
      </c>
      <c r="I16" s="36">
        <f t="shared" si="94"/>
        <v>0</v>
      </c>
      <c r="J16" s="36">
        <f t="shared" si="3"/>
        <v>0.01085577587</v>
      </c>
      <c r="K16" s="36">
        <f t="shared" si="95"/>
        <v>1</v>
      </c>
      <c r="L16" s="36">
        <f>Rujukan!D191/Rujukan!D148</f>
        <v>0.03182633212</v>
      </c>
      <c r="M16" s="36" t="str">
        <f t="shared" si="96"/>
        <v>kurang sehat</v>
      </c>
      <c r="N16" s="36">
        <f t="shared" si="97"/>
        <v>0</v>
      </c>
      <c r="O16" s="36">
        <f>Rujukan!E191/Rujukan!E148</f>
        <v>0.0294587903</v>
      </c>
      <c r="P16" s="36" t="str">
        <f t="shared" si="98"/>
        <v>kurang sehat</v>
      </c>
      <c r="Q16" s="36">
        <f t="shared" si="99"/>
        <v>0</v>
      </c>
      <c r="R16" s="36">
        <f t="shared" si="7"/>
        <v>0.002367541821</v>
      </c>
      <c r="S16" s="36">
        <f t="shared" si="100"/>
        <v>1</v>
      </c>
      <c r="T16" s="36">
        <f>Rujukan!F191/Rujukan!F148</f>
        <v>0.1602990495</v>
      </c>
      <c r="U16" s="36" t="str">
        <f t="shared" si="101"/>
        <v>kurang sehat</v>
      </c>
      <c r="V16" s="36">
        <f t="shared" si="102"/>
        <v>0</v>
      </c>
      <c r="W16" s="36">
        <f>Rujukan!G191/Rujukan!G148</f>
        <v>0.1699339587</v>
      </c>
      <c r="X16" s="36" t="str">
        <f t="shared" si="103"/>
        <v>kurang sehat</v>
      </c>
      <c r="Y16" s="36">
        <f t="shared" si="104"/>
        <v>0</v>
      </c>
      <c r="Z16" s="36">
        <f t="shared" si="11"/>
        <v>-0.009634909185</v>
      </c>
      <c r="AA16" s="36">
        <f t="shared" si="105"/>
        <v>0</v>
      </c>
      <c r="AB16" s="36">
        <f>Rujukan!H191/Rujukan!H148</f>
        <v>0.1243399586</v>
      </c>
      <c r="AC16" s="36" t="str">
        <f t="shared" si="106"/>
        <v>kurang sehat</v>
      </c>
      <c r="AD16" s="36">
        <f t="shared" si="107"/>
        <v>0</v>
      </c>
      <c r="AE16" s="36">
        <f>Rujukan!I191/Rujukan!I148</f>
        <v>0.1301529995</v>
      </c>
      <c r="AF16" s="36" t="str">
        <f t="shared" si="108"/>
        <v>kurang sehat</v>
      </c>
      <c r="AG16" s="36">
        <f t="shared" si="109"/>
        <v>0</v>
      </c>
      <c r="AH16" s="36">
        <f t="shared" si="15"/>
        <v>-0.005813040991</v>
      </c>
      <c r="AI16" s="36">
        <f t="shared" si="110"/>
        <v>0</v>
      </c>
      <c r="AJ16" s="36">
        <f>Rujukan!J191/Rujukan!J148</f>
        <v>0.05683122966</v>
      </c>
      <c r="AK16" s="36" t="str">
        <f t="shared" si="111"/>
        <v>kurang sehat</v>
      </c>
      <c r="AL16" s="36">
        <f t="shared" si="112"/>
        <v>0</v>
      </c>
      <c r="AM16" s="36">
        <f>Rujukan!K191/Rujukan!K148</f>
        <v>0.07862246235</v>
      </c>
      <c r="AN16" s="36" t="str">
        <f t="shared" si="113"/>
        <v>kurang sehat</v>
      </c>
      <c r="AO16" s="36">
        <f t="shared" si="114"/>
        <v>0</v>
      </c>
      <c r="AP16" s="36">
        <f t="shared" si="19"/>
        <v>-0.02179123269</v>
      </c>
      <c r="AQ16" s="36">
        <f t="shared" si="115"/>
        <v>0</v>
      </c>
      <c r="AR16" s="36">
        <f>Rujukan!L191/Rujukan!L148</f>
        <v>0.1182695807</v>
      </c>
      <c r="AS16" s="36" t="str">
        <f t="shared" si="116"/>
        <v>kurang sehat</v>
      </c>
      <c r="AT16" s="36">
        <f t="shared" si="117"/>
        <v>0</v>
      </c>
      <c r="AU16" s="36">
        <f>Rujukan!M191/Rujukan!M148</f>
        <v>0.2142372819</v>
      </c>
      <c r="AV16" s="36" t="str">
        <f t="shared" si="118"/>
        <v>kurang sehat</v>
      </c>
      <c r="AW16" s="36">
        <f t="shared" si="119"/>
        <v>0</v>
      </c>
      <c r="AX16" s="36">
        <f t="shared" si="23"/>
        <v>-0.0959677012</v>
      </c>
      <c r="AY16" s="36">
        <f t="shared" si="120"/>
        <v>0</v>
      </c>
      <c r="AZ16" s="36">
        <f>Rujukan!N191/Rujukan!N148</f>
        <v>0.1086513934</v>
      </c>
      <c r="BA16" s="36" t="str">
        <f t="shared" si="121"/>
        <v>kurang sehat</v>
      </c>
      <c r="BB16" s="36">
        <f t="shared" si="122"/>
        <v>0</v>
      </c>
      <c r="BC16" s="36">
        <f>Rujukan!O191/Rujukan!O148</f>
        <v>0.1128370058</v>
      </c>
      <c r="BD16" s="36" t="str">
        <f t="shared" si="123"/>
        <v>kurang sehat</v>
      </c>
      <c r="BE16" s="36">
        <f t="shared" si="124"/>
        <v>0</v>
      </c>
      <c r="BF16" s="36">
        <f t="shared" si="27"/>
        <v>-0.00418561247</v>
      </c>
      <c r="BG16" s="36">
        <f t="shared" si="125"/>
        <v>0</v>
      </c>
      <c r="BH16" s="36">
        <f>Rujukan!P191/Rujukan!P148</f>
        <v>0.100304903</v>
      </c>
      <c r="BI16" s="36" t="str">
        <f t="shared" si="126"/>
        <v>kurang sehat</v>
      </c>
      <c r="BJ16" s="36">
        <f t="shared" si="127"/>
        <v>0</v>
      </c>
      <c r="BK16" s="36">
        <f>Rujukan!Q191/Rujukan!Q148</f>
        <v>0.09823483396</v>
      </c>
      <c r="BL16" s="36" t="str">
        <f t="shared" si="128"/>
        <v>kurang sehat</v>
      </c>
      <c r="BM16" s="36">
        <f t="shared" si="129"/>
        <v>0</v>
      </c>
      <c r="BN16" s="36">
        <f t="shared" si="31"/>
        <v>0.002070069056</v>
      </c>
      <c r="BO16" s="36">
        <f t="shared" si="130"/>
        <v>1</v>
      </c>
      <c r="BP16" s="36">
        <f>Rujukan!R191/Rujukan!R148</f>
        <v>0.2665918849</v>
      </c>
      <c r="BQ16" s="36" t="str">
        <f t="shared" si="131"/>
        <v>kurang sehat</v>
      </c>
      <c r="BR16" s="36">
        <f t="shared" si="132"/>
        <v>0</v>
      </c>
      <c r="BS16" s="36">
        <f>Rujukan!S191/Rujukan!S148</f>
        <v>0.2857864253</v>
      </c>
      <c r="BT16" s="36" t="str">
        <f t="shared" si="133"/>
        <v>kurang sehat</v>
      </c>
      <c r="BU16" s="36">
        <f t="shared" si="134"/>
        <v>0</v>
      </c>
      <c r="BV16" s="36">
        <f t="shared" si="35"/>
        <v>-0.01919454041</v>
      </c>
      <c r="BW16" s="36">
        <f t="shared" si="135"/>
        <v>0</v>
      </c>
      <c r="BX16" s="36">
        <f>Rujukan!T191/Rujukan!T148</f>
        <v>0.1631995035</v>
      </c>
      <c r="BY16" s="36" t="str">
        <f t="shared" si="136"/>
        <v>kurang sehat</v>
      </c>
      <c r="BZ16" s="36">
        <f t="shared" si="137"/>
        <v>0</v>
      </c>
      <c r="CA16" s="36">
        <f>Rujukan!U191/Rujukan!U148</f>
        <v>0.333636661</v>
      </c>
      <c r="CB16" s="36" t="str">
        <f t="shared" si="138"/>
        <v>kurang sehat</v>
      </c>
      <c r="CC16" s="36">
        <f t="shared" si="139"/>
        <v>0</v>
      </c>
      <c r="CD16" s="36">
        <f t="shared" si="39"/>
        <v>-0.1704371575</v>
      </c>
      <c r="CE16" s="36">
        <f t="shared" si="140"/>
        <v>0</v>
      </c>
    </row>
    <row r="17">
      <c r="A17" s="224">
        <v>1.0</v>
      </c>
      <c r="B17" s="35" t="s">
        <v>57</v>
      </c>
      <c r="C17" s="55" t="s">
        <v>680</v>
      </c>
      <c r="D17" s="36">
        <f>Rujukan!B191/Rujukan!B5</f>
        <v>0.07592684421</v>
      </c>
      <c r="E17" s="36" t="str">
        <f t="shared" si="91"/>
        <v>kurang sehat</v>
      </c>
      <c r="F17" s="36">
        <f t="shared" si="92"/>
        <v>0</v>
      </c>
      <c r="G17" s="36">
        <f>Rujukan!C191/Rujukan!C5</f>
        <v>0.07003196249</v>
      </c>
      <c r="H17" s="36" t="str">
        <f t="shared" si="93"/>
        <v>kurang sehat</v>
      </c>
      <c r="I17" s="36">
        <f t="shared" si="94"/>
        <v>0</v>
      </c>
      <c r="J17" s="36">
        <f t="shared" si="3"/>
        <v>0.005894881721</v>
      </c>
      <c r="K17" s="36">
        <f t="shared" si="95"/>
        <v>1</v>
      </c>
      <c r="L17" s="36">
        <f>Rujukan!D191/Rujukan!D5</f>
        <v>0.09938792303</v>
      </c>
      <c r="M17" s="36" t="str">
        <f t="shared" si="96"/>
        <v>kurang sehat</v>
      </c>
      <c r="N17" s="36">
        <f t="shared" si="97"/>
        <v>0</v>
      </c>
      <c r="O17" s="36">
        <f>Rujukan!E191/Rujukan!E5</f>
        <v>0.09286604103</v>
      </c>
      <c r="P17" s="36" t="str">
        <f t="shared" si="98"/>
        <v>kurang sehat</v>
      </c>
      <c r="Q17" s="36">
        <f t="shared" si="99"/>
        <v>0</v>
      </c>
      <c r="R17" s="36">
        <f t="shared" si="7"/>
        <v>0.006521881994</v>
      </c>
      <c r="S17" s="36">
        <f t="shared" si="100"/>
        <v>1</v>
      </c>
      <c r="T17" s="36">
        <f>Rujukan!F191/Rujukan!F5</f>
        <v>0.1338181487</v>
      </c>
      <c r="U17" s="36" t="str">
        <f t="shared" si="101"/>
        <v>kurang sehat</v>
      </c>
      <c r="V17" s="36">
        <f t="shared" si="102"/>
        <v>0</v>
      </c>
      <c r="W17" s="36">
        <f>Rujukan!G191/Rujukan!G5</f>
        <v>0.1495257058</v>
      </c>
      <c r="X17" s="36" t="str">
        <f t="shared" si="103"/>
        <v>kurang sehat</v>
      </c>
      <c r="Y17" s="36">
        <f t="shared" si="104"/>
        <v>0</v>
      </c>
      <c r="Z17" s="36">
        <f t="shared" si="11"/>
        <v>-0.0157075571</v>
      </c>
      <c r="AA17" s="36">
        <f t="shared" si="105"/>
        <v>0</v>
      </c>
      <c r="AB17" s="36">
        <f>Rujukan!H191/Rujukan!H5</f>
        <v>0.2881010096</v>
      </c>
      <c r="AC17" s="36" t="str">
        <f t="shared" si="106"/>
        <v>kurang sehat</v>
      </c>
      <c r="AD17" s="36">
        <f t="shared" si="107"/>
        <v>0</v>
      </c>
      <c r="AE17" s="36">
        <f>Rujukan!I191/Rujukan!I5</f>
        <v>0.292866449</v>
      </c>
      <c r="AF17" s="36" t="str">
        <f t="shared" si="108"/>
        <v>kurang sehat</v>
      </c>
      <c r="AG17" s="36">
        <f t="shared" si="109"/>
        <v>0</v>
      </c>
      <c r="AH17" s="36">
        <f t="shared" si="15"/>
        <v>-0.004765439464</v>
      </c>
      <c r="AI17" s="36">
        <f t="shared" si="110"/>
        <v>0</v>
      </c>
      <c r="AJ17" s="36">
        <f>Rujukan!J191/Rujukan!J5</f>
        <v>0.06881414045</v>
      </c>
      <c r="AK17" s="36" t="str">
        <f t="shared" si="111"/>
        <v>kurang sehat</v>
      </c>
      <c r="AL17" s="36">
        <f t="shared" si="112"/>
        <v>0</v>
      </c>
      <c r="AM17" s="36">
        <f>Rujukan!K191/Rujukan!K5</f>
        <v>0.1007908773</v>
      </c>
      <c r="AN17" s="36" t="str">
        <f t="shared" si="113"/>
        <v>kurang sehat</v>
      </c>
      <c r="AO17" s="36">
        <f t="shared" si="114"/>
        <v>0</v>
      </c>
      <c r="AP17" s="36">
        <f t="shared" si="19"/>
        <v>-0.0319767368</v>
      </c>
      <c r="AQ17" s="36">
        <f t="shared" si="115"/>
        <v>0</v>
      </c>
      <c r="AR17" s="36">
        <f>Rujukan!L191/Rujukan!L5</f>
        <v>0.04063766835</v>
      </c>
      <c r="AS17" s="36" t="str">
        <f t="shared" si="116"/>
        <v>kurang sehat</v>
      </c>
      <c r="AT17" s="36">
        <f t="shared" si="117"/>
        <v>0</v>
      </c>
      <c r="AU17" s="36">
        <f>Rujukan!M191/Rujukan!M5</f>
        <v>0.08894697814</v>
      </c>
      <c r="AV17" s="36" t="str">
        <f t="shared" si="118"/>
        <v>kurang sehat</v>
      </c>
      <c r="AW17" s="36">
        <f t="shared" si="119"/>
        <v>0</v>
      </c>
      <c r="AX17" s="36">
        <f t="shared" si="23"/>
        <v>-0.04830930979</v>
      </c>
      <c r="AY17" s="36">
        <f t="shared" si="120"/>
        <v>0</v>
      </c>
      <c r="AZ17" s="36">
        <f>Rujukan!N191/Rujukan!N5</f>
        <v>0.06577704387</v>
      </c>
      <c r="BA17" s="36" t="str">
        <f t="shared" si="121"/>
        <v>kurang sehat</v>
      </c>
      <c r="BB17" s="36">
        <f t="shared" si="122"/>
        <v>0</v>
      </c>
      <c r="BC17" s="36">
        <f>Rujukan!O191/Rujukan!O5</f>
        <v>0.07167283464</v>
      </c>
      <c r="BD17" s="36" t="str">
        <f t="shared" si="123"/>
        <v>kurang sehat</v>
      </c>
      <c r="BE17" s="36">
        <f t="shared" si="124"/>
        <v>0</v>
      </c>
      <c r="BF17" s="36">
        <f t="shared" si="27"/>
        <v>-0.005895790768</v>
      </c>
      <c r="BG17" s="36">
        <f t="shared" si="125"/>
        <v>0</v>
      </c>
      <c r="BH17" s="36">
        <f>Rujukan!P191/Rujukan!P5</f>
        <v>0.09847555287</v>
      </c>
      <c r="BI17" s="36" t="str">
        <f t="shared" si="126"/>
        <v>kurang sehat</v>
      </c>
      <c r="BJ17" s="36">
        <f t="shared" si="127"/>
        <v>0</v>
      </c>
      <c r="BK17" s="36">
        <f>Rujukan!Q191/Rujukan!Q5</f>
        <v>0.0916429204</v>
      </c>
      <c r="BL17" s="36" t="str">
        <f t="shared" si="128"/>
        <v>kurang sehat</v>
      </c>
      <c r="BM17" s="36">
        <f t="shared" si="129"/>
        <v>0</v>
      </c>
      <c r="BN17" s="36">
        <f t="shared" si="31"/>
        <v>0.006832632465</v>
      </c>
      <c r="BO17" s="36">
        <f t="shared" si="130"/>
        <v>1</v>
      </c>
      <c r="BP17" s="36">
        <f>Rujukan!R191/Rujukan!R5</f>
        <v>0.2443381741</v>
      </c>
      <c r="BQ17" s="36" t="str">
        <f t="shared" si="131"/>
        <v>kurang sehat</v>
      </c>
      <c r="BR17" s="36">
        <f t="shared" si="132"/>
        <v>0</v>
      </c>
      <c r="BS17" s="36">
        <f>Rujukan!S191/Rujukan!S5</f>
        <v>0.2706675729</v>
      </c>
      <c r="BT17" s="36" t="str">
        <f t="shared" si="133"/>
        <v>kurang sehat</v>
      </c>
      <c r="BU17" s="36">
        <f t="shared" si="134"/>
        <v>0</v>
      </c>
      <c r="BV17" s="36">
        <f t="shared" si="35"/>
        <v>-0.02632939878</v>
      </c>
      <c r="BW17" s="36">
        <f t="shared" si="135"/>
        <v>0</v>
      </c>
      <c r="BX17" s="36">
        <f>Rujukan!T191/Rujukan!T5</f>
        <v>0.09248900546</v>
      </c>
      <c r="BY17" s="36" t="str">
        <f t="shared" si="136"/>
        <v>kurang sehat</v>
      </c>
      <c r="BZ17" s="36">
        <f t="shared" si="137"/>
        <v>0</v>
      </c>
      <c r="CA17" s="36">
        <f>Rujukan!U191/Rujukan!U5</f>
        <v>0.2359651425</v>
      </c>
      <c r="CB17" s="36" t="str">
        <f t="shared" si="138"/>
        <v>kurang sehat</v>
      </c>
      <c r="CC17" s="36">
        <f t="shared" si="139"/>
        <v>0</v>
      </c>
      <c r="CD17" s="36">
        <f t="shared" si="39"/>
        <v>-0.143476137</v>
      </c>
      <c r="CE17" s="36">
        <f t="shared" si="140"/>
        <v>0</v>
      </c>
    </row>
    <row r="18">
      <c r="A18" s="224">
        <v>1.0</v>
      </c>
      <c r="B18" s="35" t="s">
        <v>60</v>
      </c>
      <c r="C18" s="55" t="s">
        <v>680</v>
      </c>
      <c r="D18" s="36">
        <f>Rujukan!B191/Rujukan!B131</f>
        <v>0.1351300625</v>
      </c>
      <c r="E18" s="36" t="str">
        <f t="shared" si="91"/>
        <v>kurang sehat</v>
      </c>
      <c r="F18" s="36">
        <f t="shared" si="92"/>
        <v>0</v>
      </c>
      <c r="G18" s="36">
        <f>Rujukan!C191/Rujukan!C131</f>
        <v>0.1187592319</v>
      </c>
      <c r="H18" s="36" t="str">
        <f t="shared" si="93"/>
        <v>kurang sehat</v>
      </c>
      <c r="I18" s="36">
        <f t="shared" si="94"/>
        <v>0</v>
      </c>
      <c r="J18" s="36">
        <f t="shared" si="3"/>
        <v>0.01637083063</v>
      </c>
      <c r="K18" s="36">
        <f t="shared" si="95"/>
        <v>1</v>
      </c>
      <c r="L18" s="36">
        <f>Rujukan!D191/Rujukan!D131</f>
        <v>0.2167216591</v>
      </c>
      <c r="M18" s="36" t="str">
        <f t="shared" si="96"/>
        <v>kurang sehat</v>
      </c>
      <c r="N18" s="36">
        <f t="shared" si="97"/>
        <v>0</v>
      </c>
      <c r="O18" s="36">
        <f>Rujukan!E191/Rujukan!E131</f>
        <v>0.2489199431</v>
      </c>
      <c r="P18" s="36" t="str">
        <f t="shared" si="98"/>
        <v>kurang sehat</v>
      </c>
      <c r="Q18" s="36">
        <f t="shared" si="99"/>
        <v>0</v>
      </c>
      <c r="R18" s="36">
        <f t="shared" si="7"/>
        <v>-0.03219828404</v>
      </c>
      <c r="S18" s="36">
        <f t="shared" si="100"/>
        <v>0</v>
      </c>
      <c r="T18" s="36">
        <f>Rujukan!F191/Rujukan!F131</f>
        <v>0.2452744322</v>
      </c>
      <c r="U18" s="36" t="str">
        <f t="shared" si="101"/>
        <v>kurang sehat</v>
      </c>
      <c r="V18" s="36">
        <f t="shared" si="102"/>
        <v>0</v>
      </c>
      <c r="W18" s="36">
        <f>Rujukan!G191/Rujukan!G131</f>
        <v>0.2346576632</v>
      </c>
      <c r="X18" s="36" t="str">
        <f t="shared" si="103"/>
        <v>kurang sehat</v>
      </c>
      <c r="Y18" s="36">
        <f t="shared" si="104"/>
        <v>0</v>
      </c>
      <c r="Z18" s="36">
        <f t="shared" si="11"/>
        <v>0.01061676899</v>
      </c>
      <c r="AA18" s="36">
        <f t="shared" si="105"/>
        <v>1</v>
      </c>
      <c r="AB18" s="36">
        <f>Rujukan!H191/Rujukan!H131</f>
        <v>1.419876388</v>
      </c>
      <c r="AC18" s="36" t="str">
        <f t="shared" si="106"/>
        <v>sangat sehat</v>
      </c>
      <c r="AD18" s="36">
        <f t="shared" si="107"/>
        <v>2</v>
      </c>
      <c r="AE18" s="36">
        <f>Rujukan!I191/Rujukan!I131</f>
        <v>1.342110938</v>
      </c>
      <c r="AF18" s="36" t="str">
        <f t="shared" si="108"/>
        <v>sangat sehat</v>
      </c>
      <c r="AG18" s="36">
        <f t="shared" si="109"/>
        <v>2</v>
      </c>
      <c r="AH18" s="36">
        <f t="shared" si="15"/>
        <v>0.07776545037</v>
      </c>
      <c r="AI18" s="36">
        <f t="shared" si="110"/>
        <v>1</v>
      </c>
      <c r="AJ18" s="36">
        <f>Rujukan!J191/Rujukan!J131</f>
        <v>0.1525616153</v>
      </c>
      <c r="AK18" s="36" t="str">
        <f t="shared" si="111"/>
        <v>kurang sehat</v>
      </c>
      <c r="AL18" s="36">
        <f t="shared" si="112"/>
        <v>0</v>
      </c>
      <c r="AM18" s="36">
        <f>Rujukan!K191/Rujukan!K131</f>
        <v>0.2170898553</v>
      </c>
      <c r="AN18" s="36" t="str">
        <f t="shared" si="113"/>
        <v>kurang sehat</v>
      </c>
      <c r="AO18" s="36">
        <f t="shared" si="114"/>
        <v>0</v>
      </c>
      <c r="AP18" s="36">
        <f t="shared" si="19"/>
        <v>-0.06452824003</v>
      </c>
      <c r="AQ18" s="36">
        <f t="shared" si="115"/>
        <v>0</v>
      </c>
      <c r="AR18" s="36">
        <f>Rujukan!L191/Rujukan!L131</f>
        <v>0.06857640567</v>
      </c>
      <c r="AS18" s="36" t="str">
        <f t="shared" si="116"/>
        <v>kurang sehat</v>
      </c>
      <c r="AT18" s="36">
        <f t="shared" si="117"/>
        <v>0</v>
      </c>
      <c r="AU18" s="36">
        <f>Rujukan!M191/Rujukan!M131</f>
        <v>0.1529851545</v>
      </c>
      <c r="AV18" s="36" t="str">
        <f t="shared" si="118"/>
        <v>kurang sehat</v>
      </c>
      <c r="AW18" s="36">
        <f t="shared" si="119"/>
        <v>0</v>
      </c>
      <c r="AX18" s="36">
        <f t="shared" si="23"/>
        <v>-0.08440874884</v>
      </c>
      <c r="AY18" s="36">
        <f t="shared" si="120"/>
        <v>0</v>
      </c>
      <c r="AZ18" s="36">
        <f>Rujukan!N191/Rujukan!N131</f>
        <v>0.09300483926</v>
      </c>
      <c r="BA18" s="36" t="str">
        <f t="shared" si="121"/>
        <v>kurang sehat</v>
      </c>
      <c r="BB18" s="36">
        <f t="shared" si="122"/>
        <v>0</v>
      </c>
      <c r="BC18" s="36">
        <f>Rujukan!O191/Rujukan!O131</f>
        <v>0.09416072219</v>
      </c>
      <c r="BD18" s="36" t="str">
        <f t="shared" si="123"/>
        <v>kurang sehat</v>
      </c>
      <c r="BE18" s="36">
        <f t="shared" si="124"/>
        <v>0</v>
      </c>
      <c r="BF18" s="36">
        <f t="shared" si="27"/>
        <v>-0.001155882927</v>
      </c>
      <c r="BG18" s="36">
        <f t="shared" si="125"/>
        <v>0</v>
      </c>
      <c r="BH18" s="36">
        <f>Rujukan!P191/Rujukan!P131</f>
        <v>0.1234171344</v>
      </c>
      <c r="BI18" s="36" t="str">
        <f t="shared" si="126"/>
        <v>kurang sehat</v>
      </c>
      <c r="BJ18" s="36">
        <f t="shared" si="127"/>
        <v>0</v>
      </c>
      <c r="BK18" s="36">
        <f>Rujukan!Q191/Rujukan!Q131</f>
        <v>0.1119555336</v>
      </c>
      <c r="BL18" s="36" t="str">
        <f t="shared" si="128"/>
        <v>kurang sehat</v>
      </c>
      <c r="BM18" s="36">
        <f t="shared" si="129"/>
        <v>0</v>
      </c>
      <c r="BN18" s="36">
        <f t="shared" si="31"/>
        <v>0.01146160086</v>
      </c>
      <c r="BO18" s="36">
        <f t="shared" si="130"/>
        <v>1</v>
      </c>
      <c r="BP18" s="36">
        <f>Rujukan!R191/Rujukan!R131</f>
        <v>0.2807633092</v>
      </c>
      <c r="BQ18" s="36" t="str">
        <f t="shared" si="131"/>
        <v>kurang sehat</v>
      </c>
      <c r="BR18" s="36">
        <f t="shared" si="132"/>
        <v>0</v>
      </c>
      <c r="BS18" s="36">
        <f>Rujukan!S191/Rujukan!S131</f>
        <v>0.315139603</v>
      </c>
      <c r="BT18" s="36" t="str">
        <f t="shared" si="133"/>
        <v>kurang sehat</v>
      </c>
      <c r="BU18" s="36">
        <f t="shared" si="134"/>
        <v>0</v>
      </c>
      <c r="BV18" s="36">
        <f t="shared" si="35"/>
        <v>-0.03437629382</v>
      </c>
      <c r="BW18" s="36">
        <f t="shared" si="135"/>
        <v>0</v>
      </c>
      <c r="BX18" s="36">
        <f>Rujukan!T191/Rujukan!T131</f>
        <v>0.1285790675</v>
      </c>
      <c r="BY18" s="36" t="str">
        <f t="shared" si="136"/>
        <v>kurang sehat</v>
      </c>
      <c r="BZ18" s="36">
        <f t="shared" si="137"/>
        <v>0</v>
      </c>
      <c r="CA18" s="36">
        <f>Rujukan!U191/Rujukan!U131</f>
        <v>0.3041035648</v>
      </c>
      <c r="CB18" s="36" t="str">
        <f t="shared" si="138"/>
        <v>kurang sehat</v>
      </c>
      <c r="CC18" s="36">
        <f t="shared" si="139"/>
        <v>0</v>
      </c>
      <c r="CD18" s="36">
        <f t="shared" si="39"/>
        <v>-0.1755244973</v>
      </c>
      <c r="CE18" s="36">
        <f t="shared" si="140"/>
        <v>0</v>
      </c>
    </row>
    <row r="19">
      <c r="A19" s="221"/>
      <c r="B19" s="21" t="s">
        <v>63</v>
      </c>
      <c r="C19" s="23" t="s">
        <v>5</v>
      </c>
      <c r="D19" s="225"/>
      <c r="E19" s="225"/>
      <c r="F19" s="225">
        <f>sum(F15:F18)</f>
        <v>0</v>
      </c>
      <c r="G19" s="225"/>
      <c r="H19" s="225"/>
      <c r="I19" s="225">
        <f>sum(I15:I18)</f>
        <v>0</v>
      </c>
      <c r="J19" s="225">
        <f t="shared" si="3"/>
        <v>0</v>
      </c>
      <c r="K19" s="225">
        <f>sum(K15:K18)</f>
        <v>3</v>
      </c>
      <c r="L19" s="225"/>
      <c r="M19" s="225"/>
      <c r="N19" s="225">
        <f>sum(N15:N18)</f>
        <v>0</v>
      </c>
      <c r="O19" s="225"/>
      <c r="P19" s="225"/>
      <c r="Q19" s="225">
        <f>sum(Q15:Q18)</f>
        <v>0</v>
      </c>
      <c r="R19" s="225">
        <f t="shared" si="7"/>
        <v>0</v>
      </c>
      <c r="S19" s="225">
        <f>sum(S15:S18)</f>
        <v>3</v>
      </c>
      <c r="T19" s="225"/>
      <c r="U19" s="225"/>
      <c r="V19" s="225">
        <f>sum(V15:V18)</f>
        <v>0</v>
      </c>
      <c r="W19" s="225"/>
      <c r="X19" s="225"/>
      <c r="Y19" s="225">
        <f>sum(Y15:Y18)</f>
        <v>0</v>
      </c>
      <c r="Z19" s="225">
        <f t="shared" si="11"/>
        <v>0</v>
      </c>
      <c r="AA19" s="225">
        <f>sum(AA15:AA18)</f>
        <v>1</v>
      </c>
      <c r="AB19" s="225"/>
      <c r="AC19" s="225"/>
      <c r="AD19" s="225">
        <f>sum(AD15:AD18)</f>
        <v>2</v>
      </c>
      <c r="AE19" s="225"/>
      <c r="AF19" s="225"/>
      <c r="AG19" s="225">
        <f>sum(AG15:AG18)</f>
        <v>2</v>
      </c>
      <c r="AH19" s="225">
        <f t="shared" si="15"/>
        <v>0</v>
      </c>
      <c r="AI19" s="225">
        <f>sum(AI15:AI18)</f>
        <v>2</v>
      </c>
      <c r="AJ19" s="225"/>
      <c r="AK19" s="225"/>
      <c r="AL19" s="225">
        <f>sum(AL15:AL18)</f>
        <v>0</v>
      </c>
      <c r="AM19" s="225"/>
      <c r="AN19" s="225"/>
      <c r="AO19" s="225">
        <f>sum(AO15:AO18)</f>
        <v>0</v>
      </c>
      <c r="AP19" s="225">
        <f t="shared" si="19"/>
        <v>0</v>
      </c>
      <c r="AQ19" s="225">
        <f>sum(AQ15:AQ18)</f>
        <v>1</v>
      </c>
      <c r="AR19" s="225"/>
      <c r="AS19" s="225"/>
      <c r="AT19" s="225">
        <f>sum(AT15:AT18)</f>
        <v>0</v>
      </c>
      <c r="AU19" s="225"/>
      <c r="AV19" s="225"/>
      <c r="AW19" s="225">
        <f>sum(AW15:AW18)</f>
        <v>0</v>
      </c>
      <c r="AX19" s="225">
        <f t="shared" si="23"/>
        <v>0</v>
      </c>
      <c r="AY19" s="225">
        <f>sum(AY15:AY18)</f>
        <v>0</v>
      </c>
      <c r="AZ19" s="225"/>
      <c r="BA19" s="225"/>
      <c r="BB19" s="225">
        <f>sum(BB15:BB18)</f>
        <v>0</v>
      </c>
      <c r="BC19" s="225"/>
      <c r="BD19" s="225"/>
      <c r="BE19" s="225">
        <f>sum(BE15:BE18)</f>
        <v>0</v>
      </c>
      <c r="BF19" s="225">
        <f t="shared" si="27"/>
        <v>0</v>
      </c>
      <c r="BG19" s="225">
        <f>sum(BG15:BG18)</f>
        <v>1</v>
      </c>
      <c r="BH19" s="225"/>
      <c r="BI19" s="225"/>
      <c r="BJ19" s="225">
        <f>sum(BJ15:BJ18)</f>
        <v>0</v>
      </c>
      <c r="BK19" s="225"/>
      <c r="BL19" s="225"/>
      <c r="BM19" s="225">
        <f>sum(BM15:BM18)</f>
        <v>0</v>
      </c>
      <c r="BN19" s="225">
        <f t="shared" si="31"/>
        <v>0</v>
      </c>
      <c r="BO19" s="225">
        <f>sum(BO15:BO18)</f>
        <v>4</v>
      </c>
      <c r="BP19" s="225"/>
      <c r="BQ19" s="225"/>
      <c r="BR19" s="225">
        <f>sum(BR15:BR18)</f>
        <v>1</v>
      </c>
      <c r="BS19" s="225"/>
      <c r="BT19" s="225"/>
      <c r="BU19" s="225">
        <f>sum(BU15:BU18)</f>
        <v>1</v>
      </c>
      <c r="BV19" s="225">
        <f t="shared" si="35"/>
        <v>0</v>
      </c>
      <c r="BW19" s="225">
        <f>sum(BW15:BW18)</f>
        <v>1</v>
      </c>
      <c r="BX19" s="225"/>
      <c r="BY19" s="225"/>
      <c r="BZ19" s="225">
        <f>sum(BZ15:BZ18)</f>
        <v>0</v>
      </c>
      <c r="CA19" s="225"/>
      <c r="CB19" s="226"/>
      <c r="CC19" s="225">
        <f>sum(CC15:CC18)</f>
        <v>1</v>
      </c>
      <c r="CD19" s="225">
        <f t="shared" si="39"/>
        <v>0</v>
      </c>
      <c r="CE19" s="225">
        <f>sum(CE15:CE18)</f>
        <v>0</v>
      </c>
      <c r="CF19" s="226"/>
      <c r="CG19" s="226"/>
    </row>
    <row r="20">
      <c r="A20" s="227">
        <v>1.0</v>
      </c>
      <c r="B20" s="42" t="s">
        <v>65</v>
      </c>
      <c r="C20" s="228" t="s">
        <v>681</v>
      </c>
      <c r="D20" s="36">
        <f>Rujukan!B149*-1/Rujukan!B23</f>
        <v>6.215315039</v>
      </c>
      <c r="E20" s="36" t="str">
        <f>IF(AND(D20&gt;=2,D20&lt;=5),"sehat",IF(D20&lt;2,"kurang sehat","sangat sehat"))</f>
        <v>sangat sehat</v>
      </c>
      <c r="F20" s="36">
        <f t="shared" ref="F20:F25" si="141">IFS(E20="kurang sehat",0,E20="sehat",1,E20="sangat sehat",2)</f>
        <v>2</v>
      </c>
      <c r="G20" s="36">
        <f>Rujukan!C149*-1/Rujukan!C23</f>
        <v>7.155616743</v>
      </c>
      <c r="H20" s="36" t="str">
        <f>IF(AND(G20&gt;=2,G20&lt;=5),"sehat",IF(G20&lt;2,"kurang sehat","sangat sehat"))</f>
        <v>sangat sehat</v>
      </c>
      <c r="I20" s="36">
        <f t="shared" ref="I20:I25" si="142">IFS(H20="kurang sehat",0,H20="sehat",1,H20="sangat sehat",2)</f>
        <v>2</v>
      </c>
      <c r="J20" s="36">
        <f t="shared" si="3"/>
        <v>-0.9403017044</v>
      </c>
      <c r="K20" s="36">
        <f>IF(J20&gt;0,1,0)</f>
        <v>0</v>
      </c>
      <c r="L20" s="36">
        <f>Rujukan!D149*-1/Rujukan!D23</f>
        <v>8.309726063</v>
      </c>
      <c r="M20" s="36" t="str">
        <f>IF(AND(L20&gt;=2,L20&lt;=5),"sehat",IF(L20&lt;2,"kurang sehat","sangat sehat"))</f>
        <v>sangat sehat</v>
      </c>
      <c r="N20" s="36">
        <f t="shared" ref="N20:N25" si="143">IFS(M20="kurang sehat",0,M20="sehat",1,M20="sangat sehat",2)</f>
        <v>2</v>
      </c>
      <c r="O20" s="36">
        <f>Rujukan!E149*-1/Rujukan!E23</f>
        <v>8.424478125</v>
      </c>
      <c r="P20" s="36" t="str">
        <f>IF(AND(O20&gt;=2,O20&lt;=5),"sehat",IF(O20&lt;2,"kurang sehat","sangat sehat"))</f>
        <v>sangat sehat</v>
      </c>
      <c r="Q20" s="36">
        <f t="shared" ref="Q20:Q25" si="144">IFS(P20="kurang sehat",0,P20="sehat",1,P20="sangat sehat",2)</f>
        <v>2</v>
      </c>
      <c r="R20" s="36">
        <f t="shared" si="7"/>
        <v>-0.1147520622</v>
      </c>
      <c r="S20" s="36">
        <f>IF(R20&gt;0,1,0)</f>
        <v>0</v>
      </c>
      <c r="T20" s="36">
        <f>Rujukan!F149*-1/Rujukan!F23</f>
        <v>5.400134065</v>
      </c>
      <c r="U20" s="36" t="str">
        <f>IF(AND(T20&gt;=2,T20&lt;=5),"sehat",IF(T20&lt;2,"kurang sehat","sangat sehat"))</f>
        <v>sangat sehat</v>
      </c>
      <c r="V20" s="36">
        <f t="shared" ref="V20:V25" si="145">IFS(U20="kurang sehat",0,U20="sehat",1,U20="sangat sehat",2)</f>
        <v>2</v>
      </c>
      <c r="W20" s="36">
        <f>Rujukan!G149*-1/Rujukan!G23</f>
        <v>5.77304567</v>
      </c>
      <c r="X20" s="36" t="str">
        <f>IF(AND(W20&gt;=2,W20&lt;=5),"sehat",IF(W20&lt;2,"kurang sehat","sangat sehat"))</f>
        <v>sangat sehat</v>
      </c>
      <c r="Y20" s="36">
        <f t="shared" ref="Y20:Y25" si="146">IFS(X20="kurang sehat",0,X20="sehat",1,X20="sangat sehat",2)</f>
        <v>2</v>
      </c>
      <c r="Z20" s="36">
        <f t="shared" si="11"/>
        <v>-0.3729116054</v>
      </c>
      <c r="AA20" s="36">
        <f>IF(Z20&gt;0,1,0)</f>
        <v>0</v>
      </c>
      <c r="AB20" s="36">
        <f>Rujukan!H149*-1/Rujukan!H23</f>
        <v>8.016735864</v>
      </c>
      <c r="AC20" s="36" t="str">
        <f>IF(AND(AB20&gt;=2,AB20&lt;=5),"sehat",IF(AB20&lt;2,"kurang sehat","sangat sehat"))</f>
        <v>sangat sehat</v>
      </c>
      <c r="AD20" s="36">
        <f t="shared" ref="AD20:AD25" si="147">IFS(AC20="kurang sehat",0,AC20="sehat",1,AC20="sangat sehat",2)</f>
        <v>2</v>
      </c>
      <c r="AE20" s="36">
        <f>Rujukan!I149*-1/Rujukan!I23</f>
        <v>8.439224781</v>
      </c>
      <c r="AF20" s="36" t="str">
        <f>IF(AND(AE20&gt;=2,AE20&lt;=5),"sehat",IF(AE20&lt;2,"kurang sehat","sangat sehat"))</f>
        <v>sangat sehat</v>
      </c>
      <c r="AG20" s="36">
        <f t="shared" ref="AG20:AG25" si="148">IFS(AF20="kurang sehat",0,AF20="sehat",1,AF20="sangat sehat",2)</f>
        <v>2</v>
      </c>
      <c r="AH20" s="36">
        <f t="shared" si="15"/>
        <v>-0.4224889165</v>
      </c>
      <c r="AI20" s="36">
        <f>IF(AH20&gt;0,1,0)</f>
        <v>0</v>
      </c>
      <c r="AJ20" s="36">
        <f>Rujukan!J149*-1/Rujukan!J23</f>
        <v>2.253382254</v>
      </c>
      <c r="AK20" s="36" t="str">
        <f>IF(AND(AJ20&gt;=2,AJ20&lt;=5),"sehat",IF(AJ20&lt;2,"kurang sehat","sangat sehat"))</f>
        <v>sehat</v>
      </c>
      <c r="AL20" s="36">
        <f t="shared" ref="AL20:AL25" si="149">IFS(AK20="kurang sehat",0,AK20="sehat",1,AK20="sangat sehat",2)</f>
        <v>1</v>
      </c>
      <c r="AM20" s="36">
        <f>Rujukan!K149*-1/Rujukan!K23</f>
        <v>3.172776025</v>
      </c>
      <c r="AN20" s="36" t="str">
        <f>IF(AND(AM20&gt;=2,AM20&lt;=5),"sehat",IF(AM20&lt;2,"kurang sehat","sangat sehat"))</f>
        <v>sehat</v>
      </c>
      <c r="AO20" s="36">
        <f t="shared" ref="AO20:AO25" si="150">IFS(AN20="kurang sehat",0,AN20="sehat",1,AN20="sangat sehat",2)</f>
        <v>1</v>
      </c>
      <c r="AP20" s="36">
        <f t="shared" si="19"/>
        <v>-0.9193937707</v>
      </c>
      <c r="AQ20" s="36">
        <f>IF(AP20&gt;0,1,0)</f>
        <v>0</v>
      </c>
      <c r="AR20" s="36">
        <f>Rujukan!L149*-1/Rujukan!L23</f>
        <v>6.349591208</v>
      </c>
      <c r="AS20" s="36" t="str">
        <f>IF(AND(AR20&gt;=2,AR20&lt;=5),"sehat",IF(AR20&lt;2,"kurang sehat","sangat sehat"))</f>
        <v>sangat sehat</v>
      </c>
      <c r="AT20" s="36">
        <f t="shared" ref="AT20:AT25" si="151">IFS(AS20="kurang sehat",0,AS20="sehat",1,AS20="sangat sehat",2)</f>
        <v>2</v>
      </c>
      <c r="AU20" s="36">
        <f>Rujukan!M149*-1/Rujukan!M23</f>
        <v>4.958899408</v>
      </c>
      <c r="AV20" s="36" t="str">
        <f>IF(AND(AU20&gt;=2,AU20&lt;=5),"sehat",IF(AU20&lt;2,"kurang sehat","sangat sehat"))</f>
        <v>sehat</v>
      </c>
      <c r="AW20" s="36">
        <f t="shared" ref="AW20:AW25" si="152">IFS(AV20="kurang sehat",0,AV20="sehat",1,AV20="sangat sehat",2)</f>
        <v>1</v>
      </c>
      <c r="AX20" s="36">
        <f t="shared" si="23"/>
        <v>1.390691801</v>
      </c>
      <c r="AY20" s="36">
        <f>IF(AX20&gt;0,1,0)</f>
        <v>1</v>
      </c>
      <c r="AZ20" s="36">
        <f>Rujukan!N149*-1/Rujukan!N23</f>
        <v>4.166707463</v>
      </c>
      <c r="BA20" s="36" t="str">
        <f>IF(AND(AZ20&gt;=2,AZ20&lt;=5),"sehat",IF(AZ20&lt;2,"kurang sehat","sangat sehat"))</f>
        <v>sehat</v>
      </c>
      <c r="BB20" s="36">
        <f t="shared" ref="BB20:BB25" si="153">IFS(BA20="kurang sehat",0,BA20="sehat",1,BA20="sangat sehat",2)</f>
        <v>1</v>
      </c>
      <c r="BC20" s="36">
        <f>Rujukan!O149*-1/Rujukan!O23</f>
        <v>3.951361854</v>
      </c>
      <c r="BD20" s="36" t="str">
        <f>IF(AND(BC20&gt;=2,BC20&lt;=5),"sehat",IF(BC20&lt;2,"kurang sehat","sangat sehat"))</f>
        <v>sehat</v>
      </c>
      <c r="BE20" s="36">
        <f t="shared" ref="BE20:BE25" si="154">IFS(BD20="kurang sehat",0,BD20="sehat",1,BD20="sangat sehat",2)</f>
        <v>1</v>
      </c>
      <c r="BF20" s="36">
        <f t="shared" si="27"/>
        <v>0.2153456087</v>
      </c>
      <c r="BG20" s="36">
        <f>IF(BF20&gt;0,1,0)</f>
        <v>1</v>
      </c>
      <c r="BH20" s="36">
        <f>Rujukan!P149*-1/Rujukan!P23</f>
        <v>1.46861304</v>
      </c>
      <c r="BI20" s="36" t="str">
        <f>IF(AND(BH20&gt;=2,BH20&lt;=5),"sehat",IF(BH20&lt;2,"kurang sehat","sangat sehat"))</f>
        <v>kurang sehat</v>
      </c>
      <c r="BJ20" s="36">
        <f t="shared" ref="BJ20:BJ25" si="155">IFS(BI20="kurang sehat",0,BI20="sehat",1,BI20="sangat sehat",2)</f>
        <v>0</v>
      </c>
      <c r="BK20" s="36">
        <f>Rujukan!Q149*-1/Rujukan!Q23</f>
        <v>1.243378616</v>
      </c>
      <c r="BL20" s="36" t="str">
        <f>IF(AND(BK20&gt;=2,BK20&lt;=5),"sehat",IF(BK20&lt;2,"kurang sehat","sangat sehat"))</f>
        <v>kurang sehat</v>
      </c>
      <c r="BM20" s="36">
        <f t="shared" ref="BM20:BM25" si="156">IFS(BL20="kurang sehat",0,BL20="sehat",1,BL20="sangat sehat",2)</f>
        <v>0</v>
      </c>
      <c r="BN20" s="36">
        <f t="shared" si="31"/>
        <v>0.225234424</v>
      </c>
      <c r="BO20" s="36">
        <f>IF(BN20&gt;0,1,0)</f>
        <v>1</v>
      </c>
      <c r="BP20" s="36">
        <f>Rujukan!R149*-1/Rujukan!R23</f>
        <v>3.788027538</v>
      </c>
      <c r="BQ20" s="36" t="str">
        <f>IF(AND(BP20&gt;=2,BP20&lt;=5),"sehat",IF(BP20&lt;2,"kurang sehat","sangat sehat"))</f>
        <v>sehat</v>
      </c>
      <c r="BR20" s="36">
        <f t="shared" ref="BR20:BR25" si="157">IFS(BQ20="kurang sehat",0,BQ20="sehat",1,BQ20="sangat sehat",2)</f>
        <v>1</v>
      </c>
      <c r="BS20" s="36">
        <f>Rujukan!S149*-1/Rujukan!S23</f>
        <v>3.127086159</v>
      </c>
      <c r="BT20" s="36" t="str">
        <f>IF(AND(BS20&gt;=2,BS20&lt;=5),"sehat",IF(BS20&lt;2,"kurang sehat","sangat sehat"))</f>
        <v>sehat</v>
      </c>
      <c r="BU20" s="36">
        <f t="shared" ref="BU20:BU25" si="158">IFS(BT20="kurang sehat",0,BT20="sehat",1,BT20="sangat sehat",2)</f>
        <v>1</v>
      </c>
      <c r="BV20" s="36">
        <f t="shared" si="35"/>
        <v>0.6609413789</v>
      </c>
      <c r="BW20" s="36">
        <f>IF(BV20&gt;0,1,0)</f>
        <v>1</v>
      </c>
      <c r="BX20" s="36">
        <f>Rujukan!T149*-1/Rujukan!T23</f>
        <v>6.980667044</v>
      </c>
      <c r="BY20" s="36" t="str">
        <f>IF(AND(BX20&gt;=2,BX20&lt;=5),"sehat",IF(BX20&lt;2,"kurang sehat","sangat sehat"))</f>
        <v>sangat sehat</v>
      </c>
      <c r="BZ20" s="36">
        <f t="shared" ref="BZ20:BZ25" si="159">IFS(BY20="kurang sehat",0,BY20="sehat",1,BY20="sangat sehat",2)</f>
        <v>2</v>
      </c>
      <c r="CA20" s="36">
        <f>Rujukan!U149*-1/Rujukan!U23</f>
        <v>8.401604488</v>
      </c>
      <c r="CB20" s="36" t="str">
        <f>IF(AND(CA20&gt;=2,CA20&lt;=5),"sehat",IF(CA20&lt;2,"kurang sehat","sangat sehat"))</f>
        <v>sangat sehat</v>
      </c>
      <c r="CC20" s="36">
        <f t="shared" ref="CC20:CC25" si="160">IFS(CB20="kurang sehat",0,CB20="sehat",1,CB20="sangat sehat",2)</f>
        <v>2</v>
      </c>
      <c r="CD20" s="36">
        <f t="shared" si="39"/>
        <v>-1.420937444</v>
      </c>
      <c r="CE20" s="36">
        <f>IF(CD20&gt;0,1,0)</f>
        <v>0</v>
      </c>
    </row>
    <row r="21">
      <c r="A21" s="227">
        <v>0.0</v>
      </c>
      <c r="B21" s="42" t="s">
        <v>68</v>
      </c>
      <c r="C21" s="228" t="s">
        <v>69</v>
      </c>
      <c r="D21" s="36">
        <f>365/D20</f>
        <v>58.72590491</v>
      </c>
      <c r="E21" s="36" t="str">
        <f>IF(AND(D21&gt;=30,D21&lt;=150),"sehat",IF(D21&gt;150,"kurang sehat","sangat sehat"))</f>
        <v>sehat</v>
      </c>
      <c r="F21" s="36">
        <f t="shared" si="141"/>
        <v>1</v>
      </c>
      <c r="G21" s="36">
        <f>365/G20</f>
        <v>51.00888059</v>
      </c>
      <c r="H21" s="36" t="str">
        <f>IF(AND(G21&gt;=30,G21&lt;=150),"sehat",IF(G21&gt;150,"kurang sehat","sangat sehat"))</f>
        <v>sehat</v>
      </c>
      <c r="I21" s="36">
        <f t="shared" si="142"/>
        <v>1</v>
      </c>
      <c r="J21" s="36">
        <f t="shared" si="3"/>
        <v>7.717024327</v>
      </c>
      <c r="K21" s="36">
        <f>IF(J21&lt;0,1,0)</f>
        <v>0</v>
      </c>
      <c r="L21" s="36">
        <f>365/L20</f>
        <v>43.92443232</v>
      </c>
      <c r="M21" s="36" t="str">
        <f>IF(AND(L21&gt;=30,L21&lt;=150),"sehat",IF(L21&gt;150,"kurang sehat","sangat sehat"))</f>
        <v>sehat</v>
      </c>
      <c r="N21" s="36">
        <f t="shared" si="143"/>
        <v>1</v>
      </c>
      <c r="O21" s="36">
        <f>365/O20</f>
        <v>43.32612591</v>
      </c>
      <c r="P21" s="36" t="str">
        <f>IF(AND(O21&gt;=30,O21&lt;=150),"sehat",IF(O21&gt;150,"kurang sehat","sangat sehat"))</f>
        <v>sehat</v>
      </c>
      <c r="Q21" s="36">
        <f t="shared" si="144"/>
        <v>1</v>
      </c>
      <c r="R21" s="36">
        <f t="shared" si="7"/>
        <v>0.5983064011</v>
      </c>
      <c r="S21" s="36">
        <f>IF(R21&lt;0,1,0)</f>
        <v>0</v>
      </c>
      <c r="T21" s="36">
        <f>365/T20</f>
        <v>67.59091452</v>
      </c>
      <c r="U21" s="36" t="str">
        <f>IF(AND(T21&gt;=30,T21&lt;=150),"sehat",IF(T21&gt;150,"kurang sehat","sangat sehat"))</f>
        <v>sehat</v>
      </c>
      <c r="V21" s="36">
        <f t="shared" si="145"/>
        <v>1</v>
      </c>
      <c r="W21" s="36">
        <f>365/W20</f>
        <v>63.22485926</v>
      </c>
      <c r="X21" s="36" t="str">
        <f>IF(AND(W21&gt;=30,W21&lt;=150),"sehat",IF(W21&gt;150,"kurang sehat","sangat sehat"))</f>
        <v>sehat</v>
      </c>
      <c r="Y21" s="36">
        <f t="shared" si="146"/>
        <v>1</v>
      </c>
      <c r="Z21" s="36">
        <f t="shared" si="11"/>
        <v>4.366055265</v>
      </c>
      <c r="AA21" s="36">
        <f>IF(Z21&lt;0,1,0)</f>
        <v>0</v>
      </c>
      <c r="AB21" s="36">
        <f>365/AB20</f>
        <v>45.52975253</v>
      </c>
      <c r="AC21" s="36" t="str">
        <f>IF(AND(AB21&gt;=30,AB21&lt;=150),"sehat",IF(AB21&gt;150,"kurang sehat","sangat sehat"))</f>
        <v>sehat</v>
      </c>
      <c r="AD21" s="36">
        <f t="shared" si="147"/>
        <v>1</v>
      </c>
      <c r="AE21" s="36">
        <f>365/AE20</f>
        <v>43.25041807</v>
      </c>
      <c r="AF21" s="36" t="str">
        <f>IF(AND(AE21&gt;=30,AE21&lt;=150),"sehat",IF(AE21&gt;150,"kurang sehat","sangat sehat"))</f>
        <v>sehat</v>
      </c>
      <c r="AG21" s="36">
        <f t="shared" si="148"/>
        <v>1</v>
      </c>
      <c r="AH21" s="36">
        <f t="shared" si="15"/>
        <v>2.279334455</v>
      </c>
      <c r="AI21" s="36">
        <f>IF(AH21&lt;0,1,0)</f>
        <v>0</v>
      </c>
      <c r="AJ21" s="36">
        <f>365/AJ20</f>
        <v>161.9787319</v>
      </c>
      <c r="AK21" s="36" t="str">
        <f>IF(AND(AJ21&gt;=30,AJ21&lt;=150),"sehat",IF(AJ21&gt;150,"kurang sehat","sangat sehat"))</f>
        <v>kurang sehat</v>
      </c>
      <c r="AL21" s="36">
        <f t="shared" si="149"/>
        <v>0</v>
      </c>
      <c r="AM21" s="36">
        <f>365/AM20</f>
        <v>115.0412122</v>
      </c>
      <c r="AN21" s="36" t="str">
        <f>IF(AND(AM21&gt;=30,AM21&lt;=150),"sehat",IF(AM21&gt;150,"kurang sehat","sangat sehat"))</f>
        <v>sehat</v>
      </c>
      <c r="AO21" s="36">
        <f t="shared" si="150"/>
        <v>1</v>
      </c>
      <c r="AP21" s="36">
        <f t="shared" si="19"/>
        <v>46.93751969</v>
      </c>
      <c r="AQ21" s="36">
        <f>IF(AP21&lt;0,1,0)</f>
        <v>0</v>
      </c>
      <c r="AR21" s="36">
        <f>365/AR20</f>
        <v>57.48401559</v>
      </c>
      <c r="AS21" s="36" t="str">
        <f>IF(AND(AR21&gt;=30,AR21&lt;=150),"sehat",IF(AR21&gt;150,"kurang sehat","sangat sehat"))</f>
        <v>sehat</v>
      </c>
      <c r="AT21" s="36">
        <f t="shared" si="151"/>
        <v>1</v>
      </c>
      <c r="AU21" s="36">
        <f>365/AU20</f>
        <v>73.60504217</v>
      </c>
      <c r="AV21" s="36" t="str">
        <f>IF(AND(AU21&gt;=30,AU21&lt;=150),"sehat",IF(AU21&gt;150,"kurang sehat","sangat sehat"))</f>
        <v>sehat</v>
      </c>
      <c r="AW21" s="36">
        <f t="shared" si="152"/>
        <v>1</v>
      </c>
      <c r="AX21" s="36">
        <f t="shared" si="23"/>
        <v>-16.12102658</v>
      </c>
      <c r="AY21" s="36">
        <f>IF(AX21&lt;0,1,0)</f>
        <v>1</v>
      </c>
      <c r="AZ21" s="36">
        <f>365/AZ20</f>
        <v>87.59914231</v>
      </c>
      <c r="BA21" s="36" t="str">
        <f>IF(AND(AZ21&gt;=30,AZ21&lt;=150),"sehat",IF(AZ21&gt;150,"kurang sehat","sangat sehat"))</f>
        <v>sehat</v>
      </c>
      <c r="BB21" s="36">
        <f t="shared" si="153"/>
        <v>1</v>
      </c>
      <c r="BC21" s="36">
        <f>365/BC20</f>
        <v>92.37321549</v>
      </c>
      <c r="BD21" s="36" t="str">
        <f>IF(AND(BC21&gt;=30,BC21&lt;=150),"sehat",IF(BC21&gt;150,"kurang sehat","sangat sehat"))</f>
        <v>sehat</v>
      </c>
      <c r="BE21" s="36">
        <f t="shared" si="154"/>
        <v>1</v>
      </c>
      <c r="BF21" s="36">
        <f t="shared" si="27"/>
        <v>-4.774073172</v>
      </c>
      <c r="BG21" s="36">
        <f>IF(BF21&lt;0,1,0)</f>
        <v>1</v>
      </c>
      <c r="BH21" s="36">
        <f>365/BH20</f>
        <v>248.533814</v>
      </c>
      <c r="BI21" s="36" t="str">
        <f>IF(AND(BH21&gt;=30,BH21&lt;=150),"sehat",IF(BH21&gt;150,"kurang sehat","sangat sehat"))</f>
        <v>kurang sehat</v>
      </c>
      <c r="BJ21" s="36">
        <f t="shared" si="155"/>
        <v>0</v>
      </c>
      <c r="BK21" s="36">
        <f>365/BK20</f>
        <v>293.5549923</v>
      </c>
      <c r="BL21" s="36" t="str">
        <f>IF(AND(BK21&gt;=30,BK21&lt;=150),"sehat",IF(BK21&gt;150,"kurang sehat","sangat sehat"))</f>
        <v>kurang sehat</v>
      </c>
      <c r="BM21" s="36">
        <f t="shared" si="156"/>
        <v>0</v>
      </c>
      <c r="BN21" s="36">
        <f t="shared" si="31"/>
        <v>-45.02117837</v>
      </c>
      <c r="BO21" s="36">
        <f>IF(BN21&lt;0,1,0)</f>
        <v>1</v>
      </c>
      <c r="BP21" s="36">
        <f>365/BP20</f>
        <v>96.35621609</v>
      </c>
      <c r="BQ21" s="36" t="str">
        <f>IF(AND(BP21&gt;=30,BP21&lt;=150),"sehat",IF(BP21&gt;150,"kurang sehat","sangat sehat"))</f>
        <v>sehat</v>
      </c>
      <c r="BR21" s="36">
        <f t="shared" si="157"/>
        <v>1</v>
      </c>
      <c r="BS21" s="36">
        <f>365/BS20</f>
        <v>116.7220797</v>
      </c>
      <c r="BT21" s="36" t="str">
        <f>IF(AND(BS21&gt;=30,BS21&lt;=150),"sehat",IF(BS21&gt;150,"kurang sehat","sangat sehat"))</f>
        <v>sehat</v>
      </c>
      <c r="BU21" s="36">
        <f t="shared" si="158"/>
        <v>1</v>
      </c>
      <c r="BV21" s="36">
        <f t="shared" si="35"/>
        <v>-20.36586365</v>
      </c>
      <c r="BW21" s="36">
        <f>IF(BV21&lt;0,1,0)</f>
        <v>1</v>
      </c>
      <c r="BX21" s="36">
        <f>365/BX20</f>
        <v>52.28726678</v>
      </c>
      <c r="BY21" s="36" t="str">
        <f>IF(AND(BX21&gt;=30,BX21&lt;=150),"sehat",IF(BX21&gt;150,"kurang sehat","sangat sehat"))</f>
        <v>sehat</v>
      </c>
      <c r="BZ21" s="36">
        <f t="shared" si="159"/>
        <v>1</v>
      </c>
      <c r="CA21" s="36">
        <f>365/CA20</f>
        <v>43.44408268</v>
      </c>
      <c r="CB21" s="36" t="str">
        <f>IF(AND(CA21&gt;=30,CA21&lt;=150),"sehat",IF(CA21&gt;150,"kurang sehat","sangat sehat"))</f>
        <v>sehat</v>
      </c>
      <c r="CC21" s="36">
        <f t="shared" si="160"/>
        <v>1</v>
      </c>
      <c r="CD21" s="36">
        <f t="shared" si="39"/>
        <v>8.843184101</v>
      </c>
      <c r="CE21" s="36">
        <f>IF(CD21&lt;0,1,0)</f>
        <v>0</v>
      </c>
    </row>
    <row r="22">
      <c r="A22" s="227">
        <v>1.0</v>
      </c>
      <c r="B22" s="42" t="s">
        <v>72</v>
      </c>
      <c r="C22" s="228" t="s">
        <v>73</v>
      </c>
      <c r="D22" s="36">
        <f>Rujukan!B148/Rujukan!B13</f>
        <v>11.33098289</v>
      </c>
      <c r="E22" s="36" t="str">
        <f>IF(AND(D22&gt;=15,D22&lt;=25),"sehat",IF(D22&lt;15,"kurang sehat","sangat sehat"))</f>
        <v>kurang sehat</v>
      </c>
      <c r="F22" s="36">
        <f t="shared" si="141"/>
        <v>0</v>
      </c>
      <c r="G22" s="36">
        <f>Rujukan!C148/Rujukan!C13</f>
        <v>10.24227698</v>
      </c>
      <c r="H22" s="36" t="str">
        <f>IF(AND(G22&gt;=15,G22&lt;=25),"sehat",IF(G22&lt;15,"kurang sehat","sangat sehat"))</f>
        <v>kurang sehat</v>
      </c>
      <c r="I22" s="36">
        <f t="shared" si="142"/>
        <v>0</v>
      </c>
      <c r="J22" s="36">
        <f t="shared" si="3"/>
        <v>1.088705915</v>
      </c>
      <c r="K22" s="36">
        <f>IF(J22&gt;0,1,0)</f>
        <v>1</v>
      </c>
      <c r="L22" s="36">
        <f>Rujukan!D148/Rujukan!D13</f>
        <v>41.59205056</v>
      </c>
      <c r="M22" s="36" t="str">
        <f>IF(AND(L22&gt;=15,L22&lt;=25),"sehat",IF(L22&lt;15,"kurang sehat","sangat sehat"))</f>
        <v>sangat sehat</v>
      </c>
      <c r="N22" s="36">
        <f t="shared" si="143"/>
        <v>2</v>
      </c>
      <c r="O22" s="36">
        <f>Rujukan!E148/Rujukan!E13</f>
        <v>44.81834282</v>
      </c>
      <c r="P22" s="36" t="str">
        <f>IF(AND(O22&gt;=15,O22&lt;=25),"sehat",IF(O22&lt;15,"kurang sehat","sangat sehat"))</f>
        <v>sangat sehat</v>
      </c>
      <c r="Q22" s="36">
        <f t="shared" si="144"/>
        <v>2</v>
      </c>
      <c r="R22" s="36">
        <f t="shared" si="7"/>
        <v>-3.226292254</v>
      </c>
      <c r="S22" s="36">
        <f>IF(R22&gt;0,1,0)</f>
        <v>0</v>
      </c>
      <c r="T22" s="36">
        <f>Rujukan!F148/Rujukan!F13</f>
        <v>6.6604355</v>
      </c>
      <c r="U22" s="36" t="str">
        <f>IF(AND(T22&gt;=15,T22&lt;=25),"sehat",IF(T22&lt;15,"kurang sehat","sangat sehat"))</f>
        <v>kurang sehat</v>
      </c>
      <c r="V22" s="36">
        <f t="shared" si="145"/>
        <v>0</v>
      </c>
      <c r="W22" s="36">
        <f>Rujukan!G148/Rujukan!G13</f>
        <v>7.25676112</v>
      </c>
      <c r="X22" s="36" t="str">
        <f>IF(AND(W22&gt;=15,W22&lt;=25),"sehat",IF(W22&lt;15,"kurang sehat","sangat sehat"))</f>
        <v>kurang sehat</v>
      </c>
      <c r="Y22" s="36">
        <f t="shared" si="146"/>
        <v>0</v>
      </c>
      <c r="Z22" s="36">
        <f t="shared" si="11"/>
        <v>-0.5963256202</v>
      </c>
      <c r="AA22" s="36">
        <f>IF(Z22&gt;0,1,0)</f>
        <v>0</v>
      </c>
      <c r="AB22" s="36">
        <f>Rujukan!H148/Rujukan!H13</f>
        <v>16.47938679</v>
      </c>
      <c r="AC22" s="36" t="str">
        <f>IF(AND(AB22&gt;=15,AB22&lt;=25),"sehat",IF(AB22&lt;15,"kurang sehat","sangat sehat"))</f>
        <v>sehat</v>
      </c>
      <c r="AD22" s="36">
        <f t="shared" si="147"/>
        <v>1</v>
      </c>
      <c r="AE22" s="36">
        <f>Rujukan!I148/Rujukan!I13</f>
        <v>10.50296637</v>
      </c>
      <c r="AF22" s="36" t="str">
        <f>IF(AND(AE22&gt;=15,AE22&lt;=25),"sehat",IF(AE22&lt;15,"kurang sehat","sangat sehat"))</f>
        <v>kurang sehat</v>
      </c>
      <c r="AG22" s="36">
        <f t="shared" si="148"/>
        <v>0</v>
      </c>
      <c r="AH22" s="36">
        <f t="shared" si="15"/>
        <v>5.976420423</v>
      </c>
      <c r="AI22" s="36">
        <f>IF(AH22&gt;0,1,0)</f>
        <v>1</v>
      </c>
      <c r="AJ22" s="36">
        <f>Rujukan!J148/Rujukan!J13</f>
        <v>43.57296836</v>
      </c>
      <c r="AK22" s="36" t="str">
        <f>IF(AND(AJ22&gt;=15,AJ22&lt;=25),"sehat",IF(AJ22&lt;15,"kurang sehat","sangat sehat"))</f>
        <v>sangat sehat</v>
      </c>
      <c r="AL22" s="36">
        <f t="shared" si="149"/>
        <v>2</v>
      </c>
      <c r="AM22" s="36">
        <f>Rujukan!K148/Rujukan!K13</f>
        <v>39.07649101</v>
      </c>
      <c r="AN22" s="36" t="str">
        <f>IF(AND(AM22&gt;=15,AM22&lt;=25),"sehat",IF(AM22&lt;15,"kurang sehat","sangat sehat"))</f>
        <v>sangat sehat</v>
      </c>
      <c r="AO22" s="36">
        <f t="shared" si="150"/>
        <v>2</v>
      </c>
      <c r="AP22" s="36">
        <f t="shared" si="19"/>
        <v>4.496477356</v>
      </c>
      <c r="AQ22" s="36">
        <f>IF(AP22&gt;0,1,0)</f>
        <v>1</v>
      </c>
      <c r="AR22" s="36">
        <f>Rujukan!L148/Rujukan!L13</f>
        <v>2.052102731</v>
      </c>
      <c r="AS22" s="36" t="str">
        <f>IF(AND(AR22&gt;=15,AR22&lt;=25),"sehat",IF(AR22&lt;15,"kurang sehat","sangat sehat"))</f>
        <v>kurang sehat</v>
      </c>
      <c r="AT22" s="36">
        <f t="shared" si="151"/>
        <v>0</v>
      </c>
      <c r="AU22" s="36">
        <f>Rujukan!M148/Rujukan!M13</f>
        <v>3.147017685</v>
      </c>
      <c r="AV22" s="36" t="str">
        <f>IF(AND(AU22&gt;=15,AU22&lt;=25),"sehat",IF(AU22&lt;15,"kurang sehat","sangat sehat"))</f>
        <v>kurang sehat</v>
      </c>
      <c r="AW22" s="36">
        <f t="shared" si="152"/>
        <v>0</v>
      </c>
      <c r="AX22" s="36">
        <f t="shared" si="23"/>
        <v>-1.094914954</v>
      </c>
      <c r="AY22" s="36">
        <f>IF(AX22&gt;0,1,0)</f>
        <v>0</v>
      </c>
      <c r="AZ22" s="36">
        <f>Rujukan!N148/Rujukan!N13</f>
        <v>6.546287256</v>
      </c>
      <c r="BA22" s="36" t="str">
        <f>IF(AND(AZ22&gt;=15,AZ22&lt;=25),"sehat",IF(AZ22&lt;15,"kurang sehat","sangat sehat"))</f>
        <v>kurang sehat</v>
      </c>
      <c r="BB22" s="36">
        <f t="shared" si="153"/>
        <v>0</v>
      </c>
      <c r="BC22" s="36">
        <f>Rujukan!O148/Rujukan!O13</f>
        <v>6.157729161</v>
      </c>
      <c r="BD22" s="36" t="str">
        <f>IF(AND(BC22&gt;=15,BC22&lt;=25),"sehat",IF(BC22&lt;15,"kurang sehat","sangat sehat"))</f>
        <v>kurang sehat</v>
      </c>
      <c r="BE22" s="36">
        <f t="shared" si="154"/>
        <v>0</v>
      </c>
      <c r="BF22" s="36">
        <f t="shared" si="27"/>
        <v>0.3885580954</v>
      </c>
      <c r="BG22" s="36">
        <f>IF(BF22&gt;0,1,0)</f>
        <v>1</v>
      </c>
      <c r="BH22" s="36">
        <f>Rujukan!P148/Rujukan!P13</f>
        <v>38.32574194</v>
      </c>
      <c r="BI22" s="36" t="str">
        <f>IF(AND(BH22&gt;=15,BH22&lt;=25),"sehat",IF(BH22&lt;15,"kurang sehat","sangat sehat"))</f>
        <v>sangat sehat</v>
      </c>
      <c r="BJ22" s="36">
        <f t="shared" si="155"/>
        <v>2</v>
      </c>
      <c r="BK22" s="36">
        <f>Rujukan!Q148/Rujukan!Q13</f>
        <v>78.77012525</v>
      </c>
      <c r="BL22" s="36" t="str">
        <f>IF(AND(BK22&gt;=15,BK22&lt;=25),"sehat",IF(BK22&lt;15,"kurang sehat","sangat sehat"))</f>
        <v>sangat sehat</v>
      </c>
      <c r="BM22" s="36">
        <f t="shared" si="156"/>
        <v>2</v>
      </c>
      <c r="BN22" s="36">
        <f t="shared" si="31"/>
        <v>-40.44438331</v>
      </c>
      <c r="BO22" s="36">
        <f>IF(BN22&gt;0,1,0)</f>
        <v>0</v>
      </c>
      <c r="BP22" s="36">
        <f>Rujukan!R148/Rujukan!R13</f>
        <v>4.521149404</v>
      </c>
      <c r="BQ22" s="36" t="str">
        <f>IF(AND(BP22&gt;=15,BP22&lt;=25),"sehat",IF(BP22&lt;15,"kurang sehat","sangat sehat"))</f>
        <v>kurang sehat</v>
      </c>
      <c r="BR22" s="36">
        <f t="shared" si="157"/>
        <v>0</v>
      </c>
      <c r="BS22" s="36">
        <f>Rujukan!S148/Rujukan!S13</f>
        <v>5.629440686</v>
      </c>
      <c r="BT22" s="36" t="str">
        <f>IF(AND(BS22&gt;=15,BS22&lt;=25),"sehat",IF(BS22&lt;15,"kurang sehat","sangat sehat"))</f>
        <v>kurang sehat</v>
      </c>
      <c r="BU22" s="36">
        <f t="shared" si="158"/>
        <v>0</v>
      </c>
      <c r="BV22" s="36">
        <f t="shared" si="35"/>
        <v>-1.108291282</v>
      </c>
      <c r="BW22" s="36">
        <f>IF(BV22&gt;0,1,0)</f>
        <v>0</v>
      </c>
      <c r="BX22" s="36">
        <f>Rujukan!T148/Rujukan!T13</f>
        <v>8.322159495</v>
      </c>
      <c r="BY22" s="36" t="str">
        <f>IF(AND(BX22&gt;=15,BX22&lt;=25),"sehat",IF(BX22&lt;15,"kurang sehat","sangat sehat"))</f>
        <v>kurang sehat</v>
      </c>
      <c r="BZ22" s="36">
        <f t="shared" si="159"/>
        <v>0</v>
      </c>
      <c r="CA22" s="36">
        <f>Rujukan!U148/Rujukan!U13</f>
        <v>13.05454012</v>
      </c>
      <c r="CB22" s="36" t="str">
        <f>IF(AND(CA22&gt;=15,CA22&lt;=25),"sehat",IF(CA22&lt;15,"kurang sehat","sangat sehat"))</f>
        <v>kurang sehat</v>
      </c>
      <c r="CC22" s="36">
        <f t="shared" si="160"/>
        <v>0</v>
      </c>
      <c r="CD22" s="36">
        <f t="shared" si="39"/>
        <v>-4.732380626</v>
      </c>
      <c r="CE22" s="36">
        <f>IF(CD22&gt;0,1,0)</f>
        <v>0</v>
      </c>
    </row>
    <row r="23">
      <c r="A23" s="227">
        <v>0.0</v>
      </c>
      <c r="B23" s="42" t="s">
        <v>76</v>
      </c>
      <c r="C23" s="228" t="s">
        <v>69</v>
      </c>
      <c r="D23" s="36">
        <f>365/D22</f>
        <v>32.21256298</v>
      </c>
      <c r="E23" s="36" t="str">
        <f>IF(AND(D23&gt;=30,D23&lt;=150),"sehat",IF(D23&gt;150,"kurang sehat","sangat sehat"))</f>
        <v>sehat</v>
      </c>
      <c r="F23" s="36">
        <f t="shared" si="141"/>
        <v>1</v>
      </c>
      <c r="G23" s="36">
        <f>365/G22</f>
        <v>35.63660706</v>
      </c>
      <c r="H23" s="36" t="str">
        <f>IF(AND(G23&gt;=30,G23&lt;=150),"sehat",IF(G23&gt;150,"kurang sehat","sangat sehat"))</f>
        <v>sehat</v>
      </c>
      <c r="I23" s="36">
        <f t="shared" si="142"/>
        <v>1</v>
      </c>
      <c r="J23" s="36">
        <f t="shared" si="3"/>
        <v>-3.424044082</v>
      </c>
      <c r="K23" s="36">
        <f>IF(J23&lt;0,1,0)</f>
        <v>1</v>
      </c>
      <c r="L23" s="36">
        <f>365/L22</f>
        <v>8.775715432</v>
      </c>
      <c r="M23" s="36" t="str">
        <f>IF(AND(L23&gt;=30,L23&lt;=150),"sehat",IF(L23&gt;150,"kurang sehat","sangat sehat"))</f>
        <v>sangat sehat</v>
      </c>
      <c r="N23" s="36">
        <f t="shared" si="143"/>
        <v>2</v>
      </c>
      <c r="O23" s="36">
        <f>365/O22</f>
        <v>8.143986971</v>
      </c>
      <c r="P23" s="36" t="str">
        <f>IF(AND(O23&gt;=30,O23&lt;=150),"sehat",IF(O23&gt;150,"kurang sehat","sangat sehat"))</f>
        <v>sangat sehat</v>
      </c>
      <c r="Q23" s="36">
        <f t="shared" si="144"/>
        <v>2</v>
      </c>
      <c r="R23" s="36">
        <f t="shared" si="7"/>
        <v>0.6317284608</v>
      </c>
      <c r="S23" s="36">
        <f>IF(R23&lt;0,1,0)</f>
        <v>0</v>
      </c>
      <c r="T23" s="36">
        <f>365/T22</f>
        <v>54.80122133</v>
      </c>
      <c r="U23" s="36" t="str">
        <f>IF(AND(T23&gt;=30,T23&lt;=150),"sehat",IF(T23&gt;150,"kurang sehat","sangat sehat"))</f>
        <v>sehat</v>
      </c>
      <c r="V23" s="36">
        <f t="shared" si="145"/>
        <v>1</v>
      </c>
      <c r="W23" s="36">
        <f>365/W22</f>
        <v>50.29792134</v>
      </c>
      <c r="X23" s="36" t="str">
        <f>IF(AND(W23&gt;=30,W23&lt;=150),"sehat",IF(W23&gt;150,"kurang sehat","sangat sehat"))</f>
        <v>sehat</v>
      </c>
      <c r="Y23" s="36">
        <f t="shared" si="146"/>
        <v>1</v>
      </c>
      <c r="Z23" s="36">
        <f t="shared" si="11"/>
        <v>4.503299993</v>
      </c>
      <c r="AA23" s="36">
        <f>IF(Z23&lt;0,1,0)</f>
        <v>0</v>
      </c>
      <c r="AB23" s="36">
        <f>365/AB22</f>
        <v>22.1488824</v>
      </c>
      <c r="AC23" s="36" t="str">
        <f>IF(AND(AB23&gt;=30,AB23&lt;=150),"sehat",IF(AB23&gt;150,"kurang sehat","sangat sehat"))</f>
        <v>sangat sehat</v>
      </c>
      <c r="AD23" s="36">
        <f t="shared" si="147"/>
        <v>2</v>
      </c>
      <c r="AE23" s="36">
        <f>365/AE22</f>
        <v>34.75208691</v>
      </c>
      <c r="AF23" s="36" t="str">
        <f>IF(AND(AE23&gt;=30,AE23&lt;=150),"sehat",IF(AE23&gt;150,"kurang sehat","sangat sehat"))</f>
        <v>sehat</v>
      </c>
      <c r="AG23" s="36">
        <f t="shared" si="148"/>
        <v>1</v>
      </c>
      <c r="AH23" s="36">
        <f t="shared" si="15"/>
        <v>-12.60320452</v>
      </c>
      <c r="AI23" s="36">
        <f>IF(AH23&lt;0,1,0)</f>
        <v>1</v>
      </c>
      <c r="AJ23" s="36">
        <f>365/AJ22</f>
        <v>8.37675315</v>
      </c>
      <c r="AK23" s="36" t="str">
        <f>IF(AND(AJ23&gt;=30,AJ23&lt;=150),"sehat",IF(AJ23&gt;150,"kurang sehat","sangat sehat"))</f>
        <v>sangat sehat</v>
      </c>
      <c r="AL23" s="36">
        <f t="shared" si="149"/>
        <v>2</v>
      </c>
      <c r="AM23" s="36">
        <f>365/AM22</f>
        <v>9.34065446</v>
      </c>
      <c r="AN23" s="36" t="str">
        <f>IF(AND(AM23&gt;=30,AM23&lt;=150),"sehat",IF(AM23&gt;150,"kurang sehat","sangat sehat"))</f>
        <v>sangat sehat</v>
      </c>
      <c r="AO23" s="36">
        <f t="shared" si="150"/>
        <v>2</v>
      </c>
      <c r="AP23" s="36">
        <f t="shared" si="19"/>
        <v>-0.9639013095</v>
      </c>
      <c r="AQ23" s="36">
        <f>IF(AP23&lt;0,1,0)</f>
        <v>1</v>
      </c>
      <c r="AR23" s="36">
        <f>365/AR22</f>
        <v>177.866339</v>
      </c>
      <c r="AS23" s="36" t="str">
        <f>IF(AND(AR23&gt;=30,AR23&lt;=150),"sehat",IF(AR23&gt;150,"kurang sehat","sangat sehat"))</f>
        <v>kurang sehat</v>
      </c>
      <c r="AT23" s="36">
        <f t="shared" si="151"/>
        <v>0</v>
      </c>
      <c r="AU23" s="36">
        <f>365/AU22</f>
        <v>115.9828246</v>
      </c>
      <c r="AV23" s="36" t="str">
        <f>IF(AND(AU23&gt;=30,AU23&lt;=150),"sehat",IF(AU23&gt;150,"kurang sehat","sangat sehat"))</f>
        <v>sehat</v>
      </c>
      <c r="AW23" s="36">
        <f t="shared" si="152"/>
        <v>1</v>
      </c>
      <c r="AX23" s="36">
        <f t="shared" si="23"/>
        <v>61.88351446</v>
      </c>
      <c r="AY23" s="36">
        <f>IF(AX23&lt;0,1,0)</f>
        <v>0</v>
      </c>
      <c r="AZ23" s="36">
        <f>365/AZ22</f>
        <v>55.75679552</v>
      </c>
      <c r="BA23" s="36" t="str">
        <f>IF(AND(AZ23&gt;=30,AZ23&lt;=150),"sehat",IF(AZ23&gt;150,"kurang sehat","sangat sehat"))</f>
        <v>sehat</v>
      </c>
      <c r="BB23" s="36">
        <f t="shared" si="153"/>
        <v>1</v>
      </c>
      <c r="BC23" s="36">
        <f>365/BC22</f>
        <v>59.27509808</v>
      </c>
      <c r="BD23" s="36" t="str">
        <f>IF(AND(BC23&gt;=30,BC23&lt;=150),"sehat",IF(BC23&gt;150,"kurang sehat","sangat sehat"))</f>
        <v>sehat</v>
      </c>
      <c r="BE23" s="36">
        <f t="shared" si="154"/>
        <v>1</v>
      </c>
      <c r="BF23" s="36">
        <f t="shared" si="27"/>
        <v>-3.51830256</v>
      </c>
      <c r="BG23" s="36">
        <f>IF(BF23&lt;0,1,0)</f>
        <v>1</v>
      </c>
      <c r="BH23" s="36">
        <f>365/BH22</f>
        <v>9.523625154</v>
      </c>
      <c r="BI23" s="36" t="str">
        <f>IF(AND(BH23&gt;=30,BH23&lt;=150),"sehat",IF(BH23&gt;150,"kurang sehat","sangat sehat"))</f>
        <v>sangat sehat</v>
      </c>
      <c r="BJ23" s="36">
        <f t="shared" si="155"/>
        <v>2</v>
      </c>
      <c r="BK23" s="36">
        <f>365/BK22</f>
        <v>4.633736443</v>
      </c>
      <c r="BL23" s="36" t="str">
        <f>IF(AND(BK23&gt;=30,BK23&lt;=150),"sehat",IF(BK23&gt;150,"kurang sehat","sangat sehat"))</f>
        <v>sangat sehat</v>
      </c>
      <c r="BM23" s="36">
        <f t="shared" si="156"/>
        <v>2</v>
      </c>
      <c r="BN23" s="36">
        <f t="shared" si="31"/>
        <v>4.889888711</v>
      </c>
      <c r="BO23" s="36">
        <f>IF(BN23&lt;0,1,0)</f>
        <v>0</v>
      </c>
      <c r="BP23" s="36">
        <f>365/BP22</f>
        <v>80.7316829</v>
      </c>
      <c r="BQ23" s="36" t="str">
        <f>IF(AND(BP23&gt;=30,BP23&lt;=150),"sehat",IF(BP23&gt;150,"kurang sehat","sangat sehat"))</f>
        <v>sehat</v>
      </c>
      <c r="BR23" s="36">
        <f t="shared" si="157"/>
        <v>1</v>
      </c>
      <c r="BS23" s="36">
        <f>365/BS22</f>
        <v>64.83770243</v>
      </c>
      <c r="BT23" s="36" t="str">
        <f>IF(AND(BS23&gt;=30,BS23&lt;=150),"sehat",IF(BS23&gt;150,"kurang sehat","sangat sehat"))</f>
        <v>sehat</v>
      </c>
      <c r="BU23" s="36">
        <f t="shared" si="158"/>
        <v>1</v>
      </c>
      <c r="BV23" s="36">
        <f t="shared" si="35"/>
        <v>15.89398047</v>
      </c>
      <c r="BW23" s="36">
        <f>IF(BV23&lt;0,1,0)</f>
        <v>0</v>
      </c>
      <c r="BX23" s="36">
        <f>365/BX22</f>
        <v>43.85880855</v>
      </c>
      <c r="BY23" s="36" t="str">
        <f>IF(AND(BX23&gt;=30,BX23&lt;=150),"sehat",IF(BX23&gt;150,"kurang sehat","sangat sehat"))</f>
        <v>sehat</v>
      </c>
      <c r="BZ23" s="36">
        <f t="shared" si="159"/>
        <v>1</v>
      </c>
      <c r="CA23" s="36">
        <f>365/CA22</f>
        <v>27.95962145</v>
      </c>
      <c r="CB23" s="36" t="str">
        <f>IF(AND(CA23&gt;=30,CA23&lt;=150),"sehat",IF(CA23&gt;150,"kurang sehat","sangat sehat"))</f>
        <v>sangat sehat</v>
      </c>
      <c r="CC23" s="36">
        <f t="shared" si="160"/>
        <v>2</v>
      </c>
      <c r="CD23" s="36">
        <f t="shared" si="39"/>
        <v>15.8991871</v>
      </c>
      <c r="CE23" s="36">
        <f>IF(CD23&lt;0,1,0)</f>
        <v>0</v>
      </c>
    </row>
    <row r="24">
      <c r="A24" s="227">
        <v>1.0</v>
      </c>
      <c r="B24" s="42" t="s">
        <v>79</v>
      </c>
      <c r="C24" s="228" t="s">
        <v>682</v>
      </c>
      <c r="D24" s="36">
        <f>Rujukan!B148/Rujukan!B63</f>
        <v>4.341800277</v>
      </c>
      <c r="E24" s="36" t="str">
        <f>IF(AND(D24&gt;=3,D24&lt;=4),"sehat",IF(D24&lt;3,"kurang sehat","sangat sehat"))</f>
        <v>sangat sehat</v>
      </c>
      <c r="F24" s="36">
        <f t="shared" si="141"/>
        <v>2</v>
      </c>
      <c r="G24" s="36">
        <f>Rujukan!C148/Rujukan!C63</f>
        <v>5.062130476</v>
      </c>
      <c r="H24" s="36" t="str">
        <f>IF(AND(G24&gt;=3,G24&lt;=4),"sehat",IF(G24&lt;3,"kurang sehat","sangat sehat"))</f>
        <v>sangat sehat</v>
      </c>
      <c r="I24" s="36">
        <f t="shared" si="142"/>
        <v>2</v>
      </c>
      <c r="J24" s="36">
        <f t="shared" si="3"/>
        <v>-0.7203301986</v>
      </c>
      <c r="K24" s="36">
        <f t="shared" ref="K24:K25" si="161">IF(J24&gt;0,1,0)</f>
        <v>0</v>
      </c>
      <c r="L24" s="36">
        <f>Rujukan!D148/Rujukan!D63</f>
        <v>13.28088969</v>
      </c>
      <c r="M24" s="36" t="str">
        <f>IF(AND(L24&gt;=3,L24&lt;=4),"sehat",IF(L24&lt;3,"kurang sehat","sangat sehat"))</f>
        <v>sangat sehat</v>
      </c>
      <c r="N24" s="36">
        <f t="shared" si="143"/>
        <v>2</v>
      </c>
      <c r="O24" s="36">
        <f>Rujukan!E148/Rujukan!E63</f>
        <v>13.45422197</v>
      </c>
      <c r="P24" s="36" t="str">
        <f>IF(AND(O24&gt;=3,O24&lt;=4),"sehat",IF(O24&lt;3,"kurang sehat","sangat sehat"))</f>
        <v>sangat sehat</v>
      </c>
      <c r="Q24" s="36">
        <f t="shared" si="144"/>
        <v>2</v>
      </c>
      <c r="R24" s="36">
        <f t="shared" si="7"/>
        <v>-0.1733322805</v>
      </c>
      <c r="S24" s="36">
        <f t="shared" ref="S24:S25" si="162">IF(R24&gt;0,1,0)</f>
        <v>0</v>
      </c>
      <c r="T24" s="36">
        <f>Rujukan!F148/Rujukan!F63</f>
        <v>3.571602663</v>
      </c>
      <c r="U24" s="36" t="str">
        <f>IF(AND(T24&gt;=3,T24&lt;=4),"sehat",IF(T24&lt;3,"kurang sehat","sangat sehat"))</f>
        <v>sehat</v>
      </c>
      <c r="V24" s="36">
        <f t="shared" si="145"/>
        <v>1</v>
      </c>
      <c r="W24" s="36">
        <f>Rujukan!G148/Rujukan!G63</f>
        <v>5.220382064</v>
      </c>
      <c r="X24" s="36" t="str">
        <f>IF(AND(W24&gt;=3,W24&lt;=4),"sehat",IF(W24&lt;3,"kurang sehat","sangat sehat"))</f>
        <v>sangat sehat</v>
      </c>
      <c r="Y24" s="36">
        <f t="shared" si="146"/>
        <v>2</v>
      </c>
      <c r="Z24" s="36">
        <f t="shared" si="11"/>
        <v>-1.648779401</v>
      </c>
      <c r="AA24" s="36">
        <f t="shared" ref="AA24:AA25" si="163">IF(Z24&gt;0,1,0)</f>
        <v>0</v>
      </c>
      <c r="AB24" s="36">
        <f>Rujukan!H148/Rujukan!H63</f>
        <v>4.146977134</v>
      </c>
      <c r="AC24" s="36" t="str">
        <f>IF(AND(AB24&gt;=3,AB24&lt;=4),"sehat",IF(AB24&lt;3,"kurang sehat","sangat sehat"))</f>
        <v>sangat sehat</v>
      </c>
      <c r="AD24" s="36">
        <f t="shared" si="147"/>
        <v>2</v>
      </c>
      <c r="AE24" s="36">
        <f>Rujukan!I148/Rujukan!I63</f>
        <v>4.322437531</v>
      </c>
      <c r="AF24" s="36" t="str">
        <f>IF(AND(AE24&gt;=3,AE24&lt;=4),"sehat",IF(AE24&lt;3,"kurang sehat","sangat sehat"))</f>
        <v>sangat sehat</v>
      </c>
      <c r="AG24" s="36">
        <f t="shared" si="148"/>
        <v>2</v>
      </c>
      <c r="AH24" s="36">
        <f t="shared" si="15"/>
        <v>-0.1754603967</v>
      </c>
      <c r="AI24" s="36">
        <f t="shared" ref="AI24:AI25" si="164">IF(AH24&gt;0,1,0)</f>
        <v>0</v>
      </c>
      <c r="AJ24" s="36">
        <f>Rujukan!J148/Rujukan!J63</f>
        <v>7.027107211</v>
      </c>
      <c r="AK24" s="36" t="str">
        <f>IF(AND(AJ24&gt;=3,AJ24&lt;=4),"sehat",IF(AJ24&lt;3,"kurang sehat","sangat sehat"))</f>
        <v>sangat sehat</v>
      </c>
      <c r="AL24" s="36">
        <f t="shared" si="149"/>
        <v>2</v>
      </c>
      <c r="AM24" s="36">
        <f>Rujukan!K148/Rujukan!K63</f>
        <v>8.187372573</v>
      </c>
      <c r="AN24" s="36" t="str">
        <f>IF(AND(AM24&gt;=3,AM24&lt;=4),"sehat",IF(AM24&lt;3,"kurang sehat","sangat sehat"))</f>
        <v>sangat sehat</v>
      </c>
      <c r="AO24" s="36">
        <f t="shared" si="150"/>
        <v>2</v>
      </c>
      <c r="AP24" s="36">
        <f t="shared" si="19"/>
        <v>-1.160265362</v>
      </c>
      <c r="AQ24" s="36">
        <f t="shared" ref="AQ24:AQ25" si="165">IF(AP24&gt;0,1,0)</f>
        <v>0</v>
      </c>
      <c r="AR24" s="36">
        <f>Rujukan!L148/Rujukan!L63</f>
        <v>1.044753601</v>
      </c>
      <c r="AS24" s="36" t="str">
        <f>IF(AND(AR24&gt;=3,AR24&lt;=4),"sehat",IF(AR24&lt;3,"kurang sehat","sangat sehat"))</f>
        <v>kurang sehat</v>
      </c>
      <c r="AT24" s="36">
        <f t="shared" si="151"/>
        <v>0</v>
      </c>
      <c r="AU24" s="36">
        <f>Rujukan!M148/Rujukan!M63</f>
        <v>1.215439167</v>
      </c>
      <c r="AV24" s="36" t="str">
        <f>IF(AND(AU24&gt;=3,AU24&lt;=4),"sehat",IF(AU24&lt;3,"kurang sehat","sangat sehat"))</f>
        <v>kurang sehat</v>
      </c>
      <c r="AW24" s="36">
        <f t="shared" si="152"/>
        <v>0</v>
      </c>
      <c r="AX24" s="36">
        <f t="shared" si="23"/>
        <v>-0.1706855654</v>
      </c>
      <c r="AY24" s="36">
        <f t="shared" ref="AY24:AY25" si="166">IF(AX24&gt;0,1,0)</f>
        <v>0</v>
      </c>
      <c r="AZ24" s="36">
        <f>Rujukan!N148/Rujukan!N63</f>
        <v>0.9370427646</v>
      </c>
      <c r="BA24" s="36" t="str">
        <f>IF(AND(AZ24&gt;=3,AZ24&lt;=4),"sehat",IF(AZ24&lt;3,"kurang sehat","sangat sehat"))</f>
        <v>kurang sehat</v>
      </c>
      <c r="BB24" s="36">
        <f t="shared" si="153"/>
        <v>0</v>
      </c>
      <c r="BC24" s="36">
        <f>Rujukan!O148/Rujukan!O63</f>
        <v>1.096231259</v>
      </c>
      <c r="BD24" s="36" t="str">
        <f>IF(AND(BC24&gt;=3,BC24&lt;=4),"sehat",IF(BC24&lt;3,"kurang sehat","sangat sehat"))</f>
        <v>kurang sehat</v>
      </c>
      <c r="BE24" s="36">
        <f t="shared" si="154"/>
        <v>0</v>
      </c>
      <c r="BF24" s="36">
        <f t="shared" si="27"/>
        <v>-0.1591884944</v>
      </c>
      <c r="BG24" s="36">
        <f t="shared" ref="BG24:BG25" si="167">IF(BF24&gt;0,1,0)</f>
        <v>0</v>
      </c>
      <c r="BH24" s="36">
        <f>Rujukan!P148/Rujukan!P63</f>
        <v>17.9410391</v>
      </c>
      <c r="BI24" s="36" t="str">
        <f>IF(AND(BH24&gt;=3,BH24&lt;=4),"sehat",IF(BH24&lt;3,"kurang sehat","sangat sehat"))</f>
        <v>sangat sehat</v>
      </c>
      <c r="BJ24" s="36">
        <f t="shared" si="155"/>
        <v>2</v>
      </c>
      <c r="BK24" s="36">
        <f>Rujukan!Q148/Rujukan!Q63</f>
        <v>15.88354671</v>
      </c>
      <c r="BL24" s="36" t="str">
        <f>IF(AND(BK24&gt;=3,BK24&lt;=4),"sehat",IF(BK24&lt;3,"kurang sehat","sangat sehat"))</f>
        <v>sangat sehat</v>
      </c>
      <c r="BM24" s="36">
        <f t="shared" si="156"/>
        <v>2</v>
      </c>
      <c r="BN24" s="36">
        <f t="shared" si="31"/>
        <v>2.05749239</v>
      </c>
      <c r="BO24" s="36">
        <f t="shared" ref="BO24:BO25" si="168">IF(BN24&gt;0,1,0)</f>
        <v>1</v>
      </c>
      <c r="BP24" s="36">
        <f>Rujukan!R148/Rujukan!R63</f>
        <v>2.293884099</v>
      </c>
      <c r="BQ24" s="36" t="str">
        <f>IF(AND(BP24&gt;=3,BP24&lt;=4),"sehat",IF(BP24&lt;3,"kurang sehat","sangat sehat"))</f>
        <v>kurang sehat</v>
      </c>
      <c r="BR24" s="36">
        <f t="shared" si="157"/>
        <v>0</v>
      </c>
      <c r="BS24" s="36">
        <f>Rujukan!S148/Rujukan!S63</f>
        <v>2.399698418</v>
      </c>
      <c r="BT24" s="36" t="str">
        <f>IF(AND(BS24&gt;=3,BS24&lt;=4),"sehat",IF(BS24&lt;3,"kurang sehat","sangat sehat"))</f>
        <v>kurang sehat</v>
      </c>
      <c r="BU24" s="36">
        <f t="shared" si="158"/>
        <v>0</v>
      </c>
      <c r="BV24" s="36">
        <f t="shared" si="35"/>
        <v>-0.1058143183</v>
      </c>
      <c r="BW24" s="36">
        <f t="shared" ref="BW24:BW25" si="169">IF(BV24&gt;0,1,0)</f>
        <v>0</v>
      </c>
      <c r="BX24" s="36">
        <f>Rujukan!T148/Rujukan!T63</f>
        <v>5.468780796</v>
      </c>
      <c r="BY24" s="36" t="str">
        <f>IF(AND(BX24&gt;=3,BX24&lt;=4),"sehat",IF(BX24&lt;3,"kurang sehat","sangat sehat"))</f>
        <v>sangat sehat</v>
      </c>
      <c r="BZ24" s="36">
        <f t="shared" si="159"/>
        <v>2</v>
      </c>
      <c r="CA24" s="36">
        <f>Rujukan!U148/Rujukan!U63</f>
        <v>17.44091352</v>
      </c>
      <c r="CB24" s="36" t="str">
        <f>IF(AND(CA24&gt;=3,CA24&lt;=4),"sehat",IF(CA24&lt;3,"kurang sehat","sangat sehat"))</f>
        <v>sangat sehat</v>
      </c>
      <c r="CC24" s="36">
        <f t="shared" si="160"/>
        <v>2</v>
      </c>
      <c r="CD24" s="36">
        <f t="shared" si="39"/>
        <v>-11.97213272</v>
      </c>
      <c r="CE24" s="36">
        <f t="shared" ref="CE24:CE25" si="170">IF(CD24&gt;0,1,0)</f>
        <v>0</v>
      </c>
    </row>
    <row r="25">
      <c r="A25" s="227">
        <v>1.0</v>
      </c>
      <c r="B25" s="42" t="s">
        <v>82</v>
      </c>
      <c r="C25" s="228" t="s">
        <v>683</v>
      </c>
      <c r="D25" s="36">
        <f>Rujukan!B148/Rujukan!B5</f>
        <v>0.7102982191</v>
      </c>
      <c r="E25" s="36" t="str">
        <f>IF(AND(D25&gt;=1,D25&lt;=2),"sehat",IF(D25&lt;1,"kurang sehat","sangat sehat"))</f>
        <v>kurang sehat</v>
      </c>
      <c r="F25" s="36">
        <f t="shared" si="141"/>
        <v>0</v>
      </c>
      <c r="G25" s="36">
        <f>Rujukan!C148/Rujukan!C5</f>
        <v>0.7292068416</v>
      </c>
      <c r="H25" s="36" t="str">
        <f>IF(AND(G25&gt;=1,G25&lt;=2),"sehat",IF(G25&lt;1,"kurang sehat","sangat sehat"))</f>
        <v>kurang sehat</v>
      </c>
      <c r="I25" s="36">
        <f t="shared" si="142"/>
        <v>0</v>
      </c>
      <c r="J25" s="36">
        <f t="shared" si="3"/>
        <v>-0.01890862245</v>
      </c>
      <c r="K25" s="36">
        <f t="shared" si="161"/>
        <v>0</v>
      </c>
      <c r="L25" s="36">
        <f>Rujukan!D148/Rujukan!D5</f>
        <v>3.12282052</v>
      </c>
      <c r="M25" s="36" t="str">
        <f>IF(AND(L25&gt;=1,L25&lt;=2),"sehat",IF(L25&lt;1,"kurang sehat","sangat sehat"))</f>
        <v>sangat sehat</v>
      </c>
      <c r="N25" s="36">
        <f t="shared" si="143"/>
        <v>2</v>
      </c>
      <c r="O25" s="36">
        <f>Rujukan!E148/Rujukan!E5</f>
        <v>3.152405108</v>
      </c>
      <c r="P25" s="36" t="str">
        <f>IF(AND(O25&gt;=1,O25&lt;=2),"sehat",IF(O25&lt;1,"kurang sehat","sangat sehat"))</f>
        <v>sangat sehat</v>
      </c>
      <c r="Q25" s="36">
        <f t="shared" si="144"/>
        <v>2</v>
      </c>
      <c r="R25" s="36">
        <f t="shared" si="7"/>
        <v>-0.02958458843</v>
      </c>
      <c r="S25" s="36">
        <f t="shared" si="162"/>
        <v>0</v>
      </c>
      <c r="T25" s="36">
        <f>Rujukan!F148/Rujukan!F5</f>
        <v>0.834803133</v>
      </c>
      <c r="U25" s="36" t="str">
        <f>IF(AND(T25&gt;=1,T25&lt;=2),"sehat",IF(T25&lt;1,"kurang sehat","sangat sehat"))</f>
        <v>kurang sehat</v>
      </c>
      <c r="V25" s="36">
        <f t="shared" si="145"/>
        <v>0</v>
      </c>
      <c r="W25" s="36">
        <f>Rujukan!G148/Rujukan!G5</f>
        <v>0.8799047995</v>
      </c>
      <c r="X25" s="36" t="str">
        <f>IF(AND(W25&gt;=1,W25&lt;=2),"sehat",IF(W25&lt;1,"kurang sehat","sangat sehat"))</f>
        <v>kurang sehat</v>
      </c>
      <c r="Y25" s="36">
        <f t="shared" si="146"/>
        <v>0</v>
      </c>
      <c r="Z25" s="36">
        <f t="shared" si="11"/>
        <v>-0.04510166648</v>
      </c>
      <c r="AA25" s="36">
        <f t="shared" si="163"/>
        <v>0</v>
      </c>
      <c r="AB25" s="36">
        <f>Rujukan!H148/Rujukan!H5</f>
        <v>2.317042831</v>
      </c>
      <c r="AC25" s="36" t="str">
        <f>IF(AND(AB25&gt;=1,AB25&lt;=2),"sehat",IF(AB25&lt;1,"kurang sehat","sangat sehat"))</f>
        <v>sangat sehat</v>
      </c>
      <c r="AD25" s="36">
        <f t="shared" si="147"/>
        <v>2</v>
      </c>
      <c r="AE25" s="36">
        <f>Rujukan!I148/Rujukan!I5</f>
        <v>2.250170569</v>
      </c>
      <c r="AF25" s="36" t="str">
        <f>IF(AND(AE25&gt;=1,AE25&lt;=2),"sehat",IF(AE25&lt;1,"kurang sehat","sangat sehat"))</f>
        <v>sangat sehat</v>
      </c>
      <c r="AG25" s="36">
        <f t="shared" si="148"/>
        <v>2</v>
      </c>
      <c r="AH25" s="36">
        <f t="shared" si="15"/>
        <v>0.06687226204</v>
      </c>
      <c r="AI25" s="36">
        <f t="shared" si="164"/>
        <v>1</v>
      </c>
      <c r="AJ25" s="36">
        <f>Rujukan!J148/Rujukan!J5</f>
        <v>1.21085081</v>
      </c>
      <c r="AK25" s="36" t="str">
        <f>IF(AND(AJ25&gt;=1,AJ25&lt;=2),"sehat",IF(AJ25&lt;1,"kurang sehat","sangat sehat"))</f>
        <v>sehat</v>
      </c>
      <c r="AL25" s="36">
        <f t="shared" si="149"/>
        <v>1</v>
      </c>
      <c r="AM25" s="36">
        <f>Rujukan!K148/Rujukan!K5</f>
        <v>1.281960323</v>
      </c>
      <c r="AN25" s="36" t="str">
        <f>IF(AND(AM25&gt;=1,AM25&lt;=2),"sehat",IF(AM25&lt;1,"kurang sehat","sangat sehat"))</f>
        <v>sehat</v>
      </c>
      <c r="AO25" s="36">
        <f t="shared" si="150"/>
        <v>1</v>
      </c>
      <c r="AP25" s="36">
        <f t="shared" si="19"/>
        <v>-0.07110951358</v>
      </c>
      <c r="AQ25" s="36">
        <f t="shared" si="165"/>
        <v>0</v>
      </c>
      <c r="AR25" s="36">
        <f>Rujukan!L148/Rujukan!L5</f>
        <v>0.3436020329</v>
      </c>
      <c r="AS25" s="36" t="str">
        <f>IF(AND(AR25&gt;=1,AR25&lt;=2),"sehat",IF(AR25&lt;1,"kurang sehat","sangat sehat"))</f>
        <v>kurang sehat</v>
      </c>
      <c r="AT25" s="36">
        <f t="shared" si="151"/>
        <v>0</v>
      </c>
      <c r="AU25" s="36">
        <f>Rujukan!M148/Rujukan!M5</f>
        <v>0.415179736</v>
      </c>
      <c r="AV25" s="36" t="str">
        <f>IF(AND(AU25&gt;=1,AU25&lt;=2),"sehat",IF(AU25&lt;1,"kurang sehat","sangat sehat"))</f>
        <v>kurang sehat</v>
      </c>
      <c r="AW25" s="36">
        <f t="shared" si="152"/>
        <v>0</v>
      </c>
      <c r="AX25" s="36">
        <f t="shared" si="23"/>
        <v>-0.07157770316</v>
      </c>
      <c r="AY25" s="36">
        <f t="shared" si="166"/>
        <v>0</v>
      </c>
      <c r="AZ25" s="36">
        <f>Rujukan!N148/Rujukan!N5</f>
        <v>0.6053953091</v>
      </c>
      <c r="BA25" s="36" t="str">
        <f>IF(AND(AZ25&gt;=1,AZ25&lt;=2),"sehat",IF(AZ25&lt;1,"kurang sehat","sangat sehat"))</f>
        <v>kurang sehat</v>
      </c>
      <c r="BB25" s="36">
        <f t="shared" si="153"/>
        <v>0</v>
      </c>
      <c r="BC25" s="36">
        <f>Rujukan!O148/Rujukan!O5</f>
        <v>0.6351890863</v>
      </c>
      <c r="BD25" s="36" t="str">
        <f>IF(AND(BC25&gt;=1,BC25&lt;=2),"sehat",IF(BC25&lt;1,"kurang sehat","sangat sehat"))</f>
        <v>kurang sehat</v>
      </c>
      <c r="BE25" s="36">
        <f t="shared" si="154"/>
        <v>0</v>
      </c>
      <c r="BF25" s="36">
        <f t="shared" si="27"/>
        <v>-0.02979377721</v>
      </c>
      <c r="BG25" s="36">
        <f t="shared" si="167"/>
        <v>0</v>
      </c>
      <c r="BH25" s="36">
        <f>Rujukan!P148/Rujukan!P5</f>
        <v>0.9817621064</v>
      </c>
      <c r="BI25" s="36" t="str">
        <f>IF(AND(BH25&gt;=1,BH25&lt;=2),"sehat",IF(BH25&lt;1,"kurang sehat","sangat sehat"))</f>
        <v>kurang sehat</v>
      </c>
      <c r="BJ25" s="36">
        <f t="shared" si="155"/>
        <v>0</v>
      </c>
      <c r="BK25" s="36">
        <f>Rujukan!Q148/Rujukan!Q5</f>
        <v>0.9328963741</v>
      </c>
      <c r="BL25" s="36" t="str">
        <f>IF(AND(BK25&gt;=1,BK25&lt;=2),"sehat",IF(BK25&lt;1,"kurang sehat","sangat sehat"))</f>
        <v>kurang sehat</v>
      </c>
      <c r="BM25" s="36">
        <f t="shared" si="156"/>
        <v>0</v>
      </c>
      <c r="BN25" s="36">
        <f t="shared" si="31"/>
        <v>0.04886573239</v>
      </c>
      <c r="BO25" s="36">
        <f t="shared" si="168"/>
        <v>1</v>
      </c>
      <c r="BP25" s="36">
        <f>Rujukan!R148/Rujukan!R5</f>
        <v>0.9165251756</v>
      </c>
      <c r="BQ25" s="36" t="str">
        <f>IF(AND(BP25&gt;=1,BP25&lt;=2),"sehat",IF(BP25&lt;1,"kurang sehat","sangat sehat"))</f>
        <v>kurang sehat</v>
      </c>
      <c r="BR25" s="36">
        <f t="shared" si="157"/>
        <v>0</v>
      </c>
      <c r="BS25" s="36">
        <f>Rujukan!S148/Rujukan!S5</f>
        <v>0.9470973739</v>
      </c>
      <c r="BT25" s="36" t="str">
        <f>IF(AND(BS25&gt;=1,BS25&lt;=2),"sehat",IF(BS25&lt;1,"kurang sehat","sangat sehat"))</f>
        <v>kurang sehat</v>
      </c>
      <c r="BU25" s="36">
        <f t="shared" si="158"/>
        <v>0</v>
      </c>
      <c r="BV25" s="36">
        <f t="shared" si="35"/>
        <v>-0.03057219828</v>
      </c>
      <c r="BW25" s="36">
        <f t="shared" si="169"/>
        <v>0</v>
      </c>
      <c r="BX25" s="36">
        <f>Rujukan!T148/Rujukan!T5</f>
        <v>0.5667235712</v>
      </c>
      <c r="BY25" s="36" t="str">
        <f>IF(AND(BX25&gt;=1,BX25&lt;=2),"sehat",IF(BX25&lt;1,"kurang sehat","sangat sehat"))</f>
        <v>kurang sehat</v>
      </c>
      <c r="BZ25" s="36">
        <f t="shared" si="159"/>
        <v>0</v>
      </c>
      <c r="CA25" s="36">
        <f>Rujukan!U148/Rujukan!U5</f>
        <v>0.7072518403</v>
      </c>
      <c r="CB25" s="36" t="str">
        <f>IF(AND(CA25&gt;=1,CA25&lt;=2),"sehat",IF(CA25&lt;1,"kurang sehat","sangat sehat"))</f>
        <v>kurang sehat</v>
      </c>
      <c r="CC25" s="36">
        <f t="shared" si="160"/>
        <v>0</v>
      </c>
      <c r="CD25" s="36">
        <f t="shared" si="39"/>
        <v>-0.1405282691</v>
      </c>
      <c r="CE25" s="36">
        <f t="shared" si="170"/>
        <v>0</v>
      </c>
    </row>
    <row r="26">
      <c r="A26" s="221"/>
      <c r="B26" s="21" t="s">
        <v>85</v>
      </c>
      <c r="C26" s="23" t="s">
        <v>5</v>
      </c>
      <c r="D26" s="225"/>
      <c r="E26" s="225"/>
      <c r="F26" s="225">
        <f>sum(F20:F25)</f>
        <v>6</v>
      </c>
      <c r="G26" s="225"/>
      <c r="H26" s="225"/>
      <c r="I26" s="225">
        <f>sum(I20:I25)</f>
        <v>6</v>
      </c>
      <c r="J26" s="225">
        <f t="shared" si="3"/>
        <v>0</v>
      </c>
      <c r="K26" s="225">
        <f>sum(K20:K25)</f>
        <v>2</v>
      </c>
      <c r="L26" s="225"/>
      <c r="M26" s="225"/>
      <c r="N26" s="225">
        <f>sum(N20:N25)</f>
        <v>11</v>
      </c>
      <c r="O26" s="225"/>
      <c r="P26" s="225"/>
      <c r="Q26" s="225">
        <f>sum(Q20:Q25)</f>
        <v>11</v>
      </c>
      <c r="R26" s="225">
        <f t="shared" si="7"/>
        <v>0</v>
      </c>
      <c r="S26" s="225">
        <f>sum(S20:S25)</f>
        <v>0</v>
      </c>
      <c r="T26" s="225"/>
      <c r="U26" s="225"/>
      <c r="V26" s="225">
        <f>sum(V20:V25)</f>
        <v>5</v>
      </c>
      <c r="W26" s="225"/>
      <c r="X26" s="225"/>
      <c r="Y26" s="225">
        <f>sum(Y20:Y25)</f>
        <v>6</v>
      </c>
      <c r="Z26" s="225">
        <f t="shared" si="11"/>
        <v>0</v>
      </c>
      <c r="AA26" s="225">
        <f>sum(AA20:AA25)</f>
        <v>0</v>
      </c>
      <c r="AB26" s="225"/>
      <c r="AC26" s="225"/>
      <c r="AD26" s="225">
        <f>sum(AD20:AD25)</f>
        <v>10</v>
      </c>
      <c r="AE26" s="225"/>
      <c r="AF26" s="225"/>
      <c r="AG26" s="225">
        <f>sum(AG20:AG25)</f>
        <v>8</v>
      </c>
      <c r="AH26" s="225">
        <f t="shared" si="15"/>
        <v>0</v>
      </c>
      <c r="AI26" s="225">
        <f>sum(AI20:AI25)</f>
        <v>3</v>
      </c>
      <c r="AJ26" s="225"/>
      <c r="AK26" s="225"/>
      <c r="AL26" s="225">
        <f>sum(AL20:AL25)</f>
        <v>8</v>
      </c>
      <c r="AM26" s="225"/>
      <c r="AN26" s="225"/>
      <c r="AO26" s="225">
        <f>sum(AO20:AO25)</f>
        <v>9</v>
      </c>
      <c r="AP26" s="225">
        <f t="shared" si="19"/>
        <v>0</v>
      </c>
      <c r="AQ26" s="225">
        <f>sum(AQ20:AQ25)</f>
        <v>2</v>
      </c>
      <c r="AR26" s="225"/>
      <c r="AS26" s="225"/>
      <c r="AT26" s="225">
        <f>sum(AT20:AT25)</f>
        <v>3</v>
      </c>
      <c r="AU26" s="225"/>
      <c r="AV26" s="225"/>
      <c r="AW26" s="225">
        <f>sum(AW20:AW25)</f>
        <v>3</v>
      </c>
      <c r="AX26" s="225">
        <f t="shared" si="23"/>
        <v>0</v>
      </c>
      <c r="AY26" s="225">
        <f>sum(AY20:AY25)</f>
        <v>2</v>
      </c>
      <c r="AZ26" s="225"/>
      <c r="BA26" s="225"/>
      <c r="BB26" s="225">
        <f>sum(BB20:BB25)</f>
        <v>3</v>
      </c>
      <c r="BC26" s="225"/>
      <c r="BD26" s="225"/>
      <c r="BE26" s="225">
        <f>sum(BE20:BE25)</f>
        <v>3</v>
      </c>
      <c r="BF26" s="225">
        <f t="shared" si="27"/>
        <v>0</v>
      </c>
      <c r="BG26" s="225">
        <f>sum(BG20:BG25)</f>
        <v>4</v>
      </c>
      <c r="BH26" s="225"/>
      <c r="BI26" s="225"/>
      <c r="BJ26" s="225">
        <f>sum(BJ20:BJ25)</f>
        <v>6</v>
      </c>
      <c r="BK26" s="225"/>
      <c r="BL26" s="225"/>
      <c r="BM26" s="225">
        <f>sum(BM20:BM25)</f>
        <v>6</v>
      </c>
      <c r="BN26" s="225">
        <f t="shared" si="31"/>
        <v>0</v>
      </c>
      <c r="BO26" s="225">
        <f>sum(BO20:BO25)</f>
        <v>4</v>
      </c>
      <c r="BP26" s="225"/>
      <c r="BQ26" s="225"/>
      <c r="BR26" s="225">
        <f>sum(BR20:BR25)</f>
        <v>3</v>
      </c>
      <c r="BS26" s="225"/>
      <c r="BT26" s="225"/>
      <c r="BU26" s="225">
        <f>sum(BU20:BU25)</f>
        <v>3</v>
      </c>
      <c r="BV26" s="225">
        <f t="shared" si="35"/>
        <v>0</v>
      </c>
      <c r="BW26" s="225">
        <f>sum(BW20:BW25)</f>
        <v>2</v>
      </c>
      <c r="BX26" s="225"/>
      <c r="BY26" s="225"/>
      <c r="BZ26" s="225">
        <f>sum(BZ20:BZ25)</f>
        <v>6</v>
      </c>
      <c r="CA26" s="225"/>
      <c r="CB26" s="226"/>
      <c r="CC26" s="225">
        <f>sum(CC20:CC25)</f>
        <v>7</v>
      </c>
      <c r="CD26" s="225">
        <f t="shared" si="39"/>
        <v>0</v>
      </c>
      <c r="CE26" s="225">
        <f>sum(CE20:CE25)</f>
        <v>0</v>
      </c>
      <c r="CF26" s="226"/>
      <c r="CG26" s="226"/>
    </row>
    <row r="27">
      <c r="A27" s="16">
        <v>1.0</v>
      </c>
      <c r="B27" s="43" t="s">
        <v>87</v>
      </c>
      <c r="C27" s="229"/>
      <c r="D27" s="43">
        <v>5650.0</v>
      </c>
      <c r="E27" s="43"/>
      <c r="F27" s="36"/>
      <c r="G27" s="43">
        <v>5700.0</v>
      </c>
      <c r="H27" s="43"/>
      <c r="I27" s="36"/>
      <c r="J27" s="67">
        <f t="shared" si="3"/>
        <v>-50</v>
      </c>
      <c r="K27" s="36">
        <f>IF(J27&gt;0,1,0)</f>
        <v>0</v>
      </c>
      <c r="L27" s="43">
        <v>2930.0</v>
      </c>
      <c r="M27" s="43"/>
      <c r="N27" s="36"/>
      <c r="O27" s="43">
        <v>2650.0</v>
      </c>
      <c r="P27" s="43"/>
      <c r="Q27" s="36"/>
      <c r="R27" s="67">
        <f t="shared" si="7"/>
        <v>280</v>
      </c>
      <c r="S27" s="36">
        <f>IF(R27&gt;0,1,0)</f>
        <v>1</v>
      </c>
      <c r="T27" s="43">
        <v>22625.0</v>
      </c>
      <c r="U27" s="43"/>
      <c r="V27" s="36"/>
      <c r="W27" s="43">
        <v>26075.0</v>
      </c>
      <c r="X27" s="43"/>
      <c r="Y27" s="36"/>
      <c r="Z27" s="67">
        <f t="shared" si="11"/>
        <v>-3450</v>
      </c>
      <c r="AA27" s="36">
        <f>IF(Z27&gt;0,1,0)</f>
        <v>0</v>
      </c>
      <c r="AB27" s="43">
        <v>3530.0</v>
      </c>
      <c r="AC27" s="43"/>
      <c r="AD27" s="36"/>
      <c r="AE27" s="43">
        <v>4700.0</v>
      </c>
      <c r="AF27" s="43"/>
      <c r="AG27" s="36"/>
      <c r="AH27" s="67">
        <f t="shared" si="15"/>
        <v>-1170</v>
      </c>
      <c r="AI27" s="36">
        <f>IF(AH27&gt;0,1,0)</f>
        <v>0</v>
      </c>
      <c r="AJ27" s="43">
        <v>1790.0</v>
      </c>
      <c r="AK27" s="43"/>
      <c r="AL27" s="36"/>
      <c r="AM27" s="43">
        <v>1445.0</v>
      </c>
      <c r="AN27" s="43"/>
      <c r="AO27" s="36"/>
      <c r="AP27" s="67">
        <f t="shared" si="19"/>
        <v>345</v>
      </c>
      <c r="AQ27" s="36">
        <f>IF(AP27&gt;0,1,0)</f>
        <v>1</v>
      </c>
      <c r="AR27" s="43">
        <v>8325.0</v>
      </c>
      <c r="AS27" s="43"/>
      <c r="AT27" s="36"/>
      <c r="AU27" s="43">
        <v>8725.0</v>
      </c>
      <c r="AV27" s="43"/>
      <c r="AW27" s="36"/>
      <c r="AX27" s="67">
        <f t="shared" si="23"/>
        <v>-400</v>
      </c>
      <c r="AY27" s="36">
        <f>IF(AX27&gt;0,1,0)</f>
        <v>0</v>
      </c>
      <c r="AZ27" s="43">
        <v>9400.0</v>
      </c>
      <c r="BA27" s="43"/>
      <c r="BB27" s="36"/>
      <c r="BC27" s="43">
        <v>9900.0</v>
      </c>
      <c r="BD27" s="43"/>
      <c r="BE27" s="36"/>
      <c r="BF27" s="67">
        <f t="shared" si="27"/>
        <v>-500</v>
      </c>
      <c r="BG27" s="36">
        <f>IF(BF27&gt;0,1,0)</f>
        <v>0</v>
      </c>
      <c r="BH27" s="43">
        <v>720.0</v>
      </c>
      <c r="BI27" s="43"/>
      <c r="BJ27" s="36"/>
      <c r="BK27" s="43">
        <v>496.0</v>
      </c>
      <c r="BL27" s="43"/>
      <c r="BM27" s="36"/>
      <c r="BN27" s="67">
        <f t="shared" si="31"/>
        <v>224</v>
      </c>
      <c r="BO27" s="36">
        <f>IF(BN27&gt;0,1,0)</f>
        <v>1</v>
      </c>
      <c r="BP27" s="43">
        <v>525.0</v>
      </c>
      <c r="BQ27" s="43"/>
      <c r="BR27" s="36"/>
      <c r="BS27" s="43">
        <v>755.0</v>
      </c>
      <c r="BT27" s="43"/>
      <c r="BU27" s="36"/>
      <c r="BV27" s="67">
        <f t="shared" si="35"/>
        <v>-230</v>
      </c>
      <c r="BW27" s="36">
        <f>IF(BV27&gt;0,1,0)</f>
        <v>0</v>
      </c>
      <c r="BX27" s="43">
        <v>1335.0</v>
      </c>
      <c r="BY27" s="43"/>
      <c r="BZ27" s="36"/>
      <c r="CA27" s="43">
        <v>1620.0</v>
      </c>
      <c r="CB27" s="16"/>
      <c r="CC27" s="36"/>
      <c r="CD27" s="67">
        <f t="shared" si="39"/>
        <v>-285</v>
      </c>
      <c r="CE27" s="36">
        <f>IF(CD27&gt;0,1,0)</f>
        <v>0</v>
      </c>
      <c r="CF27" s="74"/>
      <c r="CG27" s="74"/>
    </row>
    <row r="28">
      <c r="A28" s="16"/>
      <c r="B28" s="43" t="s">
        <v>90</v>
      </c>
      <c r="C28" s="55"/>
      <c r="D28" s="53">
        <v>4.048355314E10</v>
      </c>
      <c r="E28" s="53"/>
      <c r="F28" s="36"/>
      <c r="G28" s="53">
        <v>4.048355314E10</v>
      </c>
      <c r="H28" s="53"/>
      <c r="I28" s="36"/>
      <c r="J28" s="67">
        <f t="shared" si="3"/>
        <v>0</v>
      </c>
      <c r="K28" s="36"/>
      <c r="L28" s="43">
        <v>4.15245017E10</v>
      </c>
      <c r="M28" s="43"/>
      <c r="N28" s="36"/>
      <c r="O28" s="43">
        <v>4.15245017E10</v>
      </c>
      <c r="P28" s="43"/>
      <c r="Q28" s="36"/>
      <c r="R28" s="67">
        <f t="shared" si="7"/>
        <v>0</v>
      </c>
      <c r="S28" s="36"/>
      <c r="T28" s="43">
        <v>3.730135136E9</v>
      </c>
      <c r="U28" s="43"/>
      <c r="V28" s="36"/>
      <c r="W28" s="43">
        <v>3.730135136E9</v>
      </c>
      <c r="X28" s="43"/>
      <c r="Y28" s="36"/>
      <c r="Z28" s="67">
        <f t="shared" si="11"/>
        <v>0</v>
      </c>
      <c r="AA28" s="36"/>
      <c r="AB28" s="43">
        <v>3.815E10</v>
      </c>
      <c r="AC28" s="43"/>
      <c r="AD28" s="36"/>
      <c r="AE28" s="43">
        <v>3.815E10</v>
      </c>
      <c r="AF28" s="43"/>
      <c r="AG28" s="36"/>
      <c r="AH28" s="67">
        <f t="shared" si="15"/>
        <v>0</v>
      </c>
      <c r="AI28" s="36"/>
      <c r="AJ28" s="43">
        <v>1.66E10</v>
      </c>
      <c r="AK28" s="43"/>
      <c r="AL28" s="36"/>
      <c r="AM28" s="43">
        <v>1.66E10</v>
      </c>
      <c r="AN28" s="43"/>
      <c r="AO28" s="36"/>
      <c r="AP28" s="67">
        <f t="shared" si="19"/>
        <v>0</v>
      </c>
      <c r="AQ28" s="36"/>
      <c r="AR28" s="43">
        <v>5.470982941E9</v>
      </c>
      <c r="AS28" s="43"/>
      <c r="AT28" s="36"/>
      <c r="AU28" s="43">
        <v>5.470982941E9</v>
      </c>
      <c r="AV28" s="43"/>
      <c r="AW28" s="36"/>
      <c r="AX28" s="67">
        <f t="shared" si="23"/>
        <v>0</v>
      </c>
      <c r="AY28" s="36"/>
      <c r="AZ28" s="43">
        <v>3.681231699E9</v>
      </c>
      <c r="BA28" s="43"/>
      <c r="BB28" s="36"/>
      <c r="BC28" s="43">
        <v>3.681231699E9</v>
      </c>
      <c r="BD28" s="43"/>
      <c r="BE28" s="36"/>
      <c r="BF28" s="67">
        <f t="shared" si="27"/>
        <v>0</v>
      </c>
      <c r="BG28" s="36"/>
      <c r="BH28" s="43">
        <v>1.715E10</v>
      </c>
      <c r="BI28" s="43"/>
      <c r="BJ28" s="36"/>
      <c r="BK28" s="43">
        <v>1.715E10</v>
      </c>
      <c r="BL28" s="43"/>
      <c r="BM28" s="36"/>
      <c r="BN28" s="67">
        <f t="shared" si="31"/>
        <v>0</v>
      </c>
      <c r="BO28" s="36"/>
      <c r="BP28" s="43">
        <v>3.0E10</v>
      </c>
      <c r="BQ28" s="43"/>
      <c r="BR28" s="36"/>
      <c r="BS28" s="43">
        <v>3.0E10</v>
      </c>
      <c r="BT28" s="43"/>
      <c r="BU28" s="36"/>
      <c r="BV28" s="67">
        <f t="shared" si="35"/>
        <v>0</v>
      </c>
      <c r="BW28" s="36"/>
      <c r="BX28" s="43">
        <v>1.35181E10</v>
      </c>
      <c r="BY28" s="43"/>
      <c r="BZ28" s="36"/>
      <c r="CA28" s="43">
        <v>1.35181E10</v>
      </c>
      <c r="CB28" s="16"/>
      <c r="CC28" s="36"/>
      <c r="CD28" s="67">
        <f t="shared" si="39"/>
        <v>0</v>
      </c>
      <c r="CE28" s="36"/>
      <c r="CF28" s="74"/>
      <c r="CG28" s="74"/>
    </row>
    <row r="29">
      <c r="A29" s="16"/>
      <c r="B29" s="43" t="s">
        <v>92</v>
      </c>
      <c r="C29" s="55"/>
      <c r="D29" s="67">
        <f>Rujukan!B131/D28</f>
        <v>6185.672466</v>
      </c>
      <c r="E29" s="67"/>
      <c r="F29" s="36"/>
      <c r="G29" s="67">
        <f>Rujukan!C131/G28</f>
        <v>6020.222562</v>
      </c>
      <c r="H29" s="67"/>
      <c r="I29" s="36"/>
      <c r="J29" s="67">
        <f t="shared" si="3"/>
        <v>165.4499045</v>
      </c>
      <c r="K29" s="36"/>
      <c r="L29" s="67">
        <f>Rujukan!D131*1000000/L28</f>
        <v>378.215255</v>
      </c>
      <c r="M29" s="67"/>
      <c r="N29" s="36"/>
      <c r="O29" s="67">
        <f>Rujukan!E131*1000000/O28</f>
        <v>276.2391246</v>
      </c>
      <c r="P29" s="67"/>
      <c r="Q29" s="36"/>
      <c r="R29" s="67">
        <f t="shared" si="7"/>
        <v>101.9761304</v>
      </c>
      <c r="S29" s="36"/>
      <c r="T29" s="67">
        <f>Rujukan!F131/T28</f>
        <v>22528.82535</v>
      </c>
      <c r="U29" s="67"/>
      <c r="V29" s="36"/>
      <c r="W29" s="67">
        <f>Rujukan!G131/W28</f>
        <v>23997.47509</v>
      </c>
      <c r="X29" s="67"/>
      <c r="Y29" s="36"/>
      <c r="Z29" s="67">
        <f t="shared" si="11"/>
        <v>-1468.649741</v>
      </c>
      <c r="AA29" s="36"/>
      <c r="AB29" s="67">
        <f>Rujukan!H131/AB28</f>
        <v>88.63009174</v>
      </c>
      <c r="AC29" s="67"/>
      <c r="AD29" s="36"/>
      <c r="AE29" s="67">
        <f>Rujukan!I131/AE28</f>
        <v>104.7773526</v>
      </c>
      <c r="AF29" s="67"/>
      <c r="AG29" s="36"/>
      <c r="AH29" s="67">
        <f t="shared" si="15"/>
        <v>-16.14726081</v>
      </c>
      <c r="AI29" s="36"/>
      <c r="AJ29" s="67">
        <f>Rujukan!J131*1000000/AJ28</f>
        <v>747.6927711</v>
      </c>
      <c r="AK29" s="67"/>
      <c r="AL29" s="36"/>
      <c r="AM29" s="67">
        <f>Rujukan!K131*1000000/AM28</f>
        <v>587.6973494</v>
      </c>
      <c r="AN29" s="67"/>
      <c r="AO29" s="36"/>
      <c r="AP29" s="67">
        <f t="shared" si="19"/>
        <v>159.9954217</v>
      </c>
      <c r="AQ29" s="36"/>
      <c r="AR29" s="67">
        <f>Rujukan!L131*1000*15416/AR28</f>
        <v>16906.79767</v>
      </c>
      <c r="AS29" s="67"/>
      <c r="AT29" s="36"/>
      <c r="AU29" s="67">
        <f>Rujukan!M131*1000*15416/AU28</f>
        <v>15794.20477</v>
      </c>
      <c r="AV29" s="67"/>
      <c r="AW29" s="36"/>
      <c r="AX29" s="67">
        <f t="shared" si="23"/>
        <v>1112.592899</v>
      </c>
      <c r="AY29" s="36"/>
      <c r="AZ29" s="67">
        <f>Rujukan!N131*1000000/AZ28</f>
        <v>5696.330118</v>
      </c>
      <c r="BA29" s="67"/>
      <c r="BB29" s="36"/>
      <c r="BC29" s="67">
        <f>Rujukan!O131*1000000/BC28</f>
        <v>5315.314981</v>
      </c>
      <c r="BD29" s="67"/>
      <c r="BE29" s="36"/>
      <c r="BF29" s="67">
        <f t="shared" si="27"/>
        <v>381.015137</v>
      </c>
      <c r="BG29" s="36"/>
      <c r="BH29" s="67">
        <f>Rujukan!P131/BH28</f>
        <v>360.7229032</v>
      </c>
      <c r="BI29" s="67"/>
      <c r="BJ29" s="36"/>
      <c r="BK29" s="67">
        <f>Rujukan!Q131/BK28</f>
        <v>346.005168</v>
      </c>
      <c r="BL29" s="67"/>
      <c r="BM29" s="36"/>
      <c r="BN29" s="67">
        <f t="shared" si="31"/>
        <v>14.71773519</v>
      </c>
      <c r="BO29" s="36"/>
      <c r="BP29" s="67">
        <f>Rujukan!R131*1000000/BP28</f>
        <v>112.8647</v>
      </c>
      <c r="BQ29" s="67"/>
      <c r="BR29" s="36"/>
      <c r="BS29" s="67">
        <f>Rujukan!S131*1000000/BS28</f>
        <v>116.8491667</v>
      </c>
      <c r="BT29" s="67"/>
      <c r="BU29" s="36"/>
      <c r="BV29" s="67">
        <f t="shared" si="35"/>
        <v>-3.984466667</v>
      </c>
      <c r="BW29" s="36"/>
      <c r="BX29" s="67">
        <f>Rujukan!T131*15416/BX28</f>
        <v>1339.647617</v>
      </c>
      <c r="BY29" s="67"/>
      <c r="BZ29" s="36"/>
      <c r="CA29" s="67">
        <f>Rujukan!U131*15416/CA28</f>
        <v>1131.584538</v>
      </c>
      <c r="CB29" s="74"/>
      <c r="CC29" s="36"/>
      <c r="CD29" s="67">
        <f t="shared" si="39"/>
        <v>208.0630799</v>
      </c>
      <c r="CE29" s="36"/>
      <c r="CF29" s="74"/>
      <c r="CG29" s="74"/>
    </row>
    <row r="30">
      <c r="A30" s="224"/>
      <c r="B30" s="35" t="s">
        <v>672</v>
      </c>
      <c r="C30" s="55"/>
      <c r="D30" s="35">
        <v>519.0</v>
      </c>
      <c r="E30" s="35"/>
      <c r="F30" s="36"/>
      <c r="G30" s="35">
        <v>640.0</v>
      </c>
      <c r="H30" s="35"/>
      <c r="I30" s="36"/>
      <c r="J30" s="36">
        <f t="shared" si="3"/>
        <v>-121</v>
      </c>
      <c r="K30" s="36">
        <f t="shared" ref="K30:K32" si="171">IF(J30&gt;0,1,0)</f>
        <v>0</v>
      </c>
      <c r="L30" s="35">
        <v>28.68</v>
      </c>
      <c r="M30" s="35"/>
      <c r="N30" s="36"/>
      <c r="O30" s="35">
        <v>24.06</v>
      </c>
      <c r="P30" s="35"/>
      <c r="Q30" s="36"/>
      <c r="R30" s="36">
        <f t="shared" si="7"/>
        <v>4.62</v>
      </c>
      <c r="S30" s="36">
        <f t="shared" ref="S30:S32" si="172">IF(R30&gt;0,1,0)</f>
        <v>1</v>
      </c>
      <c r="T30" s="36">
        <f>701+1569</f>
        <v>2270</v>
      </c>
      <c r="U30" s="36"/>
      <c r="V30" s="36"/>
      <c r="W30" s="35">
        <v>7003.0</v>
      </c>
      <c r="X30" s="35"/>
      <c r="Y30" s="36"/>
      <c r="Z30" s="36">
        <f t="shared" si="11"/>
        <v>-4733</v>
      </c>
      <c r="AA30" s="36">
        <f t="shared" ref="AA30:AA32" si="173">IF(Z30&gt;0,1,0)</f>
        <v>0</v>
      </c>
      <c r="AB30" s="35">
        <v>134.0</v>
      </c>
      <c r="AC30" s="35"/>
      <c r="AD30" s="36"/>
      <c r="AE30" s="35">
        <v>153.0</v>
      </c>
      <c r="AF30" s="35"/>
      <c r="AG30" s="36"/>
      <c r="AH30" s="36">
        <f t="shared" si="15"/>
        <v>-19</v>
      </c>
      <c r="AI30" s="36">
        <f t="shared" ref="AI30:AI32" si="174">IF(AH30&gt;0,1,0)</f>
        <v>0</v>
      </c>
      <c r="AJ30" s="35">
        <v>8.0</v>
      </c>
      <c r="AK30" s="35"/>
      <c r="AL30" s="36"/>
      <c r="AM30" s="35">
        <v>0.0</v>
      </c>
      <c r="AN30" s="35"/>
      <c r="AO30" s="36"/>
      <c r="AP30" s="36">
        <f t="shared" si="19"/>
        <v>8</v>
      </c>
      <c r="AQ30" s="36">
        <f t="shared" ref="AQ30:AQ32" si="175">IF(AP30&gt;0,1,0)</f>
        <v>1</v>
      </c>
      <c r="AR30" s="35">
        <v>0.0</v>
      </c>
      <c r="AS30" s="35"/>
      <c r="AT30" s="36"/>
      <c r="AU30" s="35">
        <v>50.0</v>
      </c>
      <c r="AV30" s="35"/>
      <c r="AW30" s="36"/>
      <c r="AX30" s="36">
        <f t="shared" si="23"/>
        <v>-50</v>
      </c>
      <c r="AY30" s="36">
        <f t="shared" ref="AY30:AY32" si="176">IF(AX30&gt;0,1,0)</f>
        <v>0</v>
      </c>
      <c r="AZ30" s="35">
        <v>90.0</v>
      </c>
      <c r="BA30" s="35"/>
      <c r="BB30" s="36"/>
      <c r="BC30" s="35">
        <v>160.0</v>
      </c>
      <c r="BD30" s="35"/>
      <c r="BE30" s="36"/>
      <c r="BF30" s="36">
        <f t="shared" si="27"/>
        <v>-70</v>
      </c>
      <c r="BG30" s="36">
        <f t="shared" ref="BG30:BG32" si="177">IF(BF30&gt;0,1,0)</f>
        <v>0</v>
      </c>
      <c r="BH30" s="35">
        <v>20.59</v>
      </c>
      <c r="BI30" s="35"/>
      <c r="BJ30" s="36"/>
      <c r="BK30" s="35">
        <v>31.06</v>
      </c>
      <c r="BL30" s="35"/>
      <c r="BM30" s="36"/>
      <c r="BN30" s="36">
        <f t="shared" si="31"/>
        <v>-10.47</v>
      </c>
      <c r="BO30" s="36">
        <f t="shared" ref="BO30:BO32" si="178">IF(BN30&gt;0,1,0)</f>
        <v>0</v>
      </c>
      <c r="BP30" s="35">
        <v>12.6</v>
      </c>
      <c r="BQ30" s="35"/>
      <c r="BR30" s="36"/>
      <c r="BS30" s="35">
        <v>36.5</v>
      </c>
      <c r="BT30" s="35"/>
      <c r="BU30" s="36"/>
      <c r="BV30" s="36">
        <f t="shared" si="35"/>
        <v>-23.9</v>
      </c>
      <c r="BW30" s="36">
        <f t="shared" ref="BW30:BW32" si="179">IF(BV30&gt;0,1,0)</f>
        <v>0</v>
      </c>
      <c r="BX30" s="35">
        <v>63.2</v>
      </c>
      <c r="BY30" s="35"/>
      <c r="BZ30" s="36"/>
      <c r="CA30" s="35">
        <v>75.1</v>
      </c>
      <c r="CB30" s="224"/>
      <c r="CC30" s="36"/>
      <c r="CD30" s="36">
        <f t="shared" si="39"/>
        <v>-11.9</v>
      </c>
      <c r="CE30" s="36">
        <f t="shared" ref="CE30:CE32" si="180">IF(CD30&gt;0,1,0)</f>
        <v>0</v>
      </c>
    </row>
    <row r="31">
      <c r="A31" s="224">
        <v>1.0</v>
      </c>
      <c r="B31" s="35" t="s">
        <v>95</v>
      </c>
      <c r="C31" s="55" t="s">
        <v>96</v>
      </c>
      <c r="D31" s="36">
        <f>Rujukan!B191/D28</f>
        <v>835.8703072</v>
      </c>
      <c r="E31" s="36" t="str">
        <f>IF(D31&gt;1,"sehat","kurang sehat")</f>
        <v>sehat</v>
      </c>
      <c r="F31" s="36">
        <f t="shared" ref="F31:F34" si="181">IFS(E31="kurang sehat",0,E31="sehat",1,E31="sangat sehat",2)</f>
        <v>1</v>
      </c>
      <c r="G31" s="36">
        <f>Rujukan!C191/G28</f>
        <v>714.9570074</v>
      </c>
      <c r="H31" s="36" t="str">
        <f>IF(G31&gt;1,"sehat","kurang sehat")</f>
        <v>sehat</v>
      </c>
      <c r="I31" s="36">
        <f t="shared" ref="I31:I34" si="182">IFS(H31="kurang sehat",0,H31="sehat",1,H31="sangat sehat",2)</f>
        <v>1</v>
      </c>
      <c r="J31" s="36">
        <f t="shared" si="3"/>
        <v>120.9132999</v>
      </c>
      <c r="K31" s="36">
        <f t="shared" si="171"/>
        <v>1</v>
      </c>
      <c r="L31" s="36">
        <f>Rujukan!D191*1000000/L28</f>
        <v>81.96743755</v>
      </c>
      <c r="M31" s="36" t="str">
        <f>IF(L31&gt;1,"sehat","kurang sehat")</f>
        <v>sehat</v>
      </c>
      <c r="N31" s="36">
        <f t="shared" ref="N31:N34" si="183">IFS(M31="kurang sehat",0,M31="sehat",1,M31="sangat sehat",2)</f>
        <v>1</v>
      </c>
      <c r="O31" s="36">
        <f>Rujukan!F191*1000000/O28</f>
        <v>496376215.4</v>
      </c>
      <c r="P31" s="36" t="str">
        <f>IF(O31&gt;1,"sehat","kurang sehat")</f>
        <v>sehat</v>
      </c>
      <c r="Q31" s="36">
        <f t="shared" ref="Q31:Q34" si="184">IFS(P31="kurang sehat",0,P31="sehat",1,P31="sangat sehat",2)</f>
        <v>1</v>
      </c>
      <c r="R31" s="36">
        <f t="shared" si="7"/>
        <v>-496376133.4</v>
      </c>
      <c r="S31" s="36">
        <f t="shared" si="172"/>
        <v>0</v>
      </c>
      <c r="T31" s="36">
        <f>Rujukan!F191/W28</f>
        <v>5525.744845</v>
      </c>
      <c r="U31" s="36" t="str">
        <f>IF(T31&gt;1,"sehat","kurang sehat")</f>
        <v>sehat</v>
      </c>
      <c r="V31" s="36">
        <f t="shared" ref="V31:V34" si="185">IFS(U31="kurang sehat",0,U31="sehat",1,U31="sangat sehat",2)</f>
        <v>1</v>
      </c>
      <c r="W31" s="36">
        <f>Rujukan!G191/AB28</f>
        <v>550.5925295</v>
      </c>
      <c r="X31" s="36" t="str">
        <f>IF(W31&gt;1,"sehat","kurang sehat")</f>
        <v>sehat</v>
      </c>
      <c r="Y31" s="36">
        <f t="shared" ref="Y31:Y34" si="186">IFS(X31="kurang sehat",0,X31="sehat",1,X31="sangat sehat",2)</f>
        <v>1</v>
      </c>
      <c r="Z31" s="36">
        <f t="shared" si="11"/>
        <v>4975.152316</v>
      </c>
      <c r="AA31" s="36">
        <f t="shared" si="173"/>
        <v>1</v>
      </c>
      <c r="AB31" s="36">
        <f>Rujukan!H191/AB28</f>
        <v>125.8437746</v>
      </c>
      <c r="AC31" s="36" t="str">
        <f>IF(AB31&gt;1,"sehat","kurang sehat")</f>
        <v>sehat</v>
      </c>
      <c r="AD31" s="36">
        <f t="shared" ref="AD31:AD34" si="187">IFS(AC31="kurang sehat",0,AC31="sehat",1,AC31="sangat sehat",2)</f>
        <v>1</v>
      </c>
      <c r="AE31" s="36">
        <f>Rujukan!I191/AE28</f>
        <v>140.6228309</v>
      </c>
      <c r="AF31" s="36" t="str">
        <f>IF(AE31&gt;1,"sehat","kurang sehat")</f>
        <v>sehat</v>
      </c>
      <c r="AG31" s="36">
        <f t="shared" ref="AG31:AG34" si="188">IFS(AF31="kurang sehat",0,AF31="sehat",1,AF31="sangat sehat",2)</f>
        <v>1</v>
      </c>
      <c r="AH31" s="36">
        <f t="shared" si="15"/>
        <v>-14.77905636</v>
      </c>
      <c r="AI31" s="36">
        <f t="shared" si="174"/>
        <v>0</v>
      </c>
      <c r="AJ31" s="36">
        <f>Rujukan!J191*1000000/AJ28</f>
        <v>114.0692169</v>
      </c>
      <c r="AK31" s="36" t="str">
        <f>IF(AJ31&gt;1,"sehat","kurang sehat")</f>
        <v>sehat</v>
      </c>
      <c r="AL31" s="36">
        <f t="shared" ref="AL31:AL34" si="189">IFS(AK31="kurang sehat",0,AK31="sehat",1,AK31="sangat sehat",2)</f>
        <v>1</v>
      </c>
      <c r="AM31" s="36">
        <f>Rujukan!L191*1000000/AM28</f>
        <v>24.78686747</v>
      </c>
      <c r="AN31" s="36" t="str">
        <f>IF(AM31&gt;1,"sehat","kurang sehat")</f>
        <v>sehat</v>
      </c>
      <c r="AO31" s="36">
        <f t="shared" ref="AO31:AO34" si="190">IFS(AN31="kurang sehat",0,AN31="sehat",1,AN31="sangat sehat",2)</f>
        <v>1</v>
      </c>
      <c r="AP31" s="36">
        <f t="shared" si="19"/>
        <v>89.2823494</v>
      </c>
      <c r="AQ31" s="36">
        <f t="shared" si="175"/>
        <v>1</v>
      </c>
      <c r="AR31" s="36">
        <f>Rujukan!K191*1000*15416/AR28</f>
        <v>5967.709721</v>
      </c>
      <c r="AS31" s="36" t="str">
        <f>IF(AR31&gt;1,"sehat","kurang sehat")</f>
        <v>sehat</v>
      </c>
      <c r="AT31" s="36">
        <f t="shared" ref="AT31:AT34" si="191">IFS(AS31="kurang sehat",0,AS31="sehat",1,AS31="sangat sehat",2)</f>
        <v>1</v>
      </c>
      <c r="AU31" s="36">
        <f>Rujukan!M191*1000*15416/AU28</f>
        <v>2416.278857</v>
      </c>
      <c r="AV31" s="36" t="str">
        <f>IF(AU31&gt;1,"sehat","kurang sehat")</f>
        <v>sehat</v>
      </c>
      <c r="AW31" s="36">
        <f t="shared" ref="AW31:AW34" si="192">IFS(AV31="kurang sehat",0,AV31="sehat",1,AV31="sangat sehat",2)</f>
        <v>1</v>
      </c>
      <c r="AX31" s="36">
        <f t="shared" si="23"/>
        <v>3551.430864</v>
      </c>
      <c r="AY31" s="36">
        <f t="shared" si="176"/>
        <v>1</v>
      </c>
      <c r="AZ31" s="36">
        <f>Rujukan!N191*1000000/AZ28</f>
        <v>529.7862671</v>
      </c>
      <c r="BA31" s="36" t="str">
        <f>IF(AZ31&gt;1,"sehat","kurang sehat")</f>
        <v>sehat</v>
      </c>
      <c r="BB31" s="36">
        <f t="shared" ref="BB31:BB34" si="193">IFS(BA31="kurang sehat",0,BA31="sehat",1,BA31="sangat sehat",2)</f>
        <v>1</v>
      </c>
      <c r="BC31" s="36">
        <f>Rujukan!P191*1000000/BC28</f>
        <v>207405442</v>
      </c>
      <c r="BD31" s="36" t="str">
        <f>IF(BC31&gt;1,"sehat","kurang sehat")</f>
        <v>sehat</v>
      </c>
      <c r="BE31" s="36">
        <f t="shared" ref="BE31:BE34" si="194">IFS(BD31="kurang sehat",0,BD31="sehat",1,BD31="sangat sehat",2)</f>
        <v>1</v>
      </c>
      <c r="BF31" s="36">
        <f t="shared" si="27"/>
        <v>-207404912.2</v>
      </c>
      <c r="BG31" s="36">
        <f t="shared" si="177"/>
        <v>0</v>
      </c>
      <c r="BH31" s="36">
        <f>Rujukan!P191/BH28</f>
        <v>44.51938703</v>
      </c>
      <c r="BI31" s="36" t="str">
        <f>IF(BH31&gt;1,"sehat","kurang sehat")</f>
        <v>sehat</v>
      </c>
      <c r="BJ31" s="36">
        <f t="shared" ref="BJ31:BJ34" si="195">IFS(BI31="kurang sehat",0,BI31="sehat",1,BI31="sangat sehat",2)</f>
        <v>1</v>
      </c>
      <c r="BK31" s="36">
        <f>Rujukan!Q191/BK28</f>
        <v>38.7371932</v>
      </c>
      <c r="BL31" s="36" t="str">
        <f>IF(BK31&gt;1,"sehat","kurang sehat")</f>
        <v>sehat</v>
      </c>
      <c r="BM31" s="36">
        <f t="shared" ref="BM31:BM34" si="196">IFS(BL31="kurang sehat",0,BL31="sehat",1,BL31="sangat sehat",2)</f>
        <v>1</v>
      </c>
      <c r="BN31" s="36">
        <f t="shared" si="31"/>
        <v>5.782193832</v>
      </c>
      <c r="BO31" s="36">
        <f t="shared" si="178"/>
        <v>1</v>
      </c>
      <c r="BP31" s="36">
        <f>Rujukan!R191*1000000/BP28</f>
        <v>31.68826667</v>
      </c>
      <c r="BQ31" s="36" t="str">
        <f>IF(BP31&gt;1,"sehat","kurang sehat")</f>
        <v>sehat</v>
      </c>
      <c r="BR31" s="36">
        <f t="shared" ref="BR31:BR34" si="197">IFS(BQ31="kurang sehat",0,BQ31="sehat",1,BQ31="sangat sehat",2)</f>
        <v>1</v>
      </c>
      <c r="BS31" s="36">
        <f>Rujukan!T191*1000000/BS28</f>
        <v>5034.815333</v>
      </c>
      <c r="BT31" s="36" t="str">
        <f>IF(BS31&gt;1,"sehat","kurang sehat")</f>
        <v>sehat</v>
      </c>
      <c r="BU31" s="36">
        <f t="shared" ref="BU31:BU34" si="198">IFS(BT31="kurang sehat",0,BT31="sehat",1,BT31="sangat sehat",2)</f>
        <v>1</v>
      </c>
      <c r="BV31" s="36">
        <f t="shared" si="35"/>
        <v>-5003.127067</v>
      </c>
      <c r="BW31" s="36">
        <f t="shared" si="179"/>
        <v>0</v>
      </c>
      <c r="BX31" s="36">
        <f>Rujukan!T191*15416/BX28</f>
        <v>172.2506414</v>
      </c>
      <c r="BY31" s="36" t="str">
        <f>IF(BX31&gt;1,"sehat","kurang sehat")</f>
        <v>sehat</v>
      </c>
      <c r="BZ31" s="36">
        <f t="shared" ref="BZ31:BZ34" si="199">IFS(BY31="kurang sehat",0,BY31="sehat",1,BY31="sangat sehat",2)</f>
        <v>1</v>
      </c>
      <c r="CA31" s="36">
        <f>Rujukan!U191*15416/CA28</f>
        <v>344.1188917</v>
      </c>
      <c r="CB31" s="36" t="str">
        <f>IF(CA31&gt;1,"sehat","kurang sehat")</f>
        <v>sehat</v>
      </c>
      <c r="CC31" s="36">
        <f t="shared" ref="CC31:CC34" si="200">IFS(CB31="kurang sehat",0,CB31="sehat",1,CB31="sangat sehat",2)</f>
        <v>1</v>
      </c>
      <c r="CD31" s="36">
        <f t="shared" si="39"/>
        <v>-171.8682503</v>
      </c>
      <c r="CE31" s="36">
        <f t="shared" si="180"/>
        <v>0</v>
      </c>
    </row>
    <row r="32">
      <c r="A32" s="224">
        <v>1.0</v>
      </c>
      <c r="B32" s="35" t="s">
        <v>99</v>
      </c>
      <c r="C32" s="55" t="s">
        <v>684</v>
      </c>
      <c r="D32" s="36">
        <f>D31/D27</f>
        <v>0.1479416473</v>
      </c>
      <c r="E32" s="36" t="str">
        <f>IF(AND(D32&gt;=5,D32&lt;30),"sehat",IF(D32&gt;30,"kurang sehat","sangat sehat"))</f>
        <v>sangat sehat</v>
      </c>
      <c r="F32" s="36">
        <f t="shared" si="181"/>
        <v>2</v>
      </c>
      <c r="G32" s="36">
        <f>G31/G27</f>
        <v>0.1254310539</v>
      </c>
      <c r="H32" s="36" t="str">
        <f>IF(AND(G32&gt;=5,G32&lt;30),"sehat",IF(G32&gt;30,"kurang sehat","sangat sehat"))</f>
        <v>sangat sehat</v>
      </c>
      <c r="I32" s="36">
        <f t="shared" si="182"/>
        <v>2</v>
      </c>
      <c r="J32" s="36">
        <f t="shared" si="3"/>
        <v>0.02251059337</v>
      </c>
      <c r="K32" s="36">
        <f t="shared" si="171"/>
        <v>1</v>
      </c>
      <c r="L32" s="36">
        <f>L31/L27</f>
        <v>0.02797523466</v>
      </c>
      <c r="M32" s="36" t="str">
        <f>IF(AND(L32&gt;=5,L32&lt;30),"sehat",IF(L32&gt;30,"kurang sehat","sangat sehat"))</f>
        <v>sangat sehat</v>
      </c>
      <c r="N32" s="36">
        <f t="shared" si="183"/>
        <v>2</v>
      </c>
      <c r="O32" s="36">
        <f>O31/O27</f>
        <v>187311.7794</v>
      </c>
      <c r="P32" s="36" t="str">
        <f>IF(AND(O32&gt;=5,O32&lt;30),"sehat",IF(O32&gt;30,"kurang sehat","sangat sehat"))</f>
        <v>kurang sehat</v>
      </c>
      <c r="Q32" s="36">
        <f t="shared" si="184"/>
        <v>0</v>
      </c>
      <c r="R32" s="36">
        <f t="shared" si="7"/>
        <v>-187311.7514</v>
      </c>
      <c r="S32" s="36">
        <f t="shared" si="172"/>
        <v>0</v>
      </c>
      <c r="T32" s="36">
        <f>T31/T27</f>
        <v>0.2442318164</v>
      </c>
      <c r="U32" s="36" t="str">
        <f>IF(AND(T32&gt;=5,T32&lt;30),"sehat",IF(T32&gt;30,"kurang sehat","sangat sehat"))</f>
        <v>sangat sehat</v>
      </c>
      <c r="V32" s="36">
        <f t="shared" si="185"/>
        <v>2</v>
      </c>
      <c r="W32" s="36">
        <f>W31/W27</f>
        <v>0.021115725</v>
      </c>
      <c r="X32" s="36" t="str">
        <f>IF(AND(W32&gt;=5,W32&lt;30),"sehat",IF(W32&gt;30,"kurang sehat","sangat sehat"))</f>
        <v>sangat sehat</v>
      </c>
      <c r="Y32" s="36">
        <f t="shared" si="186"/>
        <v>2</v>
      </c>
      <c r="Z32" s="36">
        <f t="shared" si="11"/>
        <v>0.2231160914</v>
      </c>
      <c r="AA32" s="36">
        <f t="shared" si="173"/>
        <v>1</v>
      </c>
      <c r="AB32" s="36">
        <f>AB31/AB27</f>
        <v>0.0356497945</v>
      </c>
      <c r="AC32" s="36" t="str">
        <f>IF(AND(AB32&gt;=5,AB32&lt;30),"sehat",IF(AB32&gt;30,"kurang sehat","sangat sehat"))</f>
        <v>sangat sehat</v>
      </c>
      <c r="AD32" s="36">
        <f t="shared" si="187"/>
        <v>2</v>
      </c>
      <c r="AE32" s="36">
        <f>AE31/AE27</f>
        <v>0.02991975126</v>
      </c>
      <c r="AF32" s="36" t="str">
        <f>IF(AND(AE32&gt;=5,AE32&lt;30),"sehat",IF(AE32&gt;30,"kurang sehat","sangat sehat"))</f>
        <v>sangat sehat</v>
      </c>
      <c r="AG32" s="36">
        <f t="shared" si="188"/>
        <v>2</v>
      </c>
      <c r="AH32" s="36">
        <f t="shared" si="15"/>
        <v>0.005730043235</v>
      </c>
      <c r="AI32" s="36">
        <f t="shared" si="174"/>
        <v>1</v>
      </c>
      <c r="AJ32" s="36">
        <f>AJ31/AJ27</f>
        <v>0.06372581948</v>
      </c>
      <c r="AK32" s="36" t="str">
        <f>IF(AND(AJ32&gt;=5,AJ32&lt;30),"sehat",IF(AJ32&gt;30,"kurang sehat","sangat sehat"))</f>
        <v>sangat sehat</v>
      </c>
      <c r="AL32" s="36">
        <f t="shared" si="189"/>
        <v>2</v>
      </c>
      <c r="AM32" s="36">
        <f>AM31/AM27</f>
        <v>0.0171535415</v>
      </c>
      <c r="AN32" s="36" t="str">
        <f>IF(AND(AM32&gt;=5,AM32&lt;30),"sehat",IF(AM32&gt;30,"kurang sehat","sangat sehat"))</f>
        <v>sangat sehat</v>
      </c>
      <c r="AO32" s="36">
        <f t="shared" si="190"/>
        <v>2</v>
      </c>
      <c r="AP32" s="36">
        <f t="shared" si="19"/>
        <v>0.04657227798</v>
      </c>
      <c r="AQ32" s="36">
        <f t="shared" si="175"/>
        <v>1</v>
      </c>
      <c r="AR32" s="36">
        <f>AR31/AR27</f>
        <v>0.7168420085</v>
      </c>
      <c r="AS32" s="36" t="str">
        <f>IF(AND(AR32&gt;=5,AR32&lt;30),"sehat",IF(AR32&gt;30,"kurang sehat","sangat sehat"))</f>
        <v>sangat sehat</v>
      </c>
      <c r="AT32" s="36">
        <f t="shared" si="191"/>
        <v>2</v>
      </c>
      <c r="AU32" s="36">
        <f>AU31/AU27</f>
        <v>0.2769374048</v>
      </c>
      <c r="AV32" s="36" t="str">
        <f>IF(AND(AU32&gt;=5,AU32&lt;30),"sehat",IF(AU32&gt;30,"kurang sehat","sangat sehat"))</f>
        <v>sangat sehat</v>
      </c>
      <c r="AW32" s="36">
        <f t="shared" si="192"/>
        <v>2</v>
      </c>
      <c r="AX32" s="36">
        <f t="shared" si="23"/>
        <v>0.4399046037</v>
      </c>
      <c r="AY32" s="36">
        <f t="shared" si="176"/>
        <v>1</v>
      </c>
      <c r="AZ32" s="36">
        <f>AZ31/AZ27</f>
        <v>0.05636024118</v>
      </c>
      <c r="BA32" s="36" t="str">
        <f>IF(AND(AZ32&gt;=5,AZ32&lt;30),"sehat",IF(AZ32&gt;30,"kurang sehat","sangat sehat"))</f>
        <v>sangat sehat</v>
      </c>
      <c r="BB32" s="36">
        <f t="shared" si="193"/>
        <v>2</v>
      </c>
      <c r="BC32" s="36">
        <f>BC31/BC27</f>
        <v>20950.04465</v>
      </c>
      <c r="BD32" s="36" t="str">
        <f>IF(AND(BC32&gt;=5,BC32&lt;30),"sehat",IF(BC32&gt;30,"kurang sehat","sangat sehat"))</f>
        <v>kurang sehat</v>
      </c>
      <c r="BE32" s="36">
        <f t="shared" si="194"/>
        <v>0</v>
      </c>
      <c r="BF32" s="36">
        <f t="shared" si="27"/>
        <v>-20949.98829</v>
      </c>
      <c r="BG32" s="36">
        <f t="shared" si="177"/>
        <v>0</v>
      </c>
      <c r="BH32" s="36">
        <f>BH31/BH27</f>
        <v>0.06183248199</v>
      </c>
      <c r="BI32" s="36" t="str">
        <f>IF(AND(BH32&gt;=5,BH32&lt;30),"sehat",IF(BH32&gt;30,"kurang sehat","sangat sehat"))</f>
        <v>sangat sehat</v>
      </c>
      <c r="BJ32" s="36">
        <f t="shared" si="195"/>
        <v>2</v>
      </c>
      <c r="BK32" s="36">
        <f>BK31/BK27</f>
        <v>0.07809917984</v>
      </c>
      <c r="BL32" s="36" t="str">
        <f>IF(AND(BK32&gt;=5,BK32&lt;30),"sehat",IF(BK32&gt;30,"kurang sehat","sangat sehat"))</f>
        <v>sangat sehat</v>
      </c>
      <c r="BM32" s="36">
        <f t="shared" si="196"/>
        <v>2</v>
      </c>
      <c r="BN32" s="36">
        <f t="shared" si="31"/>
        <v>-0.01626669785</v>
      </c>
      <c r="BO32" s="36">
        <f t="shared" si="178"/>
        <v>0</v>
      </c>
      <c r="BP32" s="36">
        <f>BP31/BP27</f>
        <v>0.06035860317</v>
      </c>
      <c r="BQ32" s="36" t="str">
        <f>IF(AND(BP32&gt;=5,BP32&lt;30),"sehat",IF(BP32&gt;30,"kurang sehat","sangat sehat"))</f>
        <v>sangat sehat</v>
      </c>
      <c r="BR32" s="36">
        <f t="shared" si="197"/>
        <v>2</v>
      </c>
      <c r="BS32" s="36">
        <f>BS31/BS27</f>
        <v>6.668629581</v>
      </c>
      <c r="BT32" s="36" t="str">
        <f>IF(AND(BS32&gt;=5,BS32&lt;30),"sehat",IF(BS32&gt;30,"kurang sehat","sangat sehat"))</f>
        <v>sehat</v>
      </c>
      <c r="BU32" s="36">
        <f t="shared" si="198"/>
        <v>1</v>
      </c>
      <c r="BV32" s="36">
        <f t="shared" si="35"/>
        <v>-6.608270977</v>
      </c>
      <c r="BW32" s="36">
        <f t="shared" si="179"/>
        <v>0</v>
      </c>
      <c r="BX32" s="36">
        <f>BX31/BX27</f>
        <v>0.1290266977</v>
      </c>
      <c r="BY32" s="36" t="str">
        <f>IF(AND(BX32&gt;=5,BX32&lt;30),"sehat",IF(BX32&gt;30,"kurang sehat","sangat sehat"))</f>
        <v>sangat sehat</v>
      </c>
      <c r="BZ32" s="36">
        <f t="shared" si="199"/>
        <v>2</v>
      </c>
      <c r="CA32" s="36">
        <f>CA31/CA27</f>
        <v>0.212419069</v>
      </c>
      <c r="CB32" s="36" t="str">
        <f>IF(AND(CA32&gt;=5,CA32&lt;30),"sehat",IF(CA32&gt;30,"kurang sehat","sangat sehat"))</f>
        <v>sangat sehat</v>
      </c>
      <c r="CC32" s="36">
        <f t="shared" si="200"/>
        <v>2</v>
      </c>
      <c r="CD32" s="36">
        <f t="shared" si="39"/>
        <v>-0.08339237129</v>
      </c>
      <c r="CE32" s="36">
        <f t="shared" si="180"/>
        <v>0</v>
      </c>
    </row>
    <row r="33">
      <c r="A33" s="224">
        <v>0.0</v>
      </c>
      <c r="B33" s="35" t="s">
        <v>102</v>
      </c>
      <c r="C33" s="55" t="s">
        <v>103</v>
      </c>
      <c r="D33" s="36">
        <f>D27/D29</f>
        <v>0.9134010943</v>
      </c>
      <c r="E33" s="36" t="str">
        <f>IF(AND(D33&gt;=0.5,D33&lt;2.5),"sehat",IF(D33&gt;2.5,"kurang sehat","sangat sehat"))</f>
        <v>sehat</v>
      </c>
      <c r="F33" s="36">
        <f t="shared" si="181"/>
        <v>1</v>
      </c>
      <c r="G33" s="36">
        <f>G27/G29</f>
        <v>0.9468088499</v>
      </c>
      <c r="H33" s="36" t="str">
        <f>IF(AND(G33&gt;=0.5,G33&lt;2.5),"sehat",IF(G33&gt;2.5,"kurang sehat","sangat sehat"))</f>
        <v>sehat</v>
      </c>
      <c r="I33" s="36">
        <f t="shared" si="182"/>
        <v>1</v>
      </c>
      <c r="J33" s="36">
        <f t="shared" si="3"/>
        <v>-0.03340775557</v>
      </c>
      <c r="K33" s="36">
        <f>IF(J33&lt;0,1,0)</f>
        <v>1</v>
      </c>
      <c r="L33" s="36">
        <f>L27/L29</f>
        <v>7.746911213</v>
      </c>
      <c r="M33" s="36" t="str">
        <f>IF(AND(L33&gt;=0.5,L33&lt;2.5),"sehat",IF(L33&gt;2.5,"kurang sehat","sangat sehat"))</f>
        <v>kurang sehat</v>
      </c>
      <c r="N33" s="36">
        <f t="shared" si="183"/>
        <v>0</v>
      </c>
      <c r="O33" s="36">
        <f>O27/O29</f>
        <v>9.593137843</v>
      </c>
      <c r="P33" s="36" t="str">
        <f>IF(AND(O33&gt;=0.5,O33&lt;2.5),"sehat",IF(O33&gt;2.5,"kurang sehat","sangat sehat"))</f>
        <v>kurang sehat</v>
      </c>
      <c r="Q33" s="36">
        <f t="shared" si="184"/>
        <v>0</v>
      </c>
      <c r="R33" s="36">
        <f t="shared" si="7"/>
        <v>-1.84622663</v>
      </c>
      <c r="S33" s="36">
        <f>IF(R33&lt;0,1,0)</f>
        <v>1</v>
      </c>
      <c r="T33" s="36">
        <f>T27/T29</f>
        <v>1.00426896</v>
      </c>
      <c r="U33" s="36" t="str">
        <f>IF(AND(T33&gt;=0.5,T33&lt;2.5),"sehat",IF(T33&gt;2.5,"kurang sehat","sangat sehat"))</f>
        <v>sehat</v>
      </c>
      <c r="V33" s="36">
        <f t="shared" si="185"/>
        <v>1</v>
      </c>
      <c r="W33" s="36">
        <f>W27/W29</f>
        <v>1.086572646</v>
      </c>
      <c r="X33" s="36" t="str">
        <f>IF(AND(W33&gt;=0.5,W33&lt;2.5),"sehat",IF(W33&gt;2.5,"kurang sehat","sangat sehat"))</f>
        <v>sehat</v>
      </c>
      <c r="Y33" s="36">
        <f t="shared" si="186"/>
        <v>1</v>
      </c>
      <c r="Z33" s="36">
        <f t="shared" si="11"/>
        <v>-0.08230368592</v>
      </c>
      <c r="AA33" s="36">
        <f>IF(Z33&lt;0,1,0)</f>
        <v>1</v>
      </c>
      <c r="AB33" s="36">
        <f>AB27/AB29</f>
        <v>39.82845928</v>
      </c>
      <c r="AC33" s="36" t="str">
        <f>IF(AND(AB33&gt;=0.5,AB33&lt;2.5),"sehat",IF(AB33&gt;2.5,"kurang sehat","sangat sehat"))</f>
        <v>kurang sehat</v>
      </c>
      <c r="AD33" s="36">
        <f t="shared" si="187"/>
        <v>0</v>
      </c>
      <c r="AE33" s="36">
        <f>AE27/AE29</f>
        <v>44.85702192</v>
      </c>
      <c r="AF33" s="36" t="str">
        <f>IF(AND(AE33&gt;=0.5,AE33&lt;2.5),"sehat",IF(AE33&gt;2.5,"kurang sehat","sangat sehat"))</f>
        <v>kurang sehat</v>
      </c>
      <c r="AG33" s="36">
        <f t="shared" si="188"/>
        <v>0</v>
      </c>
      <c r="AH33" s="36">
        <f t="shared" si="15"/>
        <v>-5.028562637</v>
      </c>
      <c r="AI33" s="36">
        <f>IF(AH33&lt;0,1,0)</f>
        <v>1</v>
      </c>
      <c r="AJ33" s="36">
        <f>AJ27/AJ29</f>
        <v>2.394031438</v>
      </c>
      <c r="AK33" s="36" t="str">
        <f>IF(AND(AJ33&gt;=0.5,AJ33&lt;2.5),"sehat",IF(AJ33&gt;2.5,"kurang sehat","sangat sehat"))</f>
        <v>sehat</v>
      </c>
      <c r="AL33" s="36">
        <f t="shared" si="189"/>
        <v>1</v>
      </c>
      <c r="AM33" s="36">
        <f>AM27/AM29</f>
        <v>2.45874854</v>
      </c>
      <c r="AN33" s="36" t="str">
        <f>IF(AND(AM33&gt;=0.5,AM33&lt;2.5),"sehat",IF(AM33&gt;2.5,"kurang sehat","sangat sehat"))</f>
        <v>sehat</v>
      </c>
      <c r="AO33" s="36">
        <f t="shared" si="190"/>
        <v>1</v>
      </c>
      <c r="AP33" s="36">
        <f t="shared" si="19"/>
        <v>-0.06471710227</v>
      </c>
      <c r="AQ33" s="36">
        <f>IF(AP33&lt;0,1,0)</f>
        <v>1</v>
      </c>
      <c r="AR33" s="36">
        <f>AR27/AR29</f>
        <v>0.4924054906</v>
      </c>
      <c r="AS33" s="36" t="str">
        <f>IF(AND(AR33&gt;=0.5,AR33&lt;2.5),"sehat",IF(AR33&gt;2.5,"kurang sehat","sangat sehat"))</f>
        <v>sangat sehat</v>
      </c>
      <c r="AT33" s="36">
        <f t="shared" si="191"/>
        <v>2</v>
      </c>
      <c r="AU33" s="36">
        <f>AU27/AU29</f>
        <v>0.5524178094</v>
      </c>
      <c r="AV33" s="36" t="str">
        <f>IF(AND(AU33&gt;=0.5,AU33&lt;2.5),"sehat",IF(AU33&gt;2.5,"kurang sehat","sangat sehat"))</f>
        <v>sehat</v>
      </c>
      <c r="AW33" s="36">
        <f t="shared" si="192"/>
        <v>1</v>
      </c>
      <c r="AX33" s="36">
        <f t="shared" si="23"/>
        <v>-0.06001231881</v>
      </c>
      <c r="AY33" s="36">
        <f>IF(AX33&lt;0,1,0)</f>
        <v>1</v>
      </c>
      <c r="AZ33" s="36">
        <f>AZ27/AZ29</f>
        <v>1.65018526</v>
      </c>
      <c r="BA33" s="36" t="str">
        <f>IF(AND(AZ33&gt;=0.5,AZ33&lt;2.5),"sehat",IF(AZ33&gt;2.5,"kurang sehat","sangat sehat"))</f>
        <v>sehat</v>
      </c>
      <c r="BB33" s="36">
        <f t="shared" si="193"/>
        <v>1</v>
      </c>
      <c r="BC33" s="36">
        <f>BC27/BC29</f>
        <v>1.86254249</v>
      </c>
      <c r="BD33" s="36" t="str">
        <f>IF(AND(BC33&gt;=0.5,BC33&lt;2.5),"sehat",IF(BC33&gt;2.5,"kurang sehat","sangat sehat"))</f>
        <v>sehat</v>
      </c>
      <c r="BE33" s="36">
        <f t="shared" si="194"/>
        <v>1</v>
      </c>
      <c r="BF33" s="36">
        <f t="shared" si="27"/>
        <v>-0.2123572294</v>
      </c>
      <c r="BG33" s="36">
        <f>IF(BF33&lt;0,1,0)</f>
        <v>1</v>
      </c>
      <c r="BH33" s="36">
        <f>BH27/BH29</f>
        <v>1.99599192</v>
      </c>
      <c r="BI33" s="36" t="str">
        <f>IF(AND(BH33&gt;=0.5,BH33&lt;2.5),"sehat",IF(BH33&gt;2.5,"kurang sehat","sangat sehat"))</f>
        <v>sehat</v>
      </c>
      <c r="BJ33" s="36">
        <f t="shared" si="195"/>
        <v>1</v>
      </c>
      <c r="BK33" s="36">
        <f>BK27/BK29</f>
        <v>1.4335046</v>
      </c>
      <c r="BL33" s="36" t="str">
        <f>IF(AND(BK33&gt;=0.5,BK33&lt;2.5),"sehat",IF(BK33&gt;2.5,"kurang sehat","sangat sehat"))</f>
        <v>sehat</v>
      </c>
      <c r="BM33" s="36">
        <f t="shared" si="196"/>
        <v>1</v>
      </c>
      <c r="BN33" s="36">
        <f t="shared" si="31"/>
        <v>0.5624873196</v>
      </c>
      <c r="BO33" s="36">
        <f>IF(BN33&lt;0,1,0)</f>
        <v>0</v>
      </c>
      <c r="BP33" s="36">
        <f>BP27/BP29</f>
        <v>4.651587254</v>
      </c>
      <c r="BQ33" s="36" t="str">
        <f>IF(AND(BP33&gt;=0.5,BP33&lt;2.5),"sehat",IF(BP33&gt;2.5,"kurang sehat","sangat sehat"))</f>
        <v>kurang sehat</v>
      </c>
      <c r="BR33" s="36">
        <f t="shared" si="197"/>
        <v>0</v>
      </c>
      <c r="BS33" s="36">
        <f>BS27/BS29</f>
        <v>6.461321219</v>
      </c>
      <c r="BT33" s="36" t="str">
        <f>IF(AND(BS33&gt;=0.5,BS33&lt;2.5),"sehat",IF(BS33&gt;2.5,"kurang sehat","sangat sehat"))</f>
        <v>kurang sehat</v>
      </c>
      <c r="BU33" s="36">
        <f t="shared" si="198"/>
        <v>0</v>
      </c>
      <c r="BV33" s="36">
        <f t="shared" si="35"/>
        <v>-1.809733964</v>
      </c>
      <c r="BW33" s="36">
        <f>IF(BV33&lt;0,1,0)</f>
        <v>1</v>
      </c>
      <c r="BX33" s="36">
        <f>BX27/BX29</f>
        <v>0.9965307165</v>
      </c>
      <c r="BY33" s="36" t="str">
        <f>IF(AND(BX33&gt;=0.5,BX33&lt;2.5),"sehat",IF(BX33&gt;2.5,"kurang sehat","sangat sehat"))</f>
        <v>sehat</v>
      </c>
      <c r="BZ33" s="36">
        <f t="shared" si="199"/>
        <v>1</v>
      </c>
      <c r="CA33" s="36">
        <f>CA27/CA29</f>
        <v>1.431620835</v>
      </c>
      <c r="CB33" s="36" t="str">
        <f>IF(AND(CA33&gt;=0.5,CA33&lt;2.5),"sehat",IF(CA33&gt;2.5,"kurang sehat","sangat sehat"))</f>
        <v>sehat</v>
      </c>
      <c r="CC33" s="36">
        <f t="shared" si="200"/>
        <v>1</v>
      </c>
      <c r="CD33" s="36">
        <f t="shared" si="39"/>
        <v>-0.4350901181</v>
      </c>
      <c r="CE33" s="36">
        <f>IF(CD33&lt;0,1,0)</f>
        <v>1</v>
      </c>
    </row>
    <row r="34">
      <c r="A34" s="224">
        <v>1.0</v>
      </c>
      <c r="B34" s="35" t="s">
        <v>105</v>
      </c>
      <c r="C34" s="230" t="s">
        <v>673</v>
      </c>
      <c r="D34" s="36">
        <f>D30/D27</f>
        <v>0.09185840708</v>
      </c>
      <c r="E34" s="36" t="str">
        <f>IF(AND(D34&gt;=0.05,D34&lt;=0.1),"sehat",IF(D34&lt;0.05,"kurang sehat","sangat sehat"))</f>
        <v>sehat</v>
      </c>
      <c r="F34" s="36">
        <f t="shared" si="181"/>
        <v>1</v>
      </c>
      <c r="G34" s="36">
        <f>G30/G27</f>
        <v>0.1122807018</v>
      </c>
      <c r="H34" s="36" t="str">
        <f>IF(AND(G34&gt;=0.05,G34&lt;=0.1),"sehat",IF(G34&lt;0.05,"kurang sehat","sangat sehat"))</f>
        <v>sangat sehat</v>
      </c>
      <c r="I34" s="36">
        <f t="shared" si="182"/>
        <v>2</v>
      </c>
      <c r="J34" s="36">
        <f t="shared" si="3"/>
        <v>-0.02042229467</v>
      </c>
      <c r="K34" s="36">
        <f>IF(J34&gt;0,1,0)</f>
        <v>0</v>
      </c>
      <c r="L34" s="36">
        <f>L30/L27</f>
        <v>0.009788395904</v>
      </c>
      <c r="M34" s="36" t="str">
        <f>IF(AND(L34&gt;=0.05,L34&lt;=0.1),"sehat",IF(L34&lt;0.05,"kurang sehat","sangat sehat"))</f>
        <v>kurang sehat</v>
      </c>
      <c r="N34" s="36">
        <f t="shared" si="183"/>
        <v>0</v>
      </c>
      <c r="O34" s="36">
        <f>O30/O27</f>
        <v>0.009079245283</v>
      </c>
      <c r="P34" s="36" t="str">
        <f>IF(AND(O34&gt;=0.05,O34&lt;=0.1),"sehat",IF(O34&lt;0.05,"kurang sehat","sangat sehat"))</f>
        <v>kurang sehat</v>
      </c>
      <c r="Q34" s="36">
        <f t="shared" si="184"/>
        <v>0</v>
      </c>
      <c r="R34" s="36">
        <f t="shared" si="7"/>
        <v>0.0007091506214</v>
      </c>
      <c r="S34" s="36">
        <f>IF(R34&gt;0,1,0)</f>
        <v>1</v>
      </c>
      <c r="T34" s="36">
        <f>T30/T27</f>
        <v>0.1003314917</v>
      </c>
      <c r="U34" s="36" t="str">
        <f>IF(AND(T34&gt;=0.05,T34&lt;=0.1),"sehat",IF(T34&lt;0.05,"kurang sehat","sangat sehat"))</f>
        <v>sangat sehat</v>
      </c>
      <c r="V34" s="36">
        <f t="shared" si="185"/>
        <v>2</v>
      </c>
      <c r="W34" s="36">
        <f>W30/W27</f>
        <v>0.2685714286</v>
      </c>
      <c r="X34" s="36" t="str">
        <f>IF(AND(W34&gt;=0.05,W34&lt;=0.1),"sehat",IF(W34&lt;0.05,"kurang sehat","sangat sehat"))</f>
        <v>sangat sehat</v>
      </c>
      <c r="Y34" s="36">
        <f t="shared" si="186"/>
        <v>2</v>
      </c>
      <c r="Z34" s="36">
        <f t="shared" si="11"/>
        <v>-0.1682399369</v>
      </c>
      <c r="AA34" s="36">
        <f>IF(Z34&gt;0,1,0)</f>
        <v>0</v>
      </c>
      <c r="AB34" s="36">
        <f>AB30/AB27</f>
        <v>0.03796033994</v>
      </c>
      <c r="AC34" s="36" t="str">
        <f>IF(AND(AB34&gt;=0.05,AB34&lt;=0.1),"sehat",IF(AB34&lt;0.05,"kurang sehat","sangat sehat"))</f>
        <v>kurang sehat</v>
      </c>
      <c r="AD34" s="36">
        <f t="shared" si="187"/>
        <v>0</v>
      </c>
      <c r="AE34" s="36">
        <f>AE30/AE27</f>
        <v>0.03255319149</v>
      </c>
      <c r="AF34" s="36" t="str">
        <f>IF(AND(AE34&gt;=0.05,AE34&lt;=0.1),"sehat",IF(AE34&lt;0.05,"kurang sehat","sangat sehat"))</f>
        <v>kurang sehat</v>
      </c>
      <c r="AG34" s="36">
        <f t="shared" si="188"/>
        <v>0</v>
      </c>
      <c r="AH34" s="36">
        <f t="shared" si="15"/>
        <v>0.005407148454</v>
      </c>
      <c r="AI34" s="36">
        <f>IF(AH34&gt;0,1,0)</f>
        <v>1</v>
      </c>
      <c r="AJ34" s="36">
        <f>AJ30/AJ27</f>
        <v>0.004469273743</v>
      </c>
      <c r="AK34" s="36" t="str">
        <f>IF(AND(AJ34&gt;=0.05,AJ34&lt;=0.1),"sehat",IF(AJ34&lt;0.05,"kurang sehat","sangat sehat"))</f>
        <v>kurang sehat</v>
      </c>
      <c r="AL34" s="36">
        <f t="shared" si="189"/>
        <v>0</v>
      </c>
      <c r="AM34" s="36">
        <f>AM30/AM27</f>
        <v>0</v>
      </c>
      <c r="AN34" s="36" t="str">
        <f>IF(AND(AM34&gt;=0.05,AM34&lt;=0.1),"sehat",IF(AM34&lt;0.05,"kurang sehat","sangat sehat"))</f>
        <v>kurang sehat</v>
      </c>
      <c r="AO34" s="36">
        <f t="shared" si="190"/>
        <v>0</v>
      </c>
      <c r="AP34" s="36">
        <f t="shared" si="19"/>
        <v>0.004469273743</v>
      </c>
      <c r="AQ34" s="36">
        <f>IF(AP34&gt;0,1,0)</f>
        <v>1</v>
      </c>
      <c r="AR34" s="36">
        <f>AR30/AR27</f>
        <v>0</v>
      </c>
      <c r="AS34" s="36" t="str">
        <f>IF(AND(AR34&gt;=0.05,AR34&lt;=0.1),"sehat",IF(AR34&lt;0.05,"kurang sehat","sangat sehat"))</f>
        <v>kurang sehat</v>
      </c>
      <c r="AT34" s="36">
        <f t="shared" si="191"/>
        <v>0</v>
      </c>
      <c r="AU34" s="36">
        <f>AU30/AU27</f>
        <v>0.005730659026</v>
      </c>
      <c r="AV34" s="36" t="str">
        <f>IF(AND(AU34&gt;=0.05,AU34&lt;=0.1),"sehat",IF(AU34&lt;0.05,"kurang sehat","sangat sehat"))</f>
        <v>kurang sehat</v>
      </c>
      <c r="AW34" s="36">
        <f t="shared" si="192"/>
        <v>0</v>
      </c>
      <c r="AX34" s="36">
        <f t="shared" si="23"/>
        <v>-0.005730659026</v>
      </c>
      <c r="AY34" s="36">
        <f>IF(AX34&gt;0,1,0)</f>
        <v>0</v>
      </c>
      <c r="AZ34" s="36">
        <f>AZ30/AZ27</f>
        <v>0.009574468085</v>
      </c>
      <c r="BA34" s="36" t="str">
        <f>IF(AND(AZ34&gt;=0.05,AZ34&lt;=0.1),"sehat",IF(AZ34&lt;0.05,"kurang sehat","sangat sehat"))</f>
        <v>kurang sehat</v>
      </c>
      <c r="BB34" s="36">
        <f t="shared" si="193"/>
        <v>0</v>
      </c>
      <c r="BC34" s="36">
        <f>BC30/BC27</f>
        <v>0.01616161616</v>
      </c>
      <c r="BD34" s="36" t="str">
        <f>IF(AND(BC34&gt;=0.05,BC34&lt;=0.1),"sehat",IF(BC34&lt;0.05,"kurang sehat","sangat sehat"))</f>
        <v>kurang sehat</v>
      </c>
      <c r="BE34" s="36">
        <f t="shared" si="194"/>
        <v>0</v>
      </c>
      <c r="BF34" s="36">
        <f t="shared" si="27"/>
        <v>-0.006587148077</v>
      </c>
      <c r="BG34" s="36">
        <f>IF(BF34&gt;0,1,0)</f>
        <v>0</v>
      </c>
      <c r="BH34" s="36">
        <f>BH30/BH27</f>
        <v>0.02859722222</v>
      </c>
      <c r="BI34" s="36" t="str">
        <f>IF(AND(BH34&gt;=0.05,BH34&lt;=0.1),"sehat",IF(BH34&lt;0.05,"kurang sehat","sangat sehat"))</f>
        <v>kurang sehat</v>
      </c>
      <c r="BJ34" s="36">
        <f t="shared" si="195"/>
        <v>0</v>
      </c>
      <c r="BK34" s="36">
        <f>BK30/BK27</f>
        <v>0.06262096774</v>
      </c>
      <c r="BL34" s="36" t="str">
        <f>IF(AND(BK34&gt;=0.05,BK34&lt;=0.1),"sehat",IF(BK34&lt;0.05,"kurang sehat","sangat sehat"))</f>
        <v>sehat</v>
      </c>
      <c r="BM34" s="36">
        <f t="shared" si="196"/>
        <v>1</v>
      </c>
      <c r="BN34" s="36">
        <f t="shared" si="31"/>
        <v>-0.03402374552</v>
      </c>
      <c r="BO34" s="36">
        <f>IF(BN34&gt;0,1,0)</f>
        <v>0</v>
      </c>
      <c r="BP34" s="36">
        <f>BP30/BP27</f>
        <v>0.024</v>
      </c>
      <c r="BQ34" s="36" t="str">
        <f>IF(AND(BP34&gt;=0.05,BP34&lt;=0.1),"sehat",IF(BP34&lt;0.05,"kurang sehat","sangat sehat"))</f>
        <v>kurang sehat</v>
      </c>
      <c r="BR34" s="36">
        <f t="shared" si="197"/>
        <v>0</v>
      </c>
      <c r="BS34" s="36">
        <f>BS30/BS27</f>
        <v>0.04834437086</v>
      </c>
      <c r="BT34" s="36" t="str">
        <f>IF(AND(BS34&gt;=0.05,BS34&lt;=0.1),"sehat",IF(BS34&lt;0.05,"kurang sehat","sangat sehat"))</f>
        <v>kurang sehat</v>
      </c>
      <c r="BU34" s="36">
        <f t="shared" si="198"/>
        <v>0</v>
      </c>
      <c r="BV34" s="36">
        <f t="shared" si="35"/>
        <v>-0.02434437086</v>
      </c>
      <c r="BW34" s="36">
        <f>IF(BV34&gt;0,1,0)</f>
        <v>0</v>
      </c>
      <c r="BX34" s="36">
        <f>BX30/BX27</f>
        <v>0.04734082397</v>
      </c>
      <c r="BY34" s="36" t="str">
        <f>IF(AND(BX34&gt;=0.05,BX34&lt;=0.1),"sehat",IF(BX34&lt;0.05,"kurang sehat","sangat sehat"))</f>
        <v>kurang sehat</v>
      </c>
      <c r="BZ34" s="36">
        <f t="shared" si="199"/>
        <v>0</v>
      </c>
      <c r="CA34" s="36">
        <f>CA30/CA27</f>
        <v>0.04635802469</v>
      </c>
      <c r="CB34" s="36" t="str">
        <f>IF(AND(CA34&gt;=0.05,CA34&lt;=0.1),"sehat",IF(CA34&lt;0.05,"kurang sehat","sangat sehat"))</f>
        <v>kurang sehat</v>
      </c>
      <c r="CC34" s="36">
        <f t="shared" si="200"/>
        <v>0</v>
      </c>
      <c r="CD34" s="36">
        <f t="shared" si="39"/>
        <v>0.0009827992787</v>
      </c>
      <c r="CE34" s="36">
        <f>IF(CD34&gt;0,1,0)</f>
        <v>1</v>
      </c>
    </row>
    <row r="35">
      <c r="A35" s="226"/>
      <c r="B35" s="226"/>
      <c r="C35" s="231"/>
      <c r="D35" s="226"/>
      <c r="E35" s="226"/>
      <c r="F35" s="225">
        <f>sum(F31:F34)</f>
        <v>5</v>
      </c>
      <c r="G35" s="226"/>
      <c r="H35" s="226"/>
      <c r="I35" s="225">
        <f>sum(I31:I34)</f>
        <v>6</v>
      </c>
      <c r="J35" s="226"/>
      <c r="K35" s="226">
        <f>sum(K27:K34)</f>
        <v>3</v>
      </c>
      <c r="L35" s="226"/>
      <c r="M35" s="226"/>
      <c r="N35" s="225">
        <f>sum(N31:N34)</f>
        <v>3</v>
      </c>
      <c r="O35" s="226"/>
      <c r="P35" s="226"/>
      <c r="Q35" s="225">
        <f>sum(Q31:Q34)</f>
        <v>1</v>
      </c>
      <c r="R35" s="226"/>
      <c r="S35" s="226">
        <f>sum(S27:S34)</f>
        <v>4</v>
      </c>
      <c r="T35" s="226"/>
      <c r="U35" s="226"/>
      <c r="V35" s="225">
        <f>sum(V31:V34)</f>
        <v>6</v>
      </c>
      <c r="W35" s="226"/>
      <c r="X35" s="226"/>
      <c r="Y35" s="225">
        <f>sum(Y31:Y34)</f>
        <v>6</v>
      </c>
      <c r="Z35" s="226"/>
      <c r="AA35" s="226">
        <f>sum(AA27:AA34)</f>
        <v>3</v>
      </c>
      <c r="AB35" s="226"/>
      <c r="AC35" s="226"/>
      <c r="AD35" s="225">
        <f>sum(AD31:AD34)</f>
        <v>3</v>
      </c>
      <c r="AE35" s="226"/>
      <c r="AF35" s="226"/>
      <c r="AG35" s="225">
        <f>sum(AG31:AG34)</f>
        <v>3</v>
      </c>
      <c r="AH35" s="226"/>
      <c r="AI35" s="226">
        <f>sum(AI27:AI34)</f>
        <v>3</v>
      </c>
      <c r="AJ35" s="226"/>
      <c r="AK35" s="226"/>
      <c r="AL35" s="225">
        <f>sum(AL31:AL34)</f>
        <v>4</v>
      </c>
      <c r="AM35" s="226"/>
      <c r="AN35" s="226"/>
      <c r="AO35" s="225">
        <f>sum(AO31:AO34)</f>
        <v>4</v>
      </c>
      <c r="AP35" s="226"/>
      <c r="AQ35" s="226">
        <f>sum(AQ27:AQ34)</f>
        <v>6</v>
      </c>
      <c r="AR35" s="226"/>
      <c r="AS35" s="226"/>
      <c r="AT35" s="225">
        <f>sum(AT31:AT34)</f>
        <v>5</v>
      </c>
      <c r="AU35" s="226"/>
      <c r="AV35" s="226"/>
      <c r="AW35" s="225">
        <f>sum(AW31:AW34)</f>
        <v>4</v>
      </c>
      <c r="AX35" s="226"/>
      <c r="AY35" s="226">
        <f>sum(AY27:AY34)</f>
        <v>3</v>
      </c>
      <c r="AZ35" s="226"/>
      <c r="BA35" s="226"/>
      <c r="BB35" s="225">
        <f>sum(BB31:BB34)</f>
        <v>4</v>
      </c>
      <c r="BC35" s="226"/>
      <c r="BD35" s="226"/>
      <c r="BE35" s="225">
        <f>sum(BE31:BE34)</f>
        <v>2</v>
      </c>
      <c r="BF35" s="226"/>
      <c r="BG35" s="226">
        <f>sum(BG27:BG34)</f>
        <v>1</v>
      </c>
      <c r="BH35" s="226"/>
      <c r="BI35" s="226"/>
      <c r="BJ35" s="225">
        <f>sum(BJ31:BJ34)</f>
        <v>4</v>
      </c>
      <c r="BK35" s="226"/>
      <c r="BL35" s="226"/>
      <c r="BM35" s="225">
        <f>sum(BM31:BM34)</f>
        <v>5</v>
      </c>
      <c r="BN35" s="226"/>
      <c r="BO35" s="226">
        <f>sum(BO27:BO34)</f>
        <v>2</v>
      </c>
      <c r="BP35" s="226"/>
      <c r="BQ35" s="226"/>
      <c r="BR35" s="225">
        <f>sum(BR31:BR34)</f>
        <v>3</v>
      </c>
      <c r="BS35" s="226"/>
      <c r="BT35" s="226"/>
      <c r="BU35" s="225">
        <f>sum(BU31:BU34)</f>
        <v>2</v>
      </c>
      <c r="BV35" s="226"/>
      <c r="BW35" s="226">
        <f>sum(BW27:BW34)</f>
        <v>1</v>
      </c>
      <c r="BX35" s="226"/>
      <c r="BY35" s="226"/>
      <c r="BZ35" s="225">
        <f>sum(BZ31:BZ34)</f>
        <v>4</v>
      </c>
      <c r="CA35" s="226"/>
      <c r="CB35" s="226"/>
      <c r="CC35" s="225">
        <f>sum(CC31:CC34)</f>
        <v>4</v>
      </c>
      <c r="CD35" s="226"/>
      <c r="CE35" s="226">
        <f>sum(CE27:CE34)</f>
        <v>2</v>
      </c>
      <c r="CF35" s="226"/>
      <c r="CG35" s="226"/>
    </row>
    <row r="36">
      <c r="C36" s="232"/>
      <c r="F36" s="233">
        <f>F9+F14+F19+F26+F35</f>
        <v>19</v>
      </c>
      <c r="I36" s="233">
        <f>I9+I14+I19+I26+I35</f>
        <v>21</v>
      </c>
      <c r="K36" s="233">
        <f>K9+K14+K19+K26+K35</f>
        <v>8</v>
      </c>
      <c r="N36" s="233">
        <f>N9+N14+N19+N26+N35</f>
        <v>17</v>
      </c>
      <c r="Q36" s="233">
        <f>Q9+Q14+Q19+Q26+Q35</f>
        <v>15</v>
      </c>
      <c r="S36" s="233">
        <f>S9+S14+S19+S26+S35</f>
        <v>16</v>
      </c>
      <c r="V36" s="233">
        <f>V9+V14+V19+V26+V35</f>
        <v>19</v>
      </c>
      <c r="Y36" s="233">
        <f>Y9+Y14+Y19+Y26+Y35</f>
        <v>22</v>
      </c>
      <c r="AA36" s="233">
        <f>AA9+AA14+AA19+AA26+AA35</f>
        <v>4</v>
      </c>
      <c r="AD36" s="233">
        <f>AD9+AD14+AD19+AD26+AD35</f>
        <v>20</v>
      </c>
      <c r="AG36" s="233">
        <f>AG9+AG14+AG19+AG26+AG35</f>
        <v>18</v>
      </c>
      <c r="AI36" s="233">
        <f>AI9+AI14+AI19+AI26+AI35</f>
        <v>9</v>
      </c>
      <c r="AL36" s="233">
        <f>AL9+AL14+AL19+AL26+AL35</f>
        <v>17</v>
      </c>
      <c r="AO36" s="233">
        <f>AO9+AO14+AO19+AO26+AO35</f>
        <v>19</v>
      </c>
      <c r="AQ36" s="233">
        <f>AQ9+AQ14+AQ19+AQ26+AQ35</f>
        <v>11</v>
      </c>
      <c r="AT36" s="233">
        <f>AT9+AT14+AT19+AT26+AT35</f>
        <v>20</v>
      </c>
      <c r="AW36" s="233">
        <f>AW9+AW14+AW19+AW26+AW35</f>
        <v>19</v>
      </c>
      <c r="AY36" s="233">
        <f>AY9+AY14+AY19+AY26+AY35</f>
        <v>13</v>
      </c>
      <c r="BB36" s="233">
        <f>BB9+BB14+BB19+BB26+BB35</f>
        <v>15</v>
      </c>
      <c r="BE36" s="233">
        <f>BE9+BE14+BE19+BE26+BE35</f>
        <v>18</v>
      </c>
      <c r="BG36" s="233">
        <f>BG9+BG14+BG19+BG26+BG35</f>
        <v>7</v>
      </c>
      <c r="BJ36" s="233">
        <f>BJ9+BJ14+BJ19+BJ26+BJ35</f>
        <v>25</v>
      </c>
      <c r="BM36" s="233">
        <f>BM9+BM14+BM19+BM26+BM35</f>
        <v>26</v>
      </c>
      <c r="BO36" s="233">
        <f>BO9+BO14+BO19+BO26+BO35</f>
        <v>11</v>
      </c>
      <c r="BR36" s="233">
        <f>BR9+BR14+BR19+BR26+BR35</f>
        <v>21</v>
      </c>
      <c r="BU36" s="233">
        <f>BU9+BU14+BU19+BU26+BU35</f>
        <v>20</v>
      </c>
      <c r="BW36" s="233">
        <f>BW9+BW14+BW19+BW26+BW35</f>
        <v>12</v>
      </c>
      <c r="BZ36" s="233">
        <f>BZ9+BZ14+BZ19+BZ26+BZ35</f>
        <v>20</v>
      </c>
      <c r="CC36" s="233">
        <f>CC9+CC14+CC19+CC26+CC35</f>
        <v>26</v>
      </c>
      <c r="CE36" s="233">
        <f>CE9+CE14+CE19+CE26+CE35</f>
        <v>2</v>
      </c>
    </row>
    <row r="37">
      <c r="C37" s="232"/>
    </row>
    <row r="38">
      <c r="C38" s="232"/>
    </row>
    <row r="39">
      <c r="C39" s="232"/>
    </row>
    <row r="40">
      <c r="C40" s="232"/>
    </row>
    <row r="41">
      <c r="C41" s="232"/>
    </row>
    <row r="42">
      <c r="C42" s="232"/>
    </row>
    <row r="43">
      <c r="C43" s="232"/>
    </row>
    <row r="44">
      <c r="C44" s="232"/>
    </row>
    <row r="45">
      <c r="C45" s="232"/>
    </row>
    <row r="46">
      <c r="C46" s="232"/>
    </row>
    <row r="47">
      <c r="C47" s="232"/>
    </row>
    <row r="48">
      <c r="C48" s="232"/>
    </row>
    <row r="49">
      <c r="C49" s="232"/>
    </row>
    <row r="50">
      <c r="C50" s="232"/>
    </row>
    <row r="51">
      <c r="C51" s="232"/>
    </row>
    <row r="52">
      <c r="C52" s="232"/>
    </row>
    <row r="53">
      <c r="C53" s="232"/>
    </row>
    <row r="54">
      <c r="C54" s="232"/>
    </row>
    <row r="55">
      <c r="C55" s="232"/>
    </row>
    <row r="56">
      <c r="C56" s="232"/>
    </row>
    <row r="57">
      <c r="C57" s="232"/>
    </row>
    <row r="58">
      <c r="C58" s="232"/>
    </row>
    <row r="59">
      <c r="C59" s="232"/>
    </row>
    <row r="60">
      <c r="C60" s="232"/>
    </row>
    <row r="61">
      <c r="C61" s="232"/>
    </row>
    <row r="62">
      <c r="C62" s="232"/>
    </row>
    <row r="63">
      <c r="C63" s="232"/>
    </row>
    <row r="64">
      <c r="C64" s="232"/>
    </row>
    <row r="65">
      <c r="C65" s="232"/>
    </row>
    <row r="66">
      <c r="C66" s="232"/>
    </row>
    <row r="67">
      <c r="C67" s="232"/>
    </row>
    <row r="68">
      <c r="C68" s="232"/>
    </row>
    <row r="69">
      <c r="C69" s="232"/>
    </row>
    <row r="70">
      <c r="C70" s="232"/>
    </row>
    <row r="71">
      <c r="C71" s="232"/>
    </row>
    <row r="72">
      <c r="C72" s="232"/>
    </row>
    <row r="73">
      <c r="C73" s="232"/>
    </row>
    <row r="74">
      <c r="C74" s="232"/>
    </row>
    <row r="75">
      <c r="C75" s="232"/>
    </row>
    <row r="76">
      <c r="C76" s="232"/>
    </row>
    <row r="77">
      <c r="C77" s="232"/>
    </row>
    <row r="78">
      <c r="C78" s="232"/>
    </row>
    <row r="79">
      <c r="C79" s="232"/>
    </row>
    <row r="80">
      <c r="C80" s="232"/>
    </row>
    <row r="81">
      <c r="C81" s="232"/>
    </row>
    <row r="82">
      <c r="C82" s="232"/>
    </row>
    <row r="83">
      <c r="C83" s="232"/>
    </row>
    <row r="84">
      <c r="C84" s="232"/>
    </row>
    <row r="85">
      <c r="C85" s="232"/>
    </row>
    <row r="86">
      <c r="C86" s="232"/>
    </row>
    <row r="87">
      <c r="C87" s="232"/>
    </row>
    <row r="88">
      <c r="C88" s="232"/>
    </row>
    <row r="89">
      <c r="C89" s="232"/>
    </row>
    <row r="90">
      <c r="C90" s="232"/>
    </row>
    <row r="91">
      <c r="C91" s="232"/>
    </row>
    <row r="92">
      <c r="C92" s="232"/>
    </row>
    <row r="93">
      <c r="C93" s="232"/>
    </row>
    <row r="94">
      <c r="C94" s="232"/>
    </row>
    <row r="95">
      <c r="C95" s="232"/>
    </row>
    <row r="96">
      <c r="C96" s="232"/>
    </row>
    <row r="97">
      <c r="C97" s="232"/>
    </row>
    <row r="98">
      <c r="C98" s="232"/>
    </row>
    <row r="99">
      <c r="C99" s="232"/>
    </row>
    <row r="100">
      <c r="C100" s="232"/>
    </row>
    <row r="101">
      <c r="C101" s="232"/>
    </row>
    <row r="102">
      <c r="C102" s="232"/>
    </row>
    <row r="103">
      <c r="C103" s="232"/>
    </row>
    <row r="104">
      <c r="C104" s="232"/>
    </row>
    <row r="105">
      <c r="C105" s="232"/>
    </row>
    <row r="106">
      <c r="C106" s="232"/>
    </row>
    <row r="107">
      <c r="C107" s="232"/>
    </row>
    <row r="108">
      <c r="C108" s="232"/>
    </row>
    <row r="109">
      <c r="C109" s="232"/>
    </row>
    <row r="110">
      <c r="C110" s="232"/>
    </row>
    <row r="111">
      <c r="C111" s="232"/>
    </row>
    <row r="112">
      <c r="C112" s="232"/>
    </row>
    <row r="113">
      <c r="C113" s="232"/>
    </row>
    <row r="114">
      <c r="C114" s="232"/>
    </row>
    <row r="115">
      <c r="C115" s="232"/>
    </row>
    <row r="116">
      <c r="C116" s="232"/>
    </row>
    <row r="117">
      <c r="C117" s="232"/>
    </row>
    <row r="118">
      <c r="C118" s="232"/>
    </row>
    <row r="119">
      <c r="C119" s="232"/>
    </row>
    <row r="120">
      <c r="C120" s="232"/>
    </row>
    <row r="121">
      <c r="C121" s="232"/>
    </row>
    <row r="122">
      <c r="C122" s="232"/>
    </row>
    <row r="123">
      <c r="C123" s="232"/>
    </row>
    <row r="124">
      <c r="C124" s="232"/>
    </row>
    <row r="125">
      <c r="C125" s="232"/>
    </row>
    <row r="126">
      <c r="C126" s="232"/>
    </row>
    <row r="127">
      <c r="C127" s="232"/>
    </row>
    <row r="128">
      <c r="C128" s="232"/>
    </row>
    <row r="129">
      <c r="C129" s="232"/>
    </row>
    <row r="130">
      <c r="C130" s="232"/>
    </row>
    <row r="131">
      <c r="C131" s="232"/>
    </row>
    <row r="132">
      <c r="C132" s="232"/>
    </row>
    <row r="133">
      <c r="C133" s="232"/>
    </row>
    <row r="134">
      <c r="C134" s="232"/>
    </row>
    <row r="135">
      <c r="C135" s="232"/>
    </row>
    <row r="136">
      <c r="C136" s="232"/>
    </row>
    <row r="137">
      <c r="C137" s="232"/>
    </row>
    <row r="138">
      <c r="C138" s="232"/>
    </row>
    <row r="139">
      <c r="C139" s="232"/>
    </row>
    <row r="140">
      <c r="C140" s="232"/>
    </row>
    <row r="141">
      <c r="C141" s="232"/>
    </row>
    <row r="142">
      <c r="C142" s="232"/>
    </row>
    <row r="143">
      <c r="C143" s="232"/>
    </row>
    <row r="144">
      <c r="C144" s="232"/>
    </row>
    <row r="145">
      <c r="C145" s="232"/>
    </row>
    <row r="146">
      <c r="C146" s="232"/>
    </row>
    <row r="147">
      <c r="C147" s="232"/>
    </row>
    <row r="148">
      <c r="C148" s="232"/>
    </row>
    <row r="149">
      <c r="C149" s="232"/>
    </row>
    <row r="150">
      <c r="C150" s="232"/>
    </row>
    <row r="151">
      <c r="C151" s="232"/>
    </row>
    <row r="152">
      <c r="C152" s="232"/>
    </row>
    <row r="153">
      <c r="C153" s="232"/>
    </row>
    <row r="154">
      <c r="C154" s="232"/>
    </row>
    <row r="155">
      <c r="C155" s="232"/>
    </row>
    <row r="156">
      <c r="C156" s="232"/>
    </row>
    <row r="157">
      <c r="C157" s="232"/>
    </row>
    <row r="158">
      <c r="C158" s="232"/>
    </row>
    <row r="159">
      <c r="C159" s="232"/>
    </row>
    <row r="160">
      <c r="C160" s="232"/>
    </row>
    <row r="161">
      <c r="C161" s="232"/>
    </row>
    <row r="162">
      <c r="C162" s="232"/>
    </row>
    <row r="163">
      <c r="C163" s="232"/>
    </row>
    <row r="164">
      <c r="C164" s="232"/>
    </row>
    <row r="165">
      <c r="C165" s="232"/>
    </row>
    <row r="166">
      <c r="C166" s="232"/>
    </row>
    <row r="167">
      <c r="C167" s="232"/>
    </row>
    <row r="168">
      <c r="C168" s="232"/>
    </row>
    <row r="169">
      <c r="C169" s="232"/>
    </row>
    <row r="170">
      <c r="C170" s="232"/>
    </row>
    <row r="171">
      <c r="C171" s="232"/>
    </row>
    <row r="172">
      <c r="C172" s="232"/>
    </row>
    <row r="173">
      <c r="C173" s="232"/>
    </row>
    <row r="174">
      <c r="C174" s="232"/>
    </row>
    <row r="175">
      <c r="C175" s="232"/>
    </row>
    <row r="176">
      <c r="C176" s="232"/>
    </row>
    <row r="177">
      <c r="C177" s="232"/>
    </row>
    <row r="178">
      <c r="C178" s="232"/>
    </row>
    <row r="179">
      <c r="C179" s="232"/>
    </row>
    <row r="180">
      <c r="C180" s="232"/>
    </row>
    <row r="181">
      <c r="C181" s="232"/>
    </row>
    <row r="182">
      <c r="C182" s="232"/>
    </row>
    <row r="183">
      <c r="C183" s="232"/>
    </row>
    <row r="184">
      <c r="C184" s="232"/>
    </row>
    <row r="185">
      <c r="C185" s="232"/>
    </row>
    <row r="186">
      <c r="C186" s="232"/>
    </row>
    <row r="187">
      <c r="C187" s="232"/>
    </row>
    <row r="188">
      <c r="C188" s="232"/>
    </row>
    <row r="189">
      <c r="C189" s="232"/>
    </row>
    <row r="190">
      <c r="C190" s="232"/>
    </row>
    <row r="191">
      <c r="C191" s="232"/>
    </row>
    <row r="192">
      <c r="C192" s="232"/>
    </row>
    <row r="193">
      <c r="C193" s="232"/>
    </row>
    <row r="194">
      <c r="C194" s="232"/>
    </row>
    <row r="195">
      <c r="C195" s="232"/>
    </row>
    <row r="196">
      <c r="C196" s="232"/>
    </row>
    <row r="197">
      <c r="C197" s="232"/>
    </row>
    <row r="198">
      <c r="C198" s="232"/>
    </row>
    <row r="199">
      <c r="C199" s="232"/>
    </row>
    <row r="200">
      <c r="C200" s="232"/>
    </row>
    <row r="201">
      <c r="C201" s="232"/>
    </row>
    <row r="202">
      <c r="C202" s="232"/>
    </row>
    <row r="203">
      <c r="C203" s="232"/>
    </row>
    <row r="204">
      <c r="C204" s="232"/>
    </row>
    <row r="205">
      <c r="C205" s="232"/>
    </row>
    <row r="206">
      <c r="C206" s="232"/>
    </row>
    <row r="207">
      <c r="C207" s="232"/>
    </row>
    <row r="208">
      <c r="C208" s="232"/>
    </row>
    <row r="209">
      <c r="C209" s="232"/>
    </row>
    <row r="210">
      <c r="C210" s="232"/>
    </row>
    <row r="211">
      <c r="C211" s="232"/>
    </row>
    <row r="212">
      <c r="C212" s="232"/>
    </row>
    <row r="213">
      <c r="C213" s="232"/>
    </row>
    <row r="214">
      <c r="C214" s="232"/>
    </row>
    <row r="215">
      <c r="C215" s="232"/>
    </row>
    <row r="216">
      <c r="C216" s="232"/>
    </row>
    <row r="217">
      <c r="C217" s="232"/>
    </row>
    <row r="218">
      <c r="C218" s="232"/>
    </row>
    <row r="219">
      <c r="C219" s="232"/>
    </row>
    <row r="220">
      <c r="C220" s="232"/>
    </row>
    <row r="221">
      <c r="C221" s="232"/>
    </row>
    <row r="222">
      <c r="C222" s="232"/>
    </row>
    <row r="223">
      <c r="C223" s="232"/>
    </row>
    <row r="224">
      <c r="C224" s="232"/>
    </row>
    <row r="225">
      <c r="C225" s="232"/>
    </row>
    <row r="226">
      <c r="C226" s="232"/>
    </row>
    <row r="227">
      <c r="C227" s="232"/>
    </row>
    <row r="228">
      <c r="C228" s="232"/>
    </row>
    <row r="229">
      <c r="C229" s="232"/>
    </row>
    <row r="230">
      <c r="C230" s="232"/>
    </row>
    <row r="231">
      <c r="C231" s="232"/>
    </row>
    <row r="232">
      <c r="C232" s="232"/>
    </row>
    <row r="233">
      <c r="C233" s="232"/>
    </row>
    <row r="234">
      <c r="C234" s="232"/>
    </row>
    <row r="235">
      <c r="C235" s="232"/>
    </row>
    <row r="236">
      <c r="C236" s="232"/>
    </row>
    <row r="237">
      <c r="C237" s="232"/>
    </row>
    <row r="238">
      <c r="C238" s="232"/>
    </row>
    <row r="239">
      <c r="C239" s="232"/>
    </row>
    <row r="240">
      <c r="C240" s="232"/>
    </row>
    <row r="241">
      <c r="C241" s="232"/>
    </row>
    <row r="242">
      <c r="C242" s="232"/>
    </row>
    <row r="243">
      <c r="C243" s="232"/>
    </row>
    <row r="244">
      <c r="C244" s="232"/>
    </row>
    <row r="245">
      <c r="C245" s="232"/>
    </row>
    <row r="246">
      <c r="C246" s="232"/>
    </row>
    <row r="247">
      <c r="C247" s="232"/>
    </row>
    <row r="248">
      <c r="C248" s="232"/>
    </row>
    <row r="249">
      <c r="C249" s="232"/>
    </row>
    <row r="250">
      <c r="C250" s="232"/>
    </row>
    <row r="251">
      <c r="C251" s="232"/>
    </row>
    <row r="252">
      <c r="C252" s="232"/>
    </row>
    <row r="253">
      <c r="C253" s="232"/>
    </row>
    <row r="254">
      <c r="C254" s="232"/>
    </row>
    <row r="255">
      <c r="C255" s="232"/>
    </row>
    <row r="256">
      <c r="C256" s="232"/>
    </row>
    <row r="257">
      <c r="C257" s="232"/>
    </row>
    <row r="258">
      <c r="C258" s="232"/>
    </row>
    <row r="259">
      <c r="C259" s="232"/>
    </row>
    <row r="260">
      <c r="C260" s="232"/>
    </row>
    <row r="261">
      <c r="C261" s="232"/>
    </row>
    <row r="262">
      <c r="C262" s="232"/>
    </row>
    <row r="263">
      <c r="C263" s="232"/>
    </row>
    <row r="264">
      <c r="C264" s="232"/>
    </row>
    <row r="265">
      <c r="C265" s="232"/>
    </row>
    <row r="266">
      <c r="C266" s="232"/>
    </row>
    <row r="267">
      <c r="C267" s="232"/>
    </row>
    <row r="268">
      <c r="C268" s="232"/>
    </row>
    <row r="269">
      <c r="C269" s="232"/>
    </row>
    <row r="270">
      <c r="C270" s="232"/>
    </row>
    <row r="271">
      <c r="C271" s="232"/>
    </row>
    <row r="272">
      <c r="C272" s="232"/>
    </row>
    <row r="273">
      <c r="C273" s="232"/>
    </row>
    <row r="274">
      <c r="C274" s="232"/>
    </row>
    <row r="275">
      <c r="C275" s="232"/>
    </row>
    <row r="276">
      <c r="C276" s="232"/>
    </row>
    <row r="277">
      <c r="C277" s="232"/>
    </row>
    <row r="278">
      <c r="C278" s="232"/>
    </row>
    <row r="279">
      <c r="C279" s="232"/>
    </row>
    <row r="280">
      <c r="C280" s="232"/>
    </row>
    <row r="281">
      <c r="C281" s="232"/>
    </row>
    <row r="282">
      <c r="C282" s="232"/>
    </row>
    <row r="283">
      <c r="C283" s="232"/>
    </row>
    <row r="284">
      <c r="C284" s="232"/>
    </row>
    <row r="285">
      <c r="C285" s="232"/>
    </row>
    <row r="286">
      <c r="C286" s="232"/>
    </row>
    <row r="287">
      <c r="C287" s="232"/>
    </row>
    <row r="288">
      <c r="C288" s="232"/>
    </row>
    <row r="289">
      <c r="C289" s="232"/>
    </row>
    <row r="290">
      <c r="C290" s="232"/>
    </row>
    <row r="291">
      <c r="C291" s="232"/>
    </row>
    <row r="292">
      <c r="C292" s="232"/>
    </row>
    <row r="293">
      <c r="C293" s="232"/>
    </row>
    <row r="294">
      <c r="C294" s="232"/>
    </row>
    <row r="295">
      <c r="C295" s="232"/>
    </row>
    <row r="296">
      <c r="C296" s="232"/>
    </row>
    <row r="297">
      <c r="C297" s="232"/>
    </row>
    <row r="298">
      <c r="C298" s="232"/>
    </row>
    <row r="299">
      <c r="C299" s="232"/>
    </row>
    <row r="300">
      <c r="C300" s="232"/>
    </row>
    <row r="301">
      <c r="C301" s="232"/>
    </row>
    <row r="302">
      <c r="C302" s="232"/>
    </row>
    <row r="303">
      <c r="C303" s="232"/>
    </row>
    <row r="304">
      <c r="C304" s="232"/>
    </row>
    <row r="305">
      <c r="C305" s="232"/>
    </row>
    <row r="306">
      <c r="C306" s="232"/>
    </row>
    <row r="307">
      <c r="C307" s="232"/>
    </row>
    <row r="308">
      <c r="C308" s="232"/>
    </row>
    <row r="309">
      <c r="C309" s="232"/>
    </row>
    <row r="310">
      <c r="C310" s="232"/>
    </row>
    <row r="311">
      <c r="C311" s="232"/>
    </row>
    <row r="312">
      <c r="C312" s="232"/>
    </row>
    <row r="313">
      <c r="C313" s="232"/>
    </row>
    <row r="314">
      <c r="C314" s="232"/>
    </row>
    <row r="315">
      <c r="C315" s="232"/>
    </row>
    <row r="316">
      <c r="C316" s="232"/>
    </row>
    <row r="317">
      <c r="C317" s="232"/>
    </row>
    <row r="318">
      <c r="C318" s="232"/>
    </row>
    <row r="319">
      <c r="C319" s="232"/>
    </row>
    <row r="320">
      <c r="C320" s="232"/>
    </row>
    <row r="321">
      <c r="C321" s="232"/>
    </row>
    <row r="322">
      <c r="C322" s="232"/>
    </row>
    <row r="323">
      <c r="C323" s="232"/>
    </row>
    <row r="324">
      <c r="C324" s="232"/>
    </row>
    <row r="325">
      <c r="C325" s="232"/>
    </row>
    <row r="326">
      <c r="C326" s="232"/>
    </row>
    <row r="327">
      <c r="C327" s="232"/>
    </row>
    <row r="328">
      <c r="C328" s="232"/>
    </row>
    <row r="329">
      <c r="C329" s="232"/>
    </row>
    <row r="330">
      <c r="C330" s="232"/>
    </row>
    <row r="331">
      <c r="C331" s="232"/>
    </row>
    <row r="332">
      <c r="C332" s="232"/>
    </row>
    <row r="333">
      <c r="C333" s="232"/>
    </row>
    <row r="334">
      <c r="C334" s="232"/>
    </row>
    <row r="335">
      <c r="C335" s="232"/>
    </row>
    <row r="336">
      <c r="C336" s="232"/>
    </row>
    <row r="337">
      <c r="C337" s="232"/>
    </row>
    <row r="338">
      <c r="C338" s="232"/>
    </row>
    <row r="339">
      <c r="C339" s="232"/>
    </row>
    <row r="340">
      <c r="C340" s="232"/>
    </row>
    <row r="341">
      <c r="C341" s="232"/>
    </row>
    <row r="342">
      <c r="C342" s="232"/>
    </row>
    <row r="343">
      <c r="C343" s="232"/>
    </row>
    <row r="344">
      <c r="C344" s="232"/>
    </row>
    <row r="345">
      <c r="C345" s="232"/>
    </row>
    <row r="346">
      <c r="C346" s="232"/>
    </row>
    <row r="347">
      <c r="C347" s="232"/>
    </row>
    <row r="348">
      <c r="C348" s="232"/>
    </row>
    <row r="349">
      <c r="C349" s="232"/>
    </row>
    <row r="350">
      <c r="C350" s="232"/>
    </row>
    <row r="351">
      <c r="C351" s="232"/>
    </row>
    <row r="352">
      <c r="C352" s="232"/>
    </row>
    <row r="353">
      <c r="C353" s="232"/>
    </row>
    <row r="354">
      <c r="C354" s="232"/>
    </row>
    <row r="355">
      <c r="C355" s="232"/>
    </row>
    <row r="356">
      <c r="C356" s="232"/>
    </row>
    <row r="357">
      <c r="C357" s="232"/>
    </row>
    <row r="358">
      <c r="C358" s="232"/>
    </row>
    <row r="359">
      <c r="C359" s="232"/>
    </row>
    <row r="360">
      <c r="C360" s="232"/>
    </row>
    <row r="361">
      <c r="C361" s="232"/>
    </row>
    <row r="362">
      <c r="C362" s="232"/>
    </row>
    <row r="363">
      <c r="C363" s="232"/>
    </row>
    <row r="364">
      <c r="C364" s="232"/>
    </row>
    <row r="365">
      <c r="C365" s="232"/>
    </row>
    <row r="366">
      <c r="C366" s="232"/>
    </row>
    <row r="367">
      <c r="C367" s="232"/>
    </row>
    <row r="368">
      <c r="C368" s="232"/>
    </row>
    <row r="369">
      <c r="C369" s="232"/>
    </row>
    <row r="370">
      <c r="C370" s="232"/>
    </row>
    <row r="371">
      <c r="C371" s="232"/>
    </row>
    <row r="372">
      <c r="C372" s="232"/>
    </row>
    <row r="373">
      <c r="C373" s="232"/>
    </row>
    <row r="374">
      <c r="C374" s="232"/>
    </row>
    <row r="375">
      <c r="C375" s="232"/>
    </row>
    <row r="376">
      <c r="C376" s="232"/>
    </row>
    <row r="377">
      <c r="C377" s="232"/>
    </row>
    <row r="378">
      <c r="C378" s="232"/>
    </row>
    <row r="379">
      <c r="C379" s="232"/>
    </row>
    <row r="380">
      <c r="C380" s="232"/>
    </row>
    <row r="381">
      <c r="C381" s="232"/>
    </row>
    <row r="382">
      <c r="C382" s="232"/>
    </row>
    <row r="383">
      <c r="C383" s="232"/>
    </row>
    <row r="384">
      <c r="C384" s="232"/>
    </row>
    <row r="385">
      <c r="C385" s="232"/>
    </row>
    <row r="386">
      <c r="C386" s="232"/>
    </row>
    <row r="387">
      <c r="C387" s="232"/>
    </row>
    <row r="388">
      <c r="C388" s="232"/>
    </row>
    <row r="389">
      <c r="C389" s="232"/>
    </row>
    <row r="390">
      <c r="C390" s="232"/>
    </row>
    <row r="391">
      <c r="C391" s="232"/>
    </row>
    <row r="392">
      <c r="C392" s="232"/>
    </row>
    <row r="393">
      <c r="C393" s="232"/>
    </row>
    <row r="394">
      <c r="C394" s="232"/>
    </row>
    <row r="395">
      <c r="C395" s="232"/>
    </row>
    <row r="396">
      <c r="C396" s="232"/>
    </row>
    <row r="397">
      <c r="C397" s="232"/>
    </row>
    <row r="398">
      <c r="C398" s="232"/>
    </row>
    <row r="399">
      <c r="C399" s="232"/>
    </row>
    <row r="400">
      <c r="C400" s="232"/>
    </row>
    <row r="401">
      <c r="C401" s="232"/>
    </row>
    <row r="402">
      <c r="C402" s="232"/>
    </row>
    <row r="403">
      <c r="C403" s="232"/>
    </row>
    <row r="404">
      <c r="C404" s="232"/>
    </row>
    <row r="405">
      <c r="C405" s="232"/>
    </row>
    <row r="406">
      <c r="C406" s="232"/>
    </row>
    <row r="407">
      <c r="C407" s="232"/>
    </row>
    <row r="408">
      <c r="C408" s="232"/>
    </row>
    <row r="409">
      <c r="C409" s="232"/>
    </row>
    <row r="410">
      <c r="C410" s="232"/>
    </row>
    <row r="411">
      <c r="C411" s="232"/>
    </row>
    <row r="412">
      <c r="C412" s="232"/>
    </row>
    <row r="413">
      <c r="C413" s="232"/>
    </row>
    <row r="414">
      <c r="C414" s="232"/>
    </row>
    <row r="415">
      <c r="C415" s="232"/>
    </row>
    <row r="416">
      <c r="C416" s="232"/>
    </row>
    <row r="417">
      <c r="C417" s="232"/>
    </row>
    <row r="418">
      <c r="C418" s="232"/>
    </row>
    <row r="419">
      <c r="C419" s="232"/>
    </row>
    <row r="420">
      <c r="C420" s="232"/>
    </row>
    <row r="421">
      <c r="C421" s="232"/>
    </row>
    <row r="422">
      <c r="C422" s="232"/>
    </row>
    <row r="423">
      <c r="C423" s="232"/>
    </row>
    <row r="424">
      <c r="C424" s="232"/>
    </row>
    <row r="425">
      <c r="C425" s="232"/>
    </row>
    <row r="426">
      <c r="C426" s="232"/>
    </row>
    <row r="427">
      <c r="C427" s="232"/>
    </row>
    <row r="428">
      <c r="C428" s="232"/>
    </row>
    <row r="429">
      <c r="C429" s="232"/>
    </row>
    <row r="430">
      <c r="C430" s="232"/>
    </row>
    <row r="431">
      <c r="C431" s="232"/>
    </row>
    <row r="432">
      <c r="C432" s="232"/>
    </row>
    <row r="433">
      <c r="C433" s="232"/>
    </row>
    <row r="434">
      <c r="C434" s="232"/>
    </row>
    <row r="435">
      <c r="C435" s="232"/>
    </row>
    <row r="436">
      <c r="C436" s="232"/>
    </row>
    <row r="437">
      <c r="C437" s="232"/>
    </row>
    <row r="438">
      <c r="C438" s="232"/>
    </row>
    <row r="439">
      <c r="C439" s="232"/>
    </row>
    <row r="440">
      <c r="C440" s="232"/>
    </row>
    <row r="441">
      <c r="C441" s="232"/>
    </row>
    <row r="442">
      <c r="C442" s="232"/>
    </row>
    <row r="443">
      <c r="C443" s="232"/>
    </row>
    <row r="444">
      <c r="C444" s="232"/>
    </row>
    <row r="445">
      <c r="C445" s="232"/>
    </row>
    <row r="446">
      <c r="C446" s="232"/>
    </row>
    <row r="447">
      <c r="C447" s="232"/>
    </row>
    <row r="448">
      <c r="C448" s="232"/>
    </row>
    <row r="449">
      <c r="C449" s="232"/>
    </row>
    <row r="450">
      <c r="C450" s="232"/>
    </row>
    <row r="451">
      <c r="C451" s="232"/>
    </row>
    <row r="452">
      <c r="C452" s="232"/>
    </row>
    <row r="453">
      <c r="C453" s="232"/>
    </row>
    <row r="454">
      <c r="C454" s="232"/>
    </row>
    <row r="455">
      <c r="C455" s="232"/>
    </row>
    <row r="456">
      <c r="C456" s="232"/>
    </row>
    <row r="457">
      <c r="C457" s="232"/>
    </row>
    <row r="458">
      <c r="C458" s="232"/>
    </row>
    <row r="459">
      <c r="C459" s="232"/>
    </row>
    <row r="460">
      <c r="C460" s="232"/>
    </row>
    <row r="461">
      <c r="C461" s="232"/>
    </row>
    <row r="462">
      <c r="C462" s="232"/>
    </row>
    <row r="463">
      <c r="C463" s="232"/>
    </row>
    <row r="464">
      <c r="C464" s="232"/>
    </row>
    <row r="465">
      <c r="C465" s="232"/>
    </row>
    <row r="466">
      <c r="C466" s="232"/>
    </row>
    <row r="467">
      <c r="C467" s="232"/>
    </row>
    <row r="468">
      <c r="C468" s="232"/>
    </row>
    <row r="469">
      <c r="C469" s="232"/>
    </row>
    <row r="470">
      <c r="C470" s="232"/>
    </row>
    <row r="471">
      <c r="C471" s="232"/>
    </row>
    <row r="472">
      <c r="C472" s="232"/>
    </row>
    <row r="473">
      <c r="C473" s="232"/>
    </row>
    <row r="474">
      <c r="C474" s="232"/>
    </row>
    <row r="475">
      <c r="C475" s="232"/>
    </row>
    <row r="476">
      <c r="C476" s="232"/>
    </row>
    <row r="477">
      <c r="C477" s="232"/>
    </row>
    <row r="478">
      <c r="C478" s="232"/>
    </row>
    <row r="479">
      <c r="C479" s="232"/>
    </row>
    <row r="480">
      <c r="C480" s="232"/>
    </row>
    <row r="481">
      <c r="C481" s="232"/>
    </row>
    <row r="482">
      <c r="C482" s="232"/>
    </row>
    <row r="483">
      <c r="C483" s="232"/>
    </row>
    <row r="484">
      <c r="C484" s="232"/>
    </row>
    <row r="485">
      <c r="C485" s="232"/>
    </row>
    <row r="486">
      <c r="C486" s="232"/>
    </row>
    <row r="487">
      <c r="C487" s="232"/>
    </row>
    <row r="488">
      <c r="C488" s="232"/>
    </row>
    <row r="489">
      <c r="C489" s="232"/>
    </row>
    <row r="490">
      <c r="C490" s="232"/>
    </row>
    <row r="491">
      <c r="C491" s="232"/>
    </row>
    <row r="492">
      <c r="C492" s="232"/>
    </row>
    <row r="493">
      <c r="C493" s="232"/>
    </row>
    <row r="494">
      <c r="C494" s="232"/>
    </row>
    <row r="495">
      <c r="C495" s="232"/>
    </row>
    <row r="496">
      <c r="C496" s="232"/>
    </row>
    <row r="497">
      <c r="C497" s="232"/>
    </row>
    <row r="498">
      <c r="C498" s="232"/>
    </row>
    <row r="499">
      <c r="C499" s="232"/>
    </row>
    <row r="500">
      <c r="C500" s="232"/>
    </row>
    <row r="501">
      <c r="C501" s="232"/>
    </row>
    <row r="502">
      <c r="C502" s="232"/>
    </row>
    <row r="503">
      <c r="C503" s="232"/>
    </row>
    <row r="504">
      <c r="C504" s="232"/>
    </row>
    <row r="505">
      <c r="C505" s="232"/>
    </row>
    <row r="506">
      <c r="C506" s="232"/>
    </row>
    <row r="507">
      <c r="C507" s="232"/>
    </row>
    <row r="508">
      <c r="C508" s="232"/>
    </row>
    <row r="509">
      <c r="C509" s="232"/>
    </row>
    <row r="510">
      <c r="C510" s="232"/>
    </row>
    <row r="511">
      <c r="C511" s="232"/>
    </row>
    <row r="512">
      <c r="C512" s="232"/>
    </row>
    <row r="513">
      <c r="C513" s="232"/>
    </row>
    <row r="514">
      <c r="C514" s="232"/>
    </row>
    <row r="515">
      <c r="C515" s="232"/>
    </row>
    <row r="516">
      <c r="C516" s="232"/>
    </row>
    <row r="517">
      <c r="C517" s="232"/>
    </row>
    <row r="518">
      <c r="C518" s="232"/>
    </row>
    <row r="519">
      <c r="C519" s="232"/>
    </row>
    <row r="520">
      <c r="C520" s="232"/>
    </row>
    <row r="521">
      <c r="C521" s="232"/>
    </row>
    <row r="522">
      <c r="C522" s="232"/>
    </row>
    <row r="523">
      <c r="C523" s="232"/>
    </row>
    <row r="524">
      <c r="C524" s="232"/>
    </row>
    <row r="525">
      <c r="C525" s="232"/>
    </row>
    <row r="526">
      <c r="C526" s="232"/>
    </row>
    <row r="527">
      <c r="C527" s="232"/>
    </row>
    <row r="528">
      <c r="C528" s="232"/>
    </row>
    <row r="529">
      <c r="C529" s="232"/>
    </row>
    <row r="530">
      <c r="C530" s="232"/>
    </row>
    <row r="531">
      <c r="C531" s="232"/>
    </row>
    <row r="532">
      <c r="C532" s="232"/>
    </row>
    <row r="533">
      <c r="C533" s="232"/>
    </row>
    <row r="534">
      <c r="C534" s="232"/>
    </row>
    <row r="535">
      <c r="C535" s="232"/>
    </row>
    <row r="536">
      <c r="C536" s="232"/>
    </row>
    <row r="537">
      <c r="C537" s="232"/>
    </row>
    <row r="538">
      <c r="C538" s="232"/>
    </row>
    <row r="539">
      <c r="C539" s="232"/>
    </row>
    <row r="540">
      <c r="C540" s="232"/>
    </row>
    <row r="541">
      <c r="C541" s="232"/>
    </row>
    <row r="542">
      <c r="C542" s="232"/>
    </row>
    <row r="543">
      <c r="C543" s="232"/>
    </row>
    <row r="544">
      <c r="C544" s="232"/>
    </row>
    <row r="545">
      <c r="C545" s="232"/>
    </row>
    <row r="546">
      <c r="C546" s="232"/>
    </row>
    <row r="547">
      <c r="C547" s="232"/>
    </row>
    <row r="548">
      <c r="C548" s="232"/>
    </row>
    <row r="549">
      <c r="C549" s="232"/>
    </row>
    <row r="550">
      <c r="C550" s="232"/>
    </row>
    <row r="551">
      <c r="C551" s="232"/>
    </row>
    <row r="552">
      <c r="C552" s="232"/>
    </row>
    <row r="553">
      <c r="C553" s="232"/>
    </row>
    <row r="554">
      <c r="C554" s="232"/>
    </row>
    <row r="555">
      <c r="C555" s="232"/>
    </row>
    <row r="556">
      <c r="C556" s="232"/>
    </row>
    <row r="557">
      <c r="C557" s="232"/>
    </row>
    <row r="558">
      <c r="C558" s="232"/>
    </row>
    <row r="559">
      <c r="C559" s="232"/>
    </row>
    <row r="560">
      <c r="C560" s="232"/>
    </row>
    <row r="561">
      <c r="C561" s="232"/>
    </row>
    <row r="562">
      <c r="C562" s="232"/>
    </row>
    <row r="563">
      <c r="C563" s="232"/>
    </row>
    <row r="564">
      <c r="C564" s="232"/>
    </row>
    <row r="565">
      <c r="C565" s="232"/>
    </row>
    <row r="566">
      <c r="C566" s="232"/>
    </row>
    <row r="567">
      <c r="C567" s="232"/>
    </row>
    <row r="568">
      <c r="C568" s="232"/>
    </row>
    <row r="569">
      <c r="C569" s="232"/>
    </row>
    <row r="570">
      <c r="C570" s="232"/>
    </row>
    <row r="571">
      <c r="C571" s="232"/>
    </row>
    <row r="572">
      <c r="C572" s="232"/>
    </row>
    <row r="573">
      <c r="C573" s="232"/>
    </row>
    <row r="574">
      <c r="C574" s="232"/>
    </row>
    <row r="575">
      <c r="C575" s="232"/>
    </row>
    <row r="576">
      <c r="C576" s="232"/>
    </row>
    <row r="577">
      <c r="C577" s="232"/>
    </row>
    <row r="578">
      <c r="C578" s="232"/>
    </row>
    <row r="579">
      <c r="C579" s="232"/>
    </row>
    <row r="580">
      <c r="C580" s="232"/>
    </row>
    <row r="581">
      <c r="C581" s="232"/>
    </row>
    <row r="582">
      <c r="C582" s="232"/>
    </row>
    <row r="583">
      <c r="C583" s="232"/>
    </row>
    <row r="584">
      <c r="C584" s="232"/>
    </row>
    <row r="585">
      <c r="C585" s="232"/>
    </row>
    <row r="586">
      <c r="C586" s="232"/>
    </row>
    <row r="587">
      <c r="C587" s="232"/>
    </row>
    <row r="588">
      <c r="C588" s="232"/>
    </row>
    <row r="589">
      <c r="C589" s="232"/>
    </row>
    <row r="590">
      <c r="C590" s="232"/>
    </row>
    <row r="591">
      <c r="C591" s="232"/>
    </row>
    <row r="592">
      <c r="C592" s="232"/>
    </row>
    <row r="593">
      <c r="C593" s="232"/>
    </row>
    <row r="594">
      <c r="C594" s="232"/>
    </row>
    <row r="595">
      <c r="C595" s="232"/>
    </row>
    <row r="596">
      <c r="C596" s="232"/>
    </row>
    <row r="597">
      <c r="C597" s="232"/>
    </row>
    <row r="598">
      <c r="C598" s="232"/>
    </row>
    <row r="599">
      <c r="C599" s="232"/>
    </row>
    <row r="600">
      <c r="C600" s="232"/>
    </row>
    <row r="601">
      <c r="C601" s="232"/>
    </row>
    <row r="602">
      <c r="C602" s="232"/>
    </row>
    <row r="603">
      <c r="C603" s="232"/>
    </row>
    <row r="604">
      <c r="C604" s="232"/>
    </row>
    <row r="605">
      <c r="C605" s="232"/>
    </row>
    <row r="606">
      <c r="C606" s="232"/>
    </row>
    <row r="607">
      <c r="C607" s="232"/>
    </row>
    <row r="608">
      <c r="C608" s="232"/>
    </row>
    <row r="609">
      <c r="C609" s="232"/>
    </row>
    <row r="610">
      <c r="C610" s="232"/>
    </row>
    <row r="611">
      <c r="C611" s="232"/>
    </row>
    <row r="612">
      <c r="C612" s="232"/>
    </row>
    <row r="613">
      <c r="C613" s="232"/>
    </row>
    <row r="614">
      <c r="C614" s="232"/>
    </row>
    <row r="615">
      <c r="C615" s="232"/>
    </row>
    <row r="616">
      <c r="C616" s="232"/>
    </row>
    <row r="617">
      <c r="C617" s="232"/>
    </row>
    <row r="618">
      <c r="C618" s="232"/>
    </row>
    <row r="619">
      <c r="C619" s="232"/>
    </row>
    <row r="620">
      <c r="C620" s="232"/>
    </row>
    <row r="621">
      <c r="C621" s="232"/>
    </row>
    <row r="622">
      <c r="C622" s="232"/>
    </row>
    <row r="623">
      <c r="C623" s="232"/>
    </row>
    <row r="624">
      <c r="C624" s="232"/>
    </row>
    <row r="625">
      <c r="C625" s="232"/>
    </row>
    <row r="626">
      <c r="C626" s="232"/>
    </row>
    <row r="627">
      <c r="C627" s="232"/>
    </row>
    <row r="628">
      <c r="C628" s="232"/>
    </row>
    <row r="629">
      <c r="C629" s="232"/>
    </row>
    <row r="630">
      <c r="C630" s="232"/>
    </row>
    <row r="631">
      <c r="C631" s="232"/>
    </row>
    <row r="632">
      <c r="C632" s="232"/>
    </row>
    <row r="633">
      <c r="C633" s="232"/>
    </row>
    <row r="634">
      <c r="C634" s="232"/>
    </row>
    <row r="635">
      <c r="C635" s="232"/>
    </row>
    <row r="636">
      <c r="C636" s="232"/>
    </row>
    <row r="637">
      <c r="C637" s="232"/>
    </row>
    <row r="638">
      <c r="C638" s="232"/>
    </row>
    <row r="639">
      <c r="C639" s="232"/>
    </row>
    <row r="640">
      <c r="C640" s="232"/>
    </row>
    <row r="641">
      <c r="C641" s="232"/>
    </row>
    <row r="642">
      <c r="C642" s="232"/>
    </row>
    <row r="643">
      <c r="C643" s="232"/>
    </row>
    <row r="644">
      <c r="C644" s="232"/>
    </row>
    <row r="645">
      <c r="C645" s="232"/>
    </row>
    <row r="646">
      <c r="C646" s="232"/>
    </row>
    <row r="647">
      <c r="C647" s="232"/>
    </row>
    <row r="648">
      <c r="C648" s="232"/>
    </row>
    <row r="649">
      <c r="C649" s="232"/>
    </row>
    <row r="650">
      <c r="C650" s="232"/>
    </row>
    <row r="651">
      <c r="C651" s="232"/>
    </row>
    <row r="652">
      <c r="C652" s="232"/>
    </row>
    <row r="653">
      <c r="C653" s="232"/>
    </row>
    <row r="654">
      <c r="C654" s="232"/>
    </row>
    <row r="655">
      <c r="C655" s="232"/>
    </row>
    <row r="656">
      <c r="C656" s="232"/>
    </row>
    <row r="657">
      <c r="C657" s="232"/>
    </row>
    <row r="658">
      <c r="C658" s="232"/>
    </row>
    <row r="659">
      <c r="C659" s="232"/>
    </row>
    <row r="660">
      <c r="C660" s="232"/>
    </row>
    <row r="661">
      <c r="C661" s="232"/>
    </row>
    <row r="662">
      <c r="C662" s="232"/>
    </row>
    <row r="663">
      <c r="C663" s="232"/>
    </row>
    <row r="664">
      <c r="C664" s="232"/>
    </row>
    <row r="665">
      <c r="C665" s="232"/>
    </row>
    <row r="666">
      <c r="C666" s="232"/>
    </row>
    <row r="667">
      <c r="C667" s="232"/>
    </row>
    <row r="668">
      <c r="C668" s="232"/>
    </row>
    <row r="669">
      <c r="C669" s="232"/>
    </row>
    <row r="670">
      <c r="C670" s="232"/>
    </row>
    <row r="671">
      <c r="C671" s="232"/>
    </row>
    <row r="672">
      <c r="C672" s="232"/>
    </row>
    <row r="673">
      <c r="C673" s="232"/>
    </row>
    <row r="674">
      <c r="C674" s="232"/>
    </row>
    <row r="675">
      <c r="C675" s="232"/>
    </row>
    <row r="676">
      <c r="C676" s="232"/>
    </row>
    <row r="677">
      <c r="C677" s="232"/>
    </row>
    <row r="678">
      <c r="C678" s="232"/>
    </row>
    <row r="679">
      <c r="C679" s="232"/>
    </row>
    <row r="680">
      <c r="C680" s="232"/>
    </row>
    <row r="681">
      <c r="C681" s="232"/>
    </row>
    <row r="682">
      <c r="C682" s="232"/>
    </row>
    <row r="683">
      <c r="C683" s="232"/>
    </row>
    <row r="684">
      <c r="C684" s="232"/>
    </row>
    <row r="685">
      <c r="C685" s="232"/>
    </row>
    <row r="686">
      <c r="C686" s="232"/>
    </row>
    <row r="687">
      <c r="C687" s="232"/>
    </row>
    <row r="688">
      <c r="C688" s="232"/>
    </row>
    <row r="689">
      <c r="C689" s="232"/>
    </row>
    <row r="690">
      <c r="C690" s="232"/>
    </row>
    <row r="691">
      <c r="C691" s="232"/>
    </row>
    <row r="692">
      <c r="C692" s="232"/>
    </row>
    <row r="693">
      <c r="C693" s="232"/>
    </row>
    <row r="694">
      <c r="C694" s="232"/>
    </row>
    <row r="695">
      <c r="C695" s="232"/>
    </row>
    <row r="696">
      <c r="C696" s="232"/>
    </row>
    <row r="697">
      <c r="C697" s="232"/>
    </row>
    <row r="698">
      <c r="C698" s="232"/>
    </row>
    <row r="699">
      <c r="C699" s="232"/>
    </row>
    <row r="700">
      <c r="C700" s="232"/>
    </row>
    <row r="701">
      <c r="C701" s="232"/>
    </row>
    <row r="702">
      <c r="C702" s="232"/>
    </row>
    <row r="703">
      <c r="C703" s="232"/>
    </row>
    <row r="704">
      <c r="C704" s="232"/>
    </row>
    <row r="705">
      <c r="C705" s="232"/>
    </row>
    <row r="706">
      <c r="C706" s="232"/>
    </row>
    <row r="707">
      <c r="C707" s="232"/>
    </row>
    <row r="708">
      <c r="C708" s="232"/>
    </row>
    <row r="709">
      <c r="C709" s="232"/>
    </row>
    <row r="710">
      <c r="C710" s="232"/>
    </row>
    <row r="711">
      <c r="C711" s="232"/>
    </row>
    <row r="712">
      <c r="C712" s="232"/>
    </row>
    <row r="713">
      <c r="C713" s="232"/>
    </row>
    <row r="714">
      <c r="C714" s="232"/>
    </row>
    <row r="715">
      <c r="C715" s="232"/>
    </row>
    <row r="716">
      <c r="C716" s="232"/>
    </row>
    <row r="717">
      <c r="C717" s="232"/>
    </row>
    <row r="718">
      <c r="C718" s="232"/>
    </row>
    <row r="719">
      <c r="C719" s="232"/>
    </row>
    <row r="720">
      <c r="C720" s="232"/>
    </row>
    <row r="721">
      <c r="C721" s="232"/>
    </row>
    <row r="722">
      <c r="C722" s="232"/>
    </row>
    <row r="723">
      <c r="C723" s="232"/>
    </row>
    <row r="724">
      <c r="C724" s="232"/>
    </row>
    <row r="725">
      <c r="C725" s="232"/>
    </row>
    <row r="726">
      <c r="C726" s="232"/>
    </row>
    <row r="727">
      <c r="C727" s="232"/>
    </row>
    <row r="728">
      <c r="C728" s="232"/>
    </row>
    <row r="729">
      <c r="C729" s="232"/>
    </row>
    <row r="730">
      <c r="C730" s="232"/>
    </row>
    <row r="731">
      <c r="C731" s="232"/>
    </row>
    <row r="732">
      <c r="C732" s="232"/>
    </row>
    <row r="733">
      <c r="C733" s="232"/>
    </row>
    <row r="734">
      <c r="C734" s="232"/>
    </row>
    <row r="735">
      <c r="C735" s="232"/>
    </row>
    <row r="736">
      <c r="C736" s="232"/>
    </row>
    <row r="737">
      <c r="C737" s="232"/>
    </row>
    <row r="738">
      <c r="C738" s="232"/>
    </row>
    <row r="739">
      <c r="C739" s="232"/>
    </row>
    <row r="740">
      <c r="C740" s="232"/>
    </row>
    <row r="741">
      <c r="C741" s="232"/>
    </row>
    <row r="742">
      <c r="C742" s="232"/>
    </row>
    <row r="743">
      <c r="C743" s="232"/>
    </row>
    <row r="744">
      <c r="C744" s="232"/>
    </row>
    <row r="745">
      <c r="C745" s="232"/>
    </row>
    <row r="746">
      <c r="C746" s="232"/>
    </row>
    <row r="747">
      <c r="C747" s="232"/>
    </row>
    <row r="748">
      <c r="C748" s="232"/>
    </row>
    <row r="749">
      <c r="C749" s="232"/>
    </row>
    <row r="750">
      <c r="C750" s="232"/>
    </row>
    <row r="751">
      <c r="C751" s="232"/>
    </row>
    <row r="752">
      <c r="C752" s="232"/>
    </row>
    <row r="753">
      <c r="C753" s="232"/>
    </row>
    <row r="754">
      <c r="C754" s="232"/>
    </row>
    <row r="755">
      <c r="C755" s="232"/>
    </row>
    <row r="756">
      <c r="C756" s="232"/>
    </row>
    <row r="757">
      <c r="C757" s="232"/>
    </row>
    <row r="758">
      <c r="C758" s="232"/>
    </row>
    <row r="759">
      <c r="C759" s="232"/>
    </row>
    <row r="760">
      <c r="C760" s="232"/>
    </row>
    <row r="761">
      <c r="C761" s="232"/>
    </row>
    <row r="762">
      <c r="C762" s="232"/>
    </row>
    <row r="763">
      <c r="C763" s="232"/>
    </row>
    <row r="764">
      <c r="C764" s="232"/>
    </row>
    <row r="765">
      <c r="C765" s="232"/>
    </row>
    <row r="766">
      <c r="C766" s="232"/>
    </row>
    <row r="767">
      <c r="C767" s="232"/>
    </row>
    <row r="768">
      <c r="C768" s="232"/>
    </row>
    <row r="769">
      <c r="C769" s="232"/>
    </row>
    <row r="770">
      <c r="C770" s="232"/>
    </row>
    <row r="771">
      <c r="C771" s="232"/>
    </row>
    <row r="772">
      <c r="C772" s="232"/>
    </row>
    <row r="773">
      <c r="C773" s="232"/>
    </row>
    <row r="774">
      <c r="C774" s="232"/>
    </row>
    <row r="775">
      <c r="C775" s="232"/>
    </row>
    <row r="776">
      <c r="C776" s="232"/>
    </row>
    <row r="777">
      <c r="C777" s="232"/>
    </row>
    <row r="778">
      <c r="C778" s="232"/>
    </row>
    <row r="779">
      <c r="C779" s="232"/>
    </row>
    <row r="780">
      <c r="C780" s="232"/>
    </row>
    <row r="781">
      <c r="C781" s="232"/>
    </row>
    <row r="782">
      <c r="C782" s="232"/>
    </row>
    <row r="783">
      <c r="C783" s="232"/>
    </row>
    <row r="784">
      <c r="C784" s="232"/>
    </row>
    <row r="785">
      <c r="C785" s="232"/>
    </row>
    <row r="786">
      <c r="C786" s="232"/>
    </row>
    <row r="787">
      <c r="C787" s="232"/>
    </row>
    <row r="788">
      <c r="C788" s="232"/>
    </row>
    <row r="789">
      <c r="C789" s="232"/>
    </row>
    <row r="790">
      <c r="C790" s="232"/>
    </row>
    <row r="791">
      <c r="C791" s="232"/>
    </row>
    <row r="792">
      <c r="C792" s="232"/>
    </row>
    <row r="793">
      <c r="C793" s="232"/>
    </row>
    <row r="794">
      <c r="C794" s="232"/>
    </row>
    <row r="795">
      <c r="C795" s="232"/>
    </row>
    <row r="796">
      <c r="C796" s="232"/>
    </row>
    <row r="797">
      <c r="C797" s="232"/>
    </row>
    <row r="798">
      <c r="C798" s="232"/>
    </row>
    <row r="799">
      <c r="C799" s="232"/>
    </row>
    <row r="800">
      <c r="C800" s="232"/>
    </row>
    <row r="801">
      <c r="C801" s="232"/>
    </row>
    <row r="802">
      <c r="C802" s="232"/>
    </row>
    <row r="803">
      <c r="C803" s="232"/>
    </row>
    <row r="804">
      <c r="C804" s="232"/>
    </row>
    <row r="805">
      <c r="C805" s="232"/>
    </row>
    <row r="806">
      <c r="C806" s="232"/>
    </row>
    <row r="807">
      <c r="C807" s="232"/>
    </row>
    <row r="808">
      <c r="C808" s="232"/>
    </row>
    <row r="809">
      <c r="C809" s="232"/>
    </row>
    <row r="810">
      <c r="C810" s="232"/>
    </row>
    <row r="811">
      <c r="C811" s="232"/>
    </row>
    <row r="812">
      <c r="C812" s="232"/>
    </row>
    <row r="813">
      <c r="C813" s="232"/>
    </row>
    <row r="814">
      <c r="C814" s="232"/>
    </row>
    <row r="815">
      <c r="C815" s="232"/>
    </row>
    <row r="816">
      <c r="C816" s="232"/>
    </row>
    <row r="817">
      <c r="C817" s="232"/>
    </row>
    <row r="818">
      <c r="C818" s="232"/>
    </row>
    <row r="819">
      <c r="C819" s="232"/>
    </row>
    <row r="820">
      <c r="C820" s="232"/>
    </row>
    <row r="821">
      <c r="C821" s="232"/>
    </row>
    <row r="822">
      <c r="C822" s="232"/>
    </row>
    <row r="823">
      <c r="C823" s="232"/>
    </row>
    <row r="824">
      <c r="C824" s="232"/>
    </row>
    <row r="825">
      <c r="C825" s="232"/>
    </row>
    <row r="826">
      <c r="C826" s="232"/>
    </row>
    <row r="827">
      <c r="C827" s="232"/>
    </row>
    <row r="828">
      <c r="C828" s="232"/>
    </row>
    <row r="829">
      <c r="C829" s="232"/>
    </row>
    <row r="830">
      <c r="C830" s="232"/>
    </row>
    <row r="831">
      <c r="C831" s="232"/>
    </row>
    <row r="832">
      <c r="C832" s="232"/>
    </row>
    <row r="833">
      <c r="C833" s="232"/>
    </row>
    <row r="834">
      <c r="C834" s="232"/>
    </row>
    <row r="835">
      <c r="C835" s="232"/>
    </row>
    <row r="836">
      <c r="C836" s="232"/>
    </row>
    <row r="837">
      <c r="C837" s="232"/>
    </row>
    <row r="838">
      <c r="C838" s="232"/>
    </row>
    <row r="839">
      <c r="C839" s="232"/>
    </row>
    <row r="840">
      <c r="C840" s="232"/>
    </row>
    <row r="841">
      <c r="C841" s="232"/>
    </row>
    <row r="842">
      <c r="C842" s="232"/>
    </row>
    <row r="843">
      <c r="C843" s="232"/>
    </row>
    <row r="844">
      <c r="C844" s="232"/>
    </row>
    <row r="845">
      <c r="C845" s="232"/>
    </row>
    <row r="846">
      <c r="C846" s="232"/>
    </row>
    <row r="847">
      <c r="C847" s="232"/>
    </row>
    <row r="848">
      <c r="C848" s="232"/>
    </row>
    <row r="849">
      <c r="C849" s="232"/>
    </row>
    <row r="850">
      <c r="C850" s="232"/>
    </row>
    <row r="851">
      <c r="C851" s="232"/>
    </row>
    <row r="852">
      <c r="C852" s="232"/>
    </row>
    <row r="853">
      <c r="C853" s="232"/>
    </row>
    <row r="854">
      <c r="C854" s="232"/>
    </row>
    <row r="855">
      <c r="C855" s="232"/>
    </row>
    <row r="856">
      <c r="C856" s="232"/>
    </row>
    <row r="857">
      <c r="C857" s="232"/>
    </row>
    <row r="858">
      <c r="C858" s="232"/>
    </row>
    <row r="859">
      <c r="C859" s="232"/>
    </row>
    <row r="860">
      <c r="C860" s="232"/>
    </row>
    <row r="861">
      <c r="C861" s="232"/>
    </row>
    <row r="862">
      <c r="C862" s="232"/>
    </row>
    <row r="863">
      <c r="C863" s="232"/>
    </row>
    <row r="864">
      <c r="C864" s="232"/>
    </row>
    <row r="865">
      <c r="C865" s="232"/>
    </row>
    <row r="866">
      <c r="C866" s="232"/>
    </row>
    <row r="867">
      <c r="C867" s="232"/>
    </row>
    <row r="868">
      <c r="C868" s="232"/>
    </row>
    <row r="869">
      <c r="C869" s="232"/>
    </row>
    <row r="870">
      <c r="C870" s="232"/>
    </row>
    <row r="871">
      <c r="C871" s="232"/>
    </row>
    <row r="872">
      <c r="C872" s="232"/>
    </row>
    <row r="873">
      <c r="C873" s="232"/>
    </row>
    <row r="874">
      <c r="C874" s="232"/>
    </row>
    <row r="875">
      <c r="C875" s="232"/>
    </row>
    <row r="876">
      <c r="C876" s="232"/>
    </row>
    <row r="877">
      <c r="C877" s="232"/>
    </row>
    <row r="878">
      <c r="C878" s="232"/>
    </row>
    <row r="879">
      <c r="C879" s="232"/>
    </row>
    <row r="880">
      <c r="C880" s="232"/>
    </row>
    <row r="881">
      <c r="C881" s="232"/>
    </row>
    <row r="882">
      <c r="C882" s="232"/>
    </row>
    <row r="883">
      <c r="C883" s="232"/>
    </row>
    <row r="884">
      <c r="C884" s="232"/>
    </row>
    <row r="885">
      <c r="C885" s="232"/>
    </row>
    <row r="886">
      <c r="C886" s="232"/>
    </row>
    <row r="887">
      <c r="C887" s="232"/>
    </row>
    <row r="888">
      <c r="C888" s="232"/>
    </row>
    <row r="889">
      <c r="C889" s="232"/>
    </row>
    <row r="890">
      <c r="C890" s="232"/>
    </row>
    <row r="891">
      <c r="C891" s="232"/>
    </row>
    <row r="892">
      <c r="C892" s="232"/>
    </row>
    <row r="893">
      <c r="C893" s="232"/>
    </row>
    <row r="894">
      <c r="C894" s="232"/>
    </row>
    <row r="895">
      <c r="C895" s="232"/>
    </row>
    <row r="896">
      <c r="C896" s="232"/>
    </row>
    <row r="897">
      <c r="C897" s="232"/>
    </row>
    <row r="898">
      <c r="C898" s="232"/>
    </row>
    <row r="899">
      <c r="C899" s="232"/>
    </row>
    <row r="900">
      <c r="C900" s="232"/>
    </row>
    <row r="901">
      <c r="C901" s="232"/>
    </row>
    <row r="902">
      <c r="C902" s="232"/>
    </row>
    <row r="903">
      <c r="C903" s="232"/>
    </row>
    <row r="904">
      <c r="C904" s="232"/>
    </row>
    <row r="905">
      <c r="C905" s="232"/>
    </row>
    <row r="906">
      <c r="C906" s="232"/>
    </row>
    <row r="907">
      <c r="C907" s="232"/>
    </row>
    <row r="908">
      <c r="C908" s="232"/>
    </row>
    <row r="909">
      <c r="C909" s="232"/>
    </row>
    <row r="910">
      <c r="C910" s="232"/>
    </row>
    <row r="911">
      <c r="C911" s="232"/>
    </row>
    <row r="912">
      <c r="C912" s="232"/>
    </row>
    <row r="913">
      <c r="C913" s="232"/>
    </row>
    <row r="914">
      <c r="C914" s="232"/>
    </row>
    <row r="915">
      <c r="C915" s="232"/>
    </row>
    <row r="916">
      <c r="C916" s="232"/>
    </row>
    <row r="917">
      <c r="C917" s="232"/>
    </row>
    <row r="918">
      <c r="C918" s="232"/>
    </row>
    <row r="919">
      <c r="C919" s="232"/>
    </row>
    <row r="920">
      <c r="C920" s="232"/>
    </row>
    <row r="921">
      <c r="C921" s="232"/>
    </row>
    <row r="922">
      <c r="C922" s="232"/>
    </row>
    <row r="923">
      <c r="C923" s="232"/>
    </row>
    <row r="924">
      <c r="C924" s="232"/>
    </row>
    <row r="925">
      <c r="C925" s="232"/>
    </row>
    <row r="926">
      <c r="C926" s="232"/>
    </row>
    <row r="927">
      <c r="C927" s="232"/>
    </row>
    <row r="928">
      <c r="C928" s="232"/>
    </row>
    <row r="929">
      <c r="C929" s="232"/>
    </row>
    <row r="930">
      <c r="C930" s="232"/>
    </row>
    <row r="931">
      <c r="C931" s="232"/>
    </row>
    <row r="932">
      <c r="C932" s="232"/>
    </row>
    <row r="933">
      <c r="C933" s="232"/>
    </row>
    <row r="934">
      <c r="C934" s="232"/>
    </row>
    <row r="935">
      <c r="C935" s="232"/>
    </row>
    <row r="936">
      <c r="C936" s="232"/>
    </row>
    <row r="937">
      <c r="C937" s="232"/>
    </row>
    <row r="938">
      <c r="C938" s="232"/>
    </row>
    <row r="939">
      <c r="C939" s="232"/>
    </row>
    <row r="940">
      <c r="C940" s="232"/>
    </row>
    <row r="941">
      <c r="C941" s="232"/>
    </row>
    <row r="942">
      <c r="C942" s="232"/>
    </row>
    <row r="943">
      <c r="C943" s="232"/>
    </row>
    <row r="944">
      <c r="C944" s="232"/>
    </row>
    <row r="945">
      <c r="C945" s="232"/>
    </row>
    <row r="946">
      <c r="C946" s="232"/>
    </row>
    <row r="947">
      <c r="C947" s="232"/>
    </row>
    <row r="948">
      <c r="C948" s="232"/>
    </row>
    <row r="949">
      <c r="C949" s="232"/>
    </row>
    <row r="950">
      <c r="C950" s="232"/>
    </row>
    <row r="951">
      <c r="C951" s="232"/>
    </row>
    <row r="952">
      <c r="C952" s="232"/>
    </row>
    <row r="953">
      <c r="C953" s="232"/>
    </row>
    <row r="954">
      <c r="C954" s="232"/>
    </row>
    <row r="955">
      <c r="C955" s="232"/>
    </row>
    <row r="956">
      <c r="C956" s="232"/>
    </row>
    <row r="957">
      <c r="C957" s="232"/>
    </row>
    <row r="958">
      <c r="C958" s="232"/>
    </row>
    <row r="959">
      <c r="C959" s="232"/>
    </row>
    <row r="960">
      <c r="C960" s="232"/>
    </row>
    <row r="961">
      <c r="C961" s="232"/>
    </row>
    <row r="962">
      <c r="C962" s="232"/>
    </row>
    <row r="963">
      <c r="C963" s="232"/>
    </row>
    <row r="964">
      <c r="C964" s="232"/>
    </row>
    <row r="965">
      <c r="C965" s="232"/>
    </row>
    <row r="966">
      <c r="C966" s="232"/>
    </row>
    <row r="967">
      <c r="C967" s="232"/>
    </row>
    <row r="968">
      <c r="C968" s="232"/>
    </row>
    <row r="969">
      <c r="C969" s="232"/>
    </row>
    <row r="970">
      <c r="C970" s="232"/>
    </row>
    <row r="971">
      <c r="C971" s="232"/>
    </row>
    <row r="972">
      <c r="C972" s="232"/>
    </row>
    <row r="973">
      <c r="C973" s="232"/>
    </row>
    <row r="974">
      <c r="C974" s="232"/>
    </row>
    <row r="975">
      <c r="C975" s="232"/>
    </row>
    <row r="976">
      <c r="C976" s="232"/>
    </row>
    <row r="977">
      <c r="C977" s="232"/>
    </row>
    <row r="978">
      <c r="C978" s="232"/>
    </row>
    <row r="979">
      <c r="C979" s="232"/>
    </row>
    <row r="980">
      <c r="C980" s="232"/>
    </row>
    <row r="981">
      <c r="C981" s="232"/>
    </row>
    <row r="982">
      <c r="C982" s="232"/>
    </row>
    <row r="983">
      <c r="C983" s="232"/>
    </row>
    <row r="984">
      <c r="C984" s="232"/>
    </row>
    <row r="985">
      <c r="C985" s="232"/>
    </row>
    <row r="986">
      <c r="C986" s="232"/>
    </row>
    <row r="987">
      <c r="C987" s="232"/>
    </row>
    <row r="988">
      <c r="C988" s="232"/>
    </row>
    <row r="989">
      <c r="C989" s="232"/>
    </row>
    <row r="990">
      <c r="C990" s="232"/>
    </row>
    <row r="991">
      <c r="C991" s="232"/>
    </row>
    <row r="992">
      <c r="C992" s="232"/>
    </row>
    <row r="993">
      <c r="C993" s="232"/>
    </row>
    <row r="994">
      <c r="C994" s="232"/>
    </row>
    <row r="995">
      <c r="C995" s="232"/>
    </row>
    <row r="996">
      <c r="C996" s="232"/>
    </row>
    <row r="997">
      <c r="C997" s="232"/>
    </row>
    <row r="998">
      <c r="C998" s="232"/>
    </row>
    <row r="999">
      <c r="C999" s="232"/>
    </row>
  </sheetData>
  <mergeCells count="30">
    <mergeCell ref="AR1:AW1"/>
    <mergeCell ref="AZ1:BE1"/>
    <mergeCell ref="BH1:BM1"/>
    <mergeCell ref="BP1:BU1"/>
    <mergeCell ref="BX1:CC1"/>
    <mergeCell ref="D2:F2"/>
    <mergeCell ref="G2:I2"/>
    <mergeCell ref="L2:N2"/>
    <mergeCell ref="O2:Q2"/>
    <mergeCell ref="T2:V2"/>
    <mergeCell ref="W2:Y2"/>
    <mergeCell ref="AB2:AD2"/>
    <mergeCell ref="AE2:AG2"/>
    <mergeCell ref="B1:B2"/>
    <mergeCell ref="C1:C2"/>
    <mergeCell ref="D1:I1"/>
    <mergeCell ref="L1:Q1"/>
    <mergeCell ref="T1:Y1"/>
    <mergeCell ref="AB1:AG1"/>
    <mergeCell ref="AJ1:AO1"/>
    <mergeCell ref="BS2:BU2"/>
    <mergeCell ref="BX2:BZ2"/>
    <mergeCell ref="CA2:CC2"/>
    <mergeCell ref="AJ2:AL2"/>
    <mergeCell ref="AM2:AO2"/>
    <mergeCell ref="AR2:AT2"/>
    <mergeCell ref="AU2:AW2"/>
    <mergeCell ref="BH2:BJ2"/>
    <mergeCell ref="BK2:BM2"/>
    <mergeCell ref="BP2:BR2"/>
  </mergeCells>
  <conditionalFormatting sqref="J4:K34 R4:S34 Z4:AA34 AH4:AI34 AP4:AQ34 AX4:AY34 BF4:BG34 BN4:BO34 BV4:BW34 CD4:CE34">
    <cfRule type="cellIs" dxfId="0" priority="1" operator="greaterThan">
      <formula>0</formula>
    </cfRule>
  </conditionalFormatting>
  <conditionalFormatting sqref="J4:K34 R4:S34 Z4:AA34 AH4:AI34 AP4:AQ34 AX4:AY34 BF4:BG34 BN4:BO34 BV4:BW34 CD4:CE34">
    <cfRule type="cellIs" dxfId="2" priority="2" operator="lessThan">
      <formula>0</formula>
    </cfRule>
  </conditionalFormatting>
  <conditionalFormatting sqref="J4:K34 R4:S34 Z4:AA34 AH4:AI34 AP4:AQ34 AX4:AY34 BF4:BG34 BN4:BO34 BV4:BW34 CD4:CE34">
    <cfRule type="cellIs" dxfId="1" priority="3" operator="equal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5.75"/>
    <col customWidth="1" min="3" max="3" width="11.0"/>
    <col customWidth="1" min="4" max="5" width="8.0"/>
    <col customWidth="1" min="6" max="6" width="9.38"/>
    <col customWidth="1" min="7" max="7" width="8.0"/>
    <col customWidth="1" min="8" max="8" width="10.13"/>
    <col customWidth="1" min="9" max="9" width="8.0"/>
    <col customWidth="1" min="10" max="10" width="7.25"/>
    <col customWidth="1" min="11" max="11" width="8.0"/>
    <col customWidth="1" min="12" max="13" width="9.0"/>
    <col customWidth="1" min="14" max="16" width="4.5"/>
    <col customWidth="1" min="17" max="17" width="6.0"/>
    <col customWidth="1" min="18" max="18" width="3.88"/>
    <col customWidth="1" min="19" max="19" width="3.63"/>
    <col customWidth="1" min="20" max="20" width="7.63"/>
    <col customWidth="1" min="21" max="21" width="7.38"/>
    <col customWidth="1" min="22" max="22" width="10.75"/>
    <col customWidth="1" min="23" max="23" width="12.0"/>
    <col customWidth="1" min="24" max="24" width="4.5"/>
    <col customWidth="1" min="25" max="25" width="3.88"/>
  </cols>
  <sheetData>
    <row r="1">
      <c r="A1" s="35" t="s">
        <v>685</v>
      </c>
      <c r="B1" s="35" t="s">
        <v>686</v>
      </c>
      <c r="C1" s="35"/>
      <c r="D1" s="35" t="s">
        <v>687</v>
      </c>
      <c r="E1" s="35"/>
      <c r="F1" s="35" t="s">
        <v>688</v>
      </c>
      <c r="G1" s="35"/>
      <c r="H1" s="35" t="s">
        <v>689</v>
      </c>
      <c r="I1" s="35"/>
      <c r="J1" s="35" t="s">
        <v>690</v>
      </c>
      <c r="K1" s="35"/>
      <c r="L1" s="35" t="s">
        <v>691</v>
      </c>
      <c r="M1" s="35"/>
      <c r="N1" s="35" t="s">
        <v>692</v>
      </c>
      <c r="O1" s="224"/>
      <c r="P1" s="224"/>
      <c r="Q1" s="35" t="s">
        <v>685</v>
      </c>
      <c r="R1" s="35" t="s">
        <v>693</v>
      </c>
      <c r="S1" s="35" t="s">
        <v>694</v>
      </c>
      <c r="T1" s="35" t="s">
        <v>695</v>
      </c>
      <c r="U1" s="35" t="s">
        <v>696</v>
      </c>
      <c r="V1" s="35" t="s">
        <v>697</v>
      </c>
      <c r="W1" s="35" t="s">
        <v>698</v>
      </c>
      <c r="X1" s="224"/>
    </row>
    <row r="2">
      <c r="A2" s="35">
        <v>1.0</v>
      </c>
      <c r="B2" s="35" t="s">
        <v>132</v>
      </c>
      <c r="C2" s="35">
        <v>2023.0</v>
      </c>
      <c r="D2" s="35">
        <f>'Kesehatan Warna'!F$9</f>
        <v>3</v>
      </c>
      <c r="E2" s="35">
        <f t="shared" ref="E2:E3" si="2">D2/$Z$4</f>
        <v>0.3</v>
      </c>
      <c r="F2" s="35">
        <f>'Kesehatan Warna'!F$14</f>
        <v>5</v>
      </c>
      <c r="G2" s="35">
        <f t="shared" ref="G2:G3" si="3">F2/$Z$5</f>
        <v>0.625</v>
      </c>
      <c r="H2" s="35">
        <f>'Kesehatan Warna'!F$19</f>
        <v>0</v>
      </c>
      <c r="I2" s="35">
        <f t="shared" ref="I2:I3" si="4">H2/$Z$6</f>
        <v>0</v>
      </c>
      <c r="J2" s="35">
        <f>'Kesehatan Warna'!F26</f>
        <v>6</v>
      </c>
      <c r="K2" s="235">
        <f t="shared" ref="K2:K3" si="5">J2/$Z$7</f>
        <v>0.5</v>
      </c>
      <c r="L2" s="35">
        <f>'Kesehatan Warna'!F35</f>
        <v>5</v>
      </c>
      <c r="M2" s="235">
        <f t="shared" ref="M2:M3" si="6">L2/$Z$8</f>
        <v>0.625</v>
      </c>
      <c r="N2" s="236">
        <f t="shared" ref="N2:N31" si="7">E2+G2+I2+K2+M2</f>
        <v>2.05</v>
      </c>
      <c r="O2" s="237">
        <f>AVERAGE(N2:N3)</f>
        <v>2.1625</v>
      </c>
      <c r="Q2" s="35" t="s">
        <v>132</v>
      </c>
      <c r="R2" s="236">
        <f>O2</f>
        <v>2.1625</v>
      </c>
      <c r="S2" s="236">
        <f>N4</f>
        <v>1.583333333</v>
      </c>
      <c r="T2" s="36">
        <f t="shared" ref="T2:U2" si="1">IF(R2&gt;R$12,1,0)</f>
        <v>1</v>
      </c>
      <c r="U2" s="36">
        <f t="shared" si="1"/>
        <v>0</v>
      </c>
      <c r="V2" s="36">
        <f t="shared" ref="V2:V11" si="9">SUM(T2:U2)</f>
        <v>1</v>
      </c>
      <c r="W2" s="36" t="str">
        <f t="shared" ref="W2:W11" si="10">IFS(V2=2,"STRONG BUY",V2=1,"WEAK BUY",V2=0,"HOLD")</f>
        <v>WEAK BUY</v>
      </c>
      <c r="Z2" s="224" t="s">
        <v>699</v>
      </c>
      <c r="AD2" s="238"/>
    </row>
    <row r="3">
      <c r="A3" s="36"/>
      <c r="B3" s="36"/>
      <c r="C3" s="35">
        <v>2022.0</v>
      </c>
      <c r="D3" s="36">
        <f>'Kesehatan Warna'!I$9</f>
        <v>4</v>
      </c>
      <c r="E3" s="35">
        <f t="shared" si="2"/>
        <v>0.4</v>
      </c>
      <c r="F3" s="36">
        <f>'Kesehatan Warna'!I$14</f>
        <v>5</v>
      </c>
      <c r="G3" s="35">
        <f t="shared" si="3"/>
        <v>0.625</v>
      </c>
      <c r="H3" s="36">
        <f>'Kesehatan Warna'!I$19</f>
        <v>0</v>
      </c>
      <c r="I3" s="35">
        <f t="shared" si="4"/>
        <v>0</v>
      </c>
      <c r="J3" s="36">
        <f>'Kesehatan Warna'!I26</f>
        <v>6</v>
      </c>
      <c r="K3" s="235">
        <f t="shared" si="5"/>
        <v>0.5</v>
      </c>
      <c r="L3" s="36">
        <f>'Kesehatan Warna'!I$35</f>
        <v>6</v>
      </c>
      <c r="M3" s="235">
        <f t="shared" si="6"/>
        <v>0.75</v>
      </c>
      <c r="N3" s="236">
        <f t="shared" si="7"/>
        <v>2.275</v>
      </c>
      <c r="Q3" s="35" t="s">
        <v>133</v>
      </c>
      <c r="R3" s="236">
        <f>O5</f>
        <v>1.541666667</v>
      </c>
      <c r="S3" s="236">
        <f>N7</f>
        <v>3.416666667</v>
      </c>
      <c r="T3" s="36">
        <f t="shared" ref="T3:U3" si="8">IF(R3&gt;R$12,1,0)</f>
        <v>0</v>
      </c>
      <c r="U3" s="36">
        <f t="shared" si="8"/>
        <v>1</v>
      </c>
      <c r="V3" s="36">
        <f t="shared" si="9"/>
        <v>1</v>
      </c>
      <c r="W3" s="36" t="str">
        <f t="shared" si="10"/>
        <v>WEAK BUY</v>
      </c>
      <c r="Z3" s="224" t="s">
        <v>700</v>
      </c>
      <c r="AA3" s="224" t="s">
        <v>701</v>
      </c>
    </row>
    <row r="4">
      <c r="A4" s="36"/>
      <c r="B4" s="36"/>
      <c r="C4" s="35" t="s">
        <v>701</v>
      </c>
      <c r="D4" s="36">
        <f>'Kesehatan Warna'!$K9</f>
        <v>0</v>
      </c>
      <c r="E4" s="35">
        <f>D4/$AA$4</f>
        <v>0</v>
      </c>
      <c r="F4" s="36">
        <f>'Kesehatan Warna'!$K14</f>
        <v>0</v>
      </c>
      <c r="G4" s="35">
        <f>F4/$AA$5</f>
        <v>0</v>
      </c>
      <c r="H4" s="36">
        <f>'Kesehatan Warna'!$K19</f>
        <v>3</v>
      </c>
      <c r="I4" s="35">
        <f>H4/$AA$6</f>
        <v>0.75</v>
      </c>
      <c r="J4" s="36">
        <f>'Kesehatan Warna'!$K26</f>
        <v>2</v>
      </c>
      <c r="K4" s="235">
        <f>J4/$AA$7</f>
        <v>0.3333333333</v>
      </c>
      <c r="L4" s="36">
        <f>'Kesehatan Warna'!$K35</f>
        <v>3</v>
      </c>
      <c r="M4" s="235">
        <f>L4/$AA$8</f>
        <v>0.5</v>
      </c>
      <c r="N4" s="236">
        <f t="shared" si="7"/>
        <v>1.583333333</v>
      </c>
      <c r="Q4" s="35" t="s">
        <v>134</v>
      </c>
      <c r="R4" s="236">
        <f>O8</f>
        <v>2.233333333</v>
      </c>
      <c r="S4" s="236">
        <f>N10</f>
        <v>0.75</v>
      </c>
      <c r="T4" s="36">
        <f t="shared" ref="T4:U4" si="11">IF(R4&gt;R$12,1,0)</f>
        <v>1</v>
      </c>
      <c r="U4" s="36">
        <f t="shared" si="11"/>
        <v>0</v>
      </c>
      <c r="V4" s="36">
        <f t="shared" si="9"/>
        <v>1</v>
      </c>
      <c r="W4" s="36" t="str">
        <f t="shared" si="10"/>
        <v>WEAK BUY</v>
      </c>
      <c r="Y4" s="224" t="s">
        <v>702</v>
      </c>
      <c r="Z4" s="224">
        <v>10.0</v>
      </c>
      <c r="AA4" s="224">
        <v>5.0</v>
      </c>
      <c r="AD4" s="226"/>
    </row>
    <row r="5">
      <c r="A5" s="35">
        <v>2.0</v>
      </c>
      <c r="B5" s="35" t="s">
        <v>133</v>
      </c>
      <c r="C5" s="35">
        <v>2023.0</v>
      </c>
      <c r="D5" s="36">
        <f>'Kesehatan Warna'!N$9</f>
        <v>0</v>
      </c>
      <c r="E5" s="35">
        <f t="shared" ref="E5:E6" si="13">D5/$Z$4</f>
        <v>0</v>
      </c>
      <c r="F5" s="36">
        <f>'Kesehatan Warna'!N$14</f>
        <v>3</v>
      </c>
      <c r="G5" s="35">
        <f t="shared" ref="G5:G6" si="14">F5/$Z$5</f>
        <v>0.375</v>
      </c>
      <c r="H5" s="36">
        <f>'Kesehatan Warna'!N$19</f>
        <v>0</v>
      </c>
      <c r="I5" s="35">
        <f t="shared" ref="I5:I6" si="15">H5/$Z$6</f>
        <v>0</v>
      </c>
      <c r="J5" s="36">
        <f>'Kesehatan Warna'!N26</f>
        <v>11</v>
      </c>
      <c r="K5" s="235">
        <f t="shared" ref="K5:K6" si="16">J5/$Z$7</f>
        <v>0.9166666667</v>
      </c>
      <c r="L5" s="36">
        <f>'Kesehatan Warna'!N$35</f>
        <v>3</v>
      </c>
      <c r="M5" s="235">
        <f t="shared" ref="M5:M6" si="17">L5/$Z$8</f>
        <v>0.375</v>
      </c>
      <c r="N5" s="236">
        <f t="shared" si="7"/>
        <v>1.666666667</v>
      </c>
      <c r="O5" s="237">
        <f>AVERAGE(N5:N6)</f>
        <v>1.541666667</v>
      </c>
      <c r="Q5" s="35" t="s">
        <v>135</v>
      </c>
      <c r="R5" s="236">
        <f>O11</f>
        <v>1.95</v>
      </c>
      <c r="S5" s="236">
        <f>N13</f>
        <v>1.7</v>
      </c>
      <c r="T5" s="36">
        <f t="shared" ref="T5:U5" si="12">IF(R5&gt;R$12,1,0)</f>
        <v>0</v>
      </c>
      <c r="U5" s="36">
        <f t="shared" si="12"/>
        <v>0</v>
      </c>
      <c r="V5" s="36">
        <f t="shared" si="9"/>
        <v>0</v>
      </c>
      <c r="W5" s="36" t="str">
        <f t="shared" si="10"/>
        <v>HOLD</v>
      </c>
      <c r="Y5" s="224" t="s">
        <v>703</v>
      </c>
      <c r="Z5" s="224">
        <v>8.0</v>
      </c>
      <c r="AA5" s="224">
        <v>4.0</v>
      </c>
      <c r="AD5" s="226"/>
    </row>
    <row r="6">
      <c r="A6" s="36"/>
      <c r="B6" s="36"/>
      <c r="C6" s="35">
        <v>2022.0</v>
      </c>
      <c r="D6" s="36">
        <f>'Kesehatan Warna'!Q$9</f>
        <v>0</v>
      </c>
      <c r="E6" s="35">
        <f t="shared" si="13"/>
        <v>0</v>
      </c>
      <c r="F6" s="36">
        <f>'Kesehatan Warna'!Q$14</f>
        <v>3</v>
      </c>
      <c r="G6" s="35">
        <f t="shared" si="14"/>
        <v>0.375</v>
      </c>
      <c r="H6" s="36">
        <f>'Kesehatan Warna'!Q$19</f>
        <v>0</v>
      </c>
      <c r="I6" s="35">
        <f t="shared" si="15"/>
        <v>0</v>
      </c>
      <c r="J6" s="36">
        <f>'Kesehatan Warna'!Q26</f>
        <v>11</v>
      </c>
      <c r="K6" s="235">
        <f t="shared" si="16"/>
        <v>0.9166666667</v>
      </c>
      <c r="L6" s="36">
        <f>'Kesehatan Warna'!Q$35</f>
        <v>1</v>
      </c>
      <c r="M6" s="235">
        <f t="shared" si="17"/>
        <v>0.125</v>
      </c>
      <c r="N6" s="236">
        <f t="shared" si="7"/>
        <v>1.416666667</v>
      </c>
      <c r="Q6" s="35" t="s">
        <v>136</v>
      </c>
      <c r="R6" s="236">
        <f>O14</f>
        <v>1.833333333</v>
      </c>
      <c r="S6" s="236">
        <f>N16</f>
        <v>1.933333333</v>
      </c>
      <c r="T6" s="36">
        <f t="shared" ref="T6:U6" si="18">IF(R6&gt;R$12,1,0)</f>
        <v>0</v>
      </c>
      <c r="U6" s="36">
        <f t="shared" si="18"/>
        <v>1</v>
      </c>
      <c r="V6" s="36">
        <f t="shared" si="9"/>
        <v>1</v>
      </c>
      <c r="W6" s="36" t="str">
        <f t="shared" si="10"/>
        <v>WEAK BUY</v>
      </c>
      <c r="Y6" s="224" t="s">
        <v>704</v>
      </c>
      <c r="Z6" s="224">
        <v>8.0</v>
      </c>
      <c r="AA6" s="224">
        <v>4.0</v>
      </c>
    </row>
    <row r="7">
      <c r="A7" s="36"/>
      <c r="B7" s="36"/>
      <c r="C7" s="35" t="s">
        <v>701</v>
      </c>
      <c r="D7" s="36">
        <f>'Kesehatan Warna'!$S9</f>
        <v>5</v>
      </c>
      <c r="E7" s="35">
        <f>D7/$AA$4</f>
        <v>1</v>
      </c>
      <c r="F7" s="36">
        <f>'Kesehatan Warna'!$S14</f>
        <v>4</v>
      </c>
      <c r="G7" s="35">
        <f>F7/$AA$5</f>
        <v>1</v>
      </c>
      <c r="H7" s="36">
        <f>'Kesehatan Warna'!$S19</f>
        <v>3</v>
      </c>
      <c r="I7" s="35">
        <f>H7/$AA$6</f>
        <v>0.75</v>
      </c>
      <c r="J7" s="36">
        <f>'Kesehatan Warna'!$S26</f>
        <v>0</v>
      </c>
      <c r="K7" s="235">
        <f>J7/$AA$7</f>
        <v>0</v>
      </c>
      <c r="L7" s="36">
        <f>'Kesehatan Warna'!$S35</f>
        <v>4</v>
      </c>
      <c r="M7" s="235">
        <f>L7/$AA$8</f>
        <v>0.6666666667</v>
      </c>
      <c r="N7" s="236">
        <f t="shared" si="7"/>
        <v>3.416666667</v>
      </c>
      <c r="Q7" s="35" t="s">
        <v>137</v>
      </c>
      <c r="R7" s="236">
        <f>O17</f>
        <v>2.1375</v>
      </c>
      <c r="S7" s="236">
        <f>N19</f>
        <v>2.583333333</v>
      </c>
      <c r="T7" s="36">
        <f t="shared" ref="T7:U7" si="19">IF(R7&gt;R$12,1,0)</f>
        <v>1</v>
      </c>
      <c r="U7" s="36">
        <f t="shared" si="19"/>
        <v>1</v>
      </c>
      <c r="V7" s="36">
        <f t="shared" si="9"/>
        <v>2</v>
      </c>
      <c r="W7" s="36" t="str">
        <f t="shared" si="10"/>
        <v>STRONG BUY</v>
      </c>
      <c r="Y7" s="224" t="s">
        <v>705</v>
      </c>
      <c r="Z7" s="224">
        <v>12.0</v>
      </c>
      <c r="AA7" s="224">
        <v>6.0</v>
      </c>
      <c r="AD7" s="226"/>
    </row>
    <row r="8">
      <c r="A8" s="35">
        <v>3.0</v>
      </c>
      <c r="B8" s="35" t="s">
        <v>134</v>
      </c>
      <c r="C8" s="35">
        <v>2023.0</v>
      </c>
      <c r="D8" s="36">
        <f>'Kesehatan Warna'!V$9</f>
        <v>3</v>
      </c>
      <c r="E8" s="35">
        <f t="shared" ref="E8:E9" si="21">D8/$Z$4</f>
        <v>0.3</v>
      </c>
      <c r="F8" s="35">
        <f>'Kesehatan Warna'!V$14</f>
        <v>5</v>
      </c>
      <c r="G8" s="35">
        <f t="shared" ref="G8:G9" si="22">F8/$Z$5</f>
        <v>0.625</v>
      </c>
      <c r="H8" s="36">
        <f>'Kesehatan Warna'!V$19</f>
        <v>0</v>
      </c>
      <c r="I8" s="35">
        <f t="shared" ref="I8:I9" si="23">H8/$Z$6</f>
        <v>0</v>
      </c>
      <c r="J8" s="35">
        <f>'Kesehatan Warna'!V$26</f>
        <v>5</v>
      </c>
      <c r="K8" s="235">
        <f t="shared" ref="K8:K9" si="24">J8/$Z$7</f>
        <v>0.4166666667</v>
      </c>
      <c r="L8" s="36">
        <f>'Kesehatan Warna'!V$35</f>
        <v>6</v>
      </c>
      <c r="M8" s="235">
        <f t="shared" ref="M8:M9" si="25">L8/$Z$8</f>
        <v>0.75</v>
      </c>
      <c r="N8" s="236">
        <f t="shared" si="7"/>
        <v>2.091666667</v>
      </c>
      <c r="O8" s="237">
        <f>AVERAGE(N8:N9)</f>
        <v>2.233333333</v>
      </c>
      <c r="Q8" s="35" t="s">
        <v>138</v>
      </c>
      <c r="R8" s="236">
        <f>O20</f>
        <v>1.825</v>
      </c>
      <c r="S8" s="236">
        <f>N22</f>
        <v>1.333333333</v>
      </c>
      <c r="T8" s="36">
        <f t="shared" ref="T8:U8" si="20">IF(R8&gt;R$12,1,0)</f>
        <v>0</v>
      </c>
      <c r="U8" s="36">
        <f t="shared" si="20"/>
        <v>0</v>
      </c>
      <c r="V8" s="36">
        <f t="shared" si="9"/>
        <v>0</v>
      </c>
      <c r="W8" s="36" t="str">
        <f t="shared" si="10"/>
        <v>HOLD</v>
      </c>
      <c r="Y8" s="224" t="s">
        <v>706</v>
      </c>
      <c r="Z8" s="224">
        <v>8.0</v>
      </c>
      <c r="AA8" s="224">
        <v>6.0</v>
      </c>
      <c r="AD8" s="226"/>
    </row>
    <row r="9">
      <c r="A9" s="36"/>
      <c r="B9" s="36"/>
      <c r="C9" s="35">
        <v>2022.0</v>
      </c>
      <c r="D9" s="36">
        <f>'Kesehatan Warna'!Y$9</f>
        <v>5</v>
      </c>
      <c r="E9" s="35">
        <f t="shared" si="21"/>
        <v>0.5</v>
      </c>
      <c r="F9" s="36">
        <f>'Kesehatan Warna'!Y$14</f>
        <v>5</v>
      </c>
      <c r="G9" s="35">
        <f t="shared" si="22"/>
        <v>0.625</v>
      </c>
      <c r="H9" s="36">
        <f>'Kesehatan Warna'!Y$19</f>
        <v>0</v>
      </c>
      <c r="I9" s="35">
        <f t="shared" si="23"/>
        <v>0</v>
      </c>
      <c r="J9" s="35">
        <f>'Kesehatan Warna'!Y$26</f>
        <v>6</v>
      </c>
      <c r="K9" s="235">
        <f t="shared" si="24"/>
        <v>0.5</v>
      </c>
      <c r="L9" s="36">
        <f>'Kesehatan Warna'!Y$35</f>
        <v>6</v>
      </c>
      <c r="M9" s="235">
        <f t="shared" si="25"/>
        <v>0.75</v>
      </c>
      <c r="N9" s="236">
        <f t="shared" si="7"/>
        <v>2.375</v>
      </c>
      <c r="Q9" s="35" t="s">
        <v>139</v>
      </c>
      <c r="R9" s="236">
        <f>O23</f>
        <v>2.7125</v>
      </c>
      <c r="S9" s="236">
        <f>N25</f>
        <v>2.2</v>
      </c>
      <c r="T9" s="36">
        <f t="shared" ref="T9:U9" si="26">IF(R9&gt;R$12,1,0)</f>
        <v>1</v>
      </c>
      <c r="U9" s="36">
        <f t="shared" si="26"/>
        <v>1</v>
      </c>
      <c r="V9" s="36">
        <f t="shared" si="9"/>
        <v>2</v>
      </c>
      <c r="W9" s="36" t="str">
        <f t="shared" si="10"/>
        <v>STRONG BUY</v>
      </c>
    </row>
    <row r="10">
      <c r="A10" s="36"/>
      <c r="B10" s="36"/>
      <c r="C10" s="35" t="s">
        <v>701</v>
      </c>
      <c r="D10" s="36">
        <f>'Kesehatan Warna'!$AA9</f>
        <v>0</v>
      </c>
      <c r="E10" s="35">
        <f>D10/$AA$4</f>
        <v>0</v>
      </c>
      <c r="F10" s="36">
        <f>'Kesehatan Warna'!$AA14</f>
        <v>0</v>
      </c>
      <c r="G10" s="35">
        <f>F10/$AA$5</f>
        <v>0</v>
      </c>
      <c r="H10" s="36">
        <f>'Kesehatan Warna'!$AA19</f>
        <v>1</v>
      </c>
      <c r="I10" s="35">
        <f>H10/$AA$6</f>
        <v>0.25</v>
      </c>
      <c r="J10" s="36">
        <f>'Kesehatan Warna'!$AA26</f>
        <v>0</v>
      </c>
      <c r="K10" s="235">
        <f>J10/$AA$7</f>
        <v>0</v>
      </c>
      <c r="L10" s="36">
        <f>'Kesehatan Warna'!$AA35</f>
        <v>3</v>
      </c>
      <c r="M10" s="235">
        <f>L10/$AA$8</f>
        <v>0.5</v>
      </c>
      <c r="N10" s="236">
        <f t="shared" si="7"/>
        <v>0.75</v>
      </c>
      <c r="Q10" s="35" t="s">
        <v>140</v>
      </c>
      <c r="R10" s="236">
        <f>O26</f>
        <v>2.2375</v>
      </c>
      <c r="S10" s="236">
        <f>N28</f>
        <v>2.5</v>
      </c>
      <c r="T10" s="36">
        <f t="shared" ref="T10:U10" si="27">IF(R10&gt;R$12,1,0)</f>
        <v>1</v>
      </c>
      <c r="U10" s="36">
        <f t="shared" si="27"/>
        <v>1</v>
      </c>
      <c r="V10" s="36">
        <f t="shared" si="9"/>
        <v>2</v>
      </c>
      <c r="W10" s="36" t="str">
        <f t="shared" si="10"/>
        <v>STRONG BUY</v>
      </c>
      <c r="AD10" s="226"/>
    </row>
    <row r="11">
      <c r="A11" s="35">
        <v>4.0</v>
      </c>
      <c r="B11" s="35" t="s">
        <v>135</v>
      </c>
      <c r="C11" s="35">
        <v>2023.0</v>
      </c>
      <c r="D11" s="36">
        <f>'Kesehatan Warna'!AD$9</f>
        <v>2</v>
      </c>
      <c r="E11" s="35">
        <f t="shared" ref="E11:E12" si="29">D11/$Z$4</f>
        <v>0.2</v>
      </c>
      <c r="F11" s="36">
        <f>'Kesehatan Warna'!AD$14</f>
        <v>3</v>
      </c>
      <c r="G11" s="35">
        <f t="shared" ref="G11:G12" si="30">F11/$Z$5</f>
        <v>0.375</v>
      </c>
      <c r="H11" s="36">
        <f>'Kesehatan Warna'!AD$19</f>
        <v>2</v>
      </c>
      <c r="I11" s="35">
        <f t="shared" ref="I11:I12" si="31">H11/$Z$6</f>
        <v>0.25</v>
      </c>
      <c r="J11" s="35">
        <f>'Kesehatan Warna'!AD$26</f>
        <v>10</v>
      </c>
      <c r="K11" s="235">
        <f t="shared" ref="K11:K12" si="32">J11/$Z$7</f>
        <v>0.8333333333</v>
      </c>
      <c r="L11" s="36">
        <f>'Kesehatan Warna'!AD$35</f>
        <v>3</v>
      </c>
      <c r="M11" s="235">
        <f t="shared" ref="M11:M12" si="33">L11/$Z$8</f>
        <v>0.375</v>
      </c>
      <c r="N11" s="236">
        <f t="shared" si="7"/>
        <v>2.033333333</v>
      </c>
      <c r="O11" s="237">
        <f>AVERAGE(N11:N12)</f>
        <v>1.95</v>
      </c>
      <c r="Q11" s="35" t="s">
        <v>141</v>
      </c>
      <c r="R11" s="236">
        <f>O29</f>
        <v>2.454166667</v>
      </c>
      <c r="S11" s="236">
        <f>N31</f>
        <v>0.3333333333</v>
      </c>
      <c r="T11" s="36">
        <f t="shared" ref="T11:U11" si="28">IF(R11&gt;R$12,1,0)</f>
        <v>1</v>
      </c>
      <c r="U11" s="36">
        <f t="shared" si="28"/>
        <v>0</v>
      </c>
      <c r="V11" s="36">
        <f t="shared" si="9"/>
        <v>1</v>
      </c>
      <c r="W11" s="36" t="str">
        <f t="shared" si="10"/>
        <v>WEAK BUY</v>
      </c>
      <c r="AD11" s="226"/>
    </row>
    <row r="12">
      <c r="A12" s="36"/>
      <c r="B12" s="36"/>
      <c r="C12" s="35">
        <v>2022.0</v>
      </c>
      <c r="D12" s="36">
        <f>'Kesehatan Warna'!AG$9</f>
        <v>2</v>
      </c>
      <c r="E12" s="35">
        <f t="shared" si="29"/>
        <v>0.2</v>
      </c>
      <c r="F12" s="36">
        <f>'Kesehatan Warna'!AG$14</f>
        <v>3</v>
      </c>
      <c r="G12" s="35">
        <f t="shared" si="30"/>
        <v>0.375</v>
      </c>
      <c r="H12" s="36">
        <f>'Kesehatan Warna'!AG$19</f>
        <v>2</v>
      </c>
      <c r="I12" s="35">
        <f t="shared" si="31"/>
        <v>0.25</v>
      </c>
      <c r="J12" s="35">
        <f>'Kesehatan Warna'!AG$26</f>
        <v>8</v>
      </c>
      <c r="K12" s="235">
        <f t="shared" si="32"/>
        <v>0.6666666667</v>
      </c>
      <c r="L12" s="36">
        <f>'Kesehatan Warna'!AG$35</f>
        <v>3</v>
      </c>
      <c r="M12" s="235">
        <f t="shared" si="33"/>
        <v>0.375</v>
      </c>
      <c r="N12" s="236">
        <f t="shared" si="7"/>
        <v>1.866666667</v>
      </c>
      <c r="R12" s="237">
        <f t="shared" ref="R12:S12" si="34">AVERAGE(R2:R11)</f>
        <v>2.10875</v>
      </c>
      <c r="S12" s="237">
        <f t="shared" si="34"/>
        <v>1.833333333</v>
      </c>
    </row>
    <row r="13">
      <c r="A13" s="36"/>
      <c r="B13" s="36"/>
      <c r="C13" s="35" t="s">
        <v>701</v>
      </c>
      <c r="D13" s="36">
        <f>'Kesehatan Warna'!$AI9</f>
        <v>1</v>
      </c>
      <c r="E13" s="35">
        <f>D13/$AA$4</f>
        <v>0.2</v>
      </c>
      <c r="F13" s="36">
        <f>'Kesehatan Warna'!$AI14</f>
        <v>0</v>
      </c>
      <c r="G13" s="35">
        <f>F13/$AA$5</f>
        <v>0</v>
      </c>
      <c r="H13" s="36">
        <f>'Kesehatan Warna'!$AI19</f>
        <v>2</v>
      </c>
      <c r="I13" s="35">
        <f>H13/$AA$6</f>
        <v>0.5</v>
      </c>
      <c r="J13" s="36">
        <f>'Kesehatan Warna'!$AI26</f>
        <v>3</v>
      </c>
      <c r="K13" s="235">
        <f>J13/$AA$7</f>
        <v>0.5</v>
      </c>
      <c r="L13" s="36">
        <f>'Kesehatan Warna'!$AI35</f>
        <v>3</v>
      </c>
      <c r="M13" s="235">
        <f>L13/$AA$8</f>
        <v>0.5</v>
      </c>
      <c r="N13" s="236">
        <f t="shared" si="7"/>
        <v>1.7</v>
      </c>
      <c r="AD13" s="226"/>
    </row>
    <row r="14">
      <c r="A14" s="35">
        <v>5.0</v>
      </c>
      <c r="B14" s="35" t="s">
        <v>136</v>
      </c>
      <c r="C14" s="35">
        <v>2023.0</v>
      </c>
      <c r="D14" s="35">
        <f>'Kesehatan Warna'!AL$9</f>
        <v>2</v>
      </c>
      <c r="E14" s="35">
        <f t="shared" ref="E14:E18" si="35">D14/$Z$4</f>
        <v>0.2</v>
      </c>
      <c r="F14" s="35">
        <f>'Kesehatan Warna'!AL$14</f>
        <v>3</v>
      </c>
      <c r="G14" s="35">
        <f t="shared" ref="G14:G15" si="36">F14/$Z$5</f>
        <v>0.375</v>
      </c>
      <c r="H14" s="36">
        <f>'Kesehatan Warna'!AL$19</f>
        <v>0</v>
      </c>
      <c r="I14" s="35">
        <f t="shared" ref="I14:I15" si="37">H14/$Z$6</f>
        <v>0</v>
      </c>
      <c r="J14" s="35">
        <f>'Kesehatan Warna'!AL$26</f>
        <v>8</v>
      </c>
      <c r="K14" s="235">
        <f t="shared" ref="K14:K15" si="38">J14/$Z$7</f>
        <v>0.6666666667</v>
      </c>
      <c r="L14" s="36">
        <f>'Kesehatan Warna'!AL$35</f>
        <v>4</v>
      </c>
      <c r="M14" s="235">
        <f t="shared" ref="M14:M15" si="39">L14/$Z$8</f>
        <v>0.5</v>
      </c>
      <c r="N14" s="236">
        <f t="shared" si="7"/>
        <v>1.741666667</v>
      </c>
      <c r="O14" s="237">
        <f>AVERAGE(N14:N15)</f>
        <v>1.833333333</v>
      </c>
      <c r="Q14" s="224" t="s">
        <v>685</v>
      </c>
      <c r="R14" s="224" t="s">
        <v>693</v>
      </c>
      <c r="S14" s="224" t="s">
        <v>694</v>
      </c>
      <c r="T14" s="224" t="s">
        <v>695</v>
      </c>
      <c r="U14" s="224" t="s">
        <v>696</v>
      </c>
      <c r="V14" s="224" t="s">
        <v>697</v>
      </c>
      <c r="W14" s="224" t="s">
        <v>698</v>
      </c>
      <c r="Z14" s="224" t="s">
        <v>685</v>
      </c>
      <c r="AA14" s="224" t="s">
        <v>695</v>
      </c>
      <c r="AB14" s="224" t="s">
        <v>696</v>
      </c>
      <c r="AD14" s="226"/>
    </row>
    <row r="15">
      <c r="A15" s="36"/>
      <c r="B15" s="36"/>
      <c r="C15" s="35">
        <v>2022.0</v>
      </c>
      <c r="D15" s="36">
        <f>'Kesehatan Warna'!AO$9</f>
        <v>3</v>
      </c>
      <c r="E15" s="35">
        <f t="shared" si="35"/>
        <v>0.3</v>
      </c>
      <c r="F15" s="36">
        <f>'Kesehatan Warna'!AO$14</f>
        <v>3</v>
      </c>
      <c r="G15" s="35">
        <f t="shared" si="36"/>
        <v>0.375</v>
      </c>
      <c r="H15" s="36">
        <f>'Kesehatan Warna'!AO$19</f>
        <v>0</v>
      </c>
      <c r="I15" s="35">
        <f t="shared" si="37"/>
        <v>0</v>
      </c>
      <c r="J15" s="35">
        <f>'Kesehatan Warna'!AO$26</f>
        <v>9</v>
      </c>
      <c r="K15" s="235">
        <f t="shared" si="38"/>
        <v>0.75</v>
      </c>
      <c r="L15" s="36">
        <f>'Kesehatan Warna'!AO$35</f>
        <v>4</v>
      </c>
      <c r="M15" s="235">
        <f t="shared" si="39"/>
        <v>0.5</v>
      </c>
      <c r="N15" s="236">
        <f t="shared" si="7"/>
        <v>1.925</v>
      </c>
      <c r="Q15" s="224" t="s">
        <v>132</v>
      </c>
      <c r="R15" s="237">
        <v>2.1624999999999996</v>
      </c>
      <c r="S15" s="237">
        <v>1.5833333333333333</v>
      </c>
      <c r="T15" s="233">
        <v>1.0</v>
      </c>
      <c r="U15" s="233">
        <v>0.0</v>
      </c>
      <c r="V15" s="233">
        <v>1.0</v>
      </c>
      <c r="W15" s="233" t="s">
        <v>707</v>
      </c>
      <c r="Z15" s="224" t="s">
        <v>132</v>
      </c>
      <c r="AA15" s="233">
        <v>1.0</v>
      </c>
      <c r="AB15" s="233">
        <v>0.0</v>
      </c>
    </row>
    <row r="16">
      <c r="A16" s="36"/>
      <c r="B16" s="36"/>
      <c r="C16" s="35" t="s">
        <v>701</v>
      </c>
      <c r="D16" s="36">
        <f>'Kesehatan Warna'!$AQ9</f>
        <v>1</v>
      </c>
      <c r="E16" s="35">
        <f t="shared" si="35"/>
        <v>0.1</v>
      </c>
      <c r="F16" s="36">
        <f>'Kesehatan Warna'!$AQ14</f>
        <v>1</v>
      </c>
      <c r="G16" s="35">
        <f>F16/$AA$5</f>
        <v>0.25</v>
      </c>
      <c r="H16" s="36">
        <f>'Kesehatan Warna'!$AQ19</f>
        <v>1</v>
      </c>
      <c r="I16" s="35">
        <f>H16/$AA$6</f>
        <v>0.25</v>
      </c>
      <c r="J16" s="36">
        <f>'Kesehatan Warna'!$AQ26</f>
        <v>2</v>
      </c>
      <c r="K16" s="235">
        <f>J16/$AA$7</f>
        <v>0.3333333333</v>
      </c>
      <c r="L16" s="36">
        <f>'Kesehatan Warna'!$AQ35</f>
        <v>6</v>
      </c>
      <c r="M16" s="235">
        <f>L16/$AA$8</f>
        <v>1</v>
      </c>
      <c r="N16" s="236">
        <f t="shared" si="7"/>
        <v>1.933333333</v>
      </c>
      <c r="Q16" s="224" t="s">
        <v>133</v>
      </c>
      <c r="R16" s="237">
        <v>1.5416666666666665</v>
      </c>
      <c r="S16" s="237">
        <v>3.4166666666666665</v>
      </c>
      <c r="T16" s="233">
        <v>0.0</v>
      </c>
      <c r="U16" s="233">
        <v>1.0</v>
      </c>
      <c r="V16" s="233">
        <v>1.0</v>
      </c>
      <c r="W16" s="233" t="s">
        <v>707</v>
      </c>
      <c r="Z16" s="224" t="s">
        <v>133</v>
      </c>
      <c r="AA16" s="233">
        <v>0.0</v>
      </c>
      <c r="AB16" s="233">
        <v>1.0</v>
      </c>
      <c r="AD16" s="226"/>
    </row>
    <row r="17">
      <c r="A17" s="35">
        <v>6.0</v>
      </c>
      <c r="B17" s="35" t="s">
        <v>137</v>
      </c>
      <c r="C17" s="35">
        <v>2023.0</v>
      </c>
      <c r="D17" s="36">
        <f>'Kesehatan Warna'!AT$9</f>
        <v>7</v>
      </c>
      <c r="E17" s="35">
        <f t="shared" si="35"/>
        <v>0.7</v>
      </c>
      <c r="F17" s="36">
        <f>'Kesehatan Warna'!AT$14</f>
        <v>5</v>
      </c>
      <c r="G17" s="35">
        <f t="shared" ref="G17:G18" si="40">F17/$Z$5</f>
        <v>0.625</v>
      </c>
      <c r="H17" s="36">
        <f>'Kesehatan Warna'!AT$19</f>
        <v>0</v>
      </c>
      <c r="I17" s="35">
        <f t="shared" ref="I17:I18" si="41">H17/$Z$6</f>
        <v>0</v>
      </c>
      <c r="J17" s="35">
        <f>'Kesehatan Warna'!AT$26</f>
        <v>3</v>
      </c>
      <c r="K17" s="235">
        <f t="shared" ref="K17:K18" si="42">J17/$Z$7</f>
        <v>0.25</v>
      </c>
      <c r="L17" s="36">
        <f>'Kesehatan Warna'!AT$35</f>
        <v>5</v>
      </c>
      <c r="M17" s="235">
        <f t="shared" ref="M17:M18" si="43">L17/$Z$8</f>
        <v>0.625</v>
      </c>
      <c r="N17" s="236">
        <f t="shared" si="7"/>
        <v>2.2</v>
      </c>
      <c r="O17" s="237">
        <f>AVERAGE(N17:N18)</f>
        <v>2.1375</v>
      </c>
      <c r="Q17" s="224" t="s">
        <v>134</v>
      </c>
      <c r="R17" s="237">
        <v>2.2333333333333334</v>
      </c>
      <c r="S17" s="237">
        <v>0.75</v>
      </c>
      <c r="T17" s="233">
        <v>1.0</v>
      </c>
      <c r="U17" s="233">
        <v>0.0</v>
      </c>
      <c r="V17" s="233">
        <v>1.0</v>
      </c>
      <c r="W17" s="233" t="s">
        <v>707</v>
      </c>
      <c r="Z17" s="224" t="s">
        <v>134</v>
      </c>
      <c r="AA17" s="233">
        <v>1.0</v>
      </c>
      <c r="AB17" s="233">
        <v>0.0</v>
      </c>
      <c r="AD17" s="226"/>
    </row>
    <row r="18">
      <c r="A18" s="36"/>
      <c r="B18" s="36"/>
      <c r="C18" s="35">
        <v>2022.0</v>
      </c>
      <c r="D18" s="36">
        <f>'Kesehatan Warna'!AW$9</f>
        <v>7</v>
      </c>
      <c r="E18" s="35">
        <f t="shared" si="35"/>
        <v>0.7</v>
      </c>
      <c r="F18" s="36">
        <f>'Kesehatan Warna'!AW$14</f>
        <v>5</v>
      </c>
      <c r="G18" s="35">
        <f t="shared" si="40"/>
        <v>0.625</v>
      </c>
      <c r="H18" s="36">
        <f>'Kesehatan Warna'!AW$19</f>
        <v>0</v>
      </c>
      <c r="I18" s="35">
        <f t="shared" si="41"/>
        <v>0</v>
      </c>
      <c r="J18" s="35">
        <f>'Kesehatan Warna'!AW26</f>
        <v>3</v>
      </c>
      <c r="K18" s="235">
        <f t="shared" si="42"/>
        <v>0.25</v>
      </c>
      <c r="L18" s="36">
        <f>'Kesehatan Warna'!AW$35</f>
        <v>4</v>
      </c>
      <c r="M18" s="235">
        <f t="shared" si="43"/>
        <v>0.5</v>
      </c>
      <c r="N18" s="236">
        <f t="shared" si="7"/>
        <v>2.075</v>
      </c>
      <c r="Q18" s="224" t="s">
        <v>135</v>
      </c>
      <c r="R18" s="237">
        <v>1.95</v>
      </c>
      <c r="S18" s="237">
        <v>1.7</v>
      </c>
      <c r="T18" s="233">
        <v>0.0</v>
      </c>
      <c r="U18" s="233">
        <v>0.0</v>
      </c>
      <c r="V18" s="233">
        <v>0.0</v>
      </c>
      <c r="W18" s="233" t="s">
        <v>708</v>
      </c>
      <c r="Z18" s="224" t="s">
        <v>135</v>
      </c>
      <c r="AA18" s="233">
        <v>0.0</v>
      </c>
      <c r="AB18" s="233">
        <v>0.0</v>
      </c>
    </row>
    <row r="19">
      <c r="A19" s="36"/>
      <c r="B19" s="36"/>
      <c r="C19" s="35" t="s">
        <v>701</v>
      </c>
      <c r="D19" s="36">
        <f>'Kesehatan Warna'!$AY9</f>
        <v>5</v>
      </c>
      <c r="E19" s="35">
        <f>D19/$AA$4</f>
        <v>1</v>
      </c>
      <c r="F19" s="36">
        <f>'Kesehatan Warna'!$AY14</f>
        <v>3</v>
      </c>
      <c r="G19" s="35">
        <f>F19/$AA$5</f>
        <v>0.75</v>
      </c>
      <c r="H19" s="36">
        <f>'Kesehatan Warna'!$AY19</f>
        <v>0</v>
      </c>
      <c r="I19" s="35">
        <f>H19/$AA$6</f>
        <v>0</v>
      </c>
      <c r="J19" s="36">
        <f>'Kesehatan Warna'!$AY26</f>
        <v>2</v>
      </c>
      <c r="K19" s="235">
        <f>J19/$AA$7</f>
        <v>0.3333333333</v>
      </c>
      <c r="L19" s="36">
        <f>'Kesehatan Warna'!$AY35</f>
        <v>3</v>
      </c>
      <c r="M19" s="235">
        <f>L19/$AA$8</f>
        <v>0.5</v>
      </c>
      <c r="N19" s="236">
        <f t="shared" si="7"/>
        <v>2.583333333</v>
      </c>
      <c r="Q19" s="224" t="s">
        <v>136</v>
      </c>
      <c r="R19" s="237">
        <v>1.8333333333333335</v>
      </c>
      <c r="S19" s="237">
        <v>1.9333333333333333</v>
      </c>
      <c r="T19" s="233">
        <v>0.0</v>
      </c>
      <c r="U19" s="233">
        <v>1.0</v>
      </c>
      <c r="V19" s="233">
        <v>1.0</v>
      </c>
      <c r="W19" s="233" t="s">
        <v>707</v>
      </c>
      <c r="Z19" s="224" t="s">
        <v>136</v>
      </c>
      <c r="AA19" s="233">
        <v>0.0</v>
      </c>
      <c r="AB19" s="233">
        <v>1.0</v>
      </c>
      <c r="AD19" s="226"/>
    </row>
    <row r="20">
      <c r="A20" s="35">
        <v>7.0</v>
      </c>
      <c r="B20" s="35" t="s">
        <v>138</v>
      </c>
      <c r="C20" s="35">
        <v>2023.0</v>
      </c>
      <c r="D20" s="36">
        <f>'Kesehatan Warna'!BB$9</f>
        <v>2</v>
      </c>
      <c r="E20" s="35">
        <f t="shared" ref="E20:E21" si="44">D20/$Z$4</f>
        <v>0.2</v>
      </c>
      <c r="F20" s="35">
        <f>'Kesehatan Warna'!BB$14</f>
        <v>6</v>
      </c>
      <c r="G20" s="35">
        <f t="shared" ref="G20:G21" si="45">F20/$Z$5</f>
        <v>0.75</v>
      </c>
      <c r="H20" s="36">
        <f>'Kesehatan Warna'!BB$19</f>
        <v>0</v>
      </c>
      <c r="I20" s="35">
        <f t="shared" ref="I20:I21" si="46">H20/$Z$6</f>
        <v>0</v>
      </c>
      <c r="J20" s="35">
        <f>'Kesehatan Warna'!BB$26</f>
        <v>3</v>
      </c>
      <c r="K20" s="235">
        <f t="shared" ref="K20:K21" si="47">J20/$Z$7</f>
        <v>0.25</v>
      </c>
      <c r="L20" s="36">
        <f>'Kesehatan Warna'!BB$35</f>
        <v>4</v>
      </c>
      <c r="M20" s="235">
        <f t="shared" ref="M20:M21" si="48">L20/$Z$8</f>
        <v>0.5</v>
      </c>
      <c r="N20" s="236">
        <f t="shared" si="7"/>
        <v>1.7</v>
      </c>
      <c r="O20" s="237">
        <f>AVERAGE(N20:N21)</f>
        <v>1.825</v>
      </c>
      <c r="Q20" s="224" t="s">
        <v>137</v>
      </c>
      <c r="R20" s="237">
        <v>2.1375</v>
      </c>
      <c r="S20" s="237">
        <v>2.5833333333333335</v>
      </c>
      <c r="T20" s="233">
        <v>1.0</v>
      </c>
      <c r="U20" s="233">
        <v>1.0</v>
      </c>
      <c r="V20" s="233">
        <v>2.0</v>
      </c>
      <c r="W20" s="233" t="s">
        <v>709</v>
      </c>
      <c r="Z20" s="224" t="s">
        <v>137</v>
      </c>
      <c r="AA20" s="233">
        <v>1.0</v>
      </c>
      <c r="AB20" s="233">
        <v>1.0</v>
      </c>
      <c r="AD20" s="226"/>
    </row>
    <row r="21">
      <c r="A21" s="36"/>
      <c r="B21" s="36"/>
      <c r="C21" s="35">
        <v>2022.0</v>
      </c>
      <c r="D21" s="36">
        <f>'Kesehatan Warna'!BE$9</f>
        <v>7</v>
      </c>
      <c r="E21" s="35">
        <f t="shared" si="44"/>
        <v>0.7</v>
      </c>
      <c r="F21" s="36">
        <f>'Kesehatan Warna'!BE$14</f>
        <v>6</v>
      </c>
      <c r="G21" s="35">
        <f t="shared" si="45"/>
        <v>0.75</v>
      </c>
      <c r="H21" s="36">
        <f>'Kesehatan Warna'!BE$19</f>
        <v>0</v>
      </c>
      <c r="I21" s="35">
        <f t="shared" si="46"/>
        <v>0</v>
      </c>
      <c r="J21" s="35">
        <f>'Kesehatan Warna'!BE$26</f>
        <v>3</v>
      </c>
      <c r="K21" s="235">
        <f t="shared" si="47"/>
        <v>0.25</v>
      </c>
      <c r="L21" s="36">
        <f>'Kesehatan Warna'!BE$35</f>
        <v>2</v>
      </c>
      <c r="M21" s="235">
        <f t="shared" si="48"/>
        <v>0.25</v>
      </c>
      <c r="N21" s="236">
        <f t="shared" si="7"/>
        <v>1.95</v>
      </c>
      <c r="Q21" s="224" t="s">
        <v>138</v>
      </c>
      <c r="R21" s="237">
        <v>1.825</v>
      </c>
      <c r="S21" s="237">
        <v>1.3333333333333333</v>
      </c>
      <c r="T21" s="233">
        <v>0.0</v>
      </c>
      <c r="U21" s="233">
        <v>0.0</v>
      </c>
      <c r="V21" s="233">
        <v>0.0</v>
      </c>
      <c r="W21" s="233" t="s">
        <v>708</v>
      </c>
      <c r="Z21" s="224" t="s">
        <v>138</v>
      </c>
      <c r="AA21" s="233">
        <v>0.0</v>
      </c>
      <c r="AB21" s="233">
        <v>0.0</v>
      </c>
    </row>
    <row r="22">
      <c r="A22" s="36"/>
      <c r="B22" s="36"/>
      <c r="C22" s="35" t="s">
        <v>701</v>
      </c>
      <c r="D22" s="36">
        <f>'Kesehatan Warna'!$BG9</f>
        <v>0</v>
      </c>
      <c r="E22" s="35">
        <f>D22/$AA$4</f>
        <v>0</v>
      </c>
      <c r="F22" s="36">
        <f>'Kesehatan Warna'!$BG14</f>
        <v>1</v>
      </c>
      <c r="G22" s="35">
        <f>F22/$AA$5</f>
        <v>0.25</v>
      </c>
      <c r="H22" s="36">
        <f>'Kesehatan Warna'!$BG19</f>
        <v>1</v>
      </c>
      <c r="I22" s="35">
        <f>H22/$AA$6</f>
        <v>0.25</v>
      </c>
      <c r="J22" s="36">
        <f>'Kesehatan Warna'!$BG26</f>
        <v>4</v>
      </c>
      <c r="K22" s="235">
        <f>J22/$AA$7</f>
        <v>0.6666666667</v>
      </c>
      <c r="L22" s="36">
        <f>'Kesehatan Warna'!$BG35</f>
        <v>1</v>
      </c>
      <c r="M22" s="235">
        <f>L22/$AA$8</f>
        <v>0.1666666667</v>
      </c>
      <c r="N22" s="236">
        <f t="shared" si="7"/>
        <v>1.333333333</v>
      </c>
      <c r="Q22" s="224" t="s">
        <v>139</v>
      </c>
      <c r="R22" s="237">
        <v>2.7125</v>
      </c>
      <c r="S22" s="237">
        <v>2.2</v>
      </c>
      <c r="T22" s="233">
        <v>1.0</v>
      </c>
      <c r="U22" s="233">
        <v>1.0</v>
      </c>
      <c r="V22" s="233">
        <v>2.0</v>
      </c>
      <c r="W22" s="233" t="s">
        <v>709</v>
      </c>
      <c r="Z22" s="224" t="s">
        <v>139</v>
      </c>
      <c r="AA22" s="233">
        <v>1.0</v>
      </c>
      <c r="AB22" s="233">
        <v>1.0</v>
      </c>
      <c r="AD22" s="226"/>
    </row>
    <row r="23">
      <c r="A23" s="35">
        <v>8.0</v>
      </c>
      <c r="B23" s="35" t="s">
        <v>139</v>
      </c>
      <c r="C23" s="35">
        <v>2023.0</v>
      </c>
      <c r="D23" s="36">
        <f>'Kesehatan Warna'!BJ$9</f>
        <v>9</v>
      </c>
      <c r="E23" s="35">
        <f t="shared" ref="E23:E24" si="49">D23/$Z$4</f>
        <v>0.9</v>
      </c>
      <c r="F23" s="36">
        <f>'Kesehatan Warna'!BJ$14</f>
        <v>6</v>
      </c>
      <c r="G23" s="35">
        <f t="shared" ref="G23:G24" si="50">F23/$Z$5</f>
        <v>0.75</v>
      </c>
      <c r="H23" s="36">
        <f>'Kesehatan Warna'!BJ$19</f>
        <v>0</v>
      </c>
      <c r="I23" s="35">
        <f t="shared" ref="I23:I24" si="51">H23/$Z$6</f>
        <v>0</v>
      </c>
      <c r="J23" s="239">
        <f>'Kesehatan Warna'!BJ$26</f>
        <v>6</v>
      </c>
      <c r="K23" s="235">
        <f t="shared" ref="K23:K24" si="52">J23/$Z$7</f>
        <v>0.5</v>
      </c>
      <c r="L23" s="36">
        <f>'Kesehatan Warna'!BJ$35</f>
        <v>4</v>
      </c>
      <c r="M23" s="235">
        <f t="shared" ref="M23:M24" si="53">L23/$Z$8</f>
        <v>0.5</v>
      </c>
      <c r="N23" s="236">
        <f t="shared" si="7"/>
        <v>2.65</v>
      </c>
      <c r="O23" s="237">
        <f>AVERAGE(N23:N24)</f>
        <v>2.7125</v>
      </c>
      <c r="Q23" s="224" t="s">
        <v>140</v>
      </c>
      <c r="R23" s="237">
        <v>2.2375</v>
      </c>
      <c r="S23" s="237">
        <v>2.5</v>
      </c>
      <c r="T23" s="233">
        <v>1.0</v>
      </c>
      <c r="U23" s="233">
        <v>1.0</v>
      </c>
      <c r="V23" s="233">
        <v>2.0</v>
      </c>
      <c r="W23" s="233" t="s">
        <v>709</v>
      </c>
      <c r="Z23" s="224" t="s">
        <v>140</v>
      </c>
      <c r="AA23" s="233">
        <v>1.0</v>
      </c>
      <c r="AB23" s="233">
        <v>1.0</v>
      </c>
      <c r="AD23" s="226"/>
    </row>
    <row r="24">
      <c r="A24" s="36"/>
      <c r="B24" s="36"/>
      <c r="C24" s="35">
        <v>2022.0</v>
      </c>
      <c r="D24" s="36">
        <f>'Kesehatan Warna'!BM$9</f>
        <v>9</v>
      </c>
      <c r="E24" s="35">
        <f t="shared" si="49"/>
        <v>0.9</v>
      </c>
      <c r="F24" s="36">
        <f>'Kesehatan Warna'!BM$14</f>
        <v>6</v>
      </c>
      <c r="G24" s="35">
        <f t="shared" si="50"/>
        <v>0.75</v>
      </c>
      <c r="H24" s="36">
        <f>'Kesehatan Warna'!BM$19</f>
        <v>0</v>
      </c>
      <c r="I24" s="35">
        <f t="shared" si="51"/>
        <v>0</v>
      </c>
      <c r="J24" s="35">
        <f>'Kesehatan Warna'!BM$26</f>
        <v>6</v>
      </c>
      <c r="K24" s="235">
        <f t="shared" si="52"/>
        <v>0.5</v>
      </c>
      <c r="L24" s="36">
        <f>'Kesehatan Warna'!BM$35</f>
        <v>5</v>
      </c>
      <c r="M24" s="235">
        <f t="shared" si="53"/>
        <v>0.625</v>
      </c>
      <c r="N24" s="236">
        <f t="shared" si="7"/>
        <v>2.775</v>
      </c>
      <c r="P24" s="224" t="s">
        <v>710</v>
      </c>
      <c r="Q24" s="224" t="s">
        <v>141</v>
      </c>
      <c r="R24" s="237">
        <v>2.4541666666666666</v>
      </c>
      <c r="S24" s="237">
        <v>0.3333333333333333</v>
      </c>
      <c r="T24" s="233">
        <v>1.0</v>
      </c>
      <c r="U24" s="233">
        <v>0.0</v>
      </c>
      <c r="V24" s="233">
        <v>1.0</v>
      </c>
      <c r="W24" s="233" t="s">
        <v>707</v>
      </c>
      <c r="Z24" s="224" t="s">
        <v>141</v>
      </c>
      <c r="AA24" s="233">
        <v>1.0</v>
      </c>
      <c r="AB24" s="233">
        <v>0.0</v>
      </c>
    </row>
    <row r="25">
      <c r="A25" s="36"/>
      <c r="B25" s="36"/>
      <c r="C25" s="35" t="s">
        <v>701</v>
      </c>
      <c r="D25" s="36">
        <f>'Kesehatan Warna'!$BO9</f>
        <v>1</v>
      </c>
      <c r="E25" s="35">
        <f>D25/$AA$4</f>
        <v>0.2</v>
      </c>
      <c r="F25" s="36">
        <f>'Kesehatan Warna'!$BO14</f>
        <v>0</v>
      </c>
      <c r="G25" s="35">
        <f>F25/$AA$5</f>
        <v>0</v>
      </c>
      <c r="H25" s="36">
        <f>'Kesehatan Warna'!$BO19</f>
        <v>4</v>
      </c>
      <c r="I25" s="35">
        <f>H25/$AA$6</f>
        <v>1</v>
      </c>
      <c r="J25" s="36">
        <f>'Kesehatan Warna'!$BO26</f>
        <v>4</v>
      </c>
      <c r="K25" s="235">
        <f>J25/$AA$7</f>
        <v>0.6666666667</v>
      </c>
      <c r="L25" s="36">
        <f>'Kesehatan Warna'!$BO35</f>
        <v>2</v>
      </c>
      <c r="M25" s="235">
        <f>L25/$AA$8</f>
        <v>0.3333333333</v>
      </c>
      <c r="N25" s="236">
        <f t="shared" si="7"/>
        <v>2.2</v>
      </c>
      <c r="AD25" s="226"/>
    </row>
    <row r="26">
      <c r="A26" s="35">
        <v>9.0</v>
      </c>
      <c r="B26" s="35" t="s">
        <v>140</v>
      </c>
      <c r="C26" s="35">
        <v>2023.0</v>
      </c>
      <c r="D26" s="35">
        <f>'Kesehatan Warna'!BR$9</f>
        <v>8</v>
      </c>
      <c r="E26" s="35">
        <f t="shared" ref="E26:E27" si="54">D26/$Z$4</f>
        <v>0.8</v>
      </c>
      <c r="F26" s="35">
        <f>'Kesehatan Warna'!BR$14</f>
        <v>6</v>
      </c>
      <c r="G26" s="35">
        <f t="shared" ref="G26:G27" si="55">F26/$Z$5</f>
        <v>0.75</v>
      </c>
      <c r="H26" s="36">
        <f>'Kesehatan Warna'!BR$19</f>
        <v>1</v>
      </c>
      <c r="I26" s="35">
        <f t="shared" ref="I26:I27" si="56">H26/$Z$6</f>
        <v>0.125</v>
      </c>
      <c r="J26" s="35">
        <f>'Kesehatan Warna'!BR$26</f>
        <v>3</v>
      </c>
      <c r="K26" s="235">
        <f t="shared" ref="K26:K27" si="57">J26/$Z$7</f>
        <v>0.25</v>
      </c>
      <c r="L26" s="36">
        <f>'Kesehatan Warna'!BR$35</f>
        <v>3</v>
      </c>
      <c r="M26" s="235">
        <f t="shared" ref="M26:M27" si="58">L26/$Z$8</f>
        <v>0.375</v>
      </c>
      <c r="N26" s="236">
        <f t="shared" si="7"/>
        <v>2.3</v>
      </c>
      <c r="O26" s="237">
        <f>AVERAGE(N26:N27)</f>
        <v>2.2375</v>
      </c>
      <c r="AD26" s="226"/>
    </row>
    <row r="27">
      <c r="A27" s="36"/>
      <c r="B27" s="36"/>
      <c r="C27" s="35">
        <v>2022.0</v>
      </c>
      <c r="D27" s="36">
        <f>'Kesehatan Warna'!BU$9</f>
        <v>8</v>
      </c>
      <c r="E27" s="35">
        <f t="shared" si="54"/>
        <v>0.8</v>
      </c>
      <c r="F27" s="36">
        <f>'Kesehatan Warna'!BU$14</f>
        <v>6</v>
      </c>
      <c r="G27" s="35">
        <f t="shared" si="55"/>
        <v>0.75</v>
      </c>
      <c r="H27" s="36">
        <f>'Kesehatan Warna'!BU$19</f>
        <v>1</v>
      </c>
      <c r="I27" s="35">
        <f t="shared" si="56"/>
        <v>0.125</v>
      </c>
      <c r="J27" s="35">
        <f>'Kesehatan Warna'!BU$26</f>
        <v>3</v>
      </c>
      <c r="K27" s="235">
        <f t="shared" si="57"/>
        <v>0.25</v>
      </c>
      <c r="L27" s="36">
        <f>'Kesehatan Warna'!BU$35</f>
        <v>2</v>
      </c>
      <c r="M27" s="235">
        <f t="shared" si="58"/>
        <v>0.25</v>
      </c>
      <c r="N27" s="236">
        <f t="shared" si="7"/>
        <v>2.175</v>
      </c>
    </row>
    <row r="28">
      <c r="A28" s="36"/>
      <c r="B28" s="36"/>
      <c r="C28" s="35" t="s">
        <v>701</v>
      </c>
      <c r="D28" s="36">
        <f>'Kesehatan Warna'!$BW9</f>
        <v>5</v>
      </c>
      <c r="E28" s="35">
        <f>D28/$AA$4</f>
        <v>1</v>
      </c>
      <c r="F28" s="36">
        <f>'Kesehatan Warna'!$BW14</f>
        <v>3</v>
      </c>
      <c r="G28" s="35">
        <f>F28/$AA$5</f>
        <v>0.75</v>
      </c>
      <c r="H28" s="36">
        <f>'Kesehatan Warna'!$BW19</f>
        <v>1</v>
      </c>
      <c r="I28" s="35">
        <f>H28/$AA$6</f>
        <v>0.25</v>
      </c>
      <c r="J28" s="36">
        <f>'Kesehatan Warna'!$BW26</f>
        <v>2</v>
      </c>
      <c r="K28" s="235">
        <f>J28/$AA$7</f>
        <v>0.3333333333</v>
      </c>
      <c r="L28" s="36">
        <f>'Kesehatan Warna'!$BW35</f>
        <v>1</v>
      </c>
      <c r="M28" s="235">
        <f>L28/$AA$8</f>
        <v>0.1666666667</v>
      </c>
      <c r="N28" s="236">
        <f t="shared" si="7"/>
        <v>2.5</v>
      </c>
      <c r="AD28" s="226"/>
    </row>
    <row r="29">
      <c r="A29" s="35">
        <v>10.0</v>
      </c>
      <c r="B29" s="35" t="s">
        <v>141</v>
      </c>
      <c r="C29" s="35">
        <v>2023.0</v>
      </c>
      <c r="D29" s="36">
        <f>'Kesehatan Warna'!BZ$9</f>
        <v>4</v>
      </c>
      <c r="E29" s="35">
        <f t="shared" ref="E29:E30" si="59">D29/$Z$4</f>
        <v>0.4</v>
      </c>
      <c r="F29" s="36">
        <f>'Kesehatan Warna'!BZ$14</f>
        <v>6</v>
      </c>
      <c r="G29" s="35">
        <f t="shared" ref="G29:G30" si="60">F29/$Z$5</f>
        <v>0.75</v>
      </c>
      <c r="H29" s="36">
        <f>'Kesehatan Warna'!BZ$19</f>
        <v>0</v>
      </c>
      <c r="I29" s="35">
        <f t="shared" ref="I29:I30" si="61">H29/$Z$6</f>
        <v>0</v>
      </c>
      <c r="J29" s="35">
        <f>'Kesehatan Warna'!BZ$26</f>
        <v>6</v>
      </c>
      <c r="K29" s="235">
        <f t="shared" ref="K29:K30" si="62">J29/$Z$7</f>
        <v>0.5</v>
      </c>
      <c r="L29" s="36">
        <f>'Kesehatan Warna'!BZ$35</f>
        <v>4</v>
      </c>
      <c r="M29" s="235">
        <f t="shared" ref="M29:M30" si="63">L29/$Z$8</f>
        <v>0.5</v>
      </c>
      <c r="N29" s="236">
        <f t="shared" si="7"/>
        <v>2.15</v>
      </c>
      <c r="O29" s="237">
        <f>AVERAGE(N29:N30)</f>
        <v>2.454166667</v>
      </c>
      <c r="AD29" s="226"/>
    </row>
    <row r="30">
      <c r="A30" s="36"/>
      <c r="B30" s="36"/>
      <c r="C30" s="35">
        <v>2022.0</v>
      </c>
      <c r="D30" s="36">
        <f>'Kesehatan Warna'!CC$9</f>
        <v>8</v>
      </c>
      <c r="E30" s="35">
        <f t="shared" si="59"/>
        <v>0.8</v>
      </c>
      <c r="F30" s="36">
        <f>'Kesehatan Warna'!CC$14</f>
        <v>6</v>
      </c>
      <c r="G30" s="35">
        <f t="shared" si="60"/>
        <v>0.75</v>
      </c>
      <c r="H30" s="36">
        <f>'Kesehatan Warna'!CC$19</f>
        <v>1</v>
      </c>
      <c r="I30" s="35">
        <f t="shared" si="61"/>
        <v>0.125</v>
      </c>
      <c r="J30" s="35">
        <f>'Kesehatan Warna'!CC$26</f>
        <v>7</v>
      </c>
      <c r="K30" s="235">
        <f t="shared" si="62"/>
        <v>0.5833333333</v>
      </c>
      <c r="L30" s="36">
        <f>'Kesehatan Warna'!CC$35</f>
        <v>4</v>
      </c>
      <c r="M30" s="235">
        <f t="shared" si="63"/>
        <v>0.5</v>
      </c>
      <c r="N30" s="236">
        <f t="shared" si="7"/>
        <v>2.758333333</v>
      </c>
    </row>
    <row r="31">
      <c r="A31" s="36"/>
      <c r="B31" s="36"/>
      <c r="C31" s="35" t="s">
        <v>701</v>
      </c>
      <c r="D31" s="36">
        <f>'Kesehatan Warna'!$CE9</f>
        <v>0</v>
      </c>
      <c r="E31" s="35">
        <f>D31/$AA$4</f>
        <v>0</v>
      </c>
      <c r="F31" s="36">
        <f>'Kesehatan Warna'!$CE14</f>
        <v>0</v>
      </c>
      <c r="G31" s="35">
        <f>F31/$AA$5</f>
        <v>0</v>
      </c>
      <c r="H31" s="36">
        <f>'Kesehatan Warna'!$CE19</f>
        <v>0</v>
      </c>
      <c r="I31" s="35">
        <f>H31/$AA$6</f>
        <v>0</v>
      </c>
      <c r="J31" s="36">
        <f>'Kesehatan Warna'!$CE26</f>
        <v>0</v>
      </c>
      <c r="K31" s="235">
        <f>J31/$AA$7</f>
        <v>0</v>
      </c>
      <c r="L31" s="36">
        <f>'Kesehatan Warna'!$CE35</f>
        <v>2</v>
      </c>
      <c r="M31" s="235">
        <f>L31/$AA$8</f>
        <v>0.3333333333</v>
      </c>
      <c r="N31" s="236">
        <f t="shared" si="7"/>
        <v>0.3333333333</v>
      </c>
      <c r="AD31" s="226"/>
    </row>
    <row r="32">
      <c r="AD32" s="226"/>
    </row>
    <row r="33">
      <c r="D33" s="233" t="str">
        <f>'Kesehatan Warna'!F28</f>
        <v/>
      </c>
      <c r="AD33" s="226"/>
    </row>
    <row r="34">
      <c r="D34" s="224">
        <v>10.0</v>
      </c>
      <c r="E34" s="224"/>
      <c r="F34" s="224">
        <v>8.0</v>
      </c>
      <c r="G34" s="224"/>
      <c r="H34" s="224">
        <v>8.0</v>
      </c>
      <c r="I34" s="224"/>
      <c r="J34" s="224">
        <v>12.0</v>
      </c>
      <c r="K34" s="224"/>
      <c r="L34" s="224">
        <v>8.0</v>
      </c>
      <c r="M34" s="224"/>
      <c r="N34" s="233">
        <f>sum(D34:L34)</f>
        <v>46</v>
      </c>
      <c r="Y34" s="224">
        <v>5.0</v>
      </c>
      <c r="Z34" s="224">
        <v>4.0</v>
      </c>
      <c r="AA34" s="224">
        <v>4.0</v>
      </c>
      <c r="AB34" s="224">
        <v>6.0</v>
      </c>
      <c r="AC34" s="224">
        <v>5.0</v>
      </c>
      <c r="AD34" s="226"/>
    </row>
    <row r="35">
      <c r="AD35" s="226"/>
    </row>
    <row r="36">
      <c r="AD36" s="226"/>
    </row>
    <row r="37">
      <c r="AD37" s="226"/>
    </row>
    <row r="38">
      <c r="AD38" s="226"/>
    </row>
    <row r="39">
      <c r="AD39" s="226"/>
    </row>
    <row r="40">
      <c r="AD40" s="226"/>
    </row>
    <row r="41">
      <c r="AD41" s="226"/>
    </row>
    <row r="42">
      <c r="AD42" s="226"/>
    </row>
    <row r="43">
      <c r="AD43" s="226"/>
    </row>
    <row r="44">
      <c r="AD44" s="226"/>
    </row>
    <row r="45">
      <c r="AD45" s="226"/>
    </row>
    <row r="46">
      <c r="AD46" s="226"/>
    </row>
    <row r="47">
      <c r="AD47" s="226"/>
    </row>
    <row r="48">
      <c r="AD48" s="226"/>
    </row>
    <row r="49">
      <c r="AD49" s="226"/>
    </row>
    <row r="50">
      <c r="AD50" s="226"/>
    </row>
    <row r="51">
      <c r="AD51" s="226"/>
    </row>
    <row r="52">
      <c r="AD52" s="226"/>
    </row>
    <row r="53">
      <c r="AD53" s="226"/>
    </row>
    <row r="54">
      <c r="AD54" s="226"/>
    </row>
    <row r="55">
      <c r="AD55" s="226"/>
    </row>
    <row r="56">
      <c r="AD56" s="226"/>
    </row>
    <row r="57">
      <c r="AD57" s="226"/>
    </row>
    <row r="58">
      <c r="AD58" s="226"/>
    </row>
    <row r="59">
      <c r="AD59" s="226"/>
    </row>
    <row r="60">
      <c r="AD60" s="226"/>
    </row>
    <row r="61">
      <c r="AD61" s="226"/>
    </row>
    <row r="62">
      <c r="AD62" s="226"/>
    </row>
    <row r="63">
      <c r="AD63" s="226"/>
    </row>
    <row r="64">
      <c r="AD64" s="226"/>
    </row>
    <row r="65">
      <c r="AD65" s="226"/>
    </row>
    <row r="66">
      <c r="AD66" s="226"/>
    </row>
    <row r="67">
      <c r="AD67" s="226"/>
    </row>
    <row r="68">
      <c r="AD68" s="226"/>
    </row>
    <row r="69">
      <c r="AD69" s="226"/>
    </row>
    <row r="70">
      <c r="AD70" s="226"/>
    </row>
    <row r="71">
      <c r="AD71" s="226"/>
    </row>
    <row r="72">
      <c r="AD72" s="226"/>
    </row>
    <row r="73">
      <c r="AD73" s="226"/>
    </row>
    <row r="74">
      <c r="AD74" s="226"/>
    </row>
    <row r="75">
      <c r="AD75" s="226"/>
    </row>
    <row r="76">
      <c r="AD76" s="226"/>
    </row>
    <row r="77">
      <c r="AD77" s="226"/>
    </row>
    <row r="78">
      <c r="AD78" s="226"/>
    </row>
    <row r="79">
      <c r="AD79" s="226"/>
    </row>
    <row r="80">
      <c r="AD80" s="226"/>
    </row>
    <row r="81">
      <c r="AD81" s="226"/>
    </row>
    <row r="82">
      <c r="AD82" s="226"/>
    </row>
    <row r="83">
      <c r="AD83" s="226"/>
    </row>
    <row r="84">
      <c r="AD84" s="226"/>
    </row>
    <row r="85">
      <c r="AD85" s="226"/>
    </row>
    <row r="86">
      <c r="AD86" s="226"/>
    </row>
    <row r="87">
      <c r="AD87" s="226"/>
    </row>
    <row r="88">
      <c r="AD88" s="226"/>
    </row>
    <row r="89">
      <c r="AD89" s="226"/>
    </row>
    <row r="90">
      <c r="AD90" s="226"/>
    </row>
    <row r="91">
      <c r="AD91" s="226"/>
    </row>
    <row r="92">
      <c r="AD92" s="226"/>
    </row>
    <row r="93">
      <c r="AD93" s="226"/>
    </row>
    <row r="94">
      <c r="AD94" s="226"/>
    </row>
    <row r="95">
      <c r="AD95" s="226"/>
    </row>
    <row r="96">
      <c r="AD96" s="226"/>
    </row>
    <row r="97">
      <c r="AD97" s="226"/>
    </row>
    <row r="98">
      <c r="AD98" s="226"/>
    </row>
    <row r="99">
      <c r="AD99" s="226"/>
    </row>
    <row r="100">
      <c r="AD100" s="226"/>
    </row>
    <row r="101">
      <c r="AD101" s="226"/>
    </row>
    <row r="102">
      <c r="AD102" s="226"/>
    </row>
    <row r="103">
      <c r="AD103" s="226"/>
    </row>
    <row r="104">
      <c r="AD104" s="226"/>
    </row>
    <row r="105">
      <c r="AD105" s="226"/>
    </row>
    <row r="106">
      <c r="AD106" s="226"/>
    </row>
    <row r="107">
      <c r="AD107" s="226"/>
    </row>
    <row r="108">
      <c r="AD108" s="226"/>
    </row>
    <row r="109">
      <c r="AD109" s="226"/>
    </row>
    <row r="110">
      <c r="AD110" s="226"/>
    </row>
    <row r="111">
      <c r="AD111" s="226"/>
    </row>
    <row r="112">
      <c r="AD112" s="226"/>
    </row>
    <row r="113">
      <c r="AD113" s="226"/>
    </row>
    <row r="114">
      <c r="AD114" s="226"/>
    </row>
    <row r="115">
      <c r="AD115" s="226"/>
    </row>
    <row r="116">
      <c r="AD116" s="226"/>
    </row>
    <row r="117">
      <c r="AD117" s="226"/>
    </row>
    <row r="118">
      <c r="AD118" s="226"/>
    </row>
    <row r="119">
      <c r="AD119" s="226"/>
    </row>
    <row r="120">
      <c r="AD120" s="226"/>
    </row>
    <row r="121">
      <c r="AD121" s="226"/>
    </row>
    <row r="122">
      <c r="AD122" s="226"/>
    </row>
    <row r="123">
      <c r="AD123" s="226"/>
    </row>
    <row r="124">
      <c r="AD124" s="226"/>
    </row>
    <row r="125">
      <c r="AD125" s="226"/>
    </row>
    <row r="126">
      <c r="AD126" s="226"/>
    </row>
    <row r="127">
      <c r="AD127" s="226"/>
    </row>
    <row r="128">
      <c r="AD128" s="226"/>
    </row>
    <row r="129">
      <c r="AD129" s="226"/>
    </row>
    <row r="130">
      <c r="AD130" s="226"/>
    </row>
    <row r="131">
      <c r="AD131" s="226"/>
    </row>
    <row r="132">
      <c r="AD132" s="226"/>
    </row>
    <row r="133">
      <c r="AD133" s="226"/>
    </row>
    <row r="134">
      <c r="AD134" s="226"/>
    </row>
    <row r="135">
      <c r="AD135" s="226"/>
    </row>
    <row r="136">
      <c r="AD136" s="226"/>
    </row>
    <row r="137">
      <c r="AD137" s="226"/>
    </row>
    <row r="138">
      <c r="AD138" s="226"/>
    </row>
    <row r="139">
      <c r="AD139" s="226"/>
    </row>
    <row r="140">
      <c r="AD140" s="226"/>
    </row>
    <row r="141">
      <c r="AD141" s="226"/>
    </row>
    <row r="142">
      <c r="AD142" s="226"/>
    </row>
    <row r="143">
      <c r="AD143" s="226"/>
    </row>
    <row r="144">
      <c r="AD144" s="226"/>
    </row>
    <row r="145">
      <c r="AD145" s="226"/>
    </row>
    <row r="146">
      <c r="AD146" s="226"/>
    </row>
    <row r="147">
      <c r="AD147" s="226"/>
    </row>
    <row r="148">
      <c r="AD148" s="226"/>
    </row>
    <row r="149">
      <c r="AD149" s="226"/>
    </row>
    <row r="150">
      <c r="AD150" s="226"/>
    </row>
    <row r="151">
      <c r="AD151" s="226"/>
    </row>
    <row r="152">
      <c r="AD152" s="226"/>
    </row>
    <row r="153">
      <c r="AD153" s="226"/>
    </row>
    <row r="154">
      <c r="AD154" s="226"/>
    </row>
    <row r="155">
      <c r="AD155" s="226"/>
    </row>
    <row r="156">
      <c r="AD156" s="226"/>
    </row>
    <row r="157">
      <c r="AD157" s="226"/>
    </row>
    <row r="158">
      <c r="AD158" s="226"/>
    </row>
    <row r="159">
      <c r="AD159" s="226"/>
    </row>
    <row r="160">
      <c r="AD160" s="226"/>
    </row>
    <row r="161">
      <c r="AD161" s="226"/>
    </row>
    <row r="162">
      <c r="AD162" s="226"/>
    </row>
    <row r="163">
      <c r="AD163" s="226"/>
    </row>
    <row r="164">
      <c r="AD164" s="226"/>
    </row>
    <row r="165">
      <c r="AD165" s="226"/>
    </row>
    <row r="166">
      <c r="AD166" s="226"/>
    </row>
    <row r="167">
      <c r="AD167" s="226"/>
    </row>
    <row r="168">
      <c r="AD168" s="226"/>
    </row>
    <row r="169">
      <c r="AD169" s="226"/>
    </row>
    <row r="170">
      <c r="AD170" s="226"/>
    </row>
    <row r="171">
      <c r="AD171" s="226"/>
    </row>
    <row r="172">
      <c r="AD172" s="226"/>
    </row>
    <row r="173">
      <c r="AD173" s="226"/>
    </row>
    <row r="174">
      <c r="AD174" s="226"/>
    </row>
    <row r="175">
      <c r="AD175" s="226"/>
    </row>
    <row r="176">
      <c r="AD176" s="226"/>
    </row>
    <row r="177">
      <c r="AD177" s="226"/>
    </row>
    <row r="178">
      <c r="AD178" s="226"/>
    </row>
    <row r="179">
      <c r="AD179" s="226"/>
    </row>
    <row r="180">
      <c r="AD180" s="226"/>
    </row>
    <row r="181">
      <c r="AD181" s="226"/>
    </row>
    <row r="182">
      <c r="AD182" s="226"/>
    </row>
    <row r="183">
      <c r="AD183" s="226"/>
    </row>
    <row r="184">
      <c r="AD184" s="226"/>
    </row>
    <row r="185">
      <c r="AD185" s="226"/>
    </row>
    <row r="186">
      <c r="AD186" s="226"/>
    </row>
    <row r="187">
      <c r="AD187" s="226"/>
    </row>
    <row r="188">
      <c r="AD188" s="226"/>
    </row>
    <row r="189">
      <c r="AD189" s="226"/>
    </row>
    <row r="190">
      <c r="AD190" s="226"/>
    </row>
    <row r="191">
      <c r="AD191" s="226"/>
    </row>
    <row r="192">
      <c r="AD192" s="226"/>
    </row>
    <row r="193">
      <c r="AD193" s="226"/>
    </row>
    <row r="194">
      <c r="AD194" s="226"/>
    </row>
    <row r="195">
      <c r="AD195" s="226"/>
    </row>
    <row r="196">
      <c r="AD196" s="226"/>
    </row>
    <row r="197">
      <c r="AD197" s="226"/>
    </row>
    <row r="198">
      <c r="AD198" s="226"/>
    </row>
    <row r="199">
      <c r="AD199" s="226"/>
    </row>
    <row r="200">
      <c r="AD200" s="226"/>
    </row>
    <row r="201">
      <c r="AD201" s="226"/>
    </row>
    <row r="202">
      <c r="AD202" s="226"/>
    </row>
    <row r="203">
      <c r="AD203" s="226"/>
    </row>
    <row r="204">
      <c r="AD204" s="226"/>
    </row>
    <row r="205">
      <c r="AD205" s="226"/>
    </row>
    <row r="206">
      <c r="AD206" s="226"/>
    </row>
    <row r="207">
      <c r="AD207" s="226"/>
    </row>
    <row r="208">
      <c r="AD208" s="226"/>
    </row>
    <row r="209">
      <c r="AD209" s="226"/>
    </row>
    <row r="210">
      <c r="AD210" s="226"/>
    </row>
    <row r="211">
      <c r="AD211" s="226"/>
    </row>
    <row r="212">
      <c r="AD212" s="226"/>
    </row>
    <row r="213">
      <c r="AD213" s="226"/>
    </row>
    <row r="214">
      <c r="AD214" s="226"/>
    </row>
    <row r="215">
      <c r="AD215" s="226"/>
    </row>
    <row r="216">
      <c r="AD216" s="226"/>
    </row>
    <row r="217">
      <c r="AD217" s="226"/>
    </row>
    <row r="218">
      <c r="AD218" s="226"/>
    </row>
    <row r="219">
      <c r="AD219" s="226"/>
    </row>
    <row r="220">
      <c r="AD220" s="226"/>
    </row>
    <row r="221">
      <c r="AD221" s="226"/>
    </row>
    <row r="222">
      <c r="AD222" s="226"/>
    </row>
    <row r="223">
      <c r="AD223" s="226"/>
    </row>
    <row r="224">
      <c r="AD224" s="226"/>
    </row>
    <row r="225">
      <c r="AD225" s="226"/>
    </row>
    <row r="226">
      <c r="AD226" s="226"/>
    </row>
    <row r="227">
      <c r="AD227" s="226"/>
    </row>
    <row r="228">
      <c r="AD228" s="226"/>
    </row>
    <row r="229">
      <c r="AD229" s="226"/>
    </row>
    <row r="230">
      <c r="AD230" s="226"/>
    </row>
    <row r="231">
      <c r="AD231" s="226"/>
    </row>
    <row r="232">
      <c r="AD232" s="226"/>
    </row>
    <row r="233">
      <c r="AD233" s="226"/>
    </row>
    <row r="234">
      <c r="AD234" s="226"/>
    </row>
    <row r="235">
      <c r="AD235" s="226"/>
    </row>
    <row r="236">
      <c r="AD236" s="226"/>
    </row>
    <row r="237">
      <c r="AD237" s="226"/>
    </row>
    <row r="238">
      <c r="AD238" s="226"/>
    </row>
    <row r="239">
      <c r="AD239" s="226"/>
    </row>
    <row r="240">
      <c r="AD240" s="226"/>
    </row>
    <row r="241">
      <c r="AD241" s="226"/>
    </row>
    <row r="242">
      <c r="AD242" s="226"/>
    </row>
    <row r="243">
      <c r="AD243" s="226"/>
    </row>
    <row r="244">
      <c r="AD244" s="226"/>
    </row>
    <row r="245">
      <c r="AD245" s="226"/>
    </row>
    <row r="246">
      <c r="AD246" s="226"/>
    </row>
    <row r="247">
      <c r="AD247" s="226"/>
    </row>
    <row r="248">
      <c r="AD248" s="226"/>
    </row>
    <row r="249">
      <c r="AD249" s="226"/>
    </row>
    <row r="250">
      <c r="AD250" s="226"/>
    </row>
    <row r="251">
      <c r="AD251" s="226"/>
    </row>
    <row r="252">
      <c r="AD252" s="226"/>
    </row>
    <row r="253">
      <c r="AD253" s="226"/>
    </row>
    <row r="254">
      <c r="AD254" s="226"/>
    </row>
    <row r="255">
      <c r="AD255" s="226"/>
    </row>
    <row r="256">
      <c r="AD256" s="226"/>
    </row>
    <row r="257">
      <c r="AD257" s="226"/>
    </row>
    <row r="258">
      <c r="AD258" s="226"/>
    </row>
    <row r="259">
      <c r="AD259" s="226"/>
    </row>
    <row r="260">
      <c r="AD260" s="226"/>
    </row>
    <row r="261">
      <c r="AD261" s="226"/>
    </row>
    <row r="262">
      <c r="AD262" s="226"/>
    </row>
    <row r="263">
      <c r="AD263" s="226"/>
    </row>
    <row r="264">
      <c r="AD264" s="226"/>
    </row>
    <row r="265">
      <c r="AD265" s="226"/>
    </row>
    <row r="266">
      <c r="AD266" s="226"/>
    </row>
    <row r="267">
      <c r="AD267" s="226"/>
    </row>
    <row r="268">
      <c r="AD268" s="226"/>
    </row>
    <row r="269">
      <c r="AD269" s="226"/>
    </row>
    <row r="270">
      <c r="AD270" s="226"/>
    </row>
    <row r="271">
      <c r="AD271" s="226"/>
    </row>
    <row r="272">
      <c r="AD272" s="226"/>
    </row>
    <row r="273">
      <c r="AD273" s="226"/>
    </row>
    <row r="274">
      <c r="AD274" s="226"/>
    </row>
    <row r="275">
      <c r="AD275" s="226"/>
    </row>
    <row r="276">
      <c r="AD276" s="226"/>
    </row>
    <row r="277">
      <c r="AD277" s="226"/>
    </row>
    <row r="278">
      <c r="AD278" s="226"/>
    </row>
    <row r="279">
      <c r="AD279" s="226"/>
    </row>
    <row r="280">
      <c r="AD280" s="226"/>
    </row>
    <row r="281">
      <c r="AD281" s="226"/>
    </row>
    <row r="282">
      <c r="AD282" s="226"/>
    </row>
    <row r="283">
      <c r="AD283" s="226"/>
    </row>
    <row r="284">
      <c r="AD284" s="226"/>
    </row>
    <row r="285">
      <c r="AD285" s="226"/>
    </row>
    <row r="286">
      <c r="AD286" s="226"/>
    </row>
    <row r="287">
      <c r="AD287" s="226"/>
    </row>
    <row r="288">
      <c r="AD288" s="226"/>
    </row>
    <row r="289">
      <c r="AD289" s="226"/>
    </row>
    <row r="290">
      <c r="AD290" s="226"/>
    </row>
    <row r="291">
      <c r="AD291" s="226"/>
    </row>
    <row r="292">
      <c r="AD292" s="226"/>
    </row>
    <row r="293">
      <c r="AD293" s="226"/>
    </row>
    <row r="294">
      <c r="AD294" s="226"/>
    </row>
    <row r="295">
      <c r="AD295" s="226"/>
    </row>
    <row r="296">
      <c r="AD296" s="226"/>
    </row>
    <row r="297">
      <c r="AD297" s="226"/>
    </row>
    <row r="298">
      <c r="AD298" s="226"/>
    </row>
    <row r="299">
      <c r="AD299" s="226"/>
    </row>
    <row r="300">
      <c r="AD300" s="226"/>
    </row>
    <row r="301">
      <c r="AD301" s="226"/>
    </row>
    <row r="302">
      <c r="AD302" s="226"/>
    </row>
    <row r="303">
      <c r="AD303" s="226"/>
    </row>
    <row r="304">
      <c r="AD304" s="226"/>
    </row>
    <row r="305">
      <c r="AD305" s="226"/>
    </row>
    <row r="306">
      <c r="AD306" s="226"/>
    </row>
    <row r="307">
      <c r="AD307" s="226"/>
    </row>
    <row r="308">
      <c r="AD308" s="226"/>
    </row>
    <row r="309">
      <c r="AD309" s="226"/>
    </row>
    <row r="310">
      <c r="AD310" s="226"/>
    </row>
    <row r="311">
      <c r="AD311" s="226"/>
    </row>
    <row r="312">
      <c r="AD312" s="226"/>
    </row>
    <row r="313">
      <c r="AD313" s="226"/>
    </row>
    <row r="314">
      <c r="AD314" s="226"/>
    </row>
    <row r="315">
      <c r="AD315" s="226"/>
    </row>
    <row r="316">
      <c r="AD316" s="226"/>
    </row>
    <row r="317">
      <c r="AD317" s="226"/>
    </row>
    <row r="318">
      <c r="AD318" s="226"/>
    </row>
    <row r="319">
      <c r="AD319" s="226"/>
    </row>
    <row r="320">
      <c r="AD320" s="226"/>
    </row>
    <row r="321">
      <c r="AD321" s="226"/>
    </row>
    <row r="322">
      <c r="AD322" s="226"/>
    </row>
    <row r="323">
      <c r="AD323" s="226"/>
    </row>
    <row r="324">
      <c r="AD324" s="226"/>
    </row>
    <row r="325">
      <c r="AD325" s="226"/>
    </row>
    <row r="326">
      <c r="AD326" s="226"/>
    </row>
    <row r="327">
      <c r="AD327" s="226"/>
    </row>
    <row r="328">
      <c r="AD328" s="226"/>
    </row>
    <row r="329">
      <c r="AD329" s="226"/>
    </row>
    <row r="330">
      <c r="AD330" s="226"/>
    </row>
    <row r="331">
      <c r="AD331" s="226"/>
    </row>
    <row r="332">
      <c r="AD332" s="226"/>
    </row>
    <row r="333">
      <c r="AD333" s="226"/>
    </row>
    <row r="334">
      <c r="AD334" s="226"/>
    </row>
    <row r="335">
      <c r="AD335" s="226"/>
    </row>
    <row r="336">
      <c r="AD336" s="226"/>
    </row>
    <row r="337">
      <c r="AD337" s="226"/>
    </row>
    <row r="338">
      <c r="AD338" s="226"/>
    </row>
    <row r="339">
      <c r="AD339" s="226"/>
    </row>
    <row r="340">
      <c r="AD340" s="226"/>
    </row>
    <row r="341">
      <c r="AD341" s="226"/>
    </row>
    <row r="342">
      <c r="AD342" s="226"/>
    </row>
    <row r="343">
      <c r="AD343" s="226"/>
    </row>
    <row r="344">
      <c r="AD344" s="226"/>
    </row>
    <row r="345">
      <c r="AD345" s="226"/>
    </row>
    <row r="346">
      <c r="AD346" s="226"/>
    </row>
    <row r="347">
      <c r="AD347" s="226"/>
    </row>
    <row r="348">
      <c r="AD348" s="226"/>
    </row>
    <row r="349">
      <c r="AD349" s="226"/>
    </row>
    <row r="350">
      <c r="AD350" s="226"/>
    </row>
    <row r="351">
      <c r="AD351" s="226"/>
    </row>
    <row r="352">
      <c r="AD352" s="226"/>
    </row>
    <row r="353">
      <c r="AD353" s="226"/>
    </row>
    <row r="354">
      <c r="AD354" s="226"/>
    </row>
    <row r="355">
      <c r="AD355" s="226"/>
    </row>
    <row r="356">
      <c r="AD356" s="226"/>
    </row>
    <row r="357">
      <c r="AD357" s="226"/>
    </row>
    <row r="358">
      <c r="AD358" s="226"/>
    </row>
    <row r="359">
      <c r="AD359" s="226"/>
    </row>
    <row r="360">
      <c r="AD360" s="226"/>
    </row>
    <row r="361">
      <c r="AD361" s="226"/>
    </row>
    <row r="362">
      <c r="AD362" s="226"/>
    </row>
    <row r="363">
      <c r="AD363" s="226"/>
    </row>
    <row r="364">
      <c r="AD364" s="226"/>
    </row>
    <row r="365">
      <c r="AD365" s="226"/>
    </row>
    <row r="366">
      <c r="AD366" s="226"/>
    </row>
    <row r="367">
      <c r="AD367" s="226"/>
    </row>
    <row r="368">
      <c r="AD368" s="226"/>
    </row>
    <row r="369">
      <c r="AD369" s="226"/>
    </row>
    <row r="370">
      <c r="AD370" s="226"/>
    </row>
    <row r="371">
      <c r="AD371" s="226"/>
    </row>
    <row r="372">
      <c r="AD372" s="226"/>
    </row>
    <row r="373">
      <c r="AD373" s="226"/>
    </row>
    <row r="374">
      <c r="AD374" s="226"/>
    </row>
    <row r="375">
      <c r="AD375" s="226"/>
    </row>
    <row r="376">
      <c r="AD376" s="226"/>
    </row>
    <row r="377">
      <c r="AD377" s="226"/>
    </row>
    <row r="378">
      <c r="AD378" s="226"/>
    </row>
    <row r="379">
      <c r="AD379" s="226"/>
    </row>
    <row r="380">
      <c r="AD380" s="226"/>
    </row>
    <row r="381">
      <c r="AD381" s="226"/>
    </row>
    <row r="382">
      <c r="AD382" s="226"/>
    </row>
    <row r="383">
      <c r="AD383" s="226"/>
    </row>
    <row r="384">
      <c r="AD384" s="226"/>
    </row>
    <row r="385">
      <c r="AD385" s="226"/>
    </row>
    <row r="386">
      <c r="AD386" s="226"/>
    </row>
    <row r="387">
      <c r="AD387" s="226"/>
    </row>
    <row r="388">
      <c r="AD388" s="226"/>
    </row>
    <row r="389">
      <c r="AD389" s="226"/>
    </row>
    <row r="390">
      <c r="AD390" s="226"/>
    </row>
    <row r="391">
      <c r="AD391" s="226"/>
    </row>
    <row r="392">
      <c r="AD392" s="226"/>
    </row>
    <row r="393">
      <c r="AD393" s="226"/>
    </row>
    <row r="394">
      <c r="AD394" s="226"/>
    </row>
    <row r="395">
      <c r="AD395" s="226"/>
    </row>
    <row r="396">
      <c r="AD396" s="226"/>
    </row>
    <row r="397">
      <c r="AD397" s="226"/>
    </row>
    <row r="398">
      <c r="AD398" s="226"/>
    </row>
    <row r="399">
      <c r="AD399" s="226"/>
    </row>
    <row r="400">
      <c r="AD400" s="226"/>
    </row>
    <row r="401">
      <c r="AD401" s="226"/>
    </row>
    <row r="402">
      <c r="AD402" s="226"/>
    </row>
    <row r="403">
      <c r="AD403" s="226"/>
    </row>
    <row r="404">
      <c r="AD404" s="226"/>
    </row>
    <row r="405">
      <c r="AD405" s="226"/>
    </row>
    <row r="406">
      <c r="AD406" s="226"/>
    </row>
    <row r="407">
      <c r="AD407" s="226"/>
    </row>
    <row r="408">
      <c r="AD408" s="226"/>
    </row>
    <row r="409">
      <c r="AD409" s="226"/>
    </row>
    <row r="410">
      <c r="AD410" s="226"/>
    </row>
    <row r="411">
      <c r="AD411" s="226"/>
    </row>
    <row r="412">
      <c r="AD412" s="226"/>
    </row>
    <row r="413">
      <c r="AD413" s="226"/>
    </row>
    <row r="414">
      <c r="AD414" s="226"/>
    </row>
    <row r="415">
      <c r="AD415" s="226"/>
    </row>
    <row r="416">
      <c r="AD416" s="226"/>
    </row>
    <row r="417">
      <c r="AD417" s="226"/>
    </row>
    <row r="418">
      <c r="AD418" s="226"/>
    </row>
    <row r="419">
      <c r="AD419" s="226"/>
    </row>
    <row r="420">
      <c r="AD420" s="226"/>
    </row>
    <row r="421">
      <c r="AD421" s="226"/>
    </row>
    <row r="422">
      <c r="AD422" s="226"/>
    </row>
    <row r="423">
      <c r="AD423" s="226"/>
    </row>
    <row r="424">
      <c r="AD424" s="226"/>
    </row>
    <row r="425">
      <c r="AD425" s="226"/>
    </row>
    <row r="426">
      <c r="AD426" s="226"/>
    </row>
    <row r="427">
      <c r="AD427" s="226"/>
    </row>
    <row r="428">
      <c r="AD428" s="226"/>
    </row>
    <row r="429">
      <c r="AD429" s="226"/>
    </row>
    <row r="430">
      <c r="AD430" s="226"/>
    </row>
    <row r="431">
      <c r="AD431" s="226"/>
    </row>
    <row r="432">
      <c r="AD432" s="226"/>
    </row>
    <row r="433">
      <c r="AD433" s="226"/>
    </row>
    <row r="434">
      <c r="AD434" s="226"/>
    </row>
    <row r="435">
      <c r="AD435" s="226"/>
    </row>
    <row r="436">
      <c r="AD436" s="226"/>
    </row>
    <row r="437">
      <c r="AD437" s="226"/>
    </row>
    <row r="438">
      <c r="AD438" s="226"/>
    </row>
    <row r="439">
      <c r="AD439" s="226"/>
    </row>
    <row r="440">
      <c r="AD440" s="226"/>
    </row>
    <row r="441">
      <c r="AD441" s="226"/>
    </row>
    <row r="442">
      <c r="AD442" s="226"/>
    </row>
    <row r="443">
      <c r="AD443" s="226"/>
    </row>
    <row r="444">
      <c r="AD444" s="226"/>
    </row>
    <row r="445">
      <c r="AD445" s="226"/>
    </row>
    <row r="446">
      <c r="AD446" s="226"/>
    </row>
    <row r="447">
      <c r="AD447" s="226"/>
    </row>
    <row r="448">
      <c r="AD448" s="226"/>
    </row>
    <row r="449">
      <c r="AD449" s="226"/>
    </row>
    <row r="450">
      <c r="AD450" s="226"/>
    </row>
    <row r="451">
      <c r="AD451" s="226"/>
    </row>
    <row r="452">
      <c r="AD452" s="226"/>
    </row>
    <row r="453">
      <c r="AD453" s="226"/>
    </row>
    <row r="454">
      <c r="AD454" s="226"/>
    </row>
    <row r="455">
      <c r="AD455" s="226"/>
    </row>
    <row r="456">
      <c r="AD456" s="226"/>
    </row>
    <row r="457">
      <c r="AD457" s="226"/>
    </row>
    <row r="458">
      <c r="AD458" s="226"/>
    </row>
    <row r="459">
      <c r="AD459" s="226"/>
    </row>
    <row r="460">
      <c r="AD460" s="226"/>
    </row>
    <row r="461">
      <c r="AD461" s="226"/>
    </row>
    <row r="462">
      <c r="AD462" s="226"/>
    </row>
    <row r="463">
      <c r="AD463" s="226"/>
    </row>
    <row r="464">
      <c r="AD464" s="226"/>
    </row>
    <row r="465">
      <c r="AD465" s="226"/>
    </row>
    <row r="466">
      <c r="AD466" s="226"/>
    </row>
    <row r="467">
      <c r="AD467" s="226"/>
    </row>
    <row r="468">
      <c r="AD468" s="226"/>
    </row>
    <row r="469">
      <c r="AD469" s="226"/>
    </row>
    <row r="470">
      <c r="AD470" s="226"/>
    </row>
    <row r="471">
      <c r="AD471" s="226"/>
    </row>
    <row r="472">
      <c r="AD472" s="226"/>
    </row>
    <row r="473">
      <c r="AD473" s="226"/>
    </row>
    <row r="474">
      <c r="AD474" s="226"/>
    </row>
    <row r="475">
      <c r="AD475" s="226"/>
    </row>
    <row r="476">
      <c r="AD476" s="226"/>
    </row>
    <row r="477">
      <c r="AD477" s="226"/>
    </row>
    <row r="478">
      <c r="AD478" s="226"/>
    </row>
    <row r="479">
      <c r="AD479" s="226"/>
    </row>
    <row r="480">
      <c r="AD480" s="226"/>
    </row>
    <row r="481">
      <c r="AD481" s="226"/>
    </row>
    <row r="482">
      <c r="AD482" s="226"/>
    </row>
    <row r="483">
      <c r="AD483" s="226"/>
    </row>
    <row r="484">
      <c r="AD484" s="226"/>
    </row>
    <row r="485">
      <c r="AD485" s="226"/>
    </row>
    <row r="486">
      <c r="AD486" s="226"/>
    </row>
    <row r="487">
      <c r="AD487" s="226"/>
    </row>
    <row r="488">
      <c r="AD488" s="226"/>
    </row>
    <row r="489">
      <c r="AD489" s="226"/>
    </row>
    <row r="490">
      <c r="AD490" s="226"/>
    </row>
    <row r="491">
      <c r="AD491" s="226"/>
    </row>
    <row r="492">
      <c r="AD492" s="226"/>
    </row>
    <row r="493">
      <c r="AD493" s="226"/>
    </row>
    <row r="494">
      <c r="AD494" s="226"/>
    </row>
    <row r="495">
      <c r="AD495" s="226"/>
    </row>
    <row r="496">
      <c r="AD496" s="226"/>
    </row>
    <row r="497">
      <c r="AD497" s="226"/>
    </row>
    <row r="498">
      <c r="AD498" s="226"/>
    </row>
    <row r="499">
      <c r="AD499" s="226"/>
    </row>
    <row r="500">
      <c r="AD500" s="226"/>
    </row>
    <row r="501">
      <c r="AD501" s="226"/>
    </row>
    <row r="502">
      <c r="AD502" s="226"/>
    </row>
    <row r="503">
      <c r="AD503" s="226"/>
    </row>
    <row r="504">
      <c r="AD504" s="226"/>
    </row>
    <row r="505">
      <c r="AD505" s="226"/>
    </row>
    <row r="506">
      <c r="AD506" s="226"/>
    </row>
    <row r="507">
      <c r="AD507" s="226"/>
    </row>
    <row r="508">
      <c r="AD508" s="226"/>
    </row>
    <row r="509">
      <c r="AD509" s="226"/>
    </row>
    <row r="510">
      <c r="AD510" s="226"/>
    </row>
    <row r="511">
      <c r="AD511" s="226"/>
    </row>
    <row r="512">
      <c r="AD512" s="226"/>
    </row>
    <row r="513">
      <c r="AD513" s="226"/>
    </row>
    <row r="514">
      <c r="AD514" s="226"/>
    </row>
    <row r="515">
      <c r="AD515" s="226"/>
    </row>
    <row r="516">
      <c r="AD516" s="226"/>
    </row>
    <row r="517">
      <c r="AD517" s="226"/>
    </row>
    <row r="518">
      <c r="AD518" s="226"/>
    </row>
    <row r="519">
      <c r="AD519" s="226"/>
    </row>
    <row r="520">
      <c r="AD520" s="226"/>
    </row>
    <row r="521">
      <c r="AD521" s="226"/>
    </row>
    <row r="522">
      <c r="AD522" s="226"/>
    </row>
    <row r="523">
      <c r="AD523" s="226"/>
    </row>
    <row r="524">
      <c r="AD524" s="226"/>
    </row>
    <row r="525">
      <c r="AD525" s="226"/>
    </row>
    <row r="526">
      <c r="AD526" s="226"/>
    </row>
    <row r="527">
      <c r="AD527" s="226"/>
    </row>
    <row r="528">
      <c r="AD528" s="226"/>
    </row>
    <row r="529">
      <c r="AD529" s="226"/>
    </row>
    <row r="530">
      <c r="AD530" s="226"/>
    </row>
    <row r="531">
      <c r="AD531" s="226"/>
    </row>
    <row r="532">
      <c r="AD532" s="226"/>
    </row>
    <row r="533">
      <c r="AD533" s="226"/>
    </row>
    <row r="534">
      <c r="AD534" s="226"/>
    </row>
    <row r="535">
      <c r="AD535" s="226"/>
    </row>
    <row r="536">
      <c r="AD536" s="226"/>
    </row>
    <row r="537">
      <c r="AD537" s="226"/>
    </row>
    <row r="538">
      <c r="AD538" s="226"/>
    </row>
    <row r="539">
      <c r="AD539" s="226"/>
    </row>
    <row r="540">
      <c r="AD540" s="226"/>
    </row>
    <row r="541">
      <c r="AD541" s="226"/>
    </row>
    <row r="542">
      <c r="AD542" s="226"/>
    </row>
    <row r="543">
      <c r="AD543" s="226"/>
    </row>
    <row r="544">
      <c r="AD544" s="226"/>
    </row>
    <row r="545">
      <c r="AD545" s="226"/>
    </row>
    <row r="546">
      <c r="AD546" s="226"/>
    </row>
    <row r="547">
      <c r="AD547" s="226"/>
    </row>
    <row r="548">
      <c r="AD548" s="226"/>
    </row>
    <row r="549">
      <c r="AD549" s="226"/>
    </row>
    <row r="550">
      <c r="AD550" s="226"/>
    </row>
    <row r="551">
      <c r="AD551" s="226"/>
    </row>
    <row r="552">
      <c r="AD552" s="226"/>
    </row>
    <row r="553">
      <c r="AD553" s="226"/>
    </row>
    <row r="554">
      <c r="AD554" s="226"/>
    </row>
    <row r="555">
      <c r="AD555" s="226"/>
    </row>
    <row r="556">
      <c r="AD556" s="226"/>
    </row>
    <row r="557">
      <c r="AD557" s="226"/>
    </row>
    <row r="558">
      <c r="AD558" s="226"/>
    </row>
    <row r="559">
      <c r="AD559" s="226"/>
    </row>
    <row r="560">
      <c r="AD560" s="226"/>
    </row>
    <row r="561">
      <c r="AD561" s="226"/>
    </row>
    <row r="562">
      <c r="AD562" s="226"/>
    </row>
    <row r="563">
      <c r="AD563" s="226"/>
    </row>
    <row r="564">
      <c r="AD564" s="226"/>
    </row>
    <row r="565">
      <c r="AD565" s="226"/>
    </row>
    <row r="566">
      <c r="AD566" s="226"/>
    </row>
    <row r="567">
      <c r="AD567" s="226"/>
    </row>
    <row r="568">
      <c r="AD568" s="226"/>
    </row>
    <row r="569">
      <c r="AD569" s="226"/>
    </row>
    <row r="570">
      <c r="AD570" s="226"/>
    </row>
    <row r="571">
      <c r="AD571" s="226"/>
    </row>
    <row r="572">
      <c r="AD572" s="226"/>
    </row>
    <row r="573">
      <c r="AD573" s="226"/>
    </row>
    <row r="574">
      <c r="AD574" s="226"/>
    </row>
    <row r="575">
      <c r="AD575" s="226"/>
    </row>
    <row r="576">
      <c r="AD576" s="226"/>
    </row>
    <row r="577">
      <c r="AD577" s="226"/>
    </row>
    <row r="578">
      <c r="AD578" s="226"/>
    </row>
    <row r="579">
      <c r="AD579" s="226"/>
    </row>
    <row r="580">
      <c r="AD580" s="226"/>
    </row>
    <row r="581">
      <c r="AD581" s="226"/>
    </row>
    <row r="582">
      <c r="AD582" s="226"/>
    </row>
    <row r="583">
      <c r="AD583" s="226"/>
    </row>
    <row r="584">
      <c r="AD584" s="226"/>
    </row>
    <row r="585">
      <c r="AD585" s="226"/>
    </row>
    <row r="586">
      <c r="AD586" s="226"/>
    </row>
    <row r="587">
      <c r="AD587" s="226"/>
    </row>
    <row r="588">
      <c r="AD588" s="226"/>
    </row>
    <row r="589">
      <c r="AD589" s="226"/>
    </row>
    <row r="590">
      <c r="AD590" s="226"/>
    </row>
    <row r="591">
      <c r="AD591" s="226"/>
    </row>
    <row r="592">
      <c r="AD592" s="226"/>
    </row>
    <row r="593">
      <c r="AD593" s="226"/>
    </row>
    <row r="594">
      <c r="AD594" s="226"/>
    </row>
    <row r="595">
      <c r="AD595" s="226"/>
    </row>
    <row r="596">
      <c r="AD596" s="226"/>
    </row>
    <row r="597">
      <c r="AD597" s="226"/>
    </row>
    <row r="598">
      <c r="AD598" s="226"/>
    </row>
    <row r="599">
      <c r="AD599" s="226"/>
    </row>
    <row r="600">
      <c r="AD600" s="226"/>
    </row>
    <row r="601">
      <c r="AD601" s="226"/>
    </row>
    <row r="602">
      <c r="AD602" s="226"/>
    </row>
    <row r="603">
      <c r="AD603" s="226"/>
    </row>
    <row r="604">
      <c r="AD604" s="226"/>
    </row>
    <row r="605">
      <c r="AD605" s="226"/>
    </row>
    <row r="606">
      <c r="AD606" s="226"/>
    </row>
    <row r="607">
      <c r="AD607" s="226"/>
    </row>
    <row r="608">
      <c r="AD608" s="226"/>
    </row>
    <row r="609">
      <c r="AD609" s="226"/>
    </row>
    <row r="610">
      <c r="AD610" s="226"/>
    </row>
    <row r="611">
      <c r="AD611" s="226"/>
    </row>
    <row r="612">
      <c r="AD612" s="226"/>
    </row>
    <row r="613">
      <c r="AD613" s="226"/>
    </row>
    <row r="614">
      <c r="AD614" s="226"/>
    </row>
    <row r="615">
      <c r="AD615" s="226"/>
    </row>
    <row r="616">
      <c r="AD616" s="226"/>
    </row>
    <row r="617">
      <c r="AD617" s="226"/>
    </row>
    <row r="618">
      <c r="AD618" s="226"/>
    </row>
    <row r="619">
      <c r="AD619" s="226"/>
    </row>
    <row r="620">
      <c r="AD620" s="226"/>
    </row>
    <row r="621">
      <c r="AD621" s="226"/>
    </row>
    <row r="622">
      <c r="AD622" s="226"/>
    </row>
    <row r="623">
      <c r="AD623" s="226"/>
    </row>
    <row r="624">
      <c r="AD624" s="226"/>
    </row>
    <row r="625">
      <c r="AD625" s="226"/>
    </row>
    <row r="626">
      <c r="AD626" s="226"/>
    </row>
    <row r="627">
      <c r="AD627" s="226"/>
    </row>
    <row r="628">
      <c r="AD628" s="226"/>
    </row>
    <row r="629">
      <c r="AD629" s="226"/>
    </row>
    <row r="630">
      <c r="AD630" s="226"/>
    </row>
    <row r="631">
      <c r="AD631" s="226"/>
    </row>
    <row r="632">
      <c r="AD632" s="226"/>
    </row>
    <row r="633">
      <c r="AD633" s="226"/>
    </row>
    <row r="634">
      <c r="AD634" s="226"/>
    </row>
    <row r="635">
      <c r="AD635" s="226"/>
    </row>
    <row r="636">
      <c r="AD636" s="226"/>
    </row>
    <row r="637">
      <c r="AD637" s="226"/>
    </row>
    <row r="638">
      <c r="AD638" s="226"/>
    </row>
    <row r="639">
      <c r="AD639" s="226"/>
    </row>
    <row r="640">
      <c r="AD640" s="226"/>
    </row>
    <row r="641">
      <c r="AD641" s="226"/>
    </row>
    <row r="642">
      <c r="AD642" s="226"/>
    </row>
    <row r="643">
      <c r="AD643" s="226"/>
    </row>
    <row r="644">
      <c r="AD644" s="226"/>
    </row>
    <row r="645">
      <c r="AD645" s="226"/>
    </row>
    <row r="646">
      <c r="AD646" s="226"/>
    </row>
    <row r="647">
      <c r="AD647" s="226"/>
    </row>
    <row r="648">
      <c r="AD648" s="226"/>
    </row>
    <row r="649">
      <c r="AD649" s="226"/>
    </row>
    <row r="650">
      <c r="AD650" s="226"/>
    </row>
    <row r="651">
      <c r="AD651" s="226"/>
    </row>
    <row r="652">
      <c r="AD652" s="226"/>
    </row>
    <row r="653">
      <c r="AD653" s="226"/>
    </row>
    <row r="654">
      <c r="AD654" s="226"/>
    </row>
    <row r="655">
      <c r="AD655" s="226"/>
    </row>
    <row r="656">
      <c r="AD656" s="226"/>
    </row>
    <row r="657">
      <c r="AD657" s="226"/>
    </row>
    <row r="658">
      <c r="AD658" s="226"/>
    </row>
    <row r="659">
      <c r="AD659" s="226"/>
    </row>
    <row r="660">
      <c r="AD660" s="226"/>
    </row>
    <row r="661">
      <c r="AD661" s="226"/>
    </row>
    <row r="662">
      <c r="AD662" s="226"/>
    </row>
    <row r="663">
      <c r="AD663" s="226"/>
    </row>
    <row r="664">
      <c r="AD664" s="226"/>
    </row>
    <row r="665">
      <c r="AD665" s="226"/>
    </row>
    <row r="666">
      <c r="AD666" s="226"/>
    </row>
    <row r="667">
      <c r="AD667" s="226"/>
    </row>
    <row r="668">
      <c r="AD668" s="226"/>
    </row>
    <row r="669">
      <c r="AD669" s="226"/>
    </row>
    <row r="670">
      <c r="AD670" s="226"/>
    </row>
    <row r="671">
      <c r="AD671" s="226"/>
    </row>
    <row r="672">
      <c r="AD672" s="226"/>
    </row>
    <row r="673">
      <c r="AD673" s="226"/>
    </row>
    <row r="674">
      <c r="AD674" s="226"/>
    </row>
    <row r="675">
      <c r="AD675" s="226"/>
    </row>
    <row r="676">
      <c r="AD676" s="226"/>
    </row>
    <row r="677">
      <c r="AD677" s="226"/>
    </row>
    <row r="678">
      <c r="AD678" s="226"/>
    </row>
    <row r="679">
      <c r="AD679" s="226"/>
    </row>
    <row r="680">
      <c r="AD680" s="226"/>
    </row>
    <row r="681">
      <c r="AD681" s="226"/>
    </row>
    <row r="682">
      <c r="AD682" s="226"/>
    </row>
    <row r="683">
      <c r="AD683" s="226"/>
    </row>
    <row r="684">
      <c r="AD684" s="226"/>
    </row>
    <row r="685">
      <c r="AD685" s="226"/>
    </row>
    <row r="686">
      <c r="AD686" s="226"/>
    </row>
    <row r="687">
      <c r="AD687" s="226"/>
    </row>
    <row r="688">
      <c r="AD688" s="226"/>
    </row>
    <row r="689">
      <c r="AD689" s="226"/>
    </row>
    <row r="690">
      <c r="AD690" s="226"/>
    </row>
    <row r="691">
      <c r="AD691" s="226"/>
    </row>
    <row r="692">
      <c r="AD692" s="226"/>
    </row>
    <row r="693">
      <c r="AD693" s="226"/>
    </row>
    <row r="694">
      <c r="AD694" s="226"/>
    </row>
    <row r="695">
      <c r="AD695" s="226"/>
    </row>
    <row r="696">
      <c r="AD696" s="226"/>
    </row>
    <row r="697">
      <c r="AD697" s="226"/>
    </row>
    <row r="698">
      <c r="AD698" s="226"/>
    </row>
    <row r="699">
      <c r="AD699" s="226"/>
    </row>
    <row r="700">
      <c r="AD700" s="226"/>
    </row>
    <row r="701">
      <c r="AD701" s="226"/>
    </row>
    <row r="702">
      <c r="AD702" s="226"/>
    </row>
    <row r="703">
      <c r="AD703" s="226"/>
    </row>
    <row r="704">
      <c r="AD704" s="226"/>
    </row>
    <row r="705">
      <c r="AD705" s="226"/>
    </row>
    <row r="706">
      <c r="AD706" s="226"/>
    </row>
    <row r="707">
      <c r="AD707" s="226"/>
    </row>
    <row r="708">
      <c r="AD708" s="226"/>
    </row>
    <row r="709">
      <c r="AD709" s="226"/>
    </row>
    <row r="710">
      <c r="AD710" s="226"/>
    </row>
    <row r="711">
      <c r="AD711" s="226"/>
    </row>
    <row r="712">
      <c r="AD712" s="226"/>
    </row>
    <row r="713">
      <c r="AD713" s="226"/>
    </row>
    <row r="714">
      <c r="AD714" s="226"/>
    </row>
    <row r="715">
      <c r="AD715" s="226"/>
    </row>
    <row r="716">
      <c r="AD716" s="226"/>
    </row>
    <row r="717">
      <c r="AD717" s="226"/>
    </row>
    <row r="718">
      <c r="AD718" s="226"/>
    </row>
    <row r="719">
      <c r="AD719" s="226"/>
    </row>
    <row r="720">
      <c r="AD720" s="226"/>
    </row>
    <row r="721">
      <c r="AD721" s="226"/>
    </row>
    <row r="722">
      <c r="AD722" s="226"/>
    </row>
    <row r="723">
      <c r="AD723" s="226"/>
    </row>
    <row r="724">
      <c r="AD724" s="226"/>
    </row>
    <row r="725">
      <c r="AD725" s="226"/>
    </row>
    <row r="726">
      <c r="AD726" s="226"/>
    </row>
    <row r="727">
      <c r="AD727" s="226"/>
    </row>
    <row r="728">
      <c r="AD728" s="226"/>
    </row>
    <row r="729">
      <c r="AD729" s="226"/>
    </row>
    <row r="730">
      <c r="AD730" s="226"/>
    </row>
    <row r="731">
      <c r="AD731" s="226"/>
    </row>
    <row r="732">
      <c r="AD732" s="226"/>
    </row>
    <row r="733">
      <c r="AD733" s="226"/>
    </row>
    <row r="734">
      <c r="AD734" s="226"/>
    </row>
    <row r="735">
      <c r="AD735" s="226"/>
    </row>
    <row r="736">
      <c r="AD736" s="226"/>
    </row>
    <row r="737">
      <c r="AD737" s="226"/>
    </row>
    <row r="738">
      <c r="AD738" s="226"/>
    </row>
    <row r="739">
      <c r="AD739" s="226"/>
    </row>
    <row r="740">
      <c r="AD740" s="226"/>
    </row>
    <row r="741">
      <c r="AD741" s="226"/>
    </row>
    <row r="742">
      <c r="AD742" s="226"/>
    </row>
    <row r="743">
      <c r="AD743" s="226"/>
    </row>
    <row r="744">
      <c r="AD744" s="226"/>
    </row>
    <row r="745">
      <c r="AD745" s="226"/>
    </row>
    <row r="746">
      <c r="AD746" s="226"/>
    </row>
    <row r="747">
      <c r="AD747" s="226"/>
    </row>
    <row r="748">
      <c r="AD748" s="226"/>
    </row>
    <row r="749">
      <c r="AD749" s="226"/>
    </row>
    <row r="750">
      <c r="AD750" s="226"/>
    </row>
    <row r="751">
      <c r="AD751" s="226"/>
    </row>
    <row r="752">
      <c r="AD752" s="226"/>
    </row>
    <row r="753">
      <c r="AD753" s="226"/>
    </row>
    <row r="754">
      <c r="AD754" s="226"/>
    </row>
    <row r="755">
      <c r="AD755" s="226"/>
    </row>
    <row r="756">
      <c r="AD756" s="226"/>
    </row>
    <row r="757">
      <c r="AD757" s="226"/>
    </row>
    <row r="758">
      <c r="AD758" s="226"/>
    </row>
    <row r="759">
      <c r="AD759" s="226"/>
    </row>
    <row r="760">
      <c r="AD760" s="226"/>
    </row>
    <row r="761">
      <c r="AD761" s="226"/>
    </row>
    <row r="762">
      <c r="AD762" s="226"/>
    </row>
    <row r="763">
      <c r="AD763" s="226"/>
    </row>
    <row r="764">
      <c r="AD764" s="226"/>
    </row>
    <row r="765">
      <c r="AD765" s="226"/>
    </row>
    <row r="766">
      <c r="AD766" s="226"/>
    </row>
    <row r="767">
      <c r="AD767" s="226"/>
    </row>
    <row r="768">
      <c r="AD768" s="226"/>
    </row>
    <row r="769">
      <c r="AD769" s="226"/>
    </row>
    <row r="770">
      <c r="AD770" s="226"/>
    </row>
    <row r="771">
      <c r="AD771" s="226"/>
    </row>
    <row r="772">
      <c r="AD772" s="226"/>
    </row>
    <row r="773">
      <c r="AD773" s="226"/>
    </row>
    <row r="774">
      <c r="AD774" s="226"/>
    </row>
    <row r="775">
      <c r="AD775" s="226"/>
    </row>
    <row r="776">
      <c r="AD776" s="226"/>
    </row>
    <row r="777">
      <c r="AD777" s="226"/>
    </row>
    <row r="778">
      <c r="AD778" s="226"/>
    </row>
    <row r="779">
      <c r="AD779" s="226"/>
    </row>
    <row r="780">
      <c r="AD780" s="226"/>
    </row>
    <row r="781">
      <c r="AD781" s="226"/>
    </row>
    <row r="782">
      <c r="AD782" s="226"/>
    </row>
    <row r="783">
      <c r="AD783" s="226"/>
    </row>
    <row r="784">
      <c r="AD784" s="226"/>
    </row>
    <row r="785">
      <c r="AD785" s="226"/>
    </row>
    <row r="786">
      <c r="AD786" s="226"/>
    </row>
    <row r="787">
      <c r="AD787" s="226"/>
    </row>
    <row r="788">
      <c r="AD788" s="226"/>
    </row>
    <row r="789">
      <c r="AD789" s="226"/>
    </row>
    <row r="790">
      <c r="AD790" s="226"/>
    </row>
    <row r="791">
      <c r="AD791" s="226"/>
    </row>
    <row r="792">
      <c r="AD792" s="226"/>
    </row>
    <row r="793">
      <c r="AD793" s="226"/>
    </row>
    <row r="794">
      <c r="AD794" s="226"/>
    </row>
    <row r="795">
      <c r="AD795" s="226"/>
    </row>
    <row r="796">
      <c r="AD796" s="226"/>
    </row>
    <row r="797">
      <c r="AD797" s="226"/>
    </row>
    <row r="798">
      <c r="AD798" s="226"/>
    </row>
    <row r="799">
      <c r="AD799" s="226"/>
    </row>
    <row r="800">
      <c r="AD800" s="226"/>
    </row>
    <row r="801">
      <c r="AD801" s="226"/>
    </row>
    <row r="802">
      <c r="AD802" s="226"/>
    </row>
    <row r="803">
      <c r="AD803" s="226"/>
    </row>
    <row r="804">
      <c r="AD804" s="226"/>
    </row>
    <row r="805">
      <c r="AD805" s="226"/>
    </row>
    <row r="806">
      <c r="AD806" s="226"/>
    </row>
    <row r="807">
      <c r="AD807" s="226"/>
    </row>
    <row r="808">
      <c r="AD808" s="226"/>
    </row>
    <row r="809">
      <c r="AD809" s="226"/>
    </row>
    <row r="810">
      <c r="AD810" s="226"/>
    </row>
    <row r="811">
      <c r="AD811" s="226"/>
    </row>
    <row r="812">
      <c r="AD812" s="226"/>
    </row>
    <row r="813">
      <c r="AD813" s="226"/>
    </row>
    <row r="814">
      <c r="AD814" s="226"/>
    </row>
    <row r="815">
      <c r="AD815" s="226"/>
    </row>
    <row r="816">
      <c r="AD816" s="226"/>
    </row>
    <row r="817">
      <c r="AD817" s="226"/>
    </row>
    <row r="818">
      <c r="AD818" s="226"/>
    </row>
    <row r="819">
      <c r="AD819" s="226"/>
    </row>
    <row r="820">
      <c r="AD820" s="226"/>
    </row>
    <row r="821">
      <c r="AD821" s="226"/>
    </row>
    <row r="822">
      <c r="AD822" s="226"/>
    </row>
    <row r="823">
      <c r="AD823" s="226"/>
    </row>
    <row r="824">
      <c r="AD824" s="226"/>
    </row>
    <row r="825">
      <c r="AD825" s="226"/>
    </row>
    <row r="826">
      <c r="AD826" s="226"/>
    </row>
    <row r="827">
      <c r="AD827" s="226"/>
    </row>
    <row r="828">
      <c r="AD828" s="226"/>
    </row>
    <row r="829">
      <c r="AD829" s="226"/>
    </row>
    <row r="830">
      <c r="AD830" s="226"/>
    </row>
    <row r="831">
      <c r="AD831" s="226"/>
    </row>
    <row r="832">
      <c r="AD832" s="226"/>
    </row>
    <row r="833">
      <c r="AD833" s="226"/>
    </row>
    <row r="834">
      <c r="AD834" s="226"/>
    </row>
    <row r="835">
      <c r="AD835" s="226"/>
    </row>
    <row r="836">
      <c r="AD836" s="226"/>
    </row>
    <row r="837">
      <c r="AD837" s="226"/>
    </row>
    <row r="838">
      <c r="AD838" s="226"/>
    </row>
    <row r="839">
      <c r="AD839" s="226"/>
    </row>
    <row r="840">
      <c r="AD840" s="226"/>
    </row>
    <row r="841">
      <c r="AD841" s="226"/>
    </row>
    <row r="842">
      <c r="AD842" s="226"/>
    </row>
    <row r="843">
      <c r="AD843" s="226"/>
    </row>
    <row r="844">
      <c r="AD844" s="226"/>
    </row>
    <row r="845">
      <c r="AD845" s="226"/>
    </row>
    <row r="846">
      <c r="AD846" s="226"/>
    </row>
    <row r="847">
      <c r="AD847" s="226"/>
    </row>
    <row r="848">
      <c r="AD848" s="226"/>
    </row>
    <row r="849">
      <c r="AD849" s="226"/>
    </row>
    <row r="850">
      <c r="AD850" s="226"/>
    </row>
    <row r="851">
      <c r="AD851" s="226"/>
    </row>
    <row r="852">
      <c r="AD852" s="226"/>
    </row>
    <row r="853">
      <c r="AD853" s="226"/>
    </row>
    <row r="854">
      <c r="AD854" s="226"/>
    </row>
    <row r="855">
      <c r="AD855" s="226"/>
    </row>
    <row r="856">
      <c r="AD856" s="226"/>
    </row>
    <row r="857">
      <c r="AD857" s="226"/>
    </row>
    <row r="858">
      <c r="AD858" s="226"/>
    </row>
    <row r="859">
      <c r="AD859" s="226"/>
    </row>
    <row r="860">
      <c r="AD860" s="226"/>
    </row>
    <row r="861">
      <c r="AD861" s="226"/>
    </row>
    <row r="862">
      <c r="AD862" s="226"/>
    </row>
    <row r="863">
      <c r="AD863" s="226"/>
    </row>
    <row r="864">
      <c r="AD864" s="226"/>
    </row>
    <row r="865">
      <c r="AD865" s="226"/>
    </row>
    <row r="866">
      <c r="AD866" s="226"/>
    </row>
    <row r="867">
      <c r="AD867" s="226"/>
    </row>
    <row r="868">
      <c r="AD868" s="226"/>
    </row>
    <row r="869">
      <c r="AD869" s="226"/>
    </row>
    <row r="870">
      <c r="AD870" s="226"/>
    </row>
    <row r="871">
      <c r="AD871" s="226"/>
    </row>
    <row r="872">
      <c r="AD872" s="226"/>
    </row>
    <row r="873">
      <c r="AD873" s="226"/>
    </row>
    <row r="874">
      <c r="AD874" s="226"/>
    </row>
    <row r="875">
      <c r="AD875" s="226"/>
    </row>
    <row r="876">
      <c r="AD876" s="226"/>
    </row>
    <row r="877">
      <c r="AD877" s="226"/>
    </row>
    <row r="878">
      <c r="AD878" s="226"/>
    </row>
    <row r="879">
      <c r="AD879" s="226"/>
    </row>
    <row r="880">
      <c r="AD880" s="226"/>
    </row>
    <row r="881">
      <c r="AD881" s="226"/>
    </row>
    <row r="882">
      <c r="AD882" s="226"/>
    </row>
    <row r="883">
      <c r="AD883" s="226"/>
    </row>
    <row r="884">
      <c r="AD884" s="226"/>
    </row>
    <row r="885">
      <c r="AD885" s="226"/>
    </row>
    <row r="886">
      <c r="AD886" s="226"/>
    </row>
    <row r="887">
      <c r="AD887" s="226"/>
    </row>
    <row r="888">
      <c r="AD888" s="226"/>
    </row>
    <row r="889">
      <c r="AD889" s="226"/>
    </row>
    <row r="890">
      <c r="AD890" s="226"/>
    </row>
    <row r="891">
      <c r="AD891" s="226"/>
    </row>
    <row r="892">
      <c r="AD892" s="226"/>
    </row>
    <row r="893">
      <c r="AD893" s="226"/>
    </row>
    <row r="894">
      <c r="AD894" s="226"/>
    </row>
    <row r="895">
      <c r="AD895" s="226"/>
    </row>
    <row r="896">
      <c r="AD896" s="226"/>
    </row>
    <row r="897">
      <c r="AD897" s="226"/>
    </row>
    <row r="898">
      <c r="AD898" s="226"/>
    </row>
    <row r="899">
      <c r="AD899" s="226"/>
    </row>
    <row r="900">
      <c r="AD900" s="226"/>
    </row>
    <row r="901">
      <c r="AD901" s="226"/>
    </row>
    <row r="902">
      <c r="AD902" s="226"/>
    </row>
    <row r="903">
      <c r="AD903" s="226"/>
    </row>
    <row r="904">
      <c r="AD904" s="226"/>
    </row>
    <row r="905">
      <c r="AD905" s="226"/>
    </row>
    <row r="906">
      <c r="AD906" s="226"/>
    </row>
    <row r="907">
      <c r="AD907" s="226"/>
    </row>
    <row r="908">
      <c r="AD908" s="226"/>
    </row>
    <row r="909">
      <c r="AD909" s="226"/>
    </row>
    <row r="910">
      <c r="AD910" s="226"/>
    </row>
    <row r="911">
      <c r="AD911" s="226"/>
    </row>
    <row r="912">
      <c r="AD912" s="226"/>
    </row>
    <row r="913">
      <c r="AD913" s="226"/>
    </row>
    <row r="914">
      <c r="AD914" s="226"/>
    </row>
    <row r="915">
      <c r="AD915" s="226"/>
    </row>
    <row r="916">
      <c r="AD916" s="226"/>
    </row>
    <row r="917">
      <c r="AD917" s="226"/>
    </row>
    <row r="918">
      <c r="AD918" s="226"/>
    </row>
    <row r="919">
      <c r="AD919" s="226"/>
    </row>
    <row r="920">
      <c r="AD920" s="226"/>
    </row>
    <row r="921">
      <c r="AD921" s="226"/>
    </row>
    <row r="922">
      <c r="AD922" s="226"/>
    </row>
    <row r="923">
      <c r="AD923" s="226"/>
    </row>
    <row r="924">
      <c r="AD924" s="226"/>
    </row>
    <row r="925">
      <c r="AD925" s="226"/>
    </row>
    <row r="926">
      <c r="AD926" s="226"/>
    </row>
    <row r="927">
      <c r="AD927" s="226"/>
    </row>
    <row r="928">
      <c r="AD928" s="226"/>
    </row>
    <row r="929">
      <c r="AD929" s="226"/>
    </row>
    <row r="930">
      <c r="AD930" s="226"/>
    </row>
    <row r="931">
      <c r="AD931" s="226"/>
    </row>
    <row r="932">
      <c r="AD932" s="226"/>
    </row>
    <row r="933">
      <c r="AD933" s="226"/>
    </row>
    <row r="934">
      <c r="AD934" s="226"/>
    </row>
    <row r="935">
      <c r="AD935" s="226"/>
    </row>
    <row r="936">
      <c r="AD936" s="226"/>
    </row>
    <row r="937">
      <c r="AD937" s="226"/>
    </row>
    <row r="938">
      <c r="AD938" s="226"/>
    </row>
    <row r="939">
      <c r="AD939" s="226"/>
    </row>
    <row r="940">
      <c r="AD940" s="226"/>
    </row>
    <row r="941">
      <c r="AD941" s="226"/>
    </row>
    <row r="942">
      <c r="AD942" s="226"/>
    </row>
    <row r="943">
      <c r="AD943" s="226"/>
    </row>
    <row r="944">
      <c r="AD944" s="226"/>
    </row>
    <row r="945">
      <c r="AD945" s="226"/>
    </row>
    <row r="946">
      <c r="AD946" s="226"/>
    </row>
    <row r="947">
      <c r="AD947" s="226"/>
    </row>
    <row r="948">
      <c r="AD948" s="226"/>
    </row>
    <row r="949">
      <c r="AD949" s="226"/>
    </row>
    <row r="950">
      <c r="AD950" s="226"/>
    </row>
    <row r="951">
      <c r="AD951" s="226"/>
    </row>
    <row r="952">
      <c r="AD952" s="226"/>
    </row>
    <row r="953">
      <c r="AD953" s="226"/>
    </row>
    <row r="954">
      <c r="AD954" s="226"/>
    </row>
    <row r="955">
      <c r="AD955" s="226"/>
    </row>
    <row r="956">
      <c r="AD956" s="226"/>
    </row>
    <row r="957">
      <c r="AD957" s="226"/>
    </row>
    <row r="958">
      <c r="AD958" s="226"/>
    </row>
    <row r="959">
      <c r="AD959" s="226"/>
    </row>
    <row r="960">
      <c r="AD960" s="226"/>
    </row>
    <row r="961">
      <c r="AD961" s="226"/>
    </row>
    <row r="962">
      <c r="AD962" s="226"/>
    </row>
    <row r="963">
      <c r="AD963" s="226"/>
    </row>
    <row r="964">
      <c r="AD964" s="226"/>
    </row>
    <row r="965">
      <c r="AD965" s="226"/>
    </row>
    <row r="966">
      <c r="AD966" s="226"/>
    </row>
    <row r="967">
      <c r="AD967" s="226"/>
    </row>
    <row r="968">
      <c r="AD968" s="226"/>
    </row>
    <row r="969">
      <c r="AD969" s="226"/>
    </row>
    <row r="970">
      <c r="AD970" s="226"/>
    </row>
    <row r="971">
      <c r="AD971" s="226"/>
    </row>
    <row r="972">
      <c r="AD972" s="226"/>
    </row>
    <row r="973">
      <c r="AD973" s="226"/>
    </row>
    <row r="974">
      <c r="AD974" s="226"/>
    </row>
    <row r="975">
      <c r="AD975" s="226"/>
    </row>
    <row r="976">
      <c r="AD976" s="226"/>
    </row>
    <row r="977">
      <c r="AD977" s="226"/>
    </row>
    <row r="978">
      <c r="AD978" s="226"/>
    </row>
    <row r="979">
      <c r="AD979" s="226"/>
    </row>
    <row r="980">
      <c r="AD980" s="226"/>
    </row>
    <row r="981">
      <c r="AD981" s="226"/>
    </row>
    <row r="982">
      <c r="AD982" s="226"/>
    </row>
    <row r="983">
      <c r="AD983" s="226"/>
    </row>
    <row r="984">
      <c r="AD984" s="226"/>
    </row>
    <row r="985">
      <c r="AD985" s="226"/>
    </row>
    <row r="986">
      <c r="AD986" s="226"/>
    </row>
    <row r="987">
      <c r="AD987" s="226"/>
    </row>
    <row r="988">
      <c r="AD988" s="226"/>
    </row>
    <row r="989">
      <c r="AD989" s="226"/>
    </row>
    <row r="990">
      <c r="AD990" s="226"/>
    </row>
    <row r="991">
      <c r="AD991" s="226"/>
    </row>
    <row r="992">
      <c r="AD992" s="226"/>
    </row>
    <row r="993">
      <c r="AD993" s="226"/>
    </row>
    <row r="994">
      <c r="AD994" s="226"/>
    </row>
    <row r="995">
      <c r="AD995" s="226"/>
    </row>
    <row r="996">
      <c r="AD996" s="226"/>
    </row>
    <row r="997">
      <c r="AD997" s="226"/>
    </row>
    <row r="998">
      <c r="AD998" s="226"/>
    </row>
    <row r="999">
      <c r="AD999" s="226"/>
    </row>
    <row r="1000">
      <c r="AD1000" s="226"/>
    </row>
    <row r="1001">
      <c r="AD1001" s="226"/>
    </row>
    <row r="1002">
      <c r="AD1002" s="226"/>
    </row>
    <row r="1003">
      <c r="AD1003" s="226"/>
    </row>
    <row r="1004">
      <c r="AD1004" s="226"/>
    </row>
    <row r="1005">
      <c r="AD1005" s="226"/>
    </row>
    <row r="1006">
      <c r="AD1006" s="226"/>
    </row>
    <row r="1007">
      <c r="AD1007" s="226"/>
    </row>
    <row r="1008">
      <c r="AD1008" s="226"/>
    </row>
    <row r="1009">
      <c r="AD1009" s="226"/>
    </row>
    <row r="1010">
      <c r="AD1010" s="226"/>
    </row>
    <row r="1011">
      <c r="AD1011" s="226"/>
    </row>
    <row r="1012">
      <c r="AD1012" s="226"/>
    </row>
  </sheetData>
  <mergeCells count="1">
    <mergeCell ref="Y1:AD1"/>
  </mergeCells>
  <drawing r:id="rId1"/>
</worksheet>
</file>