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6FEA5CD200ED45/Belgeler/yöneylem/"/>
    </mc:Choice>
  </mc:AlternateContent>
  <xr:revisionPtr revIDLastSave="1030" documentId="8_{A0F5D32E-C4E7-4A00-A4E0-1B5C102F5CB1}" xr6:coauthVersionLast="47" xr6:coauthVersionMax="47" xr10:uidLastSave="{D7037EE8-E76A-48E3-B461-7F6B9FAD87FE}"/>
  <bookViews>
    <workbookView xWindow="5760" yWindow="3108" windowWidth="17280" windowHeight="8964" tabRatio="639" xr2:uid="{00000000-000D-0000-FFFF-FFFF00000000}"/>
  </bookViews>
  <sheets>
    <sheet name="Data Dict" sheetId="10" r:id="rId1"/>
    <sheet name="Raw Data" sheetId="2" r:id="rId2"/>
    <sheet name="Cleaned Data" sheetId="11" r:id="rId3"/>
    <sheet name="Summary Stats" sheetId="12" r:id="rId4"/>
    <sheet name="Pivot Analysis" sheetId="13" r:id="rId5"/>
    <sheet name="Dashboard" sheetId="14" r:id="rId6"/>
    <sheet name="Insights" sheetId="15" r:id="rId7"/>
  </sheets>
  <definedNames>
    <definedName name="_xlnm._FilterDatabase" localSheetId="0" hidden="1">'Data Dict'!$B$2:$D$22</definedName>
    <definedName name="_xlnm._FilterDatabase" localSheetId="1" hidden="1">'Raw Data'!$A$1:$T$5631</definedName>
    <definedName name="EcommData">Tablo2[#All]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4" l="1"/>
  <c r="B4" i="14"/>
  <c r="I33" i="14"/>
  <c r="I34" i="14"/>
  <c r="I32" i="14"/>
  <c r="C35" i="14"/>
  <c r="C34" i="14"/>
  <c r="C33" i="14"/>
  <c r="N4" i="14"/>
  <c r="I11" i="14"/>
  <c r="I10" i="14"/>
  <c r="C11" i="14"/>
  <c r="C12" i="14"/>
  <c r="C13" i="14"/>
  <c r="C10" i="14"/>
  <c r="D39" i="13"/>
  <c r="D40" i="13"/>
  <c r="D41" i="13"/>
  <c r="D38" i="13"/>
  <c r="D37" i="13"/>
  <c r="D36" i="13"/>
  <c r="D32" i="13"/>
  <c r="D31" i="13"/>
  <c r="D30" i="13"/>
  <c r="D26" i="13"/>
  <c r="D25" i="13"/>
  <c r="D24" i="13"/>
  <c r="D23" i="13"/>
  <c r="D19" i="13"/>
  <c r="D18" i="13"/>
  <c r="D17" i="13"/>
  <c r="D16" i="13"/>
  <c r="D12" i="13"/>
  <c r="D11" i="13"/>
  <c r="D10" i="13"/>
  <c r="D6" i="13"/>
  <c r="D3" i="13"/>
  <c r="D4" i="13"/>
  <c r="D5" i="13"/>
  <c r="D2" i="13"/>
  <c r="C16" i="12"/>
  <c r="B16" i="12"/>
  <c r="C15" i="12"/>
  <c r="B15" i="12"/>
  <c r="B14" i="12"/>
  <c r="C14" i="12"/>
  <c r="B13" i="12"/>
  <c r="C13" i="12"/>
  <c r="B12" i="12"/>
  <c r="C12" i="12"/>
  <c r="C11" i="12"/>
  <c r="B11" i="12"/>
  <c r="B4" i="12"/>
  <c r="B6" i="12"/>
  <c r="B8" i="12" s="1"/>
  <c r="B5" i="12"/>
  <c r="B7" i="12" s="1"/>
  <c r="V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6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86" i="11"/>
  <c r="V587" i="11"/>
  <c r="V588" i="11"/>
  <c r="V589" i="11"/>
  <c r="V590" i="11"/>
  <c r="V591" i="11"/>
  <c r="V592" i="11"/>
  <c r="V593" i="11"/>
  <c r="V594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612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2" i="11"/>
  <c r="V643" i="11"/>
  <c r="V644" i="11"/>
  <c r="V645" i="11"/>
  <c r="V646" i="11"/>
  <c r="V647" i="11"/>
  <c r="V648" i="11"/>
  <c r="V649" i="11"/>
  <c r="V650" i="11"/>
  <c r="V651" i="11"/>
  <c r="V652" i="11"/>
  <c r="V653" i="11"/>
  <c r="V654" i="11"/>
  <c r="V655" i="11"/>
  <c r="V656" i="11"/>
  <c r="V657" i="11"/>
  <c r="V658" i="11"/>
  <c r="V659" i="11"/>
  <c r="V660" i="11"/>
  <c r="V661" i="11"/>
  <c r="V662" i="11"/>
  <c r="V663" i="11"/>
  <c r="V664" i="11"/>
  <c r="V665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718" i="11"/>
  <c r="V719" i="11"/>
  <c r="V720" i="11"/>
  <c r="V721" i="11"/>
  <c r="V722" i="11"/>
  <c r="V723" i="11"/>
  <c r="V724" i="11"/>
  <c r="V725" i="11"/>
  <c r="V726" i="11"/>
  <c r="V727" i="11"/>
  <c r="V728" i="11"/>
  <c r="V729" i="11"/>
  <c r="V730" i="11"/>
  <c r="V731" i="11"/>
  <c r="V732" i="11"/>
  <c r="V733" i="11"/>
  <c r="V734" i="11"/>
  <c r="V735" i="11"/>
  <c r="V736" i="11"/>
  <c r="V737" i="11"/>
  <c r="V738" i="11"/>
  <c r="V739" i="11"/>
  <c r="V740" i="11"/>
  <c r="V741" i="11"/>
  <c r="V742" i="11"/>
  <c r="V743" i="11"/>
  <c r="V744" i="11"/>
  <c r="V745" i="11"/>
  <c r="V746" i="11"/>
  <c r="V747" i="11"/>
  <c r="V748" i="11"/>
  <c r="V749" i="11"/>
  <c r="V750" i="11"/>
  <c r="V751" i="11"/>
  <c r="V752" i="11"/>
  <c r="V753" i="11"/>
  <c r="V754" i="11"/>
  <c r="V755" i="11"/>
  <c r="V756" i="11"/>
  <c r="V757" i="11"/>
  <c r="V758" i="11"/>
  <c r="V759" i="11"/>
  <c r="V760" i="11"/>
  <c r="V761" i="11"/>
  <c r="V762" i="11"/>
  <c r="V763" i="11"/>
  <c r="V764" i="11"/>
  <c r="V765" i="11"/>
  <c r="V766" i="11"/>
  <c r="V767" i="11"/>
  <c r="V768" i="11"/>
  <c r="V769" i="11"/>
  <c r="V770" i="11"/>
  <c r="V771" i="11"/>
  <c r="V772" i="11"/>
  <c r="V773" i="11"/>
  <c r="V774" i="11"/>
  <c r="V775" i="11"/>
  <c r="V776" i="11"/>
  <c r="V777" i="11"/>
  <c r="V778" i="11"/>
  <c r="V779" i="11"/>
  <c r="V780" i="11"/>
  <c r="V781" i="11"/>
  <c r="V782" i="11"/>
  <c r="V783" i="11"/>
  <c r="V784" i="11"/>
  <c r="V785" i="11"/>
  <c r="V786" i="11"/>
  <c r="V787" i="11"/>
  <c r="V788" i="11"/>
  <c r="V789" i="11"/>
  <c r="V790" i="11"/>
  <c r="V791" i="11"/>
  <c r="V792" i="11"/>
  <c r="V793" i="11"/>
  <c r="V794" i="11"/>
  <c r="V795" i="11"/>
  <c r="V796" i="11"/>
  <c r="V797" i="11"/>
  <c r="V798" i="11"/>
  <c r="V799" i="11"/>
  <c r="V800" i="11"/>
  <c r="V801" i="11"/>
  <c r="V802" i="11"/>
  <c r="V803" i="11"/>
  <c r="V804" i="11"/>
  <c r="V805" i="11"/>
  <c r="V806" i="11"/>
  <c r="V807" i="11"/>
  <c r="V808" i="11"/>
  <c r="V809" i="11"/>
  <c r="V810" i="11"/>
  <c r="V811" i="11"/>
  <c r="V812" i="11"/>
  <c r="V813" i="11"/>
  <c r="V814" i="11"/>
  <c r="V815" i="11"/>
  <c r="V816" i="11"/>
  <c r="V817" i="11"/>
  <c r="V818" i="11"/>
  <c r="V819" i="11"/>
  <c r="V820" i="11"/>
  <c r="V821" i="11"/>
  <c r="V822" i="11"/>
  <c r="V823" i="11"/>
  <c r="V824" i="11"/>
  <c r="V825" i="11"/>
  <c r="V826" i="11"/>
  <c r="V827" i="11"/>
  <c r="V828" i="11"/>
  <c r="V829" i="11"/>
  <c r="V830" i="11"/>
  <c r="V831" i="11"/>
  <c r="V832" i="11"/>
  <c r="V833" i="11"/>
  <c r="V834" i="11"/>
  <c r="V835" i="11"/>
  <c r="V836" i="11"/>
  <c r="V837" i="11"/>
  <c r="V838" i="11"/>
  <c r="V839" i="11"/>
  <c r="V840" i="11"/>
  <c r="V841" i="11"/>
  <c r="V842" i="11"/>
  <c r="V843" i="11"/>
  <c r="V844" i="11"/>
  <c r="V845" i="11"/>
  <c r="V846" i="11"/>
  <c r="V847" i="11"/>
  <c r="V848" i="11"/>
  <c r="V849" i="11"/>
  <c r="V850" i="11"/>
  <c r="V851" i="11"/>
  <c r="V852" i="11"/>
  <c r="V853" i="11"/>
  <c r="V854" i="11"/>
  <c r="V855" i="11"/>
  <c r="V856" i="11"/>
  <c r="V857" i="11"/>
  <c r="V858" i="11"/>
  <c r="V859" i="11"/>
  <c r="V860" i="11"/>
  <c r="V861" i="11"/>
  <c r="V862" i="11"/>
  <c r="V863" i="11"/>
  <c r="V864" i="11"/>
  <c r="V865" i="11"/>
  <c r="V866" i="11"/>
  <c r="V867" i="11"/>
  <c r="V868" i="11"/>
  <c r="V869" i="11"/>
  <c r="V870" i="11"/>
  <c r="V871" i="11"/>
  <c r="V872" i="11"/>
  <c r="V873" i="11"/>
  <c r="V874" i="11"/>
  <c r="V875" i="11"/>
  <c r="V876" i="11"/>
  <c r="V877" i="11"/>
  <c r="V878" i="11"/>
  <c r="V879" i="11"/>
  <c r="V880" i="11"/>
  <c r="V881" i="11"/>
  <c r="V882" i="11"/>
  <c r="V883" i="11"/>
  <c r="V884" i="11"/>
  <c r="V885" i="11"/>
  <c r="V886" i="11"/>
  <c r="V887" i="11"/>
  <c r="V888" i="11"/>
  <c r="V889" i="11"/>
  <c r="V890" i="11"/>
  <c r="V891" i="11"/>
  <c r="V892" i="11"/>
  <c r="V893" i="11"/>
  <c r="V894" i="11"/>
  <c r="V895" i="11"/>
  <c r="V896" i="11"/>
  <c r="V897" i="11"/>
  <c r="V898" i="11"/>
  <c r="V899" i="11"/>
  <c r="V900" i="11"/>
  <c r="V901" i="11"/>
  <c r="V902" i="11"/>
  <c r="V903" i="11"/>
  <c r="V904" i="11"/>
  <c r="V905" i="11"/>
  <c r="V906" i="11"/>
  <c r="V907" i="11"/>
  <c r="V908" i="11"/>
  <c r="V909" i="11"/>
  <c r="V910" i="11"/>
  <c r="V911" i="11"/>
  <c r="V912" i="11"/>
  <c r="V913" i="11"/>
  <c r="V914" i="11"/>
  <c r="V915" i="11"/>
  <c r="V916" i="11"/>
  <c r="V917" i="11"/>
  <c r="V918" i="11"/>
  <c r="V919" i="11"/>
  <c r="V920" i="11"/>
  <c r="V921" i="11"/>
  <c r="V922" i="11"/>
  <c r="V923" i="11"/>
  <c r="V924" i="11"/>
  <c r="V925" i="11"/>
  <c r="V926" i="11"/>
  <c r="V927" i="11"/>
  <c r="V928" i="11"/>
  <c r="V929" i="11"/>
  <c r="V930" i="11"/>
  <c r="V931" i="11"/>
  <c r="V932" i="11"/>
  <c r="V933" i="11"/>
  <c r="V934" i="11"/>
  <c r="V935" i="11"/>
  <c r="V936" i="11"/>
  <c r="V937" i="11"/>
  <c r="V938" i="11"/>
  <c r="V939" i="11"/>
  <c r="V940" i="11"/>
  <c r="V941" i="11"/>
  <c r="V942" i="11"/>
  <c r="V943" i="11"/>
  <c r="V944" i="11"/>
  <c r="V945" i="11"/>
  <c r="V946" i="11"/>
  <c r="V947" i="11"/>
  <c r="V948" i="11"/>
  <c r="V949" i="11"/>
  <c r="V950" i="11"/>
  <c r="V951" i="11"/>
  <c r="V952" i="11"/>
  <c r="V953" i="11"/>
  <c r="V954" i="11"/>
  <c r="V955" i="11"/>
  <c r="V956" i="11"/>
  <c r="V957" i="11"/>
  <c r="V958" i="11"/>
  <c r="V959" i="11"/>
  <c r="V960" i="11"/>
  <c r="V961" i="11"/>
  <c r="V962" i="11"/>
  <c r="V963" i="11"/>
  <c r="V964" i="11"/>
  <c r="V965" i="11"/>
  <c r="V966" i="11"/>
  <c r="V967" i="11"/>
  <c r="V968" i="11"/>
  <c r="V969" i="11"/>
  <c r="V970" i="11"/>
  <c r="V971" i="11"/>
  <c r="V972" i="11"/>
  <c r="V973" i="11"/>
  <c r="V974" i="11"/>
  <c r="V975" i="11"/>
  <c r="V976" i="11"/>
  <c r="V977" i="11"/>
  <c r="V978" i="11"/>
  <c r="V979" i="11"/>
  <c r="V980" i="11"/>
  <c r="V981" i="11"/>
  <c r="V982" i="11"/>
  <c r="V983" i="11"/>
  <c r="V984" i="11"/>
  <c r="V985" i="11"/>
  <c r="V986" i="11"/>
  <c r="V987" i="11"/>
  <c r="V988" i="11"/>
  <c r="V989" i="11"/>
  <c r="V990" i="11"/>
  <c r="V991" i="11"/>
  <c r="V992" i="11"/>
  <c r="V993" i="11"/>
  <c r="V994" i="11"/>
  <c r="V995" i="11"/>
  <c r="V996" i="11"/>
  <c r="V997" i="11"/>
  <c r="V998" i="11"/>
  <c r="V999" i="11"/>
  <c r="V1000" i="11"/>
  <c r="V1001" i="11"/>
  <c r="V1002" i="11"/>
  <c r="V1003" i="11"/>
  <c r="V1004" i="11"/>
  <c r="V1005" i="11"/>
  <c r="V1006" i="11"/>
  <c r="V1007" i="11"/>
  <c r="V1008" i="11"/>
  <c r="V1009" i="11"/>
  <c r="V1010" i="11"/>
  <c r="V1011" i="11"/>
  <c r="V1012" i="11"/>
  <c r="V1013" i="11"/>
  <c r="V1014" i="11"/>
  <c r="V1015" i="11"/>
  <c r="V1016" i="11"/>
  <c r="V1017" i="11"/>
  <c r="V1018" i="11"/>
  <c r="V1019" i="11"/>
  <c r="V1020" i="11"/>
  <c r="V1021" i="11"/>
  <c r="V1022" i="11"/>
  <c r="V1023" i="11"/>
  <c r="V1024" i="11"/>
  <c r="V1025" i="11"/>
  <c r="V1026" i="11"/>
  <c r="V1027" i="11"/>
  <c r="V1028" i="11"/>
  <c r="V1029" i="11"/>
  <c r="V1030" i="11"/>
  <c r="V1031" i="11"/>
  <c r="V1032" i="11"/>
  <c r="V1033" i="11"/>
  <c r="V1034" i="11"/>
  <c r="V1035" i="11"/>
  <c r="V1036" i="11"/>
  <c r="V1037" i="11"/>
  <c r="V1038" i="11"/>
  <c r="V1039" i="11"/>
  <c r="V1040" i="11"/>
  <c r="V1041" i="11"/>
  <c r="V1042" i="11"/>
  <c r="V1043" i="11"/>
  <c r="V1044" i="11"/>
  <c r="V1045" i="11"/>
  <c r="V1046" i="11"/>
  <c r="V1047" i="11"/>
  <c r="V1048" i="11"/>
  <c r="V1049" i="11"/>
  <c r="V1050" i="11"/>
  <c r="V1051" i="11"/>
  <c r="V1052" i="11"/>
  <c r="V1053" i="11"/>
  <c r="V1054" i="11"/>
  <c r="V1055" i="11"/>
  <c r="V1056" i="11"/>
  <c r="V1057" i="11"/>
  <c r="V1058" i="11"/>
  <c r="V1059" i="11"/>
  <c r="V1060" i="11"/>
  <c r="V1061" i="11"/>
  <c r="V1062" i="11"/>
  <c r="V1063" i="11"/>
  <c r="V1064" i="11"/>
  <c r="V1065" i="11"/>
  <c r="V1066" i="11"/>
  <c r="V1067" i="11"/>
  <c r="V1068" i="11"/>
  <c r="V1069" i="11"/>
  <c r="V1070" i="11"/>
  <c r="V1071" i="11"/>
  <c r="V1072" i="11"/>
  <c r="V1073" i="11"/>
  <c r="V1074" i="11"/>
  <c r="V1075" i="11"/>
  <c r="V1076" i="11"/>
  <c r="V1077" i="11"/>
  <c r="V1078" i="11"/>
  <c r="V1079" i="11"/>
  <c r="V1080" i="11"/>
  <c r="V1081" i="11"/>
  <c r="V1082" i="11"/>
  <c r="V1083" i="11"/>
  <c r="V1084" i="11"/>
  <c r="V1085" i="11"/>
  <c r="V1086" i="11"/>
  <c r="V1087" i="11"/>
  <c r="V1088" i="11"/>
  <c r="V1089" i="11"/>
  <c r="V1090" i="11"/>
  <c r="V1091" i="11"/>
  <c r="V1092" i="11"/>
  <c r="V1093" i="11"/>
  <c r="V1094" i="11"/>
  <c r="V1095" i="11"/>
  <c r="V1096" i="11"/>
  <c r="V1097" i="11"/>
  <c r="V1098" i="11"/>
  <c r="V1099" i="11"/>
  <c r="V1100" i="11"/>
  <c r="V1101" i="11"/>
  <c r="V1102" i="11"/>
  <c r="V1103" i="11"/>
  <c r="V1104" i="11"/>
  <c r="V1105" i="11"/>
  <c r="V1106" i="11"/>
  <c r="V1107" i="11"/>
  <c r="V1108" i="11"/>
  <c r="V1109" i="11"/>
  <c r="V1110" i="11"/>
  <c r="V1111" i="11"/>
  <c r="V1112" i="11"/>
  <c r="V1113" i="11"/>
  <c r="V1114" i="11"/>
  <c r="V1115" i="11"/>
  <c r="V1116" i="11"/>
  <c r="V1117" i="11"/>
  <c r="V1118" i="11"/>
  <c r="V1119" i="11"/>
  <c r="V1120" i="11"/>
  <c r="V1121" i="11"/>
  <c r="V1122" i="11"/>
  <c r="V1123" i="11"/>
  <c r="V1124" i="11"/>
  <c r="V1125" i="11"/>
  <c r="V1126" i="11"/>
  <c r="V1127" i="11"/>
  <c r="V1128" i="11"/>
  <c r="V1129" i="11"/>
  <c r="V1130" i="11"/>
  <c r="V1131" i="11"/>
  <c r="V1132" i="11"/>
  <c r="V1133" i="11"/>
  <c r="V1134" i="11"/>
  <c r="V1135" i="11"/>
  <c r="V1136" i="11"/>
  <c r="V1137" i="11"/>
  <c r="V1138" i="11"/>
  <c r="V1139" i="11"/>
  <c r="V1140" i="11"/>
  <c r="V1141" i="11"/>
  <c r="V1142" i="11"/>
  <c r="V1143" i="11"/>
  <c r="V1144" i="11"/>
  <c r="V1145" i="11"/>
  <c r="V1146" i="11"/>
  <c r="V1147" i="11"/>
  <c r="V1148" i="11"/>
  <c r="V1149" i="11"/>
  <c r="V1150" i="11"/>
  <c r="V1151" i="11"/>
  <c r="V1152" i="11"/>
  <c r="V1153" i="11"/>
  <c r="V1154" i="11"/>
  <c r="V1155" i="11"/>
  <c r="V1156" i="11"/>
  <c r="V1157" i="11"/>
  <c r="V1158" i="11"/>
  <c r="V1159" i="11"/>
  <c r="V1160" i="11"/>
  <c r="V1161" i="11"/>
  <c r="V1162" i="11"/>
  <c r="V1163" i="11"/>
  <c r="V1164" i="11"/>
  <c r="V1165" i="11"/>
  <c r="V1166" i="11"/>
  <c r="V1167" i="11"/>
  <c r="V1168" i="11"/>
  <c r="V1169" i="11"/>
  <c r="V1170" i="11"/>
  <c r="V1171" i="11"/>
  <c r="V1172" i="11"/>
  <c r="V1173" i="11"/>
  <c r="V1174" i="11"/>
  <c r="V1175" i="11"/>
  <c r="V1176" i="11"/>
  <c r="V1177" i="11"/>
  <c r="V1178" i="11"/>
  <c r="V1179" i="11"/>
  <c r="V1180" i="11"/>
  <c r="V1181" i="11"/>
  <c r="V1182" i="11"/>
  <c r="V1183" i="11"/>
  <c r="V1184" i="11"/>
  <c r="V1185" i="11"/>
  <c r="V1186" i="11"/>
  <c r="V1187" i="11"/>
  <c r="V1188" i="11"/>
  <c r="V1189" i="11"/>
  <c r="V1190" i="11"/>
  <c r="V1191" i="11"/>
  <c r="V1192" i="11"/>
  <c r="V1193" i="11"/>
  <c r="V1194" i="11"/>
  <c r="V1195" i="11"/>
  <c r="V1196" i="11"/>
  <c r="V1197" i="11"/>
  <c r="V1198" i="11"/>
  <c r="V1199" i="11"/>
  <c r="V1200" i="11"/>
  <c r="V1201" i="11"/>
  <c r="V1202" i="11"/>
  <c r="V1203" i="11"/>
  <c r="V1204" i="11"/>
  <c r="V1205" i="11"/>
  <c r="V1206" i="11"/>
  <c r="V1207" i="11"/>
  <c r="V1208" i="11"/>
  <c r="V1209" i="11"/>
  <c r="V1210" i="11"/>
  <c r="V1211" i="11"/>
  <c r="V1212" i="11"/>
  <c r="V1213" i="11"/>
  <c r="V1214" i="11"/>
  <c r="V1215" i="11"/>
  <c r="V1216" i="11"/>
  <c r="V1217" i="11"/>
  <c r="V1218" i="11"/>
  <c r="V1219" i="11"/>
  <c r="V1220" i="11"/>
  <c r="V1221" i="11"/>
  <c r="V1222" i="11"/>
  <c r="V1223" i="11"/>
  <c r="V1224" i="11"/>
  <c r="V1225" i="11"/>
  <c r="V1226" i="11"/>
  <c r="V1227" i="11"/>
  <c r="V1228" i="11"/>
  <c r="V1229" i="11"/>
  <c r="V1230" i="11"/>
  <c r="V1231" i="11"/>
  <c r="V1232" i="11"/>
  <c r="V1233" i="11"/>
  <c r="V1234" i="11"/>
  <c r="V1235" i="11"/>
  <c r="V1236" i="11"/>
  <c r="V1237" i="11"/>
  <c r="V1238" i="11"/>
  <c r="V1239" i="11"/>
  <c r="V1240" i="11"/>
  <c r="V1241" i="11"/>
  <c r="V1242" i="11"/>
  <c r="V1243" i="11"/>
  <c r="V1244" i="11"/>
  <c r="V1245" i="11"/>
  <c r="V1246" i="11"/>
  <c r="V1247" i="11"/>
  <c r="V1248" i="11"/>
  <c r="V1249" i="11"/>
  <c r="V1250" i="11"/>
  <c r="V1251" i="11"/>
  <c r="V1252" i="11"/>
  <c r="V1253" i="11"/>
  <c r="V1254" i="11"/>
  <c r="V1255" i="11"/>
  <c r="V1256" i="11"/>
  <c r="V1257" i="11"/>
  <c r="V1258" i="11"/>
  <c r="V1259" i="11"/>
  <c r="V1260" i="11"/>
  <c r="V1261" i="11"/>
  <c r="V1262" i="11"/>
  <c r="V1263" i="11"/>
  <c r="V1264" i="11"/>
  <c r="V1265" i="11"/>
  <c r="V1266" i="11"/>
  <c r="V1267" i="11"/>
  <c r="V1268" i="11"/>
  <c r="V1269" i="11"/>
  <c r="V1270" i="11"/>
  <c r="V1271" i="11"/>
  <c r="V1272" i="11"/>
  <c r="V1273" i="11"/>
  <c r="V1274" i="11"/>
  <c r="V1275" i="11"/>
  <c r="V1276" i="11"/>
  <c r="V1277" i="11"/>
  <c r="V1278" i="11"/>
  <c r="V1279" i="11"/>
  <c r="V1280" i="11"/>
  <c r="V1281" i="11"/>
  <c r="V1282" i="11"/>
  <c r="V1283" i="11"/>
  <c r="V1284" i="11"/>
  <c r="V1285" i="11"/>
  <c r="V1286" i="11"/>
  <c r="V1287" i="11"/>
  <c r="V1288" i="11"/>
  <c r="V1289" i="11"/>
  <c r="V1290" i="11"/>
  <c r="V1291" i="11"/>
  <c r="V1292" i="11"/>
  <c r="V1293" i="11"/>
  <c r="V1294" i="11"/>
  <c r="V1295" i="11"/>
  <c r="V1296" i="11"/>
  <c r="V1297" i="11"/>
  <c r="V1298" i="11"/>
  <c r="V1299" i="11"/>
  <c r="V1300" i="11"/>
  <c r="V1301" i="11"/>
  <c r="V1302" i="11"/>
  <c r="V1303" i="11"/>
  <c r="V1304" i="11"/>
  <c r="V1305" i="11"/>
  <c r="V1306" i="11"/>
  <c r="V1307" i="11"/>
  <c r="V1308" i="11"/>
  <c r="V1309" i="11"/>
  <c r="V1310" i="11"/>
  <c r="V1311" i="11"/>
  <c r="V1312" i="11"/>
  <c r="V1313" i="11"/>
  <c r="V1314" i="11"/>
  <c r="V1315" i="11"/>
  <c r="V1316" i="11"/>
  <c r="V1317" i="11"/>
  <c r="V1318" i="11"/>
  <c r="V1319" i="11"/>
  <c r="V1320" i="11"/>
  <c r="V1321" i="11"/>
  <c r="V1322" i="11"/>
  <c r="V1323" i="11"/>
  <c r="V1324" i="11"/>
  <c r="V1325" i="11"/>
  <c r="V1326" i="11"/>
  <c r="V1327" i="11"/>
  <c r="V1328" i="11"/>
  <c r="V1329" i="11"/>
  <c r="V1330" i="11"/>
  <c r="V1331" i="11"/>
  <c r="V1332" i="11"/>
  <c r="V1333" i="11"/>
  <c r="V1334" i="11"/>
  <c r="V1335" i="11"/>
  <c r="V1336" i="11"/>
  <c r="V1337" i="11"/>
  <c r="V1338" i="11"/>
  <c r="V1339" i="11"/>
  <c r="V1340" i="11"/>
  <c r="V1341" i="11"/>
  <c r="V1342" i="11"/>
  <c r="V1343" i="11"/>
  <c r="V1344" i="11"/>
  <c r="V1345" i="11"/>
  <c r="V1346" i="11"/>
  <c r="V1347" i="11"/>
  <c r="V1348" i="11"/>
  <c r="V1349" i="11"/>
  <c r="V1350" i="11"/>
  <c r="V1351" i="11"/>
  <c r="V1352" i="11"/>
  <c r="V1353" i="11"/>
  <c r="V1354" i="11"/>
  <c r="V1355" i="11"/>
  <c r="V1356" i="11"/>
  <c r="V1357" i="11"/>
  <c r="V1358" i="11"/>
  <c r="V1359" i="11"/>
  <c r="V1360" i="11"/>
  <c r="V1361" i="11"/>
  <c r="V1362" i="11"/>
  <c r="V1363" i="11"/>
  <c r="V1364" i="11"/>
  <c r="V1365" i="11"/>
  <c r="V1366" i="11"/>
  <c r="V1367" i="11"/>
  <c r="V1368" i="11"/>
  <c r="V1369" i="11"/>
  <c r="V1370" i="11"/>
  <c r="V1371" i="11"/>
  <c r="V1372" i="11"/>
  <c r="V1373" i="11"/>
  <c r="V1374" i="11"/>
  <c r="V1375" i="11"/>
  <c r="V1376" i="11"/>
  <c r="V1377" i="11"/>
  <c r="V1378" i="11"/>
  <c r="V1379" i="11"/>
  <c r="V1380" i="11"/>
  <c r="V1381" i="11"/>
  <c r="V1382" i="11"/>
  <c r="V1383" i="11"/>
  <c r="V1384" i="11"/>
  <c r="V1385" i="11"/>
  <c r="V1386" i="11"/>
  <c r="V1387" i="11"/>
  <c r="V1388" i="11"/>
  <c r="V1389" i="11"/>
  <c r="V1390" i="11"/>
  <c r="V1391" i="11"/>
  <c r="V1392" i="11"/>
  <c r="V1393" i="11"/>
  <c r="V1394" i="11"/>
  <c r="V1395" i="11"/>
  <c r="V1396" i="11"/>
  <c r="V1397" i="11"/>
  <c r="V1398" i="11"/>
  <c r="V1399" i="11"/>
  <c r="V1400" i="11"/>
  <c r="V1401" i="11"/>
  <c r="V1402" i="11"/>
  <c r="V1403" i="11"/>
  <c r="V1404" i="11"/>
  <c r="V1405" i="11"/>
  <c r="V1406" i="11"/>
  <c r="V1407" i="11"/>
  <c r="V1408" i="11"/>
  <c r="V1409" i="11"/>
  <c r="V1410" i="11"/>
  <c r="V1411" i="11"/>
  <c r="V1412" i="11"/>
  <c r="V1413" i="11"/>
  <c r="V1414" i="11"/>
  <c r="V1415" i="11"/>
  <c r="V1416" i="11"/>
  <c r="V1417" i="11"/>
  <c r="V1418" i="11"/>
  <c r="V1419" i="11"/>
  <c r="V1420" i="11"/>
  <c r="V1421" i="11"/>
  <c r="V1422" i="11"/>
  <c r="V1423" i="11"/>
  <c r="V1424" i="11"/>
  <c r="V1425" i="11"/>
  <c r="V1426" i="11"/>
  <c r="V1427" i="11"/>
  <c r="V1428" i="11"/>
  <c r="V1429" i="11"/>
  <c r="V1430" i="11"/>
  <c r="V1431" i="11"/>
  <c r="V1432" i="11"/>
  <c r="V1433" i="11"/>
  <c r="V1434" i="11"/>
  <c r="V1435" i="11"/>
  <c r="V1436" i="11"/>
  <c r="V1437" i="11"/>
  <c r="V1438" i="11"/>
  <c r="V1439" i="11"/>
  <c r="V1440" i="11"/>
  <c r="V1441" i="11"/>
  <c r="V1442" i="11"/>
  <c r="V1443" i="11"/>
  <c r="V1444" i="11"/>
  <c r="V1445" i="11"/>
  <c r="V1446" i="11"/>
  <c r="V1447" i="11"/>
  <c r="V1448" i="11"/>
  <c r="V1449" i="11"/>
  <c r="V1450" i="11"/>
  <c r="V1451" i="11"/>
  <c r="V1452" i="11"/>
  <c r="V1453" i="11"/>
  <c r="V1454" i="11"/>
  <c r="V1455" i="11"/>
  <c r="V1456" i="11"/>
  <c r="V1457" i="11"/>
  <c r="V1458" i="11"/>
  <c r="V1459" i="11"/>
  <c r="V1460" i="11"/>
  <c r="V1461" i="11"/>
  <c r="V1462" i="11"/>
  <c r="V1463" i="11"/>
  <c r="V1464" i="11"/>
  <c r="V1465" i="11"/>
  <c r="V1466" i="11"/>
  <c r="V1467" i="11"/>
  <c r="V1468" i="11"/>
  <c r="V1469" i="11"/>
  <c r="V1470" i="11"/>
  <c r="V1471" i="11"/>
  <c r="V1472" i="11"/>
  <c r="V1473" i="11"/>
  <c r="V1474" i="11"/>
  <c r="V1475" i="11"/>
  <c r="V1476" i="11"/>
  <c r="V1477" i="11"/>
  <c r="V1478" i="11"/>
  <c r="V1479" i="11"/>
  <c r="V1480" i="11"/>
  <c r="V1481" i="11"/>
  <c r="V1482" i="11"/>
  <c r="V1483" i="11"/>
  <c r="V1484" i="11"/>
  <c r="V1485" i="11"/>
  <c r="V1486" i="11"/>
  <c r="V1487" i="11"/>
  <c r="V1488" i="11"/>
  <c r="V1489" i="11"/>
  <c r="V1490" i="11"/>
  <c r="V1491" i="11"/>
  <c r="V1492" i="11"/>
  <c r="V1493" i="11"/>
  <c r="V1494" i="11"/>
  <c r="V1495" i="11"/>
  <c r="V1496" i="11"/>
  <c r="V1497" i="11"/>
  <c r="V1498" i="11"/>
  <c r="V1499" i="11"/>
  <c r="V1500" i="11"/>
  <c r="V1501" i="11"/>
  <c r="V1502" i="11"/>
  <c r="V1503" i="11"/>
  <c r="V1504" i="11"/>
  <c r="V1505" i="11"/>
  <c r="V1506" i="11"/>
  <c r="V1507" i="11"/>
  <c r="V1508" i="11"/>
  <c r="V1509" i="11"/>
  <c r="V1510" i="11"/>
  <c r="V1511" i="11"/>
  <c r="V1512" i="11"/>
  <c r="V1513" i="11"/>
  <c r="V1514" i="11"/>
  <c r="V1515" i="11"/>
  <c r="V1516" i="11"/>
  <c r="V1517" i="11"/>
  <c r="V1518" i="11"/>
  <c r="V1519" i="11"/>
  <c r="V1520" i="11"/>
  <c r="V1521" i="11"/>
  <c r="V1522" i="11"/>
  <c r="V1523" i="11"/>
  <c r="V1524" i="11"/>
  <c r="V1525" i="11"/>
  <c r="V1526" i="11"/>
  <c r="V1527" i="11"/>
  <c r="V1528" i="11"/>
  <c r="V1529" i="11"/>
  <c r="V1530" i="11"/>
  <c r="V1531" i="11"/>
  <c r="V1532" i="11"/>
  <c r="V1533" i="11"/>
  <c r="V1534" i="11"/>
  <c r="V1535" i="11"/>
  <c r="V1536" i="11"/>
  <c r="V1537" i="11"/>
  <c r="V1538" i="11"/>
  <c r="V1539" i="11"/>
  <c r="V1540" i="11"/>
  <c r="V1541" i="11"/>
  <c r="V1542" i="11"/>
  <c r="V1543" i="11"/>
  <c r="V1544" i="11"/>
  <c r="V1545" i="11"/>
  <c r="V1546" i="11"/>
  <c r="V1547" i="11"/>
  <c r="V1548" i="11"/>
  <c r="V1549" i="11"/>
  <c r="V1550" i="11"/>
  <c r="V1551" i="11"/>
  <c r="V1552" i="11"/>
  <c r="V1553" i="11"/>
  <c r="V1554" i="11"/>
  <c r="V1555" i="11"/>
  <c r="V1556" i="11"/>
  <c r="V1557" i="11"/>
  <c r="V1558" i="11"/>
  <c r="V1559" i="11"/>
  <c r="V1560" i="11"/>
  <c r="V1561" i="11"/>
  <c r="V1562" i="11"/>
  <c r="V1563" i="11"/>
  <c r="V1564" i="11"/>
  <c r="V1565" i="11"/>
  <c r="V1566" i="11"/>
  <c r="V1567" i="11"/>
  <c r="V1568" i="11"/>
  <c r="V1569" i="11"/>
  <c r="V1570" i="11"/>
  <c r="V1571" i="11"/>
  <c r="V1572" i="11"/>
  <c r="V1573" i="11"/>
  <c r="V1574" i="11"/>
  <c r="V1575" i="11"/>
  <c r="V1576" i="11"/>
  <c r="V1577" i="11"/>
  <c r="V1578" i="11"/>
  <c r="V1579" i="11"/>
  <c r="V1580" i="11"/>
  <c r="V1581" i="11"/>
  <c r="V1582" i="11"/>
  <c r="V1583" i="11"/>
  <c r="V1584" i="11"/>
  <c r="V1585" i="11"/>
  <c r="V1586" i="11"/>
  <c r="V1587" i="11"/>
  <c r="V1588" i="11"/>
  <c r="V1589" i="11"/>
  <c r="V1590" i="11"/>
  <c r="V1591" i="11"/>
  <c r="V1592" i="11"/>
  <c r="V1593" i="11"/>
  <c r="V1594" i="11"/>
  <c r="V1595" i="11"/>
  <c r="V1596" i="11"/>
  <c r="V1597" i="11"/>
  <c r="V1598" i="11"/>
  <c r="V1599" i="11"/>
  <c r="V1600" i="11"/>
  <c r="V1601" i="11"/>
  <c r="V1602" i="11"/>
  <c r="V1603" i="11"/>
  <c r="V1604" i="11"/>
  <c r="V1605" i="11"/>
  <c r="V1606" i="11"/>
  <c r="V1607" i="11"/>
  <c r="V1608" i="11"/>
  <c r="V1609" i="11"/>
  <c r="V1610" i="11"/>
  <c r="V1611" i="11"/>
  <c r="V1612" i="11"/>
  <c r="V1613" i="11"/>
  <c r="V1614" i="11"/>
  <c r="V1615" i="11"/>
  <c r="V1616" i="11"/>
  <c r="V1617" i="11"/>
  <c r="V1618" i="11"/>
  <c r="V1619" i="11"/>
  <c r="V1620" i="11"/>
  <c r="V1621" i="11"/>
  <c r="V1622" i="11"/>
  <c r="V1623" i="11"/>
  <c r="V1624" i="11"/>
  <c r="V1625" i="11"/>
  <c r="V1626" i="11"/>
  <c r="V1627" i="11"/>
  <c r="V1628" i="11"/>
  <c r="V1629" i="11"/>
  <c r="V1630" i="11"/>
  <c r="V1631" i="11"/>
  <c r="V1632" i="11"/>
  <c r="V1633" i="11"/>
  <c r="V1634" i="11"/>
  <c r="V1635" i="11"/>
  <c r="V1636" i="11"/>
  <c r="V1637" i="11"/>
  <c r="V1638" i="11"/>
  <c r="V1639" i="11"/>
  <c r="V1640" i="11"/>
  <c r="V1641" i="11"/>
  <c r="V1642" i="11"/>
  <c r="V1643" i="11"/>
  <c r="V1644" i="11"/>
  <c r="V1645" i="11"/>
  <c r="V1646" i="11"/>
  <c r="V1647" i="11"/>
  <c r="V1648" i="11"/>
  <c r="V1649" i="11"/>
  <c r="V1650" i="11"/>
  <c r="V1651" i="11"/>
  <c r="V1652" i="11"/>
  <c r="V1653" i="11"/>
  <c r="V1654" i="11"/>
  <c r="V1655" i="11"/>
  <c r="V1656" i="11"/>
  <c r="V1657" i="11"/>
  <c r="V1658" i="11"/>
  <c r="V1659" i="11"/>
  <c r="V1660" i="11"/>
  <c r="V1661" i="11"/>
  <c r="V1662" i="11"/>
  <c r="V1663" i="11"/>
  <c r="V1664" i="11"/>
  <c r="V1665" i="11"/>
  <c r="V1666" i="11"/>
  <c r="V1667" i="11"/>
  <c r="V1668" i="11"/>
  <c r="V1669" i="11"/>
  <c r="V1670" i="11"/>
  <c r="V1671" i="11"/>
  <c r="V1672" i="11"/>
  <c r="V1673" i="11"/>
  <c r="V1674" i="11"/>
  <c r="V1675" i="11"/>
  <c r="V1676" i="11"/>
  <c r="V1677" i="11"/>
  <c r="V1678" i="11"/>
  <c r="V1679" i="11"/>
  <c r="V1680" i="11"/>
  <c r="V1681" i="11"/>
  <c r="V1682" i="11"/>
  <c r="V1683" i="11"/>
  <c r="V1684" i="11"/>
  <c r="V1685" i="11"/>
  <c r="V1686" i="11"/>
  <c r="V1687" i="11"/>
  <c r="V1688" i="11"/>
  <c r="V1689" i="11"/>
  <c r="V1690" i="11"/>
  <c r="V1691" i="11"/>
  <c r="V1692" i="11"/>
  <c r="V1693" i="11"/>
  <c r="V1694" i="11"/>
  <c r="V1695" i="11"/>
  <c r="V1696" i="11"/>
  <c r="V1697" i="11"/>
  <c r="V1698" i="11"/>
  <c r="V1699" i="11"/>
  <c r="V1700" i="11"/>
  <c r="V1701" i="11"/>
  <c r="V1702" i="11"/>
  <c r="V1703" i="11"/>
  <c r="V1704" i="11"/>
  <c r="V1705" i="11"/>
  <c r="V1706" i="11"/>
  <c r="V1707" i="11"/>
  <c r="V1708" i="11"/>
  <c r="V1709" i="11"/>
  <c r="V1710" i="11"/>
  <c r="V1711" i="11"/>
  <c r="V1712" i="11"/>
  <c r="V1713" i="11"/>
  <c r="V1714" i="11"/>
  <c r="V1715" i="11"/>
  <c r="V1716" i="11"/>
  <c r="V1717" i="11"/>
  <c r="V1718" i="11"/>
  <c r="V1719" i="11"/>
  <c r="V1720" i="11"/>
  <c r="V1721" i="11"/>
  <c r="V1722" i="11"/>
  <c r="V1723" i="11"/>
  <c r="V1724" i="11"/>
  <c r="V1725" i="11"/>
  <c r="V1726" i="11"/>
  <c r="V1727" i="11"/>
  <c r="V1728" i="11"/>
  <c r="V1729" i="11"/>
  <c r="V1730" i="11"/>
  <c r="V1731" i="11"/>
  <c r="V1732" i="11"/>
  <c r="V1733" i="11"/>
  <c r="V1734" i="11"/>
  <c r="V1735" i="11"/>
  <c r="V1736" i="11"/>
  <c r="V1737" i="11"/>
  <c r="V1738" i="11"/>
  <c r="V1739" i="11"/>
  <c r="V1740" i="11"/>
  <c r="V1741" i="11"/>
  <c r="V1742" i="11"/>
  <c r="V1743" i="11"/>
  <c r="V1744" i="11"/>
  <c r="V1745" i="11"/>
  <c r="V1746" i="11"/>
  <c r="V1747" i="11"/>
  <c r="V1748" i="11"/>
  <c r="V1749" i="11"/>
  <c r="V1750" i="11"/>
  <c r="V1751" i="11"/>
  <c r="V1752" i="11"/>
  <c r="V1753" i="11"/>
  <c r="V1754" i="11"/>
  <c r="V1755" i="11"/>
  <c r="V1756" i="11"/>
  <c r="V1757" i="11"/>
  <c r="V1758" i="11"/>
  <c r="V1759" i="11"/>
  <c r="V1760" i="11"/>
  <c r="V1761" i="11"/>
  <c r="V1762" i="11"/>
  <c r="V1763" i="11"/>
  <c r="V1764" i="11"/>
  <c r="V1765" i="11"/>
  <c r="V1766" i="11"/>
  <c r="V1767" i="11"/>
  <c r="V1768" i="11"/>
  <c r="V1769" i="11"/>
  <c r="V1770" i="11"/>
  <c r="V1771" i="11"/>
  <c r="V1772" i="11"/>
  <c r="V1773" i="11"/>
  <c r="V1774" i="11"/>
  <c r="V1775" i="11"/>
  <c r="V1776" i="11"/>
  <c r="V1777" i="11"/>
  <c r="V1778" i="11"/>
  <c r="V1779" i="11"/>
  <c r="V1780" i="11"/>
  <c r="V1781" i="11"/>
  <c r="V1782" i="11"/>
  <c r="V1783" i="11"/>
  <c r="V1784" i="11"/>
  <c r="V1785" i="11"/>
  <c r="V1786" i="11"/>
  <c r="V1787" i="11"/>
  <c r="V1788" i="11"/>
  <c r="V1789" i="11"/>
  <c r="V1790" i="11"/>
  <c r="V1791" i="11"/>
  <c r="V1792" i="11"/>
  <c r="V1793" i="11"/>
  <c r="V1794" i="11"/>
  <c r="V1795" i="11"/>
  <c r="V1796" i="11"/>
  <c r="V1797" i="11"/>
  <c r="V1798" i="11"/>
  <c r="V1799" i="11"/>
  <c r="V1800" i="11"/>
  <c r="V1801" i="11"/>
  <c r="V1802" i="11"/>
  <c r="V1803" i="11"/>
  <c r="V1804" i="11"/>
  <c r="V1805" i="11"/>
  <c r="V1806" i="11"/>
  <c r="V1807" i="11"/>
  <c r="V1808" i="11"/>
  <c r="V1809" i="11"/>
  <c r="V1810" i="11"/>
  <c r="V1811" i="11"/>
  <c r="V1812" i="11"/>
  <c r="V1813" i="11"/>
  <c r="V1814" i="11"/>
  <c r="V1815" i="11"/>
  <c r="V1816" i="11"/>
  <c r="V1817" i="11"/>
  <c r="V1818" i="11"/>
  <c r="V1819" i="11"/>
  <c r="V1820" i="11"/>
  <c r="V1821" i="11"/>
  <c r="V1822" i="11"/>
  <c r="V1823" i="11"/>
  <c r="V1824" i="11"/>
  <c r="V1825" i="11"/>
  <c r="V1826" i="11"/>
  <c r="V1827" i="11"/>
  <c r="V1828" i="11"/>
  <c r="V1829" i="11"/>
  <c r="V1830" i="11"/>
  <c r="V1831" i="11"/>
  <c r="V1832" i="11"/>
  <c r="V1833" i="11"/>
  <c r="V1834" i="11"/>
  <c r="V1835" i="11"/>
  <c r="V1836" i="11"/>
  <c r="V1837" i="11"/>
  <c r="V1838" i="11"/>
  <c r="V1839" i="11"/>
  <c r="V1840" i="11"/>
  <c r="V1841" i="11"/>
  <c r="V1842" i="11"/>
  <c r="V1843" i="11"/>
  <c r="V1844" i="11"/>
  <c r="V1845" i="11"/>
  <c r="V1846" i="11"/>
  <c r="V1847" i="11"/>
  <c r="V1848" i="11"/>
  <c r="V1849" i="11"/>
  <c r="V1850" i="11"/>
  <c r="V1851" i="11"/>
  <c r="V1852" i="11"/>
  <c r="V1853" i="11"/>
  <c r="V1854" i="11"/>
  <c r="V1855" i="11"/>
  <c r="V1856" i="11"/>
  <c r="V1857" i="11"/>
  <c r="V1858" i="11"/>
  <c r="V1859" i="11"/>
  <c r="V1860" i="11"/>
  <c r="V1861" i="11"/>
  <c r="V1862" i="11"/>
  <c r="V1863" i="11"/>
  <c r="V1864" i="11"/>
  <c r="V1865" i="11"/>
  <c r="V1866" i="11"/>
  <c r="V1867" i="11"/>
  <c r="V1868" i="11"/>
  <c r="V1869" i="11"/>
  <c r="V1870" i="11"/>
  <c r="V1871" i="11"/>
  <c r="V1872" i="11"/>
  <c r="V1873" i="11"/>
  <c r="V1874" i="11"/>
  <c r="V1875" i="11"/>
  <c r="V1876" i="11"/>
  <c r="V1877" i="11"/>
  <c r="V1878" i="11"/>
  <c r="V1879" i="11"/>
  <c r="V1880" i="11"/>
  <c r="V1881" i="11"/>
  <c r="V1882" i="11"/>
  <c r="V1883" i="11"/>
  <c r="V1884" i="11"/>
  <c r="V1885" i="11"/>
  <c r="V1886" i="11"/>
  <c r="V1887" i="11"/>
  <c r="V1888" i="11"/>
  <c r="V1889" i="11"/>
  <c r="V1890" i="11"/>
  <c r="V1891" i="11"/>
  <c r="V1892" i="11"/>
  <c r="V1893" i="11"/>
  <c r="V1894" i="11"/>
  <c r="V1895" i="11"/>
  <c r="V1896" i="11"/>
  <c r="V1897" i="11"/>
  <c r="V1898" i="11"/>
  <c r="V1899" i="11"/>
  <c r="V1900" i="11"/>
  <c r="V1901" i="11"/>
  <c r="V1902" i="11"/>
  <c r="V1903" i="11"/>
  <c r="V1904" i="11"/>
  <c r="V1905" i="11"/>
  <c r="V1906" i="11"/>
  <c r="V1907" i="11"/>
  <c r="V1908" i="11"/>
  <c r="V1909" i="11"/>
  <c r="V1910" i="11"/>
  <c r="V1911" i="11"/>
  <c r="V1912" i="11"/>
  <c r="V1913" i="11"/>
  <c r="V1914" i="11"/>
  <c r="V1915" i="11"/>
  <c r="V1916" i="11"/>
  <c r="V1917" i="11"/>
  <c r="V1918" i="11"/>
  <c r="V1919" i="11"/>
  <c r="V1920" i="11"/>
  <c r="V1921" i="11"/>
  <c r="V1922" i="11"/>
  <c r="V1923" i="11"/>
  <c r="V1924" i="11"/>
  <c r="V1925" i="11"/>
  <c r="V1926" i="11"/>
  <c r="V1927" i="11"/>
  <c r="V1928" i="11"/>
  <c r="V1929" i="11"/>
  <c r="V1930" i="11"/>
  <c r="V1931" i="11"/>
  <c r="V1932" i="11"/>
  <c r="V1933" i="11"/>
  <c r="V1934" i="11"/>
  <c r="V1935" i="11"/>
  <c r="V1936" i="11"/>
  <c r="V1937" i="11"/>
  <c r="V1938" i="11"/>
  <c r="V1939" i="11"/>
  <c r="V1940" i="11"/>
  <c r="V1941" i="11"/>
  <c r="V1942" i="11"/>
  <c r="V1943" i="11"/>
  <c r="V1944" i="11"/>
  <c r="V1945" i="11"/>
  <c r="V1946" i="11"/>
  <c r="V1947" i="11"/>
  <c r="V1948" i="11"/>
  <c r="V1949" i="11"/>
  <c r="V1950" i="11"/>
  <c r="V1951" i="11"/>
  <c r="V1952" i="11"/>
  <c r="V1953" i="11"/>
  <c r="V1954" i="11"/>
  <c r="V1955" i="11"/>
  <c r="V1956" i="11"/>
  <c r="V1957" i="11"/>
  <c r="V1958" i="11"/>
  <c r="V1959" i="11"/>
  <c r="V1960" i="11"/>
  <c r="V1961" i="11"/>
  <c r="V1962" i="11"/>
  <c r="V1963" i="11"/>
  <c r="V1964" i="11"/>
  <c r="V1965" i="11"/>
  <c r="V1966" i="11"/>
  <c r="V1967" i="11"/>
  <c r="V1968" i="11"/>
  <c r="V1969" i="11"/>
  <c r="V1970" i="11"/>
  <c r="V1971" i="11"/>
  <c r="V1972" i="11"/>
  <c r="V1973" i="11"/>
  <c r="V1974" i="11"/>
  <c r="V1975" i="11"/>
  <c r="V1976" i="11"/>
  <c r="V1977" i="11"/>
  <c r="V1978" i="11"/>
  <c r="V1979" i="11"/>
  <c r="V1980" i="11"/>
  <c r="V1981" i="11"/>
  <c r="V1982" i="11"/>
  <c r="V1983" i="11"/>
  <c r="V1984" i="11"/>
  <c r="V1985" i="11"/>
  <c r="V1986" i="11"/>
  <c r="V1987" i="11"/>
  <c r="V1988" i="11"/>
  <c r="V1989" i="11"/>
  <c r="V1990" i="11"/>
  <c r="V1991" i="11"/>
  <c r="V1992" i="11"/>
  <c r="V1993" i="11"/>
  <c r="V1994" i="11"/>
  <c r="V1995" i="11"/>
  <c r="V1996" i="11"/>
  <c r="V1997" i="11"/>
  <c r="V1998" i="11"/>
  <c r="V1999" i="11"/>
  <c r="V2000" i="11"/>
  <c r="V2001" i="11"/>
  <c r="V2002" i="11"/>
  <c r="V2003" i="11"/>
  <c r="V2004" i="11"/>
  <c r="V2005" i="11"/>
  <c r="V2006" i="11"/>
  <c r="V2007" i="11"/>
  <c r="V2008" i="11"/>
  <c r="V2009" i="11"/>
  <c r="V2010" i="11"/>
  <c r="V2011" i="11"/>
  <c r="V2012" i="11"/>
  <c r="V2013" i="11"/>
  <c r="V2014" i="11"/>
  <c r="V2015" i="11"/>
  <c r="V2016" i="11"/>
  <c r="V2017" i="11"/>
  <c r="V2018" i="11"/>
  <c r="V2019" i="11"/>
  <c r="V2020" i="11"/>
  <c r="V2021" i="11"/>
  <c r="V2022" i="11"/>
  <c r="V2023" i="11"/>
  <c r="V2024" i="11"/>
  <c r="V2025" i="11"/>
  <c r="V2026" i="11"/>
  <c r="V2027" i="11"/>
  <c r="V2028" i="11"/>
  <c r="V2029" i="11"/>
  <c r="V2030" i="11"/>
  <c r="V2031" i="11"/>
  <c r="V2032" i="11"/>
  <c r="V2033" i="11"/>
  <c r="V2034" i="11"/>
  <c r="V2035" i="11"/>
  <c r="V2036" i="11"/>
  <c r="V2037" i="11"/>
  <c r="V2038" i="11"/>
  <c r="V2039" i="11"/>
  <c r="V2040" i="11"/>
  <c r="V2041" i="11"/>
  <c r="V2042" i="11"/>
  <c r="V2043" i="11"/>
  <c r="V2044" i="11"/>
  <c r="V2045" i="11"/>
  <c r="V2046" i="11"/>
  <c r="V2047" i="11"/>
  <c r="V2048" i="11"/>
  <c r="V2049" i="11"/>
  <c r="V2050" i="11"/>
  <c r="V2051" i="11"/>
  <c r="V2052" i="11"/>
  <c r="V2053" i="11"/>
  <c r="V2054" i="11"/>
  <c r="V2055" i="11"/>
  <c r="V2056" i="11"/>
  <c r="V2057" i="11"/>
  <c r="V2058" i="11"/>
  <c r="V2059" i="11"/>
  <c r="V2060" i="11"/>
  <c r="V2061" i="11"/>
  <c r="V2062" i="11"/>
  <c r="V2063" i="11"/>
  <c r="V2064" i="11"/>
  <c r="V2065" i="11"/>
  <c r="V2066" i="11"/>
  <c r="V2067" i="11"/>
  <c r="V2068" i="11"/>
  <c r="V2069" i="11"/>
  <c r="V2070" i="11"/>
  <c r="V2071" i="11"/>
  <c r="V2072" i="11"/>
  <c r="V2073" i="11"/>
  <c r="V2074" i="11"/>
  <c r="V2075" i="11"/>
  <c r="V2076" i="11"/>
  <c r="V2077" i="11"/>
  <c r="V2078" i="11"/>
  <c r="V2079" i="11"/>
  <c r="V2080" i="11"/>
  <c r="V2081" i="11"/>
  <c r="V2082" i="11"/>
  <c r="V2083" i="11"/>
  <c r="V2084" i="11"/>
  <c r="V2085" i="11"/>
  <c r="V2086" i="11"/>
  <c r="V2087" i="11"/>
  <c r="V2088" i="11"/>
  <c r="V2089" i="11"/>
  <c r="V2090" i="11"/>
  <c r="V2091" i="11"/>
  <c r="V2092" i="11"/>
  <c r="V2093" i="11"/>
  <c r="V2094" i="11"/>
  <c r="V2095" i="11"/>
  <c r="V2096" i="11"/>
  <c r="V2097" i="11"/>
  <c r="V2098" i="11"/>
  <c r="V2099" i="11"/>
  <c r="V2100" i="11"/>
  <c r="V2101" i="11"/>
  <c r="V2102" i="11"/>
  <c r="V2103" i="11"/>
  <c r="V2104" i="11"/>
  <c r="V2105" i="11"/>
  <c r="V2106" i="11"/>
  <c r="V2107" i="11"/>
  <c r="V2108" i="11"/>
  <c r="V2109" i="11"/>
  <c r="V2110" i="11"/>
  <c r="V2111" i="11"/>
  <c r="V2112" i="11"/>
  <c r="V2113" i="11"/>
  <c r="V2114" i="11"/>
  <c r="V2115" i="11"/>
  <c r="V2116" i="11"/>
  <c r="V2117" i="11"/>
  <c r="V2118" i="11"/>
  <c r="V2119" i="11"/>
  <c r="V2120" i="11"/>
  <c r="V2121" i="11"/>
  <c r="V2122" i="11"/>
  <c r="V2123" i="11"/>
  <c r="V2124" i="11"/>
  <c r="V2125" i="11"/>
  <c r="V2126" i="11"/>
  <c r="V2127" i="11"/>
  <c r="V2128" i="11"/>
  <c r="V2129" i="11"/>
  <c r="V2130" i="11"/>
  <c r="V2131" i="11"/>
  <c r="V2132" i="11"/>
  <c r="V2133" i="11"/>
  <c r="V2134" i="11"/>
  <c r="V2135" i="11"/>
  <c r="V2136" i="11"/>
  <c r="V2137" i="11"/>
  <c r="V2138" i="11"/>
  <c r="V2139" i="11"/>
  <c r="V2140" i="11"/>
  <c r="V2141" i="11"/>
  <c r="V2142" i="11"/>
  <c r="V2143" i="11"/>
  <c r="V2144" i="11"/>
  <c r="V2145" i="11"/>
  <c r="V2146" i="11"/>
  <c r="V2147" i="11"/>
  <c r="V2148" i="11"/>
  <c r="V2149" i="11"/>
  <c r="V2150" i="11"/>
  <c r="V2151" i="11"/>
  <c r="V2152" i="11"/>
  <c r="V2153" i="11"/>
  <c r="V2154" i="11"/>
  <c r="V2155" i="11"/>
  <c r="V2156" i="11"/>
  <c r="V2157" i="11"/>
  <c r="V2158" i="11"/>
  <c r="V2159" i="11"/>
  <c r="V2160" i="11"/>
  <c r="V2161" i="11"/>
  <c r="V2162" i="11"/>
  <c r="V2163" i="11"/>
  <c r="V2164" i="11"/>
  <c r="V2165" i="11"/>
  <c r="V2166" i="11"/>
  <c r="V2167" i="11"/>
  <c r="V2168" i="11"/>
  <c r="V2169" i="11"/>
  <c r="V2170" i="11"/>
  <c r="V2171" i="11"/>
  <c r="V2172" i="11"/>
  <c r="V2173" i="11"/>
  <c r="V2174" i="11"/>
  <c r="V2175" i="11"/>
  <c r="V2176" i="11"/>
  <c r="V2177" i="11"/>
  <c r="V2178" i="11"/>
  <c r="V2179" i="11"/>
  <c r="V2180" i="11"/>
  <c r="V2181" i="11"/>
  <c r="V2182" i="11"/>
  <c r="V2183" i="11"/>
  <c r="V2184" i="11"/>
  <c r="V2185" i="11"/>
  <c r="V2186" i="11"/>
  <c r="V2187" i="11"/>
  <c r="V2188" i="11"/>
  <c r="V2189" i="11"/>
  <c r="V2190" i="11"/>
  <c r="V2191" i="11"/>
  <c r="V2192" i="11"/>
  <c r="V2193" i="11"/>
  <c r="V2194" i="11"/>
  <c r="V2195" i="11"/>
  <c r="V2196" i="11"/>
  <c r="V2197" i="11"/>
  <c r="V2198" i="11"/>
  <c r="V2199" i="11"/>
  <c r="V2200" i="11"/>
  <c r="V2201" i="11"/>
  <c r="V2202" i="11"/>
  <c r="V2203" i="11"/>
  <c r="V2204" i="11"/>
  <c r="V2205" i="11"/>
  <c r="V2206" i="11"/>
  <c r="V2207" i="11"/>
  <c r="V2208" i="11"/>
  <c r="V2209" i="11"/>
  <c r="V2210" i="11"/>
  <c r="V2211" i="11"/>
  <c r="V2212" i="11"/>
  <c r="V2213" i="11"/>
  <c r="V2214" i="11"/>
  <c r="V2215" i="11"/>
  <c r="V2216" i="11"/>
  <c r="V2217" i="11"/>
  <c r="V2218" i="11"/>
  <c r="V2219" i="11"/>
  <c r="V2220" i="11"/>
  <c r="V2221" i="11"/>
  <c r="V2222" i="11"/>
  <c r="V2223" i="11"/>
  <c r="V2224" i="11"/>
  <c r="V2225" i="11"/>
  <c r="V2226" i="11"/>
  <c r="V2227" i="11"/>
  <c r="V2228" i="11"/>
  <c r="V2229" i="11"/>
  <c r="V2230" i="11"/>
  <c r="V2231" i="11"/>
  <c r="V2232" i="11"/>
  <c r="V2233" i="11"/>
  <c r="V2234" i="11"/>
  <c r="V2235" i="11"/>
  <c r="V2236" i="11"/>
  <c r="V2237" i="11"/>
  <c r="V2238" i="11"/>
  <c r="V2239" i="11"/>
  <c r="V2240" i="11"/>
  <c r="V2241" i="11"/>
  <c r="V2242" i="11"/>
  <c r="V2243" i="11"/>
  <c r="V2244" i="11"/>
  <c r="V2245" i="11"/>
  <c r="V2246" i="11"/>
  <c r="V2247" i="11"/>
  <c r="V2248" i="11"/>
  <c r="V2249" i="11"/>
  <c r="V2250" i="11"/>
  <c r="V2251" i="11"/>
  <c r="V2252" i="11"/>
  <c r="V2253" i="11"/>
  <c r="V2254" i="11"/>
  <c r="V2255" i="11"/>
  <c r="V2256" i="11"/>
  <c r="V2257" i="11"/>
  <c r="V2258" i="11"/>
  <c r="V2259" i="11"/>
  <c r="V2260" i="11"/>
  <c r="V2261" i="11"/>
  <c r="V2262" i="11"/>
  <c r="V2263" i="11"/>
  <c r="V2264" i="11"/>
  <c r="V2265" i="11"/>
  <c r="V2266" i="11"/>
  <c r="V2267" i="11"/>
  <c r="V2268" i="11"/>
  <c r="V2269" i="11"/>
  <c r="V2270" i="11"/>
  <c r="V2271" i="11"/>
  <c r="V2272" i="11"/>
  <c r="V2273" i="11"/>
  <c r="V2274" i="11"/>
  <c r="V2275" i="11"/>
  <c r="V2276" i="11"/>
  <c r="V2277" i="11"/>
  <c r="V2278" i="11"/>
  <c r="V2279" i="11"/>
  <c r="V2280" i="11"/>
  <c r="V2281" i="11"/>
  <c r="V2282" i="11"/>
  <c r="V2283" i="11"/>
  <c r="V2284" i="11"/>
  <c r="V2285" i="11"/>
  <c r="V2286" i="11"/>
  <c r="V2287" i="11"/>
  <c r="V2288" i="11"/>
  <c r="V2289" i="11"/>
  <c r="V2290" i="11"/>
  <c r="V2291" i="11"/>
  <c r="V2292" i="11"/>
  <c r="V2293" i="11"/>
  <c r="V2294" i="11"/>
  <c r="V2295" i="11"/>
  <c r="V2296" i="11"/>
  <c r="V2297" i="11"/>
  <c r="V2298" i="11"/>
  <c r="V2299" i="11"/>
  <c r="V2300" i="11"/>
  <c r="V2301" i="11"/>
  <c r="V2302" i="11"/>
  <c r="V2303" i="11"/>
  <c r="V2304" i="11"/>
  <c r="V2305" i="11"/>
  <c r="V2306" i="11"/>
  <c r="V2307" i="11"/>
  <c r="V2308" i="11"/>
  <c r="V2309" i="11"/>
  <c r="V2310" i="11"/>
  <c r="V2311" i="11"/>
  <c r="V2312" i="11"/>
  <c r="V2313" i="11"/>
  <c r="V2314" i="11"/>
  <c r="V2315" i="11"/>
  <c r="V2316" i="11"/>
  <c r="V2317" i="11"/>
  <c r="V2318" i="11"/>
  <c r="V2319" i="11"/>
  <c r="V2320" i="11"/>
  <c r="V2321" i="11"/>
  <c r="V2322" i="11"/>
  <c r="V2323" i="11"/>
  <c r="V2324" i="11"/>
  <c r="V2325" i="11"/>
  <c r="V2326" i="11"/>
  <c r="V2327" i="11"/>
  <c r="V2328" i="11"/>
  <c r="V2329" i="11"/>
  <c r="V2330" i="11"/>
  <c r="V2331" i="11"/>
  <c r="V2332" i="11"/>
  <c r="V2333" i="11"/>
  <c r="V2334" i="11"/>
  <c r="V2335" i="11"/>
  <c r="V2336" i="11"/>
  <c r="V2337" i="11"/>
  <c r="V2338" i="11"/>
  <c r="V2339" i="11"/>
  <c r="V2340" i="11"/>
  <c r="V2341" i="11"/>
  <c r="V2342" i="11"/>
  <c r="V2343" i="11"/>
  <c r="V2344" i="11"/>
  <c r="V2345" i="11"/>
  <c r="V2346" i="11"/>
  <c r="V2347" i="11"/>
  <c r="V2348" i="11"/>
  <c r="V2349" i="11"/>
  <c r="V2350" i="11"/>
  <c r="V2351" i="11"/>
  <c r="V2352" i="11"/>
  <c r="V2353" i="11"/>
  <c r="V2354" i="11"/>
  <c r="V2355" i="11"/>
  <c r="V2356" i="11"/>
  <c r="V2357" i="11"/>
  <c r="V2358" i="11"/>
  <c r="V2359" i="11"/>
  <c r="V2360" i="11"/>
  <c r="V2361" i="11"/>
  <c r="V2362" i="11"/>
  <c r="V2363" i="11"/>
  <c r="V2364" i="11"/>
  <c r="V2365" i="11"/>
  <c r="V2366" i="11"/>
  <c r="V2367" i="11"/>
  <c r="V2368" i="11"/>
  <c r="V2369" i="11"/>
  <c r="V2370" i="11"/>
  <c r="V2371" i="11"/>
  <c r="V2372" i="11"/>
  <c r="V2373" i="11"/>
  <c r="V2374" i="11"/>
  <c r="V2375" i="11"/>
  <c r="V2376" i="11"/>
  <c r="V2377" i="11"/>
  <c r="V2378" i="11"/>
  <c r="V2379" i="11"/>
  <c r="V2380" i="11"/>
  <c r="V2381" i="11"/>
  <c r="V2382" i="11"/>
  <c r="V2383" i="11"/>
  <c r="V2384" i="11"/>
  <c r="V2385" i="11"/>
  <c r="V2386" i="11"/>
  <c r="V2387" i="11"/>
  <c r="V2388" i="11"/>
  <c r="V2389" i="11"/>
  <c r="V2390" i="11"/>
  <c r="V2391" i="11"/>
  <c r="V2392" i="11"/>
  <c r="V2393" i="11"/>
  <c r="V2394" i="11"/>
  <c r="V2395" i="11"/>
  <c r="V2396" i="11"/>
  <c r="V2397" i="11"/>
  <c r="V2398" i="11"/>
  <c r="V2399" i="11"/>
  <c r="V2400" i="11"/>
  <c r="V2401" i="11"/>
  <c r="V2402" i="11"/>
  <c r="V2403" i="11"/>
  <c r="V2404" i="11"/>
  <c r="V2405" i="11"/>
  <c r="V2406" i="11"/>
  <c r="V2407" i="11"/>
  <c r="V2408" i="11"/>
  <c r="V2409" i="11"/>
  <c r="V2410" i="11"/>
  <c r="V2411" i="11"/>
  <c r="V2412" i="11"/>
  <c r="V2413" i="11"/>
  <c r="V2414" i="11"/>
  <c r="V2415" i="11"/>
  <c r="V2416" i="11"/>
  <c r="V2417" i="11"/>
  <c r="V2418" i="11"/>
  <c r="V2419" i="11"/>
  <c r="V2420" i="11"/>
  <c r="V2421" i="11"/>
  <c r="V2422" i="11"/>
  <c r="V2423" i="11"/>
  <c r="V2424" i="11"/>
  <c r="V2425" i="11"/>
  <c r="V2426" i="11"/>
  <c r="V2427" i="11"/>
  <c r="V2428" i="11"/>
  <c r="V2429" i="11"/>
  <c r="V2430" i="11"/>
  <c r="V2431" i="11"/>
  <c r="V2432" i="11"/>
  <c r="V2433" i="11"/>
  <c r="V2434" i="11"/>
  <c r="V2435" i="11"/>
  <c r="V2436" i="11"/>
  <c r="V2437" i="11"/>
  <c r="V2438" i="11"/>
  <c r="V2439" i="11"/>
  <c r="V2440" i="11"/>
  <c r="V2441" i="11"/>
  <c r="V2442" i="11"/>
  <c r="V2443" i="11"/>
  <c r="V2444" i="11"/>
  <c r="V2445" i="11"/>
  <c r="V2446" i="11"/>
  <c r="V2447" i="11"/>
  <c r="V2448" i="11"/>
  <c r="V2449" i="11"/>
  <c r="V2450" i="11"/>
  <c r="V2451" i="11"/>
  <c r="V2452" i="11"/>
  <c r="V2453" i="11"/>
  <c r="V2454" i="11"/>
  <c r="V2455" i="11"/>
  <c r="V2456" i="11"/>
  <c r="V2457" i="11"/>
  <c r="V2458" i="11"/>
  <c r="V2459" i="11"/>
  <c r="V2460" i="11"/>
  <c r="V2461" i="11"/>
  <c r="V2462" i="11"/>
  <c r="V2463" i="11"/>
  <c r="V2464" i="11"/>
  <c r="V2465" i="11"/>
  <c r="V2466" i="11"/>
  <c r="V2467" i="11"/>
  <c r="V2468" i="11"/>
  <c r="V2469" i="11"/>
  <c r="V2470" i="11"/>
  <c r="V2471" i="11"/>
  <c r="V2472" i="11"/>
  <c r="V2473" i="11"/>
  <c r="V2474" i="11"/>
  <c r="V2475" i="11"/>
  <c r="V2476" i="11"/>
  <c r="V2477" i="11"/>
  <c r="V2478" i="11"/>
  <c r="V2479" i="11"/>
  <c r="V2480" i="11"/>
  <c r="V2481" i="11"/>
  <c r="V2482" i="11"/>
  <c r="V2483" i="11"/>
  <c r="V2484" i="11"/>
  <c r="V2485" i="11"/>
  <c r="V2486" i="11"/>
  <c r="V2487" i="11"/>
  <c r="V2488" i="11"/>
  <c r="V2489" i="11"/>
  <c r="V2490" i="11"/>
  <c r="V2491" i="11"/>
  <c r="V2492" i="11"/>
  <c r="V2493" i="11"/>
  <c r="V2494" i="11"/>
  <c r="V2495" i="11"/>
  <c r="V2496" i="11"/>
  <c r="V2497" i="11"/>
  <c r="V2498" i="11"/>
  <c r="V2499" i="11"/>
  <c r="V2500" i="11"/>
  <c r="V2501" i="11"/>
  <c r="V2502" i="11"/>
  <c r="V2503" i="11"/>
  <c r="V2504" i="11"/>
  <c r="V2505" i="11"/>
  <c r="V2506" i="11"/>
  <c r="V2507" i="11"/>
  <c r="V2508" i="11"/>
  <c r="V2509" i="11"/>
  <c r="V2510" i="11"/>
  <c r="V2511" i="11"/>
  <c r="V2512" i="11"/>
  <c r="V2513" i="11"/>
  <c r="V2514" i="11"/>
  <c r="V2515" i="11"/>
  <c r="V2516" i="11"/>
  <c r="V2517" i="11"/>
  <c r="V2518" i="11"/>
  <c r="V2519" i="11"/>
  <c r="V2520" i="11"/>
  <c r="V2521" i="11"/>
  <c r="V2522" i="11"/>
  <c r="V2523" i="11"/>
  <c r="V2524" i="11"/>
  <c r="V2525" i="11"/>
  <c r="V2526" i="11"/>
  <c r="V2527" i="11"/>
  <c r="V2528" i="11"/>
  <c r="V2529" i="11"/>
  <c r="V2530" i="11"/>
  <c r="V2531" i="11"/>
  <c r="V2532" i="11"/>
  <c r="V2533" i="11"/>
  <c r="V2534" i="11"/>
  <c r="V2535" i="11"/>
  <c r="V2536" i="11"/>
  <c r="V2537" i="11"/>
  <c r="V2538" i="11"/>
  <c r="V2539" i="11"/>
  <c r="V2540" i="11"/>
  <c r="V2541" i="11"/>
  <c r="V2542" i="11"/>
  <c r="V2543" i="11"/>
  <c r="V2544" i="11"/>
  <c r="V2545" i="11"/>
  <c r="V2546" i="11"/>
  <c r="V2547" i="11"/>
  <c r="V2548" i="11"/>
  <c r="V2549" i="11"/>
  <c r="V2550" i="11"/>
  <c r="V2551" i="11"/>
  <c r="V2552" i="11"/>
  <c r="V2553" i="11"/>
  <c r="V2554" i="11"/>
  <c r="V2555" i="11"/>
  <c r="V2556" i="11"/>
  <c r="V2557" i="11"/>
  <c r="V2558" i="11"/>
  <c r="V2559" i="11"/>
  <c r="V2560" i="11"/>
  <c r="V2561" i="11"/>
  <c r="V2562" i="11"/>
  <c r="V2563" i="11"/>
  <c r="V2564" i="11"/>
  <c r="V2565" i="11"/>
  <c r="V2566" i="11"/>
  <c r="V2567" i="11"/>
  <c r="V2568" i="11"/>
  <c r="V2569" i="11"/>
  <c r="V2570" i="11"/>
  <c r="V2571" i="11"/>
  <c r="V2572" i="11"/>
  <c r="V2573" i="11"/>
  <c r="V2574" i="11"/>
  <c r="V2575" i="11"/>
  <c r="V2576" i="11"/>
  <c r="V2577" i="11"/>
  <c r="V2578" i="11"/>
  <c r="V2579" i="11"/>
  <c r="V2580" i="11"/>
  <c r="V2581" i="11"/>
  <c r="V2582" i="11"/>
  <c r="V2583" i="11"/>
  <c r="V2584" i="11"/>
  <c r="V2585" i="11"/>
  <c r="V2586" i="11"/>
  <c r="V2587" i="11"/>
  <c r="V2588" i="11"/>
  <c r="V2589" i="11"/>
  <c r="V2590" i="11"/>
  <c r="V2591" i="11"/>
  <c r="V2592" i="11"/>
  <c r="V2593" i="11"/>
  <c r="V2594" i="11"/>
  <c r="V2595" i="11"/>
  <c r="V2596" i="11"/>
  <c r="V2597" i="11"/>
  <c r="V2598" i="11"/>
  <c r="V2599" i="11"/>
  <c r="V2600" i="11"/>
  <c r="V2601" i="11"/>
  <c r="V2602" i="11"/>
  <c r="V2603" i="11"/>
  <c r="V2604" i="11"/>
  <c r="V2605" i="11"/>
  <c r="V2606" i="11"/>
  <c r="V2607" i="11"/>
  <c r="V2608" i="11"/>
  <c r="V2609" i="11"/>
  <c r="V2610" i="11"/>
  <c r="V2611" i="11"/>
  <c r="V2612" i="11"/>
  <c r="V2613" i="11"/>
  <c r="V2614" i="11"/>
  <c r="V2615" i="11"/>
  <c r="V2616" i="11"/>
  <c r="V2617" i="11"/>
  <c r="V2618" i="11"/>
  <c r="V2619" i="11"/>
  <c r="V2620" i="11"/>
  <c r="V2621" i="11"/>
  <c r="V2622" i="11"/>
  <c r="V2623" i="11"/>
  <c r="V2624" i="11"/>
  <c r="V2625" i="11"/>
  <c r="V2626" i="11"/>
  <c r="V2627" i="11"/>
  <c r="V2628" i="11"/>
  <c r="V2629" i="11"/>
  <c r="V2630" i="11"/>
  <c r="V2631" i="11"/>
  <c r="V2632" i="11"/>
  <c r="V2633" i="11"/>
  <c r="V2634" i="11"/>
  <c r="V2635" i="11"/>
  <c r="V2636" i="11"/>
  <c r="V2637" i="11"/>
  <c r="V2638" i="11"/>
  <c r="V2639" i="11"/>
  <c r="V2640" i="11"/>
  <c r="V2641" i="11"/>
  <c r="V2642" i="11"/>
  <c r="V2643" i="11"/>
  <c r="V2644" i="11"/>
  <c r="V2645" i="11"/>
  <c r="V2646" i="11"/>
  <c r="V2647" i="11"/>
  <c r="V2648" i="11"/>
  <c r="V2649" i="11"/>
  <c r="V2650" i="11"/>
  <c r="V2651" i="11"/>
  <c r="V2652" i="11"/>
  <c r="V2653" i="11"/>
  <c r="V2654" i="11"/>
  <c r="V2655" i="11"/>
  <c r="V2656" i="11"/>
  <c r="V2657" i="11"/>
  <c r="V2658" i="11"/>
  <c r="V2659" i="11"/>
  <c r="V2660" i="11"/>
  <c r="V2661" i="11"/>
  <c r="V2662" i="11"/>
  <c r="V2663" i="11"/>
  <c r="V2664" i="11"/>
  <c r="V2665" i="11"/>
  <c r="V2666" i="11"/>
  <c r="V2667" i="11"/>
  <c r="V2668" i="11"/>
  <c r="V2669" i="11"/>
  <c r="V2670" i="11"/>
  <c r="V2671" i="11"/>
  <c r="V2672" i="11"/>
  <c r="V2673" i="11"/>
  <c r="V2674" i="11"/>
  <c r="V2675" i="11"/>
  <c r="V2676" i="11"/>
  <c r="V2677" i="11"/>
  <c r="V2678" i="11"/>
  <c r="V2679" i="11"/>
  <c r="V2680" i="11"/>
  <c r="V2681" i="11"/>
  <c r="V2682" i="11"/>
  <c r="V2683" i="11"/>
  <c r="V2684" i="11"/>
  <c r="V2685" i="11"/>
  <c r="V2686" i="11"/>
  <c r="V2687" i="11"/>
  <c r="V2688" i="11"/>
  <c r="V2689" i="11"/>
  <c r="V2690" i="11"/>
  <c r="V2691" i="11"/>
  <c r="V2692" i="11"/>
  <c r="V2693" i="11"/>
  <c r="V2694" i="11"/>
  <c r="V2695" i="11"/>
  <c r="V2696" i="11"/>
  <c r="V2697" i="11"/>
  <c r="V2698" i="11"/>
  <c r="V2699" i="11"/>
  <c r="V2700" i="11"/>
  <c r="V2701" i="11"/>
  <c r="V2702" i="11"/>
  <c r="V2703" i="11"/>
  <c r="V2704" i="11"/>
  <c r="V2705" i="11"/>
  <c r="V2706" i="11"/>
  <c r="V2707" i="11"/>
  <c r="V2708" i="11"/>
  <c r="V2709" i="11"/>
  <c r="V2710" i="11"/>
  <c r="V2711" i="11"/>
  <c r="V2712" i="11"/>
  <c r="V2713" i="11"/>
  <c r="V2714" i="11"/>
  <c r="V2715" i="11"/>
  <c r="V2716" i="11"/>
  <c r="V2717" i="11"/>
  <c r="V2718" i="11"/>
  <c r="V2719" i="11"/>
  <c r="V2720" i="11"/>
  <c r="V2721" i="11"/>
  <c r="V2722" i="11"/>
  <c r="V2723" i="11"/>
  <c r="V2724" i="11"/>
  <c r="V2725" i="11"/>
  <c r="V2726" i="11"/>
  <c r="V2727" i="11"/>
  <c r="V2728" i="11"/>
  <c r="V2729" i="11"/>
  <c r="V2730" i="11"/>
  <c r="V2731" i="11"/>
  <c r="V2732" i="11"/>
  <c r="V2733" i="11"/>
  <c r="V2734" i="11"/>
  <c r="V2735" i="11"/>
  <c r="V2736" i="11"/>
  <c r="V2737" i="11"/>
  <c r="V2738" i="11"/>
  <c r="V2739" i="11"/>
  <c r="V2740" i="11"/>
  <c r="V2741" i="11"/>
  <c r="V2742" i="11"/>
  <c r="V2743" i="11"/>
  <c r="V2744" i="11"/>
  <c r="V2745" i="11"/>
  <c r="V2746" i="11"/>
  <c r="V2747" i="11"/>
  <c r="V2748" i="11"/>
  <c r="V2749" i="11"/>
  <c r="V2750" i="11"/>
  <c r="V2751" i="11"/>
  <c r="V2752" i="11"/>
  <c r="V2753" i="11"/>
  <c r="V2754" i="11"/>
  <c r="V2755" i="11"/>
  <c r="V2756" i="11"/>
  <c r="V2757" i="11"/>
  <c r="V2758" i="11"/>
  <c r="V2759" i="11"/>
  <c r="V2760" i="11"/>
  <c r="V2761" i="11"/>
  <c r="V2762" i="11"/>
  <c r="V2763" i="11"/>
  <c r="V2764" i="11"/>
  <c r="V2765" i="11"/>
  <c r="V2766" i="11"/>
  <c r="V2767" i="11"/>
  <c r="V2768" i="11"/>
  <c r="V2769" i="11"/>
  <c r="V2770" i="11"/>
  <c r="V2771" i="11"/>
  <c r="V2772" i="11"/>
  <c r="V2773" i="11"/>
  <c r="V2774" i="11"/>
  <c r="V2775" i="11"/>
  <c r="V2776" i="11"/>
  <c r="V2777" i="11"/>
  <c r="V2778" i="11"/>
  <c r="V2779" i="11"/>
  <c r="V2780" i="11"/>
  <c r="V2781" i="11"/>
  <c r="V2782" i="11"/>
  <c r="V2783" i="11"/>
  <c r="V2784" i="11"/>
  <c r="V2785" i="11"/>
  <c r="V2786" i="11"/>
  <c r="V2787" i="11"/>
  <c r="V2788" i="11"/>
  <c r="V2789" i="11"/>
  <c r="V2790" i="11"/>
  <c r="V2791" i="11"/>
  <c r="V2792" i="11"/>
  <c r="V2793" i="11"/>
  <c r="V2794" i="11"/>
  <c r="V2795" i="11"/>
  <c r="V2796" i="11"/>
  <c r="V2797" i="11"/>
  <c r="V2798" i="11"/>
  <c r="V2799" i="11"/>
  <c r="V2800" i="11"/>
  <c r="V2801" i="11"/>
  <c r="V2802" i="11"/>
  <c r="V2803" i="11"/>
  <c r="V2804" i="11"/>
  <c r="V2805" i="11"/>
  <c r="V2806" i="11"/>
  <c r="V2807" i="11"/>
  <c r="V2808" i="11"/>
  <c r="V2809" i="11"/>
  <c r="V2810" i="11"/>
  <c r="V2811" i="11"/>
  <c r="V2812" i="11"/>
  <c r="V2813" i="11"/>
  <c r="V2814" i="11"/>
  <c r="V2815" i="11"/>
  <c r="V2816" i="11"/>
  <c r="V2817" i="11"/>
  <c r="V2818" i="11"/>
  <c r="V2819" i="11"/>
  <c r="V2820" i="11"/>
  <c r="V2821" i="11"/>
  <c r="V2822" i="11"/>
  <c r="V2823" i="11"/>
  <c r="V2824" i="11"/>
  <c r="V2825" i="11"/>
  <c r="V2826" i="11"/>
  <c r="V2827" i="11"/>
  <c r="V2828" i="11"/>
  <c r="V2829" i="11"/>
  <c r="V2830" i="11"/>
  <c r="V2831" i="11"/>
  <c r="V2832" i="11"/>
  <c r="V2833" i="11"/>
  <c r="V2834" i="11"/>
  <c r="V2835" i="11"/>
  <c r="V2836" i="11"/>
  <c r="V2837" i="11"/>
  <c r="V2838" i="11"/>
  <c r="V2839" i="11"/>
  <c r="V2840" i="11"/>
  <c r="V2841" i="11"/>
  <c r="V2842" i="11"/>
  <c r="V2843" i="11"/>
  <c r="V2844" i="11"/>
  <c r="V2845" i="11"/>
  <c r="V2846" i="11"/>
  <c r="V2847" i="11"/>
  <c r="V2848" i="11"/>
  <c r="V2849" i="11"/>
  <c r="V2850" i="11"/>
  <c r="V2851" i="11"/>
  <c r="V2852" i="11"/>
  <c r="V2853" i="11"/>
  <c r="V2854" i="11"/>
  <c r="V2855" i="11"/>
  <c r="V2856" i="11"/>
  <c r="V2857" i="11"/>
  <c r="V2858" i="11"/>
  <c r="V2859" i="11"/>
  <c r="V2860" i="11"/>
  <c r="V2861" i="11"/>
  <c r="V2862" i="11"/>
  <c r="V2863" i="11"/>
  <c r="V2864" i="11"/>
  <c r="V2865" i="11"/>
  <c r="V2866" i="11"/>
  <c r="V2867" i="11"/>
  <c r="V2868" i="11"/>
  <c r="V2869" i="11"/>
  <c r="V2870" i="11"/>
  <c r="V2871" i="11"/>
  <c r="V2872" i="11"/>
  <c r="V2873" i="11"/>
  <c r="V2874" i="11"/>
  <c r="V2875" i="11"/>
  <c r="V2876" i="11"/>
  <c r="V2877" i="11"/>
  <c r="V2878" i="11"/>
  <c r="V2879" i="11"/>
  <c r="V2880" i="11"/>
  <c r="V2881" i="11"/>
  <c r="V2882" i="11"/>
  <c r="V2883" i="11"/>
  <c r="V2884" i="11"/>
  <c r="V2885" i="11"/>
  <c r="V2886" i="11"/>
  <c r="V2887" i="11"/>
  <c r="V2888" i="11"/>
  <c r="V2889" i="11"/>
  <c r="V2890" i="11"/>
  <c r="V2891" i="11"/>
  <c r="V2892" i="11"/>
  <c r="V2893" i="11"/>
  <c r="V2894" i="11"/>
  <c r="V2895" i="11"/>
  <c r="V2896" i="11"/>
  <c r="V2897" i="11"/>
  <c r="V2898" i="11"/>
  <c r="V2899" i="11"/>
  <c r="V2900" i="11"/>
  <c r="V2901" i="11"/>
  <c r="V2902" i="11"/>
  <c r="V2903" i="11"/>
  <c r="V2904" i="11"/>
  <c r="V2905" i="11"/>
  <c r="V2906" i="11"/>
  <c r="V2907" i="11"/>
  <c r="V2908" i="11"/>
  <c r="V2909" i="11"/>
  <c r="V2910" i="11"/>
  <c r="V2911" i="11"/>
  <c r="V2912" i="11"/>
  <c r="V2913" i="11"/>
  <c r="V2914" i="11"/>
  <c r="V2915" i="11"/>
  <c r="V2916" i="11"/>
  <c r="V2917" i="11"/>
  <c r="V2918" i="11"/>
  <c r="V2919" i="11"/>
  <c r="V2920" i="11"/>
  <c r="V2921" i="11"/>
  <c r="V2922" i="11"/>
  <c r="V2923" i="11"/>
  <c r="V2924" i="11"/>
  <c r="V2925" i="11"/>
  <c r="V2926" i="11"/>
  <c r="V2927" i="11"/>
  <c r="V2928" i="11"/>
  <c r="V2929" i="11"/>
  <c r="V2930" i="11"/>
  <c r="V2931" i="11"/>
  <c r="V2932" i="11"/>
  <c r="V2933" i="11"/>
  <c r="V2934" i="11"/>
  <c r="V2935" i="11"/>
  <c r="V2936" i="11"/>
  <c r="V2937" i="11"/>
  <c r="V2938" i="11"/>
  <c r="V2939" i="11"/>
  <c r="V2940" i="11"/>
  <c r="V2941" i="11"/>
  <c r="V2942" i="11"/>
  <c r="V2943" i="11"/>
  <c r="V2944" i="11"/>
  <c r="V2945" i="11"/>
  <c r="V2946" i="11"/>
  <c r="V2947" i="11"/>
  <c r="V2948" i="11"/>
  <c r="V2949" i="11"/>
  <c r="V2950" i="11"/>
  <c r="V2951" i="11"/>
  <c r="V2952" i="11"/>
  <c r="V2953" i="11"/>
  <c r="V2954" i="11"/>
  <c r="V2955" i="11"/>
  <c r="V2956" i="11"/>
  <c r="V2957" i="11"/>
  <c r="V2958" i="11"/>
  <c r="V2959" i="11"/>
  <c r="V2960" i="11"/>
  <c r="V2961" i="11"/>
  <c r="V2962" i="11"/>
  <c r="V2963" i="11"/>
  <c r="V2964" i="11"/>
  <c r="V2965" i="11"/>
  <c r="V2966" i="11"/>
  <c r="V2967" i="11"/>
  <c r="V2968" i="11"/>
  <c r="V2969" i="11"/>
  <c r="V2970" i="11"/>
  <c r="V2971" i="11"/>
  <c r="V2972" i="11"/>
  <c r="V2973" i="11"/>
  <c r="V2974" i="11"/>
  <c r="V2975" i="11"/>
  <c r="V2976" i="11"/>
  <c r="V2977" i="11"/>
  <c r="V2978" i="11"/>
  <c r="V2979" i="11"/>
  <c r="V2980" i="11"/>
  <c r="V2981" i="11"/>
  <c r="V2982" i="11"/>
  <c r="V2983" i="11"/>
  <c r="V2984" i="11"/>
  <c r="V2985" i="11"/>
  <c r="V2986" i="11"/>
  <c r="V2987" i="11"/>
  <c r="V2988" i="11"/>
  <c r="V2989" i="11"/>
  <c r="V2990" i="11"/>
  <c r="V2991" i="11"/>
  <c r="V2992" i="11"/>
  <c r="V2993" i="11"/>
  <c r="V2994" i="11"/>
  <c r="V2995" i="11"/>
  <c r="V2996" i="11"/>
  <c r="V2997" i="11"/>
  <c r="V2998" i="11"/>
  <c r="V2999" i="11"/>
  <c r="V3000" i="11"/>
  <c r="V3001" i="11"/>
  <c r="V3002" i="11"/>
  <c r="V3003" i="11"/>
  <c r="V3004" i="11"/>
  <c r="V3005" i="11"/>
  <c r="V3006" i="11"/>
  <c r="V3007" i="11"/>
  <c r="V3008" i="11"/>
  <c r="V3009" i="11"/>
  <c r="V3010" i="11"/>
  <c r="V3011" i="11"/>
  <c r="V3012" i="11"/>
  <c r="V3013" i="11"/>
  <c r="V3014" i="11"/>
  <c r="V3015" i="11"/>
  <c r="V3016" i="11"/>
  <c r="V3017" i="11"/>
  <c r="V3018" i="11"/>
  <c r="V3019" i="11"/>
  <c r="V3020" i="11"/>
  <c r="V3021" i="11"/>
  <c r="V3022" i="11"/>
  <c r="V3023" i="11"/>
  <c r="V3024" i="11"/>
  <c r="V3025" i="11"/>
  <c r="V3026" i="11"/>
  <c r="V3027" i="11"/>
  <c r="V3028" i="11"/>
  <c r="V3029" i="11"/>
  <c r="V3030" i="11"/>
  <c r="V3031" i="11"/>
  <c r="V3032" i="11"/>
  <c r="V3033" i="11"/>
  <c r="V3034" i="11"/>
  <c r="V3035" i="11"/>
  <c r="V3036" i="11"/>
  <c r="V3037" i="11"/>
  <c r="V3038" i="11"/>
  <c r="V3039" i="11"/>
  <c r="V3040" i="11"/>
  <c r="V3041" i="11"/>
  <c r="V3042" i="11"/>
  <c r="V3043" i="11"/>
  <c r="V3044" i="11"/>
  <c r="V3045" i="11"/>
  <c r="V3046" i="11"/>
  <c r="V3047" i="11"/>
  <c r="V3048" i="11"/>
  <c r="V3049" i="11"/>
  <c r="V3050" i="11"/>
  <c r="V3051" i="11"/>
  <c r="V3052" i="11"/>
  <c r="V3053" i="11"/>
  <c r="V3054" i="11"/>
  <c r="V3055" i="11"/>
  <c r="V3056" i="11"/>
  <c r="V3057" i="11"/>
  <c r="V3058" i="11"/>
  <c r="V3059" i="11"/>
  <c r="V3060" i="11"/>
  <c r="V3061" i="11"/>
  <c r="V3062" i="11"/>
  <c r="V3063" i="11"/>
  <c r="V3064" i="11"/>
  <c r="V3065" i="11"/>
  <c r="V3066" i="11"/>
  <c r="V3067" i="11"/>
  <c r="V3068" i="11"/>
  <c r="V3069" i="11"/>
  <c r="V3070" i="11"/>
  <c r="V3071" i="11"/>
  <c r="V3072" i="11"/>
  <c r="V3073" i="11"/>
  <c r="V3074" i="11"/>
  <c r="V3075" i="11"/>
  <c r="V3076" i="11"/>
  <c r="V3077" i="11"/>
  <c r="V3078" i="11"/>
  <c r="V3079" i="11"/>
  <c r="V3080" i="11"/>
  <c r="V3081" i="11"/>
  <c r="V3082" i="11"/>
  <c r="V3083" i="11"/>
  <c r="V3084" i="11"/>
  <c r="V3085" i="11"/>
  <c r="V3086" i="11"/>
  <c r="V3087" i="11"/>
  <c r="V3088" i="11"/>
  <c r="V3089" i="11"/>
  <c r="V3090" i="11"/>
  <c r="V3091" i="11"/>
  <c r="V3092" i="11"/>
  <c r="V3093" i="11"/>
  <c r="V3094" i="11"/>
  <c r="V3095" i="11"/>
  <c r="V3096" i="11"/>
  <c r="V3097" i="11"/>
  <c r="V3098" i="11"/>
  <c r="V3099" i="11"/>
  <c r="V3100" i="11"/>
  <c r="V3101" i="11"/>
  <c r="V3102" i="11"/>
  <c r="V3103" i="11"/>
  <c r="V3104" i="11"/>
  <c r="V3105" i="11"/>
  <c r="V3106" i="11"/>
  <c r="V3107" i="11"/>
  <c r="V3108" i="11"/>
  <c r="V3109" i="11"/>
  <c r="V3110" i="11"/>
  <c r="V3111" i="11"/>
  <c r="V3112" i="11"/>
  <c r="V3113" i="11"/>
  <c r="V3114" i="11"/>
  <c r="V3115" i="11"/>
  <c r="V3116" i="11"/>
  <c r="V3117" i="11"/>
  <c r="V3118" i="11"/>
  <c r="V3119" i="11"/>
  <c r="V3120" i="11"/>
  <c r="V3121" i="11"/>
  <c r="V3122" i="11"/>
  <c r="V3123" i="11"/>
  <c r="V3124" i="11"/>
  <c r="V3125" i="11"/>
  <c r="V3126" i="11"/>
  <c r="V3127" i="11"/>
  <c r="V3128" i="11"/>
  <c r="V3129" i="11"/>
  <c r="V3130" i="11"/>
  <c r="V3131" i="11"/>
  <c r="V3132" i="11"/>
  <c r="V3133" i="11"/>
  <c r="V3134" i="11"/>
  <c r="V3135" i="11"/>
  <c r="V3136" i="11"/>
  <c r="V3137" i="11"/>
  <c r="V3138" i="11"/>
  <c r="V3139" i="11"/>
  <c r="V3140" i="11"/>
  <c r="V3141" i="11"/>
  <c r="V3142" i="11"/>
  <c r="V3143" i="11"/>
  <c r="V3144" i="11"/>
  <c r="V3145" i="11"/>
  <c r="V3146" i="11"/>
  <c r="V3147" i="11"/>
  <c r="V3148" i="11"/>
  <c r="V3149" i="11"/>
  <c r="V3150" i="11"/>
  <c r="V3151" i="11"/>
  <c r="V3152" i="11"/>
  <c r="V3153" i="11"/>
  <c r="V3154" i="11"/>
  <c r="V3155" i="11"/>
  <c r="V3156" i="11"/>
  <c r="V3157" i="11"/>
  <c r="V3158" i="11"/>
  <c r="V3159" i="11"/>
  <c r="V3160" i="11"/>
  <c r="V3161" i="11"/>
  <c r="V3162" i="11"/>
  <c r="V3163" i="11"/>
  <c r="V3164" i="11"/>
  <c r="V3165" i="11"/>
  <c r="V3166" i="11"/>
  <c r="V3167" i="11"/>
  <c r="V3168" i="11"/>
  <c r="V3169" i="11"/>
  <c r="V3170" i="11"/>
  <c r="V3171" i="11"/>
  <c r="V3172" i="11"/>
  <c r="V3173" i="11"/>
  <c r="V3174" i="11"/>
  <c r="V3175" i="11"/>
  <c r="V3176" i="11"/>
  <c r="V3177" i="11"/>
  <c r="V3178" i="11"/>
  <c r="V3179" i="11"/>
  <c r="V3180" i="11"/>
  <c r="V3181" i="11"/>
  <c r="V3182" i="11"/>
  <c r="V3183" i="11"/>
  <c r="V3184" i="11"/>
  <c r="V3185" i="11"/>
  <c r="V3186" i="11"/>
  <c r="V3187" i="11"/>
  <c r="V3188" i="11"/>
  <c r="V3189" i="11"/>
  <c r="V3190" i="11"/>
  <c r="V3191" i="11"/>
  <c r="V3192" i="11"/>
  <c r="V3193" i="11"/>
  <c r="V3194" i="11"/>
  <c r="V3195" i="11"/>
  <c r="V3196" i="11"/>
  <c r="V3197" i="11"/>
  <c r="V3198" i="11"/>
  <c r="V3199" i="11"/>
  <c r="V3200" i="11"/>
  <c r="V3201" i="11"/>
  <c r="V3202" i="11"/>
  <c r="V3203" i="11"/>
  <c r="V3204" i="11"/>
  <c r="V3205" i="11"/>
  <c r="V3206" i="11"/>
  <c r="V3207" i="11"/>
  <c r="V3208" i="11"/>
  <c r="V3209" i="11"/>
  <c r="V3210" i="11"/>
  <c r="V3211" i="11"/>
  <c r="V3212" i="11"/>
  <c r="V3213" i="11"/>
  <c r="V3214" i="11"/>
  <c r="V3215" i="11"/>
  <c r="V3216" i="11"/>
  <c r="V3217" i="11"/>
  <c r="V3218" i="11"/>
  <c r="V3219" i="11"/>
  <c r="V3220" i="11"/>
  <c r="V3221" i="11"/>
  <c r="V3222" i="11"/>
  <c r="V3223" i="11"/>
  <c r="V3224" i="11"/>
  <c r="V3225" i="11"/>
  <c r="V3226" i="11"/>
  <c r="V3227" i="11"/>
  <c r="V3228" i="11"/>
  <c r="V3229" i="11"/>
  <c r="V3230" i="11"/>
  <c r="V3231" i="11"/>
  <c r="V3232" i="11"/>
  <c r="V3233" i="11"/>
  <c r="V3234" i="11"/>
  <c r="V3235" i="11"/>
  <c r="V3236" i="11"/>
  <c r="V3237" i="11"/>
  <c r="V3238" i="11"/>
  <c r="V3239" i="11"/>
  <c r="V3240" i="11"/>
  <c r="V3241" i="11"/>
  <c r="V3242" i="11"/>
  <c r="V3243" i="11"/>
  <c r="V3244" i="11"/>
  <c r="V3245" i="11"/>
  <c r="V3246" i="11"/>
  <c r="V3247" i="11"/>
  <c r="V3248" i="11"/>
  <c r="V3249" i="11"/>
  <c r="V3250" i="11"/>
  <c r="V3251" i="11"/>
  <c r="V3252" i="11"/>
  <c r="V3253" i="11"/>
  <c r="V3254" i="11"/>
  <c r="V3255" i="11"/>
  <c r="V3256" i="11"/>
  <c r="V3257" i="11"/>
  <c r="V3258" i="11"/>
  <c r="V3259" i="11"/>
  <c r="V3260" i="11"/>
  <c r="V3261" i="11"/>
  <c r="V3262" i="11"/>
  <c r="V3263" i="11"/>
  <c r="V3264" i="11"/>
  <c r="V3265" i="11"/>
  <c r="V3266" i="11"/>
  <c r="V3267" i="11"/>
  <c r="V3268" i="11"/>
  <c r="V3269" i="11"/>
  <c r="V3270" i="11"/>
  <c r="V3271" i="11"/>
  <c r="V3272" i="11"/>
  <c r="V3273" i="11"/>
  <c r="V3274" i="11"/>
  <c r="V3275" i="11"/>
  <c r="V3276" i="11"/>
  <c r="V3277" i="11"/>
  <c r="V3278" i="11"/>
  <c r="V3279" i="11"/>
  <c r="V3280" i="11"/>
  <c r="V3281" i="11"/>
  <c r="V3282" i="11"/>
  <c r="V3283" i="11"/>
  <c r="V3284" i="11"/>
  <c r="V3285" i="11"/>
  <c r="V3286" i="11"/>
  <c r="V3287" i="11"/>
  <c r="V3288" i="11"/>
  <c r="V3289" i="11"/>
  <c r="V3290" i="11"/>
  <c r="V3291" i="11"/>
  <c r="V3292" i="11"/>
  <c r="V3293" i="11"/>
  <c r="V3294" i="11"/>
  <c r="V3295" i="11"/>
  <c r="V3296" i="11"/>
  <c r="V3297" i="11"/>
  <c r="V3298" i="11"/>
  <c r="V3299" i="11"/>
  <c r="V3300" i="11"/>
  <c r="V3301" i="11"/>
  <c r="V3302" i="11"/>
  <c r="V3303" i="11"/>
  <c r="V3304" i="11"/>
  <c r="V3305" i="11"/>
  <c r="V3306" i="11"/>
  <c r="V3307" i="11"/>
  <c r="V3308" i="11"/>
  <c r="V3309" i="11"/>
  <c r="V3310" i="11"/>
  <c r="V3311" i="11"/>
  <c r="V3312" i="11"/>
  <c r="V3313" i="11"/>
  <c r="V3314" i="11"/>
  <c r="V3315" i="11"/>
  <c r="V3316" i="11"/>
  <c r="V3317" i="11"/>
  <c r="V3318" i="11"/>
  <c r="V3319" i="11"/>
  <c r="V3320" i="11"/>
  <c r="V3321" i="11"/>
  <c r="V3322" i="11"/>
  <c r="V3323" i="11"/>
  <c r="V3324" i="11"/>
  <c r="V3325" i="11"/>
  <c r="V3326" i="11"/>
  <c r="V3327" i="11"/>
  <c r="V3328" i="11"/>
  <c r="V3329" i="11"/>
  <c r="V3330" i="11"/>
  <c r="V3331" i="11"/>
  <c r="V3332" i="11"/>
  <c r="V3333" i="11"/>
  <c r="V3334" i="11"/>
  <c r="V3335" i="11"/>
  <c r="V3336" i="11"/>
  <c r="V3337" i="11"/>
  <c r="V3338" i="11"/>
  <c r="V3339" i="11"/>
  <c r="V3340" i="11"/>
  <c r="V3341" i="11"/>
  <c r="V3342" i="11"/>
  <c r="V3343" i="11"/>
  <c r="V3344" i="11"/>
  <c r="V3345" i="11"/>
  <c r="V3346" i="11"/>
  <c r="V3347" i="11"/>
  <c r="V3348" i="11"/>
  <c r="V3349" i="11"/>
  <c r="V3350" i="11"/>
  <c r="V3351" i="11"/>
  <c r="V3352" i="11"/>
  <c r="V3353" i="11"/>
  <c r="V3354" i="11"/>
  <c r="V3355" i="11"/>
  <c r="V3356" i="11"/>
  <c r="V3357" i="11"/>
  <c r="V3358" i="11"/>
  <c r="V3359" i="11"/>
  <c r="V3360" i="11"/>
  <c r="V3361" i="11"/>
  <c r="V3362" i="11"/>
  <c r="V3363" i="11"/>
  <c r="V3364" i="11"/>
  <c r="V3365" i="11"/>
  <c r="V3366" i="11"/>
  <c r="V3367" i="11"/>
  <c r="V3368" i="11"/>
  <c r="V3369" i="11"/>
  <c r="V3370" i="11"/>
  <c r="V3371" i="11"/>
  <c r="V3372" i="11"/>
  <c r="V3373" i="11"/>
  <c r="V3374" i="11"/>
  <c r="V3375" i="11"/>
  <c r="V3376" i="11"/>
  <c r="V3377" i="11"/>
  <c r="V3378" i="11"/>
  <c r="V3379" i="11"/>
  <c r="V3380" i="11"/>
  <c r="V3381" i="11"/>
  <c r="V3382" i="11"/>
  <c r="V3383" i="11"/>
  <c r="V3384" i="11"/>
  <c r="V3385" i="11"/>
  <c r="V3386" i="11"/>
  <c r="V3387" i="11"/>
  <c r="V3388" i="11"/>
  <c r="V3389" i="11"/>
  <c r="V3390" i="11"/>
  <c r="V3391" i="11"/>
  <c r="V3392" i="11"/>
  <c r="V3393" i="11"/>
  <c r="V3394" i="11"/>
  <c r="V3395" i="11"/>
  <c r="V3396" i="11"/>
  <c r="V3397" i="11"/>
  <c r="V3398" i="11"/>
  <c r="V3399" i="11"/>
  <c r="V3400" i="11"/>
  <c r="V3401" i="11"/>
  <c r="V3402" i="11"/>
  <c r="V3403" i="11"/>
  <c r="V3404" i="11"/>
  <c r="V3405" i="11"/>
  <c r="V3406" i="11"/>
  <c r="V3407" i="11"/>
  <c r="V3408" i="11"/>
  <c r="V3409" i="11"/>
  <c r="V3410" i="11"/>
  <c r="V3411" i="11"/>
  <c r="V3412" i="11"/>
  <c r="V3413" i="11"/>
  <c r="V3414" i="11"/>
  <c r="V3415" i="11"/>
  <c r="V3416" i="11"/>
  <c r="V3417" i="11"/>
  <c r="V3418" i="11"/>
  <c r="V3419" i="11"/>
  <c r="V3420" i="11"/>
  <c r="V3421" i="11"/>
  <c r="V3422" i="11"/>
  <c r="V3423" i="11"/>
  <c r="V3424" i="11"/>
  <c r="V3425" i="11"/>
  <c r="V3426" i="11"/>
  <c r="V3427" i="11"/>
  <c r="V3428" i="11"/>
  <c r="V3429" i="11"/>
  <c r="V3430" i="11"/>
  <c r="V3431" i="11"/>
  <c r="V3432" i="11"/>
  <c r="V3433" i="11"/>
  <c r="V3434" i="11"/>
  <c r="V3435" i="11"/>
  <c r="V3436" i="11"/>
  <c r="V3437" i="11"/>
  <c r="V3438" i="11"/>
  <c r="V3439" i="11"/>
  <c r="V3440" i="11"/>
  <c r="V3441" i="11"/>
  <c r="V3442" i="11"/>
  <c r="V3443" i="11"/>
  <c r="V3444" i="11"/>
  <c r="V3445" i="11"/>
  <c r="V3446" i="11"/>
  <c r="V3447" i="11"/>
  <c r="V3448" i="11"/>
  <c r="V3449" i="11"/>
  <c r="V3450" i="11"/>
  <c r="V3451" i="11"/>
  <c r="V3452" i="11"/>
  <c r="V3453" i="11"/>
  <c r="V3454" i="11"/>
  <c r="V3455" i="11"/>
  <c r="V3456" i="11"/>
  <c r="V3457" i="11"/>
  <c r="V3458" i="11"/>
  <c r="V3459" i="11"/>
  <c r="V3460" i="11"/>
  <c r="V3461" i="11"/>
  <c r="V3462" i="11"/>
  <c r="V3463" i="11"/>
  <c r="V3464" i="11"/>
  <c r="V3465" i="11"/>
  <c r="V3466" i="11"/>
  <c r="V3467" i="11"/>
  <c r="V3468" i="11"/>
  <c r="V3469" i="11"/>
  <c r="V3470" i="11"/>
  <c r="V3471" i="11"/>
  <c r="V3472" i="11"/>
  <c r="V3473" i="11"/>
  <c r="V3474" i="11"/>
  <c r="V3475" i="11"/>
  <c r="V3476" i="11"/>
  <c r="V3477" i="11"/>
  <c r="V3478" i="11"/>
  <c r="V3479" i="11"/>
  <c r="V3480" i="11"/>
  <c r="V3481" i="11"/>
  <c r="V3482" i="11"/>
  <c r="V3483" i="11"/>
  <c r="V3484" i="11"/>
  <c r="V3485" i="11"/>
  <c r="V3486" i="11"/>
  <c r="V3487" i="11"/>
  <c r="V3488" i="11"/>
  <c r="V3489" i="11"/>
  <c r="V3490" i="11"/>
  <c r="V3491" i="11"/>
  <c r="V3492" i="11"/>
  <c r="V3493" i="11"/>
  <c r="V3494" i="11"/>
  <c r="V3495" i="11"/>
  <c r="V3496" i="11"/>
  <c r="V3497" i="11"/>
  <c r="V3498" i="11"/>
  <c r="V3499" i="11"/>
  <c r="V3500" i="11"/>
  <c r="V3501" i="11"/>
  <c r="V3502" i="11"/>
  <c r="V3503" i="11"/>
  <c r="V3504" i="11"/>
  <c r="V3505" i="11"/>
  <c r="V3506" i="11"/>
  <c r="V3507" i="11"/>
  <c r="V3508" i="11"/>
  <c r="V3509" i="11"/>
  <c r="V3510" i="11"/>
  <c r="V3511" i="11"/>
  <c r="V3512" i="11"/>
  <c r="V3513" i="11"/>
  <c r="V3514" i="11"/>
  <c r="V3515" i="11"/>
  <c r="V3516" i="11"/>
  <c r="V3517" i="11"/>
  <c r="V3518" i="11"/>
  <c r="V3519" i="11"/>
  <c r="V3520" i="11"/>
  <c r="V3521" i="11"/>
  <c r="V3522" i="11"/>
  <c r="V3523" i="11"/>
  <c r="V3524" i="11"/>
  <c r="V3525" i="11"/>
  <c r="V3526" i="11"/>
  <c r="V3527" i="11"/>
  <c r="V3528" i="11"/>
  <c r="V3529" i="11"/>
  <c r="V3530" i="11"/>
  <c r="V3531" i="11"/>
  <c r="V3532" i="11"/>
  <c r="V3533" i="11"/>
  <c r="V3534" i="11"/>
  <c r="V3535" i="11"/>
  <c r="V3536" i="11"/>
  <c r="V3537" i="11"/>
  <c r="V3538" i="11"/>
  <c r="V3539" i="11"/>
  <c r="V3540" i="11"/>
  <c r="V3541" i="11"/>
  <c r="V3542" i="11"/>
  <c r="V3543" i="11"/>
  <c r="V3544" i="11"/>
  <c r="V3545" i="11"/>
  <c r="V3546" i="11"/>
  <c r="V3547" i="11"/>
  <c r="V3548" i="11"/>
  <c r="V3549" i="11"/>
  <c r="V3550" i="11"/>
  <c r="V3551" i="11"/>
  <c r="V3552" i="11"/>
  <c r="V3553" i="11"/>
  <c r="V3554" i="11"/>
  <c r="V3555" i="11"/>
  <c r="V3556" i="11"/>
  <c r="V3557" i="11"/>
  <c r="V3558" i="11"/>
  <c r="V3559" i="11"/>
  <c r="V3560" i="11"/>
  <c r="V3561" i="11"/>
  <c r="V3562" i="11"/>
  <c r="V3563" i="11"/>
  <c r="V3564" i="11"/>
  <c r="V3565" i="11"/>
  <c r="V3566" i="11"/>
  <c r="V3567" i="11"/>
  <c r="V3568" i="11"/>
  <c r="V3569" i="11"/>
  <c r="V3570" i="11"/>
  <c r="V3571" i="11"/>
  <c r="V3572" i="11"/>
  <c r="V3573" i="11"/>
  <c r="V3574" i="11"/>
  <c r="V3575" i="11"/>
  <c r="V3576" i="11"/>
  <c r="V3577" i="11"/>
  <c r="V3578" i="11"/>
  <c r="V3579" i="11"/>
  <c r="V3580" i="11"/>
  <c r="V3581" i="11"/>
  <c r="V3582" i="11"/>
  <c r="V3583" i="11"/>
  <c r="V3584" i="11"/>
  <c r="V3585" i="11"/>
  <c r="V3586" i="11"/>
  <c r="V3587" i="11"/>
  <c r="V3588" i="11"/>
  <c r="V3589" i="11"/>
  <c r="V3590" i="11"/>
  <c r="V3591" i="11"/>
  <c r="V3592" i="11"/>
  <c r="V3593" i="11"/>
  <c r="V3594" i="11"/>
  <c r="V3595" i="11"/>
  <c r="V3596" i="11"/>
  <c r="V3597" i="11"/>
  <c r="V3598" i="11"/>
  <c r="V3599" i="11"/>
  <c r="V3600" i="11"/>
  <c r="V3601" i="11"/>
  <c r="V3602" i="11"/>
  <c r="V3603" i="11"/>
  <c r="V3604" i="11"/>
  <c r="V3605" i="11"/>
  <c r="V3606" i="11"/>
  <c r="V3607" i="11"/>
  <c r="V3608" i="11"/>
  <c r="V3609" i="11"/>
  <c r="V3610" i="11"/>
  <c r="V3611" i="11"/>
  <c r="V3612" i="11"/>
  <c r="V3613" i="11"/>
  <c r="V3614" i="11"/>
  <c r="V3615" i="11"/>
  <c r="V3616" i="11"/>
  <c r="V3617" i="11"/>
  <c r="V3618" i="11"/>
  <c r="V3619" i="11"/>
  <c r="V3620" i="11"/>
  <c r="V3621" i="11"/>
  <c r="V3622" i="11"/>
  <c r="V3623" i="11"/>
  <c r="V3624" i="11"/>
  <c r="V3625" i="11"/>
  <c r="V3626" i="11"/>
  <c r="V3627" i="11"/>
  <c r="V3628" i="11"/>
  <c r="V3629" i="11"/>
  <c r="V3630" i="11"/>
  <c r="V3631" i="11"/>
  <c r="V3632" i="11"/>
  <c r="V3633" i="11"/>
  <c r="V3634" i="11"/>
  <c r="V3635" i="11"/>
  <c r="V3636" i="11"/>
  <c r="V3637" i="11"/>
  <c r="V3638" i="11"/>
  <c r="V3639" i="11"/>
  <c r="V3640" i="11"/>
  <c r="V3641" i="11"/>
  <c r="V3642" i="11"/>
  <c r="V3643" i="11"/>
  <c r="V3644" i="11"/>
  <c r="V3645" i="11"/>
  <c r="V3646" i="11"/>
  <c r="V3647" i="11"/>
  <c r="V3648" i="11"/>
  <c r="V3649" i="11"/>
  <c r="V3650" i="11"/>
  <c r="V3651" i="11"/>
  <c r="V3652" i="11"/>
  <c r="V3653" i="11"/>
  <c r="V3654" i="11"/>
  <c r="V3655" i="11"/>
  <c r="V3656" i="11"/>
  <c r="V3657" i="11"/>
  <c r="V3658" i="11"/>
  <c r="V3659" i="11"/>
  <c r="V3660" i="11"/>
  <c r="V3661" i="11"/>
  <c r="V3662" i="11"/>
  <c r="V3663" i="11"/>
  <c r="V3664" i="11"/>
  <c r="V3665" i="11"/>
  <c r="V3666" i="11"/>
  <c r="V3667" i="11"/>
  <c r="V3668" i="11"/>
  <c r="V3669" i="11"/>
  <c r="V3670" i="11"/>
  <c r="V3671" i="11"/>
  <c r="V3672" i="11"/>
  <c r="V3673" i="11"/>
  <c r="V3674" i="11"/>
  <c r="V3675" i="11"/>
  <c r="V3676" i="11"/>
  <c r="V3677" i="11"/>
  <c r="V3678" i="11"/>
  <c r="V3679" i="11"/>
  <c r="V3680" i="11"/>
  <c r="V3681" i="11"/>
  <c r="V3682" i="11"/>
  <c r="V3683" i="11"/>
  <c r="V3684" i="11"/>
  <c r="V3685" i="11"/>
  <c r="V3686" i="11"/>
  <c r="V3687" i="11"/>
  <c r="V3688" i="11"/>
  <c r="V3689" i="11"/>
  <c r="V3690" i="11"/>
  <c r="V3691" i="11"/>
  <c r="V3692" i="11"/>
  <c r="V3693" i="11"/>
  <c r="V3694" i="11"/>
  <c r="V3695" i="11"/>
  <c r="V3696" i="11"/>
  <c r="V3697" i="11"/>
  <c r="V3698" i="11"/>
  <c r="V3699" i="11"/>
  <c r="V3700" i="11"/>
  <c r="V3701" i="11"/>
  <c r="V3702" i="11"/>
  <c r="V3703" i="11"/>
  <c r="V3704" i="11"/>
  <c r="V3705" i="11"/>
  <c r="V3706" i="11"/>
  <c r="V3707" i="11"/>
  <c r="V3708" i="11"/>
  <c r="V3709" i="11"/>
  <c r="V3710" i="11"/>
  <c r="V3711" i="11"/>
  <c r="V3712" i="11"/>
  <c r="V3713" i="11"/>
  <c r="V3714" i="11"/>
  <c r="V3715" i="11"/>
  <c r="V3716" i="11"/>
  <c r="V3717" i="11"/>
  <c r="V3718" i="11"/>
  <c r="V3719" i="11"/>
  <c r="V3720" i="11"/>
  <c r="V3721" i="11"/>
  <c r="V3722" i="11"/>
  <c r="V3723" i="11"/>
  <c r="V3724" i="11"/>
  <c r="V3725" i="11"/>
  <c r="V3726" i="11"/>
  <c r="V3727" i="11"/>
  <c r="V3728" i="11"/>
  <c r="V3729" i="11"/>
  <c r="V3730" i="11"/>
  <c r="V3731" i="11"/>
  <c r="V3732" i="11"/>
  <c r="V3733" i="11"/>
  <c r="V3734" i="11"/>
  <c r="V3735" i="11"/>
  <c r="V3736" i="11"/>
  <c r="V3737" i="11"/>
  <c r="V3738" i="11"/>
  <c r="V3739" i="11"/>
  <c r="V3740" i="11"/>
  <c r="V3741" i="11"/>
  <c r="V3742" i="11"/>
  <c r="V3743" i="11"/>
  <c r="V3744" i="11"/>
  <c r="V3745" i="11"/>
  <c r="V3746" i="11"/>
  <c r="V3747" i="11"/>
  <c r="V3748" i="11"/>
  <c r="V3749" i="11"/>
  <c r="V3750" i="11"/>
  <c r="V3751" i="11"/>
  <c r="V3752" i="11"/>
  <c r="V3753" i="11"/>
  <c r="V3754" i="11"/>
  <c r="V3755" i="11"/>
  <c r="V3756" i="11"/>
  <c r="V3757" i="11"/>
  <c r="V3758" i="11"/>
  <c r="V3759" i="11"/>
  <c r="V3760" i="11"/>
  <c r="V3761" i="11"/>
  <c r="V3762" i="11"/>
  <c r="V3763" i="11"/>
  <c r="V3764" i="11"/>
  <c r="V3765" i="11"/>
  <c r="V3766" i="11"/>
  <c r="V3767" i="11"/>
  <c r="V3768" i="11"/>
  <c r="V3769" i="11"/>
  <c r="V3770" i="11"/>
  <c r="V3771" i="11"/>
  <c r="V3772" i="11"/>
  <c r="V3773" i="11"/>
  <c r="V3774" i="11"/>
  <c r="V3775" i="11"/>
  <c r="V3776" i="11"/>
  <c r="V3777" i="11"/>
  <c r="V3778" i="11"/>
  <c r="V3779" i="11"/>
  <c r="V3780" i="11"/>
  <c r="V3781" i="11"/>
  <c r="V3782" i="11"/>
  <c r="V3783" i="11"/>
  <c r="V3784" i="11"/>
  <c r="V3785" i="11"/>
  <c r="V3786" i="11"/>
  <c r="V3787" i="11"/>
  <c r="V3788" i="11"/>
  <c r="V3789" i="11"/>
  <c r="V3790" i="11"/>
  <c r="V3791" i="11"/>
  <c r="V3792" i="11"/>
  <c r="V3793" i="11"/>
  <c r="V3794" i="11"/>
  <c r="V3795" i="11"/>
  <c r="V3796" i="11"/>
  <c r="V3797" i="11"/>
  <c r="V3798" i="11"/>
  <c r="V3799" i="11"/>
  <c r="V3800" i="11"/>
  <c r="V3801" i="11"/>
  <c r="V3802" i="11"/>
  <c r="V3803" i="11"/>
  <c r="V3804" i="11"/>
  <c r="V3805" i="11"/>
  <c r="V3806" i="11"/>
  <c r="V3807" i="11"/>
  <c r="V3808" i="11"/>
  <c r="V3809" i="11"/>
  <c r="V3810" i="11"/>
  <c r="V3811" i="11"/>
  <c r="V3812" i="11"/>
  <c r="V3813" i="11"/>
  <c r="V3814" i="11"/>
  <c r="V3815" i="11"/>
  <c r="V3816" i="11"/>
  <c r="V3817" i="11"/>
  <c r="V3818" i="11"/>
  <c r="V3819" i="11"/>
  <c r="V3820" i="11"/>
  <c r="V3821" i="11"/>
  <c r="V3822" i="11"/>
  <c r="V3823" i="11"/>
  <c r="V3824" i="11"/>
  <c r="V3825" i="11"/>
  <c r="V3826" i="11"/>
  <c r="V3827" i="11"/>
  <c r="V3828" i="11"/>
  <c r="V3829" i="11"/>
  <c r="V3830" i="11"/>
  <c r="V3831" i="11"/>
  <c r="V3832" i="11"/>
  <c r="V3833" i="11"/>
  <c r="V3834" i="11"/>
  <c r="V3835" i="11"/>
  <c r="V3836" i="11"/>
  <c r="V3837" i="11"/>
  <c r="V3838" i="11"/>
  <c r="V3839" i="11"/>
  <c r="V3840" i="11"/>
  <c r="V3841" i="11"/>
  <c r="V3842" i="11"/>
  <c r="V3843" i="11"/>
  <c r="V3844" i="11"/>
  <c r="V3845" i="11"/>
  <c r="V3846" i="11"/>
  <c r="V3847" i="11"/>
  <c r="V3848" i="11"/>
  <c r="V3849" i="11"/>
  <c r="V3850" i="11"/>
  <c r="V3851" i="11"/>
  <c r="V3852" i="11"/>
  <c r="V3853" i="11"/>
  <c r="V3854" i="11"/>
  <c r="V3855" i="11"/>
  <c r="V3856" i="11"/>
  <c r="V3857" i="11"/>
  <c r="V3858" i="11"/>
  <c r="V3859" i="11"/>
  <c r="V3860" i="11"/>
  <c r="V3861" i="11"/>
  <c r="V3862" i="11"/>
  <c r="V3863" i="11"/>
  <c r="V3864" i="11"/>
  <c r="V3865" i="11"/>
  <c r="V3866" i="11"/>
  <c r="V3867" i="11"/>
  <c r="V3868" i="11"/>
  <c r="V3869" i="11"/>
  <c r="V3870" i="11"/>
  <c r="V3871" i="11"/>
  <c r="V3872" i="11"/>
  <c r="V3873" i="11"/>
  <c r="V3874" i="11"/>
  <c r="V3875" i="11"/>
  <c r="V3876" i="11"/>
  <c r="V3877" i="11"/>
  <c r="V3878" i="11"/>
  <c r="V3879" i="11"/>
  <c r="V3880" i="11"/>
  <c r="V3881" i="11"/>
  <c r="V3882" i="11"/>
  <c r="V3883" i="11"/>
  <c r="V3884" i="11"/>
  <c r="V3885" i="11"/>
  <c r="V3886" i="11"/>
  <c r="V3887" i="11"/>
  <c r="V3888" i="11"/>
  <c r="V3889" i="11"/>
  <c r="V3890" i="11"/>
  <c r="V3891" i="11"/>
  <c r="V3892" i="11"/>
  <c r="V3893" i="11"/>
  <c r="V3894" i="11"/>
  <c r="V3895" i="11"/>
  <c r="V3896" i="11"/>
  <c r="V3897" i="11"/>
  <c r="V3898" i="11"/>
  <c r="V3899" i="11"/>
  <c r="V3900" i="11"/>
  <c r="V3901" i="11"/>
  <c r="V3902" i="11"/>
  <c r="V3903" i="11"/>
  <c r="V3904" i="11"/>
  <c r="V3905" i="11"/>
  <c r="V3906" i="11"/>
  <c r="V3907" i="11"/>
  <c r="V3908" i="11"/>
  <c r="V3909" i="11"/>
  <c r="V3910" i="11"/>
  <c r="V3911" i="11"/>
  <c r="V3912" i="11"/>
  <c r="V3913" i="11"/>
  <c r="V3914" i="11"/>
  <c r="V3915" i="11"/>
  <c r="V3916" i="11"/>
  <c r="V3917" i="11"/>
  <c r="V3918" i="11"/>
  <c r="V3919" i="11"/>
  <c r="V3920" i="11"/>
  <c r="V3921" i="11"/>
  <c r="V3922" i="11"/>
  <c r="V3923" i="11"/>
  <c r="V3924" i="11"/>
  <c r="V3925" i="11"/>
  <c r="V3926" i="11"/>
  <c r="V3927" i="11"/>
  <c r="V3928" i="11"/>
  <c r="V3929" i="11"/>
  <c r="V3930" i="11"/>
  <c r="V3931" i="11"/>
  <c r="V3932" i="11"/>
  <c r="V3933" i="11"/>
  <c r="V3934" i="11"/>
  <c r="V3935" i="11"/>
  <c r="V3936" i="11"/>
  <c r="V3937" i="11"/>
  <c r="V3938" i="11"/>
  <c r="V3939" i="11"/>
  <c r="V3940" i="11"/>
  <c r="V3941" i="11"/>
  <c r="V3942" i="11"/>
  <c r="V3943" i="11"/>
  <c r="V3944" i="11"/>
  <c r="V3945" i="11"/>
  <c r="V3946" i="11"/>
  <c r="V3947" i="11"/>
  <c r="V3948" i="11"/>
  <c r="V3949" i="11"/>
  <c r="V3950" i="11"/>
  <c r="V3951" i="11"/>
  <c r="V3952" i="11"/>
  <c r="V3953" i="11"/>
  <c r="V3954" i="11"/>
  <c r="V3955" i="11"/>
  <c r="V3956" i="11"/>
  <c r="V3957" i="11"/>
  <c r="V3958" i="11"/>
  <c r="V3959" i="11"/>
  <c r="V3960" i="11"/>
  <c r="V3961" i="11"/>
  <c r="V3962" i="11"/>
  <c r="V3963" i="11"/>
  <c r="V3964" i="11"/>
  <c r="V3965" i="11"/>
  <c r="V3966" i="11"/>
  <c r="V3967" i="11"/>
  <c r="V3968" i="11"/>
  <c r="V3969" i="11"/>
  <c r="V3970" i="11"/>
  <c r="V3971" i="11"/>
  <c r="V3972" i="11"/>
  <c r="V3973" i="11"/>
  <c r="V3974" i="11"/>
  <c r="V3975" i="11"/>
  <c r="V3976" i="11"/>
  <c r="V3977" i="11"/>
  <c r="V3978" i="11"/>
  <c r="V3979" i="11"/>
  <c r="V3980" i="11"/>
  <c r="V3981" i="11"/>
  <c r="V3982" i="11"/>
  <c r="V3983" i="11"/>
  <c r="V3984" i="11"/>
  <c r="V3985" i="11"/>
  <c r="V3986" i="11"/>
  <c r="V3987" i="11"/>
  <c r="V3988" i="11"/>
  <c r="V3989" i="11"/>
  <c r="V3990" i="11"/>
  <c r="V3991" i="11"/>
  <c r="V3992" i="11"/>
  <c r="V3993" i="11"/>
  <c r="V3994" i="11"/>
  <c r="V3995" i="11"/>
  <c r="V3996" i="11"/>
  <c r="V3997" i="11"/>
  <c r="V3998" i="11"/>
  <c r="V3999" i="11"/>
  <c r="V4000" i="11"/>
  <c r="V4001" i="11"/>
  <c r="V4002" i="11"/>
  <c r="V4003" i="11"/>
  <c r="V4004" i="11"/>
  <c r="V4005" i="11"/>
  <c r="V4006" i="11"/>
  <c r="V4007" i="11"/>
  <c r="V4008" i="11"/>
  <c r="V4009" i="11"/>
  <c r="V4010" i="11"/>
  <c r="V4011" i="11"/>
  <c r="V4012" i="11"/>
  <c r="V4013" i="11"/>
  <c r="V4014" i="11"/>
  <c r="V4015" i="11"/>
  <c r="V4016" i="11"/>
  <c r="V4017" i="11"/>
  <c r="V4018" i="11"/>
  <c r="V4019" i="11"/>
  <c r="V4020" i="11"/>
  <c r="V4021" i="11"/>
  <c r="V4022" i="11"/>
  <c r="V4023" i="11"/>
  <c r="V4024" i="11"/>
  <c r="V4025" i="11"/>
  <c r="V4026" i="11"/>
  <c r="V4027" i="11"/>
  <c r="V4028" i="11"/>
  <c r="V4029" i="11"/>
  <c r="V4030" i="11"/>
  <c r="V4031" i="11"/>
  <c r="V4032" i="11"/>
  <c r="V4033" i="11"/>
  <c r="V4034" i="11"/>
  <c r="V4035" i="11"/>
  <c r="V4036" i="11"/>
  <c r="V4037" i="11"/>
  <c r="V4038" i="11"/>
  <c r="V4039" i="11"/>
  <c r="V4040" i="11"/>
  <c r="V4041" i="11"/>
  <c r="V4042" i="11"/>
  <c r="V4043" i="11"/>
  <c r="V4044" i="11"/>
  <c r="V4045" i="11"/>
  <c r="V4046" i="11"/>
  <c r="V4047" i="11"/>
  <c r="V4048" i="11"/>
  <c r="V4049" i="11"/>
  <c r="V4050" i="11"/>
  <c r="V4051" i="11"/>
  <c r="V4052" i="11"/>
  <c r="V4053" i="11"/>
  <c r="V4054" i="11"/>
  <c r="V4055" i="11"/>
  <c r="V4056" i="11"/>
  <c r="V4057" i="11"/>
  <c r="V4058" i="11"/>
  <c r="V4059" i="11"/>
  <c r="V4060" i="11"/>
  <c r="V4061" i="11"/>
  <c r="V4062" i="11"/>
  <c r="V4063" i="11"/>
  <c r="V4064" i="11"/>
  <c r="V4065" i="11"/>
  <c r="V4066" i="11"/>
  <c r="V4067" i="11"/>
  <c r="V4068" i="11"/>
  <c r="V4069" i="11"/>
  <c r="V4070" i="11"/>
  <c r="V4071" i="11"/>
  <c r="V4072" i="11"/>
  <c r="V4073" i="11"/>
  <c r="V4074" i="11"/>
  <c r="V4075" i="11"/>
  <c r="V4076" i="11"/>
  <c r="V4077" i="11"/>
  <c r="V4078" i="11"/>
  <c r="V4079" i="11"/>
  <c r="V4080" i="11"/>
  <c r="V4081" i="11"/>
  <c r="V4082" i="11"/>
  <c r="V4083" i="11"/>
  <c r="V4084" i="11"/>
  <c r="V4085" i="11"/>
  <c r="V4086" i="11"/>
  <c r="V4087" i="11"/>
  <c r="V4088" i="11"/>
  <c r="V4089" i="11"/>
  <c r="V4090" i="11"/>
  <c r="V4091" i="11"/>
  <c r="V4092" i="11"/>
  <c r="V4093" i="11"/>
  <c r="V4094" i="11"/>
  <c r="V4095" i="11"/>
  <c r="V4096" i="11"/>
  <c r="V4097" i="11"/>
  <c r="V4098" i="11"/>
  <c r="V4099" i="11"/>
  <c r="V4100" i="11"/>
  <c r="V4101" i="11"/>
  <c r="V4102" i="11"/>
  <c r="V4103" i="11"/>
  <c r="V4104" i="11"/>
  <c r="V4105" i="11"/>
  <c r="V4106" i="11"/>
  <c r="V4107" i="11"/>
  <c r="V4108" i="11"/>
  <c r="V4109" i="11"/>
  <c r="V4110" i="11"/>
  <c r="V4111" i="11"/>
  <c r="V4112" i="11"/>
  <c r="V4113" i="11"/>
  <c r="V4114" i="11"/>
  <c r="V4115" i="11"/>
  <c r="V4116" i="11"/>
  <c r="V4117" i="11"/>
  <c r="V4118" i="11"/>
  <c r="V4119" i="11"/>
  <c r="V4120" i="11"/>
  <c r="V4121" i="11"/>
  <c r="V4122" i="11"/>
  <c r="V4123" i="11"/>
  <c r="V4124" i="11"/>
  <c r="V4125" i="11"/>
  <c r="V4126" i="11"/>
  <c r="V4127" i="11"/>
  <c r="V4128" i="11"/>
  <c r="V4129" i="11"/>
  <c r="V4130" i="11"/>
  <c r="V4131" i="11"/>
  <c r="V4132" i="11"/>
  <c r="V4133" i="11"/>
  <c r="V4134" i="11"/>
  <c r="V4135" i="11"/>
  <c r="V4136" i="11"/>
  <c r="V4137" i="11"/>
  <c r="V4138" i="11"/>
  <c r="V4139" i="11"/>
  <c r="V4140" i="11"/>
  <c r="V4141" i="11"/>
  <c r="V4142" i="11"/>
  <c r="V4143" i="11"/>
  <c r="V4144" i="11"/>
  <c r="V4145" i="11"/>
  <c r="V4146" i="11"/>
  <c r="V4147" i="11"/>
  <c r="V4148" i="11"/>
  <c r="V4149" i="11"/>
  <c r="V4150" i="11"/>
  <c r="V4151" i="11"/>
  <c r="V4152" i="11"/>
  <c r="V4153" i="11"/>
  <c r="V4154" i="11"/>
  <c r="V4155" i="11"/>
  <c r="V4156" i="11"/>
  <c r="V4157" i="11"/>
  <c r="V4158" i="11"/>
  <c r="V4159" i="11"/>
  <c r="V4160" i="11"/>
  <c r="V4161" i="11"/>
  <c r="V4162" i="11"/>
  <c r="V4163" i="11"/>
  <c r="V4164" i="11"/>
  <c r="V4165" i="11"/>
  <c r="V4166" i="11"/>
  <c r="V4167" i="11"/>
  <c r="V4168" i="11"/>
  <c r="V4169" i="11"/>
  <c r="V4170" i="11"/>
  <c r="V4171" i="11"/>
  <c r="V4172" i="11"/>
  <c r="V4173" i="11"/>
  <c r="V4174" i="11"/>
  <c r="V4175" i="11"/>
  <c r="V4176" i="11"/>
  <c r="V4177" i="11"/>
  <c r="V4178" i="11"/>
  <c r="V4179" i="11"/>
  <c r="V4180" i="11"/>
  <c r="V4181" i="11"/>
  <c r="V4182" i="11"/>
  <c r="V4183" i="11"/>
  <c r="V4184" i="11"/>
  <c r="V4185" i="11"/>
  <c r="V4186" i="11"/>
  <c r="V4187" i="11"/>
  <c r="V4188" i="11"/>
  <c r="V4189" i="11"/>
  <c r="V4190" i="11"/>
  <c r="V4191" i="11"/>
  <c r="V4192" i="11"/>
  <c r="V4193" i="11"/>
  <c r="V4194" i="11"/>
  <c r="V4195" i="11"/>
  <c r="V4196" i="11"/>
  <c r="V4197" i="11"/>
  <c r="V4198" i="11"/>
  <c r="V4199" i="11"/>
  <c r="V4200" i="11"/>
  <c r="V4201" i="11"/>
  <c r="V4202" i="11"/>
  <c r="V4203" i="11"/>
  <c r="V4204" i="11"/>
  <c r="V4205" i="11"/>
  <c r="V4206" i="11"/>
  <c r="V4207" i="11"/>
  <c r="V4208" i="11"/>
  <c r="V4209" i="11"/>
  <c r="V4210" i="11"/>
  <c r="V4211" i="11"/>
  <c r="V4212" i="11"/>
  <c r="V4213" i="11"/>
  <c r="V4214" i="11"/>
  <c r="V4215" i="11"/>
  <c r="V4216" i="11"/>
  <c r="V4217" i="11"/>
  <c r="V4218" i="11"/>
  <c r="V4219" i="11"/>
  <c r="V4220" i="11"/>
  <c r="V4221" i="11"/>
  <c r="V4222" i="11"/>
  <c r="V4223" i="11"/>
  <c r="V4224" i="11"/>
  <c r="V4225" i="11"/>
  <c r="V4226" i="11"/>
  <c r="V4227" i="11"/>
  <c r="V4228" i="11"/>
  <c r="V4229" i="11"/>
  <c r="V4230" i="11"/>
  <c r="V4231" i="11"/>
  <c r="V4232" i="11"/>
  <c r="V4233" i="11"/>
  <c r="V4234" i="11"/>
  <c r="V4235" i="11"/>
  <c r="V4236" i="11"/>
  <c r="V4237" i="11"/>
  <c r="V4238" i="11"/>
  <c r="V4239" i="11"/>
  <c r="V4240" i="11"/>
  <c r="V4241" i="11"/>
  <c r="V4242" i="11"/>
  <c r="V4243" i="11"/>
  <c r="V4244" i="11"/>
  <c r="V4245" i="11"/>
  <c r="V4246" i="11"/>
  <c r="V4247" i="11"/>
  <c r="V4248" i="11"/>
  <c r="V4249" i="11"/>
  <c r="V4250" i="11"/>
  <c r="V4251" i="11"/>
  <c r="V4252" i="11"/>
  <c r="V4253" i="11"/>
  <c r="V4254" i="11"/>
  <c r="V4255" i="11"/>
  <c r="V4256" i="11"/>
  <c r="V4257" i="11"/>
  <c r="V4258" i="11"/>
  <c r="V4259" i="11"/>
  <c r="V4260" i="11"/>
  <c r="V4261" i="11"/>
  <c r="V4262" i="11"/>
  <c r="V4263" i="11"/>
  <c r="V4264" i="11"/>
  <c r="V4265" i="11"/>
  <c r="V4266" i="11"/>
  <c r="V4267" i="11"/>
  <c r="V4268" i="11"/>
  <c r="V4269" i="11"/>
  <c r="V4270" i="11"/>
  <c r="V4271" i="11"/>
  <c r="V4272" i="11"/>
  <c r="V4273" i="11"/>
  <c r="V4274" i="11"/>
  <c r="V4275" i="11"/>
  <c r="V4276" i="11"/>
  <c r="V4277" i="11"/>
  <c r="V4278" i="11"/>
  <c r="V4279" i="11"/>
  <c r="V4280" i="11"/>
  <c r="V4281" i="11"/>
  <c r="V4282" i="11"/>
  <c r="V4283" i="11"/>
  <c r="V4284" i="11"/>
  <c r="V4285" i="11"/>
  <c r="V4286" i="11"/>
  <c r="V4287" i="11"/>
  <c r="V4288" i="11"/>
  <c r="V4289" i="11"/>
  <c r="V4290" i="11"/>
  <c r="V4291" i="11"/>
  <c r="V4292" i="11"/>
  <c r="V4293" i="11"/>
  <c r="V4294" i="11"/>
  <c r="V4295" i="11"/>
  <c r="V4296" i="11"/>
  <c r="V4297" i="11"/>
  <c r="V4298" i="11"/>
  <c r="V4299" i="11"/>
  <c r="V4300" i="11"/>
  <c r="V4301" i="11"/>
  <c r="V4302" i="11"/>
  <c r="V4303" i="11"/>
  <c r="V4304" i="11"/>
  <c r="V4305" i="11"/>
  <c r="V4306" i="11"/>
  <c r="V4307" i="11"/>
  <c r="V4308" i="11"/>
  <c r="V4309" i="11"/>
  <c r="V4310" i="11"/>
  <c r="V4311" i="11"/>
  <c r="V4312" i="11"/>
  <c r="V4313" i="11"/>
  <c r="V4314" i="11"/>
  <c r="V4315" i="11"/>
  <c r="V4316" i="11"/>
  <c r="V4317" i="11"/>
  <c r="V4318" i="11"/>
  <c r="V4319" i="11"/>
  <c r="V4320" i="11"/>
  <c r="V4321" i="11"/>
  <c r="V4322" i="11"/>
  <c r="V4323" i="11"/>
  <c r="V4324" i="11"/>
  <c r="V4325" i="11"/>
  <c r="V4326" i="11"/>
  <c r="V4327" i="11"/>
  <c r="V4328" i="11"/>
  <c r="V4329" i="11"/>
  <c r="V4330" i="11"/>
  <c r="V4331" i="11"/>
  <c r="V4332" i="11"/>
  <c r="V4333" i="11"/>
  <c r="V4334" i="11"/>
  <c r="V4335" i="11"/>
  <c r="V4336" i="11"/>
  <c r="V4337" i="11"/>
  <c r="V4338" i="11"/>
  <c r="V4339" i="11"/>
  <c r="V4340" i="11"/>
  <c r="V4341" i="11"/>
  <c r="V4342" i="11"/>
  <c r="V4343" i="11"/>
  <c r="V4344" i="11"/>
  <c r="V4345" i="11"/>
  <c r="V4346" i="11"/>
  <c r="V4347" i="11"/>
  <c r="V4348" i="11"/>
  <c r="V4349" i="11"/>
  <c r="V4350" i="11"/>
  <c r="V4351" i="11"/>
  <c r="V4352" i="11"/>
  <c r="V4353" i="11"/>
  <c r="V4354" i="11"/>
  <c r="V4355" i="11"/>
  <c r="V4356" i="11"/>
  <c r="V4357" i="11"/>
  <c r="V4358" i="11"/>
  <c r="V4359" i="11"/>
  <c r="V4360" i="11"/>
  <c r="V4361" i="11"/>
  <c r="V4362" i="11"/>
  <c r="V4363" i="11"/>
  <c r="V4364" i="11"/>
  <c r="V4365" i="11"/>
  <c r="V4366" i="11"/>
  <c r="V4367" i="11"/>
  <c r="V4368" i="11"/>
  <c r="V4369" i="11"/>
  <c r="V4370" i="11"/>
  <c r="V4371" i="11"/>
  <c r="V4372" i="11"/>
  <c r="V4373" i="11"/>
  <c r="V4374" i="11"/>
  <c r="V4375" i="11"/>
  <c r="V4376" i="11"/>
  <c r="V4377" i="11"/>
  <c r="V4378" i="11"/>
  <c r="V4379" i="11"/>
  <c r="V4380" i="11"/>
  <c r="V4381" i="11"/>
  <c r="V4382" i="11"/>
  <c r="V4383" i="11"/>
  <c r="V4384" i="11"/>
  <c r="V4385" i="11"/>
  <c r="V4386" i="11"/>
  <c r="V4387" i="11"/>
  <c r="V4388" i="11"/>
  <c r="V4389" i="11"/>
  <c r="V4390" i="11"/>
  <c r="V4391" i="11"/>
  <c r="V4392" i="11"/>
  <c r="V4393" i="11"/>
  <c r="V4394" i="11"/>
  <c r="V4395" i="11"/>
  <c r="V4396" i="11"/>
  <c r="V4397" i="11"/>
  <c r="V4398" i="11"/>
  <c r="V4399" i="11"/>
  <c r="V4400" i="11"/>
  <c r="V4401" i="11"/>
  <c r="V4402" i="11"/>
  <c r="V4403" i="11"/>
  <c r="V4404" i="11"/>
  <c r="V4405" i="11"/>
  <c r="V4406" i="11"/>
  <c r="V4407" i="11"/>
  <c r="V4408" i="11"/>
  <c r="V4409" i="11"/>
  <c r="V4410" i="11"/>
  <c r="V4411" i="11"/>
  <c r="V4412" i="11"/>
  <c r="V4413" i="11"/>
  <c r="V4414" i="11"/>
  <c r="V4415" i="11"/>
  <c r="V4416" i="11"/>
  <c r="V4417" i="11"/>
  <c r="V4418" i="11"/>
  <c r="V4419" i="11"/>
  <c r="V4420" i="11"/>
  <c r="V4421" i="11"/>
  <c r="V4422" i="11"/>
  <c r="V4423" i="11"/>
  <c r="V4424" i="11"/>
  <c r="V4425" i="11"/>
  <c r="V4426" i="11"/>
  <c r="V4427" i="11"/>
  <c r="V4428" i="11"/>
  <c r="V4429" i="11"/>
  <c r="V4430" i="11"/>
  <c r="V4431" i="11"/>
  <c r="V4432" i="11"/>
  <c r="V4433" i="11"/>
  <c r="V4434" i="11"/>
  <c r="V4435" i="11"/>
  <c r="V4436" i="11"/>
  <c r="V4437" i="11"/>
  <c r="V4438" i="11"/>
  <c r="V4439" i="11"/>
  <c r="V4440" i="11"/>
  <c r="V4441" i="11"/>
  <c r="V4442" i="11"/>
  <c r="V4443" i="11"/>
  <c r="V4444" i="11"/>
  <c r="V4445" i="11"/>
  <c r="V4446" i="11"/>
  <c r="V4447" i="11"/>
  <c r="V4448" i="11"/>
  <c r="V4449" i="11"/>
  <c r="V4450" i="11"/>
  <c r="V4451" i="11"/>
  <c r="V4452" i="11"/>
  <c r="V4453" i="11"/>
  <c r="V4454" i="11"/>
  <c r="V4455" i="11"/>
  <c r="V4456" i="11"/>
  <c r="V4457" i="11"/>
  <c r="V4458" i="11"/>
  <c r="V4459" i="11"/>
  <c r="V4460" i="11"/>
  <c r="V4461" i="11"/>
  <c r="V4462" i="11"/>
  <c r="V4463" i="11"/>
  <c r="V4464" i="11"/>
  <c r="V4465" i="11"/>
  <c r="V4466" i="11"/>
  <c r="V4467" i="11"/>
  <c r="V4468" i="11"/>
  <c r="V4469" i="11"/>
  <c r="V4470" i="11"/>
  <c r="V4471" i="11"/>
  <c r="V4472" i="11"/>
  <c r="V4473" i="11"/>
  <c r="V4474" i="11"/>
  <c r="V4475" i="11"/>
  <c r="V4476" i="11"/>
  <c r="V4477" i="11"/>
  <c r="V4478" i="11"/>
  <c r="V4479" i="11"/>
  <c r="V4480" i="11"/>
  <c r="V4481" i="11"/>
  <c r="V4482" i="11"/>
  <c r="V4483" i="11"/>
  <c r="V4484" i="11"/>
  <c r="V4485" i="11"/>
  <c r="V4486" i="11"/>
  <c r="V4487" i="11"/>
  <c r="V4488" i="11"/>
  <c r="V4489" i="11"/>
  <c r="V4490" i="11"/>
  <c r="V4491" i="11"/>
  <c r="V4492" i="11"/>
  <c r="V4493" i="11"/>
  <c r="V4494" i="11"/>
  <c r="V4495" i="11"/>
  <c r="V4496" i="11"/>
  <c r="V4497" i="11"/>
  <c r="V4498" i="11"/>
  <c r="V4499" i="11"/>
  <c r="V4500" i="11"/>
  <c r="V4501" i="11"/>
  <c r="V4502" i="11"/>
  <c r="V4503" i="11"/>
  <c r="V4504" i="11"/>
  <c r="V4505" i="11"/>
  <c r="V4506" i="11"/>
  <c r="V4507" i="11"/>
  <c r="V4508" i="11"/>
  <c r="V4509" i="11"/>
  <c r="V4510" i="11"/>
  <c r="V4511" i="11"/>
  <c r="V4512" i="11"/>
  <c r="V4513" i="11"/>
  <c r="V4514" i="11"/>
  <c r="V4515" i="11"/>
  <c r="V4516" i="11"/>
  <c r="V4517" i="11"/>
  <c r="V4518" i="11"/>
  <c r="V4519" i="11"/>
  <c r="V4520" i="11"/>
  <c r="V4521" i="11"/>
  <c r="V4522" i="11"/>
  <c r="V4523" i="11"/>
  <c r="V4524" i="11"/>
  <c r="V4525" i="11"/>
  <c r="V4526" i="11"/>
  <c r="V4527" i="11"/>
  <c r="V4528" i="11"/>
  <c r="V4529" i="11"/>
  <c r="V4530" i="11"/>
  <c r="V4531" i="11"/>
  <c r="V4532" i="11"/>
  <c r="V4533" i="11"/>
  <c r="V4534" i="11"/>
  <c r="V4535" i="11"/>
  <c r="V4536" i="11"/>
  <c r="V4537" i="11"/>
  <c r="V4538" i="11"/>
  <c r="V4539" i="11"/>
  <c r="V4540" i="11"/>
  <c r="V4541" i="11"/>
  <c r="V4542" i="11"/>
  <c r="V4543" i="11"/>
  <c r="V4544" i="11"/>
  <c r="V4545" i="11"/>
  <c r="V4546" i="11"/>
  <c r="V4547" i="11"/>
  <c r="V4548" i="11"/>
  <c r="V4549" i="11"/>
  <c r="V4550" i="11"/>
  <c r="V4551" i="11"/>
  <c r="V4552" i="11"/>
  <c r="V4553" i="11"/>
  <c r="V4554" i="11"/>
  <c r="V4555" i="11"/>
  <c r="V4556" i="11"/>
  <c r="V4557" i="11"/>
  <c r="V4558" i="11"/>
  <c r="V4559" i="11"/>
  <c r="V4560" i="11"/>
  <c r="V4561" i="11"/>
  <c r="V4562" i="11"/>
  <c r="V4563" i="11"/>
  <c r="V4564" i="11"/>
  <c r="V4565" i="11"/>
  <c r="V4566" i="11"/>
  <c r="V4567" i="11"/>
  <c r="V4568" i="11"/>
  <c r="V4569" i="11"/>
  <c r="V4570" i="11"/>
  <c r="V4571" i="11"/>
  <c r="V4572" i="11"/>
  <c r="V4573" i="11"/>
  <c r="V4574" i="11"/>
  <c r="V4575" i="11"/>
  <c r="V4576" i="11"/>
  <c r="V4577" i="11"/>
  <c r="V4578" i="11"/>
  <c r="V4579" i="11"/>
  <c r="V4580" i="11"/>
  <c r="V4581" i="11"/>
  <c r="V4582" i="11"/>
  <c r="V4583" i="11"/>
  <c r="V4584" i="11"/>
  <c r="V4585" i="11"/>
  <c r="V4586" i="11"/>
  <c r="V4587" i="11"/>
  <c r="V4588" i="11"/>
  <c r="V4589" i="11"/>
  <c r="V4590" i="11"/>
  <c r="V4591" i="11"/>
  <c r="V4592" i="11"/>
  <c r="V4593" i="11"/>
  <c r="V4594" i="11"/>
  <c r="V4595" i="11"/>
  <c r="V4596" i="11"/>
  <c r="V4597" i="11"/>
  <c r="V4598" i="11"/>
  <c r="V4599" i="11"/>
  <c r="V4600" i="11"/>
  <c r="V4601" i="11"/>
  <c r="V4602" i="11"/>
  <c r="V4603" i="11"/>
  <c r="V4604" i="11"/>
  <c r="V4605" i="11"/>
  <c r="V4606" i="11"/>
  <c r="V4607" i="11"/>
  <c r="V4608" i="11"/>
  <c r="V4609" i="11"/>
  <c r="V4610" i="11"/>
  <c r="V4611" i="11"/>
  <c r="V4612" i="11"/>
  <c r="V4613" i="11"/>
  <c r="V4614" i="11"/>
  <c r="V4615" i="11"/>
  <c r="V4616" i="11"/>
  <c r="V4617" i="11"/>
  <c r="V4618" i="11"/>
  <c r="V4619" i="11"/>
  <c r="V4620" i="11"/>
  <c r="V4621" i="11"/>
  <c r="V4622" i="11"/>
  <c r="V4623" i="11"/>
  <c r="V4624" i="11"/>
  <c r="V4625" i="11"/>
  <c r="V4626" i="11"/>
  <c r="V4627" i="11"/>
  <c r="V4628" i="11"/>
  <c r="V4629" i="11"/>
  <c r="V4630" i="11"/>
  <c r="V4631" i="11"/>
  <c r="V4632" i="11"/>
  <c r="V4633" i="11"/>
  <c r="V4634" i="11"/>
  <c r="V4635" i="11"/>
  <c r="V4636" i="11"/>
  <c r="V4637" i="11"/>
  <c r="V4638" i="11"/>
  <c r="V4639" i="11"/>
  <c r="V4640" i="11"/>
  <c r="V4641" i="11"/>
  <c r="V4642" i="11"/>
  <c r="V4643" i="11"/>
  <c r="V4644" i="11"/>
  <c r="V4645" i="11"/>
  <c r="V4646" i="11"/>
  <c r="V4647" i="11"/>
  <c r="V4648" i="11"/>
  <c r="V4649" i="11"/>
  <c r="V4650" i="11"/>
  <c r="V4651" i="11"/>
  <c r="V4652" i="11"/>
  <c r="V4653" i="11"/>
  <c r="V4654" i="11"/>
  <c r="V4655" i="11"/>
  <c r="V4656" i="11"/>
  <c r="V4657" i="11"/>
  <c r="V4658" i="11"/>
  <c r="V4659" i="11"/>
  <c r="V4660" i="11"/>
  <c r="V4661" i="11"/>
  <c r="V4662" i="11"/>
  <c r="V4663" i="11"/>
  <c r="V4664" i="11"/>
  <c r="V4665" i="11"/>
  <c r="V4666" i="11"/>
  <c r="V4667" i="11"/>
  <c r="V4668" i="11"/>
  <c r="V4669" i="11"/>
  <c r="V4670" i="11"/>
  <c r="V4671" i="11"/>
  <c r="V4672" i="11"/>
  <c r="V4673" i="11"/>
  <c r="V4674" i="11"/>
  <c r="V4675" i="11"/>
  <c r="V4676" i="11"/>
  <c r="V4677" i="11"/>
  <c r="V4678" i="11"/>
  <c r="V4679" i="11"/>
  <c r="V4680" i="11"/>
  <c r="V4681" i="11"/>
  <c r="V4682" i="11"/>
  <c r="V4683" i="11"/>
  <c r="V4684" i="11"/>
  <c r="V4685" i="11"/>
  <c r="V4686" i="11"/>
  <c r="V4687" i="11"/>
  <c r="V4688" i="11"/>
  <c r="V4689" i="11"/>
  <c r="V4690" i="11"/>
  <c r="V4691" i="11"/>
  <c r="V4692" i="11"/>
  <c r="V4693" i="11"/>
  <c r="V4694" i="11"/>
  <c r="V4695" i="11"/>
  <c r="V4696" i="11"/>
  <c r="V4697" i="11"/>
  <c r="V4698" i="11"/>
  <c r="V4699" i="11"/>
  <c r="V4700" i="11"/>
  <c r="V4701" i="11"/>
  <c r="V4702" i="11"/>
  <c r="V4703" i="11"/>
  <c r="V4704" i="11"/>
  <c r="V4705" i="11"/>
  <c r="V4706" i="11"/>
  <c r="V4707" i="11"/>
  <c r="V4708" i="11"/>
  <c r="V4709" i="11"/>
  <c r="V4710" i="11"/>
  <c r="V4711" i="11"/>
  <c r="V4712" i="11"/>
  <c r="V4713" i="11"/>
  <c r="V4714" i="11"/>
  <c r="V4715" i="11"/>
  <c r="V4716" i="11"/>
  <c r="V4717" i="11"/>
  <c r="V4718" i="11"/>
  <c r="V4719" i="11"/>
  <c r="V4720" i="11"/>
  <c r="V4721" i="11"/>
  <c r="V4722" i="11"/>
  <c r="V4723" i="11"/>
  <c r="V4724" i="11"/>
  <c r="V4725" i="11"/>
  <c r="V4726" i="11"/>
  <c r="V4727" i="11"/>
  <c r="V4728" i="11"/>
  <c r="V4729" i="11"/>
  <c r="V4730" i="11"/>
  <c r="V4731" i="11"/>
  <c r="V4732" i="11"/>
  <c r="V4733" i="11"/>
  <c r="V4734" i="11"/>
  <c r="V4735" i="11"/>
  <c r="V4736" i="11"/>
  <c r="V4737" i="11"/>
  <c r="V4738" i="11"/>
  <c r="V4739" i="11"/>
  <c r="V4740" i="11"/>
  <c r="V4741" i="11"/>
  <c r="V4742" i="11"/>
  <c r="V4743" i="11"/>
  <c r="V4744" i="11"/>
  <c r="V4745" i="11"/>
  <c r="V4746" i="11"/>
  <c r="V4747" i="11"/>
  <c r="V4748" i="11"/>
  <c r="V4749" i="11"/>
  <c r="V4750" i="11"/>
  <c r="V4751" i="11"/>
  <c r="V4752" i="11"/>
  <c r="V4753" i="11"/>
  <c r="V4754" i="11"/>
  <c r="V4755" i="11"/>
  <c r="V4756" i="11"/>
  <c r="V4757" i="11"/>
  <c r="V4758" i="11"/>
  <c r="V4759" i="11"/>
  <c r="V4760" i="11"/>
  <c r="V4761" i="11"/>
  <c r="V4762" i="11"/>
  <c r="V4763" i="11"/>
  <c r="V4764" i="11"/>
  <c r="V4765" i="11"/>
  <c r="V4766" i="11"/>
  <c r="V4767" i="11"/>
  <c r="V4768" i="11"/>
  <c r="V4769" i="11"/>
  <c r="V4770" i="11"/>
  <c r="V4771" i="11"/>
  <c r="V4772" i="11"/>
  <c r="V4773" i="11"/>
  <c r="V4774" i="11"/>
  <c r="V4775" i="11"/>
  <c r="V4776" i="11"/>
  <c r="V4777" i="11"/>
  <c r="V4778" i="11"/>
  <c r="V4779" i="11"/>
  <c r="V4780" i="11"/>
  <c r="V4781" i="11"/>
  <c r="V4782" i="11"/>
  <c r="V4783" i="11"/>
  <c r="V4784" i="11"/>
  <c r="V4785" i="11"/>
  <c r="V4786" i="11"/>
  <c r="V4787" i="11"/>
  <c r="V4788" i="11"/>
  <c r="V4789" i="11"/>
  <c r="V4790" i="11"/>
  <c r="V4791" i="11"/>
  <c r="V4792" i="11"/>
  <c r="V4793" i="11"/>
  <c r="V4794" i="11"/>
  <c r="V4795" i="11"/>
  <c r="V4796" i="11"/>
  <c r="V4797" i="11"/>
  <c r="V4798" i="11"/>
  <c r="V4799" i="11"/>
  <c r="V4800" i="11"/>
  <c r="V4801" i="11"/>
  <c r="V4802" i="11"/>
  <c r="V4803" i="11"/>
  <c r="V4804" i="11"/>
  <c r="V4805" i="11"/>
  <c r="V4806" i="11"/>
  <c r="V4807" i="11"/>
  <c r="V4808" i="11"/>
  <c r="V4809" i="11"/>
  <c r="V4810" i="11"/>
  <c r="V4811" i="11"/>
  <c r="V4812" i="11"/>
  <c r="V4813" i="11"/>
  <c r="V4814" i="11"/>
  <c r="V4815" i="11"/>
  <c r="V4816" i="11"/>
  <c r="V4817" i="11"/>
  <c r="V4818" i="11"/>
  <c r="V4819" i="11"/>
  <c r="V4820" i="11"/>
  <c r="V4821" i="11"/>
  <c r="V4822" i="11"/>
  <c r="V4823" i="11"/>
  <c r="V4824" i="11"/>
  <c r="V4825" i="11"/>
  <c r="V4826" i="11"/>
  <c r="V4827" i="11"/>
  <c r="V4828" i="11"/>
  <c r="V4829" i="11"/>
  <c r="V4830" i="11"/>
  <c r="V4831" i="11"/>
  <c r="V4832" i="11"/>
  <c r="V4833" i="11"/>
  <c r="V4834" i="11"/>
  <c r="V4835" i="11"/>
  <c r="V4836" i="11"/>
  <c r="V4837" i="11"/>
  <c r="V4838" i="11"/>
  <c r="V4839" i="11"/>
  <c r="V4840" i="11"/>
  <c r="V4841" i="11"/>
  <c r="V4842" i="11"/>
  <c r="V4843" i="11"/>
  <c r="V4844" i="11"/>
  <c r="V4845" i="11"/>
  <c r="V4846" i="11"/>
  <c r="V4847" i="11"/>
  <c r="V4848" i="11"/>
  <c r="V4849" i="11"/>
  <c r="V4850" i="11"/>
  <c r="V4851" i="11"/>
  <c r="V4852" i="11"/>
  <c r="V4853" i="11"/>
  <c r="V4854" i="11"/>
  <c r="V4855" i="11"/>
  <c r="V4856" i="11"/>
  <c r="V4857" i="11"/>
  <c r="V4858" i="11"/>
  <c r="V4859" i="11"/>
  <c r="V4860" i="11"/>
  <c r="V4861" i="11"/>
  <c r="V4862" i="11"/>
  <c r="V4863" i="11"/>
  <c r="V4864" i="11"/>
  <c r="V4865" i="11"/>
  <c r="V4866" i="11"/>
  <c r="V4867" i="11"/>
  <c r="V4868" i="11"/>
  <c r="V4869" i="11"/>
  <c r="V4870" i="11"/>
  <c r="V4871" i="11"/>
  <c r="V4872" i="11"/>
  <c r="V4873" i="11"/>
  <c r="V4874" i="11"/>
  <c r="V4875" i="11"/>
  <c r="V4876" i="11"/>
  <c r="V4877" i="11"/>
  <c r="V4878" i="11"/>
  <c r="V4879" i="11"/>
  <c r="V4880" i="11"/>
  <c r="V4881" i="11"/>
  <c r="V4882" i="11"/>
  <c r="V4883" i="11"/>
  <c r="V4884" i="11"/>
  <c r="V4885" i="11"/>
  <c r="V4886" i="11"/>
  <c r="V4887" i="11"/>
  <c r="V4888" i="11"/>
  <c r="V4889" i="11"/>
  <c r="V4890" i="11"/>
  <c r="V4891" i="11"/>
  <c r="V4892" i="11"/>
  <c r="V4893" i="11"/>
  <c r="V4894" i="11"/>
  <c r="V4895" i="11"/>
  <c r="V4896" i="11"/>
  <c r="V4897" i="11"/>
  <c r="V4898" i="11"/>
  <c r="V4899" i="11"/>
  <c r="V4900" i="11"/>
  <c r="V4901" i="11"/>
  <c r="V4902" i="11"/>
  <c r="V4903" i="11"/>
  <c r="V4904" i="11"/>
  <c r="V4905" i="11"/>
  <c r="V4906" i="11"/>
  <c r="V4907" i="11"/>
  <c r="V4908" i="11"/>
  <c r="V4909" i="11"/>
  <c r="V4910" i="11"/>
  <c r="V4911" i="11"/>
  <c r="V4912" i="11"/>
  <c r="V4913" i="11"/>
  <c r="V4914" i="11"/>
  <c r="V4915" i="11"/>
  <c r="V4916" i="11"/>
  <c r="V4917" i="11"/>
  <c r="V4918" i="11"/>
  <c r="V4919" i="11"/>
  <c r="V4920" i="11"/>
  <c r="V4921" i="11"/>
  <c r="V4922" i="11"/>
  <c r="V4923" i="11"/>
  <c r="V4924" i="11"/>
  <c r="V4925" i="11"/>
  <c r="V4926" i="11"/>
  <c r="V4927" i="11"/>
  <c r="V4928" i="11"/>
  <c r="V4929" i="11"/>
  <c r="V4930" i="11"/>
  <c r="V4931" i="11"/>
  <c r="V4932" i="11"/>
  <c r="V4933" i="11"/>
  <c r="V4934" i="11"/>
  <c r="V4935" i="11"/>
  <c r="V4936" i="11"/>
  <c r="V4937" i="11"/>
  <c r="V4938" i="11"/>
  <c r="V4939" i="11"/>
  <c r="V4940" i="11"/>
  <c r="V4941" i="11"/>
  <c r="V4942" i="11"/>
  <c r="V4943" i="11"/>
  <c r="V4944" i="11"/>
  <c r="V4945" i="11"/>
  <c r="V4946" i="11"/>
  <c r="V4947" i="11"/>
  <c r="V4948" i="11"/>
  <c r="V4949" i="11"/>
  <c r="V4950" i="11"/>
  <c r="V4951" i="11"/>
  <c r="V4952" i="11"/>
  <c r="V4953" i="11"/>
  <c r="V4954" i="11"/>
  <c r="V4955" i="11"/>
  <c r="V4956" i="11"/>
  <c r="V4957" i="11"/>
  <c r="V4958" i="11"/>
  <c r="V4959" i="11"/>
  <c r="V4960" i="11"/>
  <c r="V4961" i="11"/>
  <c r="V4962" i="11"/>
  <c r="V4963" i="11"/>
  <c r="V4964" i="11"/>
  <c r="V4965" i="11"/>
  <c r="V4966" i="11"/>
  <c r="V4967" i="11"/>
  <c r="V4968" i="11"/>
  <c r="V4969" i="11"/>
  <c r="V4970" i="11"/>
  <c r="V4971" i="11"/>
  <c r="V4972" i="11"/>
  <c r="V4973" i="11"/>
  <c r="V4974" i="11"/>
  <c r="V4975" i="11"/>
  <c r="V4976" i="11"/>
  <c r="V4977" i="11"/>
  <c r="V4978" i="11"/>
  <c r="V4979" i="11"/>
  <c r="V4980" i="11"/>
  <c r="V4981" i="11"/>
  <c r="V4982" i="11"/>
  <c r="V4983" i="11"/>
  <c r="V4984" i="11"/>
  <c r="V4985" i="11"/>
  <c r="V4986" i="11"/>
  <c r="V4987" i="11"/>
  <c r="V4988" i="11"/>
  <c r="V4989" i="11"/>
  <c r="V4990" i="11"/>
  <c r="V4991" i="11"/>
  <c r="V4992" i="11"/>
  <c r="V4993" i="11"/>
  <c r="V4994" i="11"/>
  <c r="V4995" i="11"/>
  <c r="V4996" i="11"/>
  <c r="V4997" i="11"/>
  <c r="V4998" i="11"/>
  <c r="V4999" i="11"/>
  <c r="V5000" i="11"/>
  <c r="V5001" i="11"/>
  <c r="V5002" i="11"/>
  <c r="V5003" i="11"/>
  <c r="V5004" i="11"/>
  <c r="V5005" i="11"/>
  <c r="V5006" i="11"/>
  <c r="V5007" i="11"/>
  <c r="V5008" i="11"/>
  <c r="V5009" i="11"/>
  <c r="V5010" i="11"/>
  <c r="V5011" i="11"/>
  <c r="V5012" i="11"/>
  <c r="V5013" i="11"/>
  <c r="V5014" i="11"/>
  <c r="V5015" i="11"/>
  <c r="V5016" i="11"/>
  <c r="V5017" i="11"/>
  <c r="V5018" i="11"/>
  <c r="V5019" i="11"/>
  <c r="V5020" i="11"/>
  <c r="V5021" i="11"/>
  <c r="V5022" i="11"/>
  <c r="V5023" i="11"/>
  <c r="V5024" i="11"/>
  <c r="V5025" i="11"/>
  <c r="V5026" i="11"/>
  <c r="V5027" i="11"/>
  <c r="V5028" i="11"/>
  <c r="V5029" i="11"/>
  <c r="V5030" i="11"/>
  <c r="V5031" i="11"/>
  <c r="V5032" i="11"/>
  <c r="V5033" i="11"/>
  <c r="V5034" i="11"/>
  <c r="V5035" i="11"/>
  <c r="V5036" i="11"/>
  <c r="V5037" i="11"/>
  <c r="V5038" i="11"/>
  <c r="V5039" i="11"/>
  <c r="V5040" i="11"/>
  <c r="V5041" i="11"/>
  <c r="V5042" i="11"/>
  <c r="V5043" i="11"/>
  <c r="V5044" i="11"/>
  <c r="V5045" i="11"/>
  <c r="V5046" i="11"/>
  <c r="V5047" i="11"/>
  <c r="V5048" i="11"/>
  <c r="V5049" i="11"/>
  <c r="V5050" i="11"/>
  <c r="V5051" i="11"/>
  <c r="V5052" i="11"/>
  <c r="V5053" i="11"/>
  <c r="V5054" i="11"/>
  <c r="V5055" i="11"/>
  <c r="V5056" i="11"/>
  <c r="V5057" i="11"/>
  <c r="V5058" i="11"/>
  <c r="V5059" i="11"/>
  <c r="V5060" i="11"/>
  <c r="V5061" i="11"/>
  <c r="V5062" i="11"/>
  <c r="V5063" i="11"/>
  <c r="V5064" i="11"/>
  <c r="V5065" i="11"/>
  <c r="V5066" i="11"/>
  <c r="V5067" i="11"/>
  <c r="V5068" i="11"/>
  <c r="V5069" i="11"/>
  <c r="V5070" i="11"/>
  <c r="V5071" i="11"/>
  <c r="V5072" i="11"/>
  <c r="V5073" i="11"/>
  <c r="V5074" i="11"/>
  <c r="V5075" i="11"/>
  <c r="V5076" i="11"/>
  <c r="V5077" i="11"/>
  <c r="V5078" i="11"/>
  <c r="V5079" i="11"/>
  <c r="V5080" i="11"/>
  <c r="V5081" i="11"/>
  <c r="V5082" i="11"/>
  <c r="V5083" i="11"/>
  <c r="V5084" i="11"/>
  <c r="V5085" i="11"/>
  <c r="V5086" i="11"/>
  <c r="V5087" i="11"/>
  <c r="V5088" i="11"/>
  <c r="V5089" i="11"/>
  <c r="V5090" i="11"/>
  <c r="V5091" i="11"/>
  <c r="V5092" i="11"/>
  <c r="V5093" i="11"/>
  <c r="V5094" i="11"/>
  <c r="V5095" i="11"/>
  <c r="V5096" i="11"/>
  <c r="V5097" i="11"/>
  <c r="V5098" i="11"/>
  <c r="V5099" i="11"/>
  <c r="V5100" i="11"/>
  <c r="V5101" i="11"/>
  <c r="V5102" i="11"/>
  <c r="V5103" i="11"/>
  <c r="V5104" i="11"/>
  <c r="V5105" i="11"/>
  <c r="V5106" i="11"/>
  <c r="V5107" i="11"/>
  <c r="V5108" i="11"/>
  <c r="V5109" i="11"/>
  <c r="V5110" i="11"/>
  <c r="V5111" i="11"/>
  <c r="V5112" i="11"/>
  <c r="V5113" i="11"/>
  <c r="V5114" i="11"/>
  <c r="V5115" i="11"/>
  <c r="V5116" i="11"/>
  <c r="V5117" i="11"/>
  <c r="V5118" i="11"/>
  <c r="V5119" i="11"/>
  <c r="V5120" i="11"/>
  <c r="V5121" i="11"/>
  <c r="V5122" i="11"/>
  <c r="V5123" i="11"/>
  <c r="V5124" i="11"/>
  <c r="V5125" i="11"/>
  <c r="V5126" i="11"/>
  <c r="V5127" i="11"/>
  <c r="V5128" i="11"/>
  <c r="V5129" i="11"/>
  <c r="V5130" i="11"/>
  <c r="V5131" i="11"/>
  <c r="V5132" i="11"/>
  <c r="V5133" i="11"/>
  <c r="V5134" i="11"/>
  <c r="V5135" i="11"/>
  <c r="V5136" i="11"/>
  <c r="V5137" i="11"/>
  <c r="V5138" i="11"/>
  <c r="V5139" i="11"/>
  <c r="V5140" i="11"/>
  <c r="V5141" i="11"/>
  <c r="V5142" i="11"/>
  <c r="V5143" i="11"/>
  <c r="V5144" i="11"/>
  <c r="V5145" i="11"/>
  <c r="V5146" i="11"/>
  <c r="V5147" i="11"/>
  <c r="V5148" i="11"/>
  <c r="V5149" i="11"/>
  <c r="V5150" i="11"/>
  <c r="V5151" i="11"/>
  <c r="V5152" i="11"/>
  <c r="V5153" i="11"/>
  <c r="V5154" i="11"/>
  <c r="V5155" i="11"/>
  <c r="V5156" i="11"/>
  <c r="V5157" i="11"/>
  <c r="V5158" i="11"/>
  <c r="V5159" i="11"/>
  <c r="V5160" i="11"/>
  <c r="V5161" i="11"/>
  <c r="V5162" i="11"/>
  <c r="V5163" i="11"/>
  <c r="V5164" i="11"/>
  <c r="V5165" i="11"/>
  <c r="V5166" i="11"/>
  <c r="V5167" i="11"/>
  <c r="V5168" i="11"/>
  <c r="V5169" i="11"/>
  <c r="V5170" i="11"/>
  <c r="V5171" i="11"/>
  <c r="V5172" i="11"/>
  <c r="V5173" i="11"/>
  <c r="V5174" i="11"/>
  <c r="V5175" i="11"/>
  <c r="V5176" i="11"/>
  <c r="V5177" i="11"/>
  <c r="V5178" i="11"/>
  <c r="V5179" i="11"/>
  <c r="V5180" i="11"/>
  <c r="V5181" i="11"/>
  <c r="V5182" i="11"/>
  <c r="V5183" i="11"/>
  <c r="V5184" i="11"/>
  <c r="V5185" i="11"/>
  <c r="V5186" i="11"/>
  <c r="V5187" i="11"/>
  <c r="V5188" i="11"/>
  <c r="V5189" i="11"/>
  <c r="V5190" i="11"/>
  <c r="V5191" i="11"/>
  <c r="V5192" i="11"/>
  <c r="V5193" i="11"/>
  <c r="V5194" i="11"/>
  <c r="V5195" i="11"/>
  <c r="V5196" i="11"/>
  <c r="V5197" i="11"/>
  <c r="V5198" i="11"/>
  <c r="V5199" i="11"/>
  <c r="V5200" i="11"/>
  <c r="V5201" i="11"/>
  <c r="V5202" i="11"/>
  <c r="V5203" i="11"/>
  <c r="V5204" i="11"/>
  <c r="V5205" i="11"/>
  <c r="V5206" i="11"/>
  <c r="V5207" i="11"/>
  <c r="V5208" i="11"/>
  <c r="V5209" i="11"/>
  <c r="V5210" i="11"/>
  <c r="V5211" i="11"/>
  <c r="V5212" i="11"/>
  <c r="V5213" i="11"/>
  <c r="V5214" i="11"/>
  <c r="V5215" i="11"/>
  <c r="V5216" i="11"/>
  <c r="V5217" i="11"/>
  <c r="V5218" i="11"/>
  <c r="V5219" i="11"/>
  <c r="V5220" i="11"/>
  <c r="V5221" i="11"/>
  <c r="V5222" i="11"/>
  <c r="V5223" i="11"/>
  <c r="V5224" i="11"/>
  <c r="V5225" i="11"/>
  <c r="V5226" i="11"/>
  <c r="V5227" i="11"/>
  <c r="V5228" i="11"/>
  <c r="V5229" i="11"/>
  <c r="V5230" i="11"/>
  <c r="V5231" i="11"/>
  <c r="V5232" i="11"/>
  <c r="V5233" i="11"/>
  <c r="V5234" i="11"/>
  <c r="V5235" i="11"/>
  <c r="V5236" i="11"/>
  <c r="V5237" i="11"/>
  <c r="V5238" i="11"/>
  <c r="V5239" i="11"/>
  <c r="V5240" i="11"/>
  <c r="V5241" i="11"/>
  <c r="V5242" i="11"/>
  <c r="V5243" i="11"/>
  <c r="V5244" i="11"/>
  <c r="V5245" i="11"/>
  <c r="V5246" i="11"/>
  <c r="V5247" i="11"/>
  <c r="V5248" i="11"/>
  <c r="V5249" i="11"/>
  <c r="V5250" i="11"/>
  <c r="V5251" i="11"/>
  <c r="V5252" i="11"/>
  <c r="V5253" i="11"/>
  <c r="V5254" i="11"/>
  <c r="V5255" i="11"/>
  <c r="V5256" i="11"/>
  <c r="V5257" i="11"/>
  <c r="V5258" i="11"/>
  <c r="V5259" i="11"/>
  <c r="V5260" i="11"/>
  <c r="V5261" i="11"/>
  <c r="V5262" i="11"/>
  <c r="V5263" i="11"/>
  <c r="V5264" i="11"/>
  <c r="V5265" i="11"/>
  <c r="V5266" i="11"/>
  <c r="V5267" i="11"/>
  <c r="V5268" i="11"/>
  <c r="V5269" i="11"/>
  <c r="V5270" i="11"/>
  <c r="V5271" i="11"/>
  <c r="V5272" i="11"/>
  <c r="V5273" i="11"/>
  <c r="V5274" i="11"/>
  <c r="V5275" i="11"/>
  <c r="V5276" i="11"/>
  <c r="V5277" i="11"/>
  <c r="V5278" i="11"/>
  <c r="V5279" i="11"/>
  <c r="V5280" i="11"/>
  <c r="V5281" i="11"/>
  <c r="V5282" i="11"/>
  <c r="V5283" i="11"/>
  <c r="V5284" i="11"/>
  <c r="V5285" i="11"/>
  <c r="V5286" i="11"/>
  <c r="V5287" i="11"/>
  <c r="V5288" i="11"/>
  <c r="V5289" i="11"/>
  <c r="V5290" i="11"/>
  <c r="V5291" i="11"/>
  <c r="V5292" i="11"/>
  <c r="V5293" i="11"/>
  <c r="V5294" i="11"/>
  <c r="V5295" i="11"/>
  <c r="V5296" i="11"/>
  <c r="V5297" i="11"/>
  <c r="V5298" i="11"/>
  <c r="V5299" i="11"/>
  <c r="V5300" i="11"/>
  <c r="V5301" i="11"/>
  <c r="V5302" i="11"/>
  <c r="V5303" i="11"/>
  <c r="V5304" i="11"/>
  <c r="V5305" i="11"/>
  <c r="V5306" i="11"/>
  <c r="V5307" i="11"/>
  <c r="V5308" i="11"/>
  <c r="V5309" i="11"/>
  <c r="V5310" i="11"/>
  <c r="V5311" i="11"/>
  <c r="V5312" i="11"/>
  <c r="V5313" i="11"/>
  <c r="V5314" i="11"/>
  <c r="V5315" i="11"/>
  <c r="V5316" i="11"/>
  <c r="V5317" i="11"/>
  <c r="V5318" i="11"/>
  <c r="V5319" i="11"/>
  <c r="V5320" i="11"/>
  <c r="V5321" i="11"/>
  <c r="V5322" i="11"/>
  <c r="V5323" i="11"/>
  <c r="V5324" i="11"/>
  <c r="V5325" i="11"/>
  <c r="V5326" i="11"/>
  <c r="V5327" i="11"/>
  <c r="V5328" i="11"/>
  <c r="V5329" i="11"/>
  <c r="V5330" i="11"/>
  <c r="V5331" i="11"/>
  <c r="V5332" i="11"/>
  <c r="V5333" i="11"/>
  <c r="V5334" i="11"/>
  <c r="V5335" i="11"/>
  <c r="V5336" i="11"/>
  <c r="V5337" i="11"/>
  <c r="V5338" i="11"/>
  <c r="V5339" i="11"/>
  <c r="V5340" i="11"/>
  <c r="V5341" i="11"/>
  <c r="V5342" i="11"/>
  <c r="V5343" i="11"/>
  <c r="V5344" i="11"/>
  <c r="V5345" i="11"/>
  <c r="V5346" i="11"/>
  <c r="V5347" i="11"/>
  <c r="V5348" i="11"/>
  <c r="V5349" i="11"/>
  <c r="V5350" i="11"/>
  <c r="V5351" i="11"/>
  <c r="V5352" i="11"/>
  <c r="V5353" i="11"/>
  <c r="V5354" i="11"/>
  <c r="V5355" i="11"/>
  <c r="V5356" i="11"/>
  <c r="V5357" i="11"/>
  <c r="V5358" i="11"/>
  <c r="V5359" i="11"/>
  <c r="V5360" i="11"/>
  <c r="V5361" i="11"/>
  <c r="V5362" i="11"/>
  <c r="V5363" i="11"/>
  <c r="V5364" i="11"/>
  <c r="V5365" i="11"/>
  <c r="V5366" i="11"/>
  <c r="V5367" i="11"/>
  <c r="V5368" i="11"/>
  <c r="V5369" i="11"/>
  <c r="V5370" i="11"/>
  <c r="V5371" i="11"/>
  <c r="V5372" i="11"/>
  <c r="V5373" i="11"/>
  <c r="V5374" i="11"/>
  <c r="V5375" i="11"/>
  <c r="V5376" i="11"/>
  <c r="V5377" i="11"/>
  <c r="V5378" i="11"/>
  <c r="V5379" i="11"/>
  <c r="V5380" i="11"/>
  <c r="V5381" i="11"/>
  <c r="V5382" i="11"/>
  <c r="V5383" i="11"/>
  <c r="V5384" i="11"/>
  <c r="V5385" i="11"/>
  <c r="V5386" i="11"/>
  <c r="V5387" i="11"/>
  <c r="V5388" i="11"/>
  <c r="V5389" i="11"/>
  <c r="V5390" i="11"/>
  <c r="V5391" i="11"/>
  <c r="V5392" i="11"/>
  <c r="V5393" i="11"/>
  <c r="V5394" i="11"/>
  <c r="V5395" i="11"/>
  <c r="V5396" i="11"/>
  <c r="V5397" i="11"/>
  <c r="V5398" i="11"/>
  <c r="V5399" i="11"/>
  <c r="V5400" i="11"/>
  <c r="V5401" i="11"/>
  <c r="V5402" i="11"/>
  <c r="V5403" i="11"/>
  <c r="V5404" i="11"/>
  <c r="V5405" i="11"/>
  <c r="V5406" i="11"/>
  <c r="V5407" i="11"/>
  <c r="V5408" i="11"/>
  <c r="V5409" i="11"/>
  <c r="V5410" i="11"/>
  <c r="V5411" i="11"/>
  <c r="V5412" i="11"/>
  <c r="V5413" i="11"/>
  <c r="V5414" i="11"/>
  <c r="V5415" i="11"/>
  <c r="V5416" i="11"/>
  <c r="V5417" i="11"/>
  <c r="V5418" i="11"/>
  <c r="V5419" i="11"/>
  <c r="V5420" i="11"/>
  <c r="V5421" i="11"/>
  <c r="V5422" i="11"/>
  <c r="V5423" i="11"/>
  <c r="V5424" i="11"/>
  <c r="V5425" i="11"/>
  <c r="V5426" i="11"/>
  <c r="V5427" i="11"/>
  <c r="V5428" i="11"/>
  <c r="V5429" i="11"/>
  <c r="V5430" i="11"/>
  <c r="V5431" i="11"/>
  <c r="V5432" i="11"/>
  <c r="V5433" i="11"/>
  <c r="V5434" i="11"/>
  <c r="V5435" i="11"/>
  <c r="V5436" i="11"/>
  <c r="V5437" i="11"/>
  <c r="V5438" i="11"/>
  <c r="V5439" i="11"/>
  <c r="V5440" i="11"/>
  <c r="V5441" i="11"/>
  <c r="V5442" i="11"/>
  <c r="V5443" i="11"/>
  <c r="V5444" i="11"/>
  <c r="V5445" i="11"/>
  <c r="V5446" i="11"/>
  <c r="V5447" i="11"/>
  <c r="V5448" i="11"/>
  <c r="V5449" i="11"/>
  <c r="V5450" i="11"/>
  <c r="V5451" i="11"/>
  <c r="V5452" i="11"/>
  <c r="V5453" i="11"/>
  <c r="V5454" i="11"/>
  <c r="V5455" i="11"/>
  <c r="V5456" i="11"/>
  <c r="V5457" i="11"/>
  <c r="V5458" i="11"/>
  <c r="V5459" i="11"/>
  <c r="V5460" i="11"/>
  <c r="V5461" i="11"/>
  <c r="V5462" i="11"/>
  <c r="V5463" i="11"/>
  <c r="V5464" i="11"/>
  <c r="V5465" i="11"/>
  <c r="V5466" i="11"/>
  <c r="V5467" i="11"/>
  <c r="V5468" i="11"/>
  <c r="V5469" i="11"/>
  <c r="V5470" i="11"/>
  <c r="V5471" i="11"/>
  <c r="V5472" i="11"/>
  <c r="V5473" i="11"/>
  <c r="V5474" i="11"/>
  <c r="V5475" i="11"/>
  <c r="V5476" i="11"/>
  <c r="V5477" i="11"/>
  <c r="V5478" i="11"/>
  <c r="V5479" i="11"/>
  <c r="V5480" i="11"/>
  <c r="V5481" i="11"/>
  <c r="V5482" i="11"/>
  <c r="V5483" i="11"/>
  <c r="V5484" i="11"/>
  <c r="V5485" i="11"/>
  <c r="V5486" i="11"/>
  <c r="V5487" i="11"/>
  <c r="V5488" i="11"/>
  <c r="V5489" i="11"/>
  <c r="V5490" i="11"/>
  <c r="V5491" i="11"/>
  <c r="V5492" i="11"/>
  <c r="V5493" i="11"/>
  <c r="V5494" i="11"/>
  <c r="V5495" i="11"/>
  <c r="V5496" i="11"/>
  <c r="V5497" i="11"/>
  <c r="V5498" i="11"/>
  <c r="V5499" i="11"/>
  <c r="V5500" i="11"/>
  <c r="V5501" i="11"/>
  <c r="V5502" i="11"/>
  <c r="V5503" i="11"/>
  <c r="V5504" i="11"/>
  <c r="V5505" i="11"/>
  <c r="V5506" i="11"/>
  <c r="V5507" i="11"/>
  <c r="V5508" i="11"/>
  <c r="V5509" i="11"/>
  <c r="V5510" i="11"/>
  <c r="V5511" i="11"/>
  <c r="V5512" i="11"/>
  <c r="V5513" i="11"/>
  <c r="V5514" i="11"/>
  <c r="V5515" i="11"/>
  <c r="V5516" i="11"/>
  <c r="V5517" i="11"/>
  <c r="V5518" i="11"/>
  <c r="V5519" i="11"/>
  <c r="V5520" i="11"/>
  <c r="V5521" i="11"/>
  <c r="V5522" i="11"/>
  <c r="V5523" i="11"/>
  <c r="V5524" i="11"/>
  <c r="V5525" i="11"/>
  <c r="V5526" i="11"/>
  <c r="V5527" i="11"/>
  <c r="V5528" i="11"/>
  <c r="V5529" i="11"/>
  <c r="V5530" i="11"/>
  <c r="V5531" i="11"/>
  <c r="V5532" i="11"/>
  <c r="V5533" i="11"/>
  <c r="V5534" i="11"/>
  <c r="V5535" i="11"/>
  <c r="V5536" i="11"/>
  <c r="V5537" i="11"/>
  <c r="V5538" i="11"/>
  <c r="V5539" i="11"/>
  <c r="V5540" i="11"/>
  <c r="V5541" i="11"/>
  <c r="V5542" i="11"/>
  <c r="V5543" i="11"/>
  <c r="V5544" i="11"/>
  <c r="V5545" i="11"/>
  <c r="V5546" i="11"/>
  <c r="V5547" i="11"/>
  <c r="V5548" i="11"/>
  <c r="V5549" i="11"/>
  <c r="V5550" i="11"/>
  <c r="V5551" i="11"/>
  <c r="V5552" i="11"/>
  <c r="V5553" i="11"/>
  <c r="V5554" i="11"/>
  <c r="V5555" i="11"/>
  <c r="V5556" i="11"/>
  <c r="V5557" i="11"/>
  <c r="V5558" i="11"/>
  <c r="V5559" i="11"/>
  <c r="V5560" i="11"/>
  <c r="V5561" i="11"/>
  <c r="V5562" i="11"/>
  <c r="V5563" i="11"/>
  <c r="V5564" i="11"/>
  <c r="V5565" i="11"/>
  <c r="V5566" i="11"/>
  <c r="V5567" i="11"/>
  <c r="V5568" i="11"/>
  <c r="V5569" i="11"/>
  <c r="V5570" i="11"/>
  <c r="V5571" i="11"/>
  <c r="V5572" i="11"/>
  <c r="V5573" i="11"/>
  <c r="V5574" i="11"/>
  <c r="V5575" i="11"/>
  <c r="V5576" i="11"/>
  <c r="V5577" i="11"/>
  <c r="V5578" i="11"/>
  <c r="V5579" i="11"/>
  <c r="V5580" i="11"/>
  <c r="V5581" i="11"/>
  <c r="V5582" i="11"/>
  <c r="V5583" i="11"/>
  <c r="V5584" i="11"/>
  <c r="V5585" i="11"/>
  <c r="V5586" i="11"/>
  <c r="V5587" i="11"/>
  <c r="V5588" i="11"/>
  <c r="V5589" i="11"/>
  <c r="V5590" i="11"/>
  <c r="V5591" i="11"/>
  <c r="V5592" i="11"/>
  <c r="V5593" i="11"/>
  <c r="V5594" i="11"/>
  <c r="V5595" i="11"/>
  <c r="V5596" i="11"/>
  <c r="V5597" i="11"/>
  <c r="V5598" i="11"/>
  <c r="V5599" i="11"/>
  <c r="V5600" i="11"/>
  <c r="V5601" i="11"/>
  <c r="V5602" i="11"/>
  <c r="V5603" i="11"/>
  <c r="V5604" i="11"/>
  <c r="V5605" i="11"/>
  <c r="V5606" i="11"/>
  <c r="V5607" i="11"/>
  <c r="V5608" i="11"/>
  <c r="V5609" i="11"/>
  <c r="V5610" i="11"/>
  <c r="V5611" i="11"/>
  <c r="V5612" i="11"/>
  <c r="V5613" i="11"/>
  <c r="V5614" i="11"/>
  <c r="V5615" i="11"/>
  <c r="V5616" i="11"/>
  <c r="V5617" i="11"/>
  <c r="V5618" i="11"/>
  <c r="V5619" i="11"/>
  <c r="V5620" i="11"/>
  <c r="V5621" i="11"/>
  <c r="V5622" i="11"/>
  <c r="V5623" i="11"/>
  <c r="V5624" i="11"/>
  <c r="V5625" i="11"/>
  <c r="V5626" i="11"/>
  <c r="V5627" i="11"/>
  <c r="V5628" i="11"/>
  <c r="V5629" i="11"/>
  <c r="V5630" i="11"/>
  <c r="V5631" i="11"/>
  <c r="U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U84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114" i="11"/>
  <c r="U115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41" i="11"/>
  <c r="U142" i="11"/>
  <c r="U143" i="11"/>
  <c r="U144" i="11"/>
  <c r="U145" i="11"/>
  <c r="U146" i="11"/>
  <c r="U147" i="11"/>
  <c r="U148" i="11"/>
  <c r="U149" i="11"/>
  <c r="U150" i="11"/>
  <c r="U151" i="11"/>
  <c r="U152" i="11"/>
  <c r="U153" i="11"/>
  <c r="U154" i="11"/>
  <c r="U155" i="11"/>
  <c r="U156" i="11"/>
  <c r="U157" i="11"/>
  <c r="U158" i="11"/>
  <c r="U159" i="11"/>
  <c r="U160" i="11"/>
  <c r="U161" i="11"/>
  <c r="U162" i="11"/>
  <c r="U163" i="11"/>
  <c r="U164" i="11"/>
  <c r="U165" i="11"/>
  <c r="U166" i="11"/>
  <c r="U167" i="11"/>
  <c r="U168" i="11"/>
  <c r="U169" i="11"/>
  <c r="U170" i="11"/>
  <c r="U171" i="11"/>
  <c r="U172" i="11"/>
  <c r="U173" i="11"/>
  <c r="U174" i="11"/>
  <c r="U175" i="11"/>
  <c r="U176" i="11"/>
  <c r="U177" i="11"/>
  <c r="U178" i="11"/>
  <c r="U179" i="11"/>
  <c r="U180" i="11"/>
  <c r="U181" i="11"/>
  <c r="U182" i="11"/>
  <c r="U183" i="11"/>
  <c r="U184" i="11"/>
  <c r="U185" i="11"/>
  <c r="U186" i="11"/>
  <c r="U187" i="11"/>
  <c r="U188" i="11"/>
  <c r="U189" i="11"/>
  <c r="U190" i="11"/>
  <c r="U191" i="11"/>
  <c r="U192" i="11"/>
  <c r="U193" i="11"/>
  <c r="U194" i="11"/>
  <c r="U195" i="11"/>
  <c r="U196" i="11"/>
  <c r="U197" i="11"/>
  <c r="U198" i="11"/>
  <c r="U199" i="11"/>
  <c r="U200" i="11"/>
  <c r="U201" i="11"/>
  <c r="U202" i="11"/>
  <c r="U203" i="11"/>
  <c r="U204" i="11"/>
  <c r="U205" i="11"/>
  <c r="U206" i="11"/>
  <c r="U207" i="11"/>
  <c r="U208" i="11"/>
  <c r="U209" i="11"/>
  <c r="U210" i="11"/>
  <c r="U211" i="11"/>
  <c r="U212" i="11"/>
  <c r="U213" i="11"/>
  <c r="U214" i="11"/>
  <c r="U215" i="11"/>
  <c r="U216" i="11"/>
  <c r="U217" i="11"/>
  <c r="U218" i="11"/>
  <c r="U219" i="11"/>
  <c r="U220" i="11"/>
  <c r="U221" i="11"/>
  <c r="U222" i="11"/>
  <c r="U223" i="11"/>
  <c r="U224" i="11"/>
  <c r="U225" i="11"/>
  <c r="U226" i="11"/>
  <c r="U227" i="11"/>
  <c r="U228" i="11"/>
  <c r="U229" i="11"/>
  <c r="U230" i="11"/>
  <c r="U231" i="11"/>
  <c r="U232" i="11"/>
  <c r="U233" i="11"/>
  <c r="U234" i="11"/>
  <c r="U235" i="11"/>
  <c r="U236" i="11"/>
  <c r="U237" i="11"/>
  <c r="U238" i="11"/>
  <c r="U239" i="11"/>
  <c r="U240" i="11"/>
  <c r="U241" i="11"/>
  <c r="U242" i="11"/>
  <c r="U243" i="11"/>
  <c r="U244" i="11"/>
  <c r="U245" i="11"/>
  <c r="U246" i="11"/>
  <c r="U247" i="11"/>
  <c r="U248" i="11"/>
  <c r="U249" i="11"/>
  <c r="U250" i="11"/>
  <c r="U251" i="11"/>
  <c r="U252" i="11"/>
  <c r="U253" i="11"/>
  <c r="U254" i="11"/>
  <c r="U255" i="11"/>
  <c r="U256" i="11"/>
  <c r="U257" i="11"/>
  <c r="U258" i="11"/>
  <c r="U259" i="11"/>
  <c r="U260" i="11"/>
  <c r="U261" i="11"/>
  <c r="U262" i="11"/>
  <c r="U263" i="11"/>
  <c r="U264" i="11"/>
  <c r="U265" i="11"/>
  <c r="U266" i="11"/>
  <c r="U267" i="11"/>
  <c r="U268" i="11"/>
  <c r="U269" i="11"/>
  <c r="U270" i="11"/>
  <c r="U271" i="11"/>
  <c r="U272" i="11"/>
  <c r="U273" i="11"/>
  <c r="U274" i="11"/>
  <c r="U275" i="11"/>
  <c r="U276" i="11"/>
  <c r="U277" i="11"/>
  <c r="U278" i="11"/>
  <c r="U279" i="11"/>
  <c r="U280" i="11"/>
  <c r="U281" i="11"/>
  <c r="U282" i="11"/>
  <c r="U283" i="11"/>
  <c r="U284" i="11"/>
  <c r="U285" i="11"/>
  <c r="U286" i="11"/>
  <c r="U287" i="11"/>
  <c r="U288" i="11"/>
  <c r="U289" i="11"/>
  <c r="U290" i="11"/>
  <c r="U291" i="11"/>
  <c r="U292" i="11"/>
  <c r="U293" i="11"/>
  <c r="U294" i="11"/>
  <c r="U295" i="11"/>
  <c r="U296" i="11"/>
  <c r="U297" i="11"/>
  <c r="U298" i="11"/>
  <c r="U299" i="11"/>
  <c r="U300" i="11"/>
  <c r="U301" i="11"/>
  <c r="U302" i="11"/>
  <c r="U303" i="11"/>
  <c r="U304" i="11"/>
  <c r="U305" i="11"/>
  <c r="U306" i="11"/>
  <c r="U307" i="11"/>
  <c r="U308" i="11"/>
  <c r="U309" i="11"/>
  <c r="U310" i="11"/>
  <c r="U311" i="11"/>
  <c r="U312" i="11"/>
  <c r="U313" i="11"/>
  <c r="U314" i="11"/>
  <c r="U315" i="11"/>
  <c r="U316" i="11"/>
  <c r="U317" i="11"/>
  <c r="U318" i="11"/>
  <c r="U319" i="11"/>
  <c r="U320" i="11"/>
  <c r="U321" i="11"/>
  <c r="U322" i="11"/>
  <c r="U323" i="11"/>
  <c r="U324" i="11"/>
  <c r="U325" i="11"/>
  <c r="U326" i="11"/>
  <c r="U327" i="11"/>
  <c r="U328" i="11"/>
  <c r="U329" i="11"/>
  <c r="U330" i="11"/>
  <c r="U331" i="11"/>
  <c r="U332" i="11"/>
  <c r="U333" i="11"/>
  <c r="U334" i="11"/>
  <c r="U335" i="11"/>
  <c r="U336" i="11"/>
  <c r="U337" i="11"/>
  <c r="U338" i="11"/>
  <c r="U339" i="11"/>
  <c r="U340" i="11"/>
  <c r="U341" i="11"/>
  <c r="U342" i="11"/>
  <c r="U343" i="11"/>
  <c r="U344" i="11"/>
  <c r="U345" i="11"/>
  <c r="U346" i="11"/>
  <c r="U347" i="11"/>
  <c r="U348" i="11"/>
  <c r="U349" i="11"/>
  <c r="U350" i="11"/>
  <c r="U351" i="11"/>
  <c r="U352" i="11"/>
  <c r="U353" i="11"/>
  <c r="U354" i="11"/>
  <c r="U355" i="11"/>
  <c r="U356" i="11"/>
  <c r="U357" i="11"/>
  <c r="U358" i="11"/>
  <c r="U359" i="11"/>
  <c r="U360" i="11"/>
  <c r="U361" i="11"/>
  <c r="U362" i="11"/>
  <c r="U363" i="11"/>
  <c r="U364" i="11"/>
  <c r="U365" i="11"/>
  <c r="U366" i="11"/>
  <c r="U367" i="11"/>
  <c r="U368" i="11"/>
  <c r="U369" i="11"/>
  <c r="U370" i="11"/>
  <c r="U371" i="11"/>
  <c r="U372" i="11"/>
  <c r="U373" i="11"/>
  <c r="U374" i="11"/>
  <c r="U375" i="11"/>
  <c r="U376" i="11"/>
  <c r="U377" i="11"/>
  <c r="U378" i="11"/>
  <c r="U379" i="11"/>
  <c r="U380" i="11"/>
  <c r="U381" i="11"/>
  <c r="U382" i="11"/>
  <c r="U383" i="11"/>
  <c r="U384" i="11"/>
  <c r="U385" i="11"/>
  <c r="U386" i="11"/>
  <c r="U387" i="11"/>
  <c r="U388" i="11"/>
  <c r="U389" i="11"/>
  <c r="U390" i="11"/>
  <c r="U391" i="11"/>
  <c r="U392" i="11"/>
  <c r="U393" i="11"/>
  <c r="U394" i="11"/>
  <c r="U395" i="11"/>
  <c r="U396" i="11"/>
  <c r="U397" i="11"/>
  <c r="U398" i="11"/>
  <c r="U399" i="11"/>
  <c r="U400" i="11"/>
  <c r="U401" i="11"/>
  <c r="U402" i="11"/>
  <c r="U403" i="11"/>
  <c r="U404" i="11"/>
  <c r="U405" i="11"/>
  <c r="U406" i="11"/>
  <c r="U407" i="11"/>
  <c r="U408" i="11"/>
  <c r="U409" i="11"/>
  <c r="U410" i="11"/>
  <c r="U411" i="11"/>
  <c r="U412" i="11"/>
  <c r="U413" i="11"/>
  <c r="U414" i="11"/>
  <c r="U415" i="11"/>
  <c r="U416" i="11"/>
  <c r="U417" i="11"/>
  <c r="U418" i="11"/>
  <c r="U419" i="11"/>
  <c r="U420" i="11"/>
  <c r="U421" i="11"/>
  <c r="U422" i="11"/>
  <c r="U423" i="11"/>
  <c r="U424" i="11"/>
  <c r="U425" i="11"/>
  <c r="U426" i="11"/>
  <c r="U427" i="11"/>
  <c r="U428" i="11"/>
  <c r="U429" i="11"/>
  <c r="U430" i="11"/>
  <c r="U431" i="11"/>
  <c r="U432" i="11"/>
  <c r="U433" i="11"/>
  <c r="U434" i="11"/>
  <c r="U435" i="11"/>
  <c r="U436" i="11"/>
  <c r="U437" i="11"/>
  <c r="U438" i="11"/>
  <c r="U439" i="11"/>
  <c r="U440" i="11"/>
  <c r="U441" i="11"/>
  <c r="U442" i="11"/>
  <c r="U443" i="11"/>
  <c r="U444" i="11"/>
  <c r="U445" i="11"/>
  <c r="U446" i="11"/>
  <c r="U447" i="11"/>
  <c r="U448" i="11"/>
  <c r="U449" i="11"/>
  <c r="U450" i="11"/>
  <c r="U451" i="11"/>
  <c r="U452" i="11"/>
  <c r="U453" i="11"/>
  <c r="U454" i="11"/>
  <c r="U455" i="11"/>
  <c r="U456" i="11"/>
  <c r="U457" i="11"/>
  <c r="U458" i="11"/>
  <c r="U459" i="11"/>
  <c r="U460" i="11"/>
  <c r="U461" i="11"/>
  <c r="U462" i="11"/>
  <c r="U463" i="11"/>
  <c r="U464" i="11"/>
  <c r="U465" i="11"/>
  <c r="U466" i="11"/>
  <c r="U467" i="11"/>
  <c r="U468" i="11"/>
  <c r="U469" i="11"/>
  <c r="U470" i="11"/>
  <c r="U471" i="11"/>
  <c r="U472" i="11"/>
  <c r="U473" i="11"/>
  <c r="U474" i="11"/>
  <c r="U475" i="11"/>
  <c r="U476" i="11"/>
  <c r="U477" i="11"/>
  <c r="U478" i="11"/>
  <c r="U479" i="11"/>
  <c r="U480" i="11"/>
  <c r="U481" i="11"/>
  <c r="U482" i="11"/>
  <c r="U483" i="11"/>
  <c r="U484" i="11"/>
  <c r="U485" i="11"/>
  <c r="U486" i="11"/>
  <c r="U487" i="11"/>
  <c r="U488" i="11"/>
  <c r="U489" i="11"/>
  <c r="U490" i="11"/>
  <c r="U491" i="11"/>
  <c r="U492" i="11"/>
  <c r="U493" i="11"/>
  <c r="U494" i="11"/>
  <c r="U495" i="11"/>
  <c r="U496" i="11"/>
  <c r="U497" i="11"/>
  <c r="U498" i="11"/>
  <c r="U499" i="11"/>
  <c r="U500" i="11"/>
  <c r="U501" i="11"/>
  <c r="U502" i="11"/>
  <c r="U503" i="11"/>
  <c r="U504" i="11"/>
  <c r="U505" i="11"/>
  <c r="U506" i="11"/>
  <c r="U507" i="11"/>
  <c r="U508" i="11"/>
  <c r="U509" i="11"/>
  <c r="U510" i="11"/>
  <c r="U511" i="11"/>
  <c r="U512" i="11"/>
  <c r="U513" i="11"/>
  <c r="U514" i="11"/>
  <c r="U515" i="11"/>
  <c r="U516" i="11"/>
  <c r="U517" i="11"/>
  <c r="U518" i="11"/>
  <c r="U519" i="11"/>
  <c r="U520" i="11"/>
  <c r="U521" i="11"/>
  <c r="U522" i="11"/>
  <c r="U523" i="11"/>
  <c r="U524" i="11"/>
  <c r="U525" i="11"/>
  <c r="U526" i="11"/>
  <c r="U527" i="11"/>
  <c r="U528" i="11"/>
  <c r="U529" i="11"/>
  <c r="U530" i="11"/>
  <c r="U531" i="11"/>
  <c r="U532" i="11"/>
  <c r="U533" i="11"/>
  <c r="U534" i="11"/>
  <c r="U535" i="11"/>
  <c r="U536" i="11"/>
  <c r="U537" i="11"/>
  <c r="U538" i="11"/>
  <c r="U539" i="11"/>
  <c r="U540" i="11"/>
  <c r="U541" i="11"/>
  <c r="U542" i="11"/>
  <c r="U543" i="11"/>
  <c r="U544" i="11"/>
  <c r="U545" i="11"/>
  <c r="U546" i="11"/>
  <c r="U547" i="11"/>
  <c r="U548" i="11"/>
  <c r="U549" i="11"/>
  <c r="U550" i="11"/>
  <c r="U551" i="11"/>
  <c r="U552" i="11"/>
  <c r="U553" i="11"/>
  <c r="U554" i="11"/>
  <c r="U555" i="11"/>
  <c r="U556" i="11"/>
  <c r="U557" i="11"/>
  <c r="U558" i="11"/>
  <c r="U559" i="11"/>
  <c r="U560" i="11"/>
  <c r="U561" i="11"/>
  <c r="U562" i="11"/>
  <c r="U563" i="11"/>
  <c r="U564" i="11"/>
  <c r="U565" i="11"/>
  <c r="U566" i="11"/>
  <c r="U567" i="11"/>
  <c r="U568" i="11"/>
  <c r="U569" i="11"/>
  <c r="U570" i="11"/>
  <c r="U571" i="11"/>
  <c r="U572" i="11"/>
  <c r="U573" i="11"/>
  <c r="U574" i="11"/>
  <c r="U575" i="11"/>
  <c r="U576" i="11"/>
  <c r="U577" i="11"/>
  <c r="U578" i="11"/>
  <c r="U579" i="11"/>
  <c r="U580" i="11"/>
  <c r="U581" i="11"/>
  <c r="U582" i="11"/>
  <c r="U583" i="11"/>
  <c r="U584" i="11"/>
  <c r="U585" i="11"/>
  <c r="U586" i="11"/>
  <c r="U587" i="11"/>
  <c r="U588" i="11"/>
  <c r="U589" i="11"/>
  <c r="U590" i="11"/>
  <c r="U591" i="11"/>
  <c r="U592" i="11"/>
  <c r="U593" i="11"/>
  <c r="U594" i="11"/>
  <c r="U595" i="11"/>
  <c r="U596" i="11"/>
  <c r="U597" i="11"/>
  <c r="U598" i="11"/>
  <c r="U599" i="11"/>
  <c r="U600" i="11"/>
  <c r="U601" i="11"/>
  <c r="U602" i="11"/>
  <c r="U603" i="11"/>
  <c r="U604" i="11"/>
  <c r="U605" i="11"/>
  <c r="U606" i="11"/>
  <c r="U607" i="11"/>
  <c r="U608" i="11"/>
  <c r="U609" i="11"/>
  <c r="U610" i="11"/>
  <c r="U611" i="11"/>
  <c r="U612" i="11"/>
  <c r="U613" i="11"/>
  <c r="U614" i="11"/>
  <c r="U615" i="11"/>
  <c r="U616" i="11"/>
  <c r="U617" i="11"/>
  <c r="U618" i="11"/>
  <c r="U619" i="11"/>
  <c r="U620" i="11"/>
  <c r="U621" i="11"/>
  <c r="U622" i="11"/>
  <c r="U623" i="11"/>
  <c r="U624" i="11"/>
  <c r="U625" i="11"/>
  <c r="U626" i="11"/>
  <c r="U627" i="11"/>
  <c r="U628" i="11"/>
  <c r="U629" i="11"/>
  <c r="U630" i="11"/>
  <c r="U631" i="11"/>
  <c r="U632" i="11"/>
  <c r="U633" i="11"/>
  <c r="U634" i="11"/>
  <c r="U635" i="11"/>
  <c r="U636" i="11"/>
  <c r="U637" i="11"/>
  <c r="U638" i="11"/>
  <c r="U639" i="11"/>
  <c r="U640" i="11"/>
  <c r="U641" i="11"/>
  <c r="U642" i="11"/>
  <c r="U643" i="11"/>
  <c r="U644" i="11"/>
  <c r="U645" i="11"/>
  <c r="U646" i="11"/>
  <c r="U647" i="11"/>
  <c r="U648" i="11"/>
  <c r="U649" i="11"/>
  <c r="U650" i="11"/>
  <c r="U651" i="11"/>
  <c r="U652" i="11"/>
  <c r="U653" i="11"/>
  <c r="U654" i="11"/>
  <c r="U655" i="11"/>
  <c r="U656" i="11"/>
  <c r="U657" i="11"/>
  <c r="U658" i="11"/>
  <c r="U659" i="11"/>
  <c r="U660" i="11"/>
  <c r="U661" i="11"/>
  <c r="U662" i="11"/>
  <c r="U663" i="11"/>
  <c r="U664" i="11"/>
  <c r="U665" i="11"/>
  <c r="U666" i="11"/>
  <c r="U667" i="11"/>
  <c r="U668" i="11"/>
  <c r="U669" i="11"/>
  <c r="U670" i="11"/>
  <c r="U671" i="11"/>
  <c r="U672" i="11"/>
  <c r="U673" i="11"/>
  <c r="U674" i="11"/>
  <c r="U675" i="11"/>
  <c r="U676" i="11"/>
  <c r="U677" i="11"/>
  <c r="U678" i="11"/>
  <c r="U679" i="11"/>
  <c r="U680" i="11"/>
  <c r="U681" i="11"/>
  <c r="U682" i="11"/>
  <c r="U683" i="11"/>
  <c r="U684" i="11"/>
  <c r="U685" i="11"/>
  <c r="U686" i="11"/>
  <c r="U687" i="11"/>
  <c r="U688" i="11"/>
  <c r="U689" i="11"/>
  <c r="U690" i="11"/>
  <c r="U691" i="11"/>
  <c r="U692" i="11"/>
  <c r="U693" i="11"/>
  <c r="U694" i="11"/>
  <c r="U695" i="11"/>
  <c r="U696" i="11"/>
  <c r="U697" i="11"/>
  <c r="U698" i="11"/>
  <c r="U699" i="11"/>
  <c r="U700" i="11"/>
  <c r="U701" i="11"/>
  <c r="U702" i="11"/>
  <c r="U703" i="11"/>
  <c r="U704" i="11"/>
  <c r="U705" i="11"/>
  <c r="U706" i="11"/>
  <c r="U707" i="11"/>
  <c r="U708" i="11"/>
  <c r="U709" i="11"/>
  <c r="U710" i="11"/>
  <c r="U711" i="11"/>
  <c r="U712" i="11"/>
  <c r="U713" i="11"/>
  <c r="U714" i="11"/>
  <c r="U715" i="11"/>
  <c r="U716" i="11"/>
  <c r="U717" i="11"/>
  <c r="U718" i="11"/>
  <c r="U719" i="11"/>
  <c r="U720" i="11"/>
  <c r="U721" i="11"/>
  <c r="U722" i="11"/>
  <c r="U723" i="11"/>
  <c r="U724" i="11"/>
  <c r="U725" i="11"/>
  <c r="U726" i="11"/>
  <c r="U727" i="11"/>
  <c r="U728" i="11"/>
  <c r="U729" i="11"/>
  <c r="U730" i="11"/>
  <c r="U731" i="11"/>
  <c r="U732" i="11"/>
  <c r="U733" i="11"/>
  <c r="U734" i="11"/>
  <c r="U735" i="11"/>
  <c r="U736" i="11"/>
  <c r="U737" i="11"/>
  <c r="U738" i="11"/>
  <c r="U739" i="11"/>
  <c r="U740" i="11"/>
  <c r="U741" i="11"/>
  <c r="U742" i="11"/>
  <c r="U743" i="11"/>
  <c r="U744" i="11"/>
  <c r="U745" i="11"/>
  <c r="U746" i="11"/>
  <c r="U747" i="11"/>
  <c r="U748" i="11"/>
  <c r="U749" i="11"/>
  <c r="U750" i="11"/>
  <c r="U751" i="11"/>
  <c r="U752" i="11"/>
  <c r="U753" i="11"/>
  <c r="U754" i="11"/>
  <c r="U755" i="11"/>
  <c r="U756" i="11"/>
  <c r="U757" i="11"/>
  <c r="U758" i="11"/>
  <c r="U759" i="11"/>
  <c r="U760" i="11"/>
  <c r="U761" i="11"/>
  <c r="U762" i="11"/>
  <c r="U763" i="11"/>
  <c r="U764" i="11"/>
  <c r="U765" i="11"/>
  <c r="U766" i="11"/>
  <c r="U767" i="11"/>
  <c r="U768" i="11"/>
  <c r="U769" i="11"/>
  <c r="U770" i="11"/>
  <c r="U771" i="11"/>
  <c r="U772" i="11"/>
  <c r="U773" i="11"/>
  <c r="U774" i="11"/>
  <c r="U775" i="11"/>
  <c r="U776" i="11"/>
  <c r="U777" i="11"/>
  <c r="U778" i="11"/>
  <c r="U779" i="11"/>
  <c r="U780" i="11"/>
  <c r="U781" i="11"/>
  <c r="U782" i="11"/>
  <c r="U783" i="11"/>
  <c r="U784" i="11"/>
  <c r="U785" i="11"/>
  <c r="U786" i="11"/>
  <c r="U787" i="11"/>
  <c r="U788" i="11"/>
  <c r="U789" i="11"/>
  <c r="U790" i="11"/>
  <c r="U791" i="11"/>
  <c r="U792" i="11"/>
  <c r="U793" i="11"/>
  <c r="U794" i="11"/>
  <c r="U795" i="11"/>
  <c r="U796" i="11"/>
  <c r="U797" i="11"/>
  <c r="U798" i="11"/>
  <c r="U799" i="11"/>
  <c r="U800" i="11"/>
  <c r="U801" i="11"/>
  <c r="U802" i="11"/>
  <c r="U803" i="11"/>
  <c r="U804" i="11"/>
  <c r="U805" i="11"/>
  <c r="U806" i="11"/>
  <c r="U807" i="11"/>
  <c r="U808" i="11"/>
  <c r="U809" i="11"/>
  <c r="U810" i="11"/>
  <c r="U811" i="11"/>
  <c r="U812" i="11"/>
  <c r="U813" i="11"/>
  <c r="U814" i="11"/>
  <c r="U815" i="11"/>
  <c r="U816" i="11"/>
  <c r="U817" i="11"/>
  <c r="U818" i="11"/>
  <c r="U819" i="11"/>
  <c r="U820" i="11"/>
  <c r="U821" i="11"/>
  <c r="U822" i="11"/>
  <c r="U823" i="11"/>
  <c r="U824" i="11"/>
  <c r="U825" i="11"/>
  <c r="U826" i="11"/>
  <c r="U827" i="11"/>
  <c r="U828" i="11"/>
  <c r="U829" i="11"/>
  <c r="U830" i="11"/>
  <c r="U831" i="11"/>
  <c r="U832" i="11"/>
  <c r="U833" i="11"/>
  <c r="U834" i="11"/>
  <c r="U835" i="11"/>
  <c r="U836" i="11"/>
  <c r="U837" i="11"/>
  <c r="U838" i="11"/>
  <c r="U839" i="11"/>
  <c r="U840" i="11"/>
  <c r="U841" i="11"/>
  <c r="U842" i="11"/>
  <c r="U843" i="11"/>
  <c r="U844" i="11"/>
  <c r="U845" i="11"/>
  <c r="U846" i="11"/>
  <c r="U847" i="11"/>
  <c r="U848" i="11"/>
  <c r="U849" i="11"/>
  <c r="U850" i="11"/>
  <c r="U851" i="11"/>
  <c r="U852" i="11"/>
  <c r="U853" i="11"/>
  <c r="U854" i="11"/>
  <c r="U855" i="11"/>
  <c r="U856" i="11"/>
  <c r="U857" i="11"/>
  <c r="U858" i="11"/>
  <c r="U859" i="11"/>
  <c r="U860" i="11"/>
  <c r="U861" i="11"/>
  <c r="U862" i="11"/>
  <c r="U863" i="11"/>
  <c r="U864" i="11"/>
  <c r="U865" i="11"/>
  <c r="U866" i="11"/>
  <c r="U867" i="11"/>
  <c r="U868" i="11"/>
  <c r="U869" i="11"/>
  <c r="U870" i="11"/>
  <c r="U871" i="11"/>
  <c r="U872" i="11"/>
  <c r="U873" i="11"/>
  <c r="U874" i="11"/>
  <c r="U875" i="11"/>
  <c r="U876" i="11"/>
  <c r="U877" i="11"/>
  <c r="U878" i="11"/>
  <c r="U879" i="11"/>
  <c r="U880" i="11"/>
  <c r="U881" i="11"/>
  <c r="U882" i="11"/>
  <c r="U883" i="11"/>
  <c r="U884" i="11"/>
  <c r="U885" i="11"/>
  <c r="U886" i="11"/>
  <c r="U887" i="11"/>
  <c r="U888" i="11"/>
  <c r="U889" i="11"/>
  <c r="U890" i="11"/>
  <c r="U891" i="11"/>
  <c r="U892" i="11"/>
  <c r="U893" i="11"/>
  <c r="U894" i="11"/>
  <c r="U895" i="11"/>
  <c r="U896" i="11"/>
  <c r="U897" i="11"/>
  <c r="U898" i="11"/>
  <c r="U899" i="11"/>
  <c r="U900" i="11"/>
  <c r="U901" i="11"/>
  <c r="U902" i="11"/>
  <c r="U903" i="11"/>
  <c r="U904" i="11"/>
  <c r="U905" i="11"/>
  <c r="U906" i="11"/>
  <c r="U907" i="11"/>
  <c r="U908" i="11"/>
  <c r="U909" i="11"/>
  <c r="U910" i="11"/>
  <c r="U911" i="11"/>
  <c r="U912" i="11"/>
  <c r="U913" i="11"/>
  <c r="U914" i="11"/>
  <c r="U915" i="11"/>
  <c r="U916" i="11"/>
  <c r="U917" i="11"/>
  <c r="U918" i="11"/>
  <c r="U919" i="11"/>
  <c r="U920" i="11"/>
  <c r="U921" i="11"/>
  <c r="U922" i="11"/>
  <c r="U923" i="11"/>
  <c r="U924" i="11"/>
  <c r="U925" i="11"/>
  <c r="U926" i="11"/>
  <c r="U927" i="11"/>
  <c r="U928" i="11"/>
  <c r="U929" i="11"/>
  <c r="U930" i="11"/>
  <c r="U931" i="11"/>
  <c r="U932" i="11"/>
  <c r="U933" i="11"/>
  <c r="U934" i="11"/>
  <c r="U935" i="11"/>
  <c r="U936" i="11"/>
  <c r="U937" i="11"/>
  <c r="U938" i="11"/>
  <c r="U939" i="11"/>
  <c r="U940" i="11"/>
  <c r="U941" i="11"/>
  <c r="U942" i="11"/>
  <c r="U943" i="11"/>
  <c r="U944" i="11"/>
  <c r="U945" i="11"/>
  <c r="U946" i="11"/>
  <c r="U947" i="11"/>
  <c r="U948" i="11"/>
  <c r="U949" i="11"/>
  <c r="U950" i="11"/>
  <c r="U951" i="11"/>
  <c r="U952" i="11"/>
  <c r="U953" i="11"/>
  <c r="U954" i="11"/>
  <c r="U955" i="11"/>
  <c r="U956" i="11"/>
  <c r="U957" i="11"/>
  <c r="U958" i="11"/>
  <c r="U959" i="11"/>
  <c r="U960" i="11"/>
  <c r="U961" i="11"/>
  <c r="U962" i="11"/>
  <c r="U963" i="11"/>
  <c r="U964" i="11"/>
  <c r="U965" i="11"/>
  <c r="U966" i="11"/>
  <c r="U967" i="11"/>
  <c r="U968" i="11"/>
  <c r="U969" i="11"/>
  <c r="U970" i="11"/>
  <c r="U971" i="11"/>
  <c r="U972" i="11"/>
  <c r="U973" i="11"/>
  <c r="U974" i="11"/>
  <c r="U975" i="11"/>
  <c r="U976" i="11"/>
  <c r="U977" i="11"/>
  <c r="U978" i="11"/>
  <c r="U979" i="11"/>
  <c r="U980" i="11"/>
  <c r="U981" i="11"/>
  <c r="U982" i="11"/>
  <c r="U983" i="11"/>
  <c r="U984" i="11"/>
  <c r="U985" i="11"/>
  <c r="U986" i="11"/>
  <c r="U987" i="11"/>
  <c r="U988" i="11"/>
  <c r="U989" i="11"/>
  <c r="U990" i="11"/>
  <c r="U991" i="11"/>
  <c r="U992" i="11"/>
  <c r="U993" i="11"/>
  <c r="U994" i="11"/>
  <c r="U995" i="11"/>
  <c r="U996" i="11"/>
  <c r="U997" i="11"/>
  <c r="U998" i="11"/>
  <c r="U999" i="11"/>
  <c r="U1000" i="11"/>
  <c r="U1001" i="11"/>
  <c r="U1002" i="11"/>
  <c r="U1003" i="11"/>
  <c r="U1004" i="11"/>
  <c r="U1005" i="11"/>
  <c r="U1006" i="11"/>
  <c r="U1007" i="11"/>
  <c r="U1008" i="11"/>
  <c r="U1009" i="11"/>
  <c r="U1010" i="11"/>
  <c r="U1011" i="11"/>
  <c r="U1012" i="11"/>
  <c r="U1013" i="11"/>
  <c r="U1014" i="11"/>
  <c r="U1015" i="11"/>
  <c r="U1016" i="11"/>
  <c r="U1017" i="11"/>
  <c r="U1018" i="11"/>
  <c r="U1019" i="11"/>
  <c r="U1020" i="11"/>
  <c r="U1021" i="11"/>
  <c r="U1022" i="11"/>
  <c r="U1023" i="11"/>
  <c r="U1024" i="11"/>
  <c r="U1025" i="11"/>
  <c r="U1026" i="11"/>
  <c r="U1027" i="11"/>
  <c r="U1028" i="11"/>
  <c r="U1029" i="11"/>
  <c r="U1030" i="11"/>
  <c r="U1031" i="11"/>
  <c r="U1032" i="11"/>
  <c r="U1033" i="11"/>
  <c r="U1034" i="11"/>
  <c r="U1035" i="11"/>
  <c r="U1036" i="11"/>
  <c r="U1037" i="11"/>
  <c r="U1038" i="11"/>
  <c r="U1039" i="11"/>
  <c r="U1040" i="11"/>
  <c r="U1041" i="11"/>
  <c r="U1042" i="11"/>
  <c r="U1043" i="11"/>
  <c r="U1044" i="11"/>
  <c r="U1045" i="11"/>
  <c r="U1046" i="11"/>
  <c r="U1047" i="11"/>
  <c r="U1048" i="11"/>
  <c r="U1049" i="11"/>
  <c r="U1050" i="11"/>
  <c r="U1051" i="11"/>
  <c r="U1052" i="11"/>
  <c r="U1053" i="11"/>
  <c r="U1054" i="11"/>
  <c r="U1055" i="11"/>
  <c r="U1056" i="11"/>
  <c r="U1057" i="11"/>
  <c r="U1058" i="11"/>
  <c r="U1059" i="11"/>
  <c r="U1060" i="11"/>
  <c r="U1061" i="11"/>
  <c r="U1062" i="11"/>
  <c r="U1063" i="11"/>
  <c r="U1064" i="11"/>
  <c r="U1065" i="11"/>
  <c r="U1066" i="11"/>
  <c r="U1067" i="11"/>
  <c r="U1068" i="11"/>
  <c r="U1069" i="11"/>
  <c r="U1070" i="11"/>
  <c r="U1071" i="11"/>
  <c r="U1072" i="11"/>
  <c r="U1073" i="11"/>
  <c r="U1074" i="11"/>
  <c r="U1075" i="11"/>
  <c r="U1076" i="11"/>
  <c r="U1077" i="11"/>
  <c r="U1078" i="11"/>
  <c r="U1079" i="11"/>
  <c r="U1080" i="11"/>
  <c r="U1081" i="11"/>
  <c r="U1082" i="11"/>
  <c r="U1083" i="11"/>
  <c r="U1084" i="11"/>
  <c r="U1085" i="11"/>
  <c r="U1086" i="11"/>
  <c r="U1087" i="11"/>
  <c r="U1088" i="11"/>
  <c r="U1089" i="11"/>
  <c r="U1090" i="11"/>
  <c r="U1091" i="11"/>
  <c r="U1092" i="11"/>
  <c r="U1093" i="11"/>
  <c r="U1094" i="11"/>
  <c r="U1095" i="11"/>
  <c r="U1096" i="11"/>
  <c r="U1097" i="11"/>
  <c r="U1098" i="11"/>
  <c r="U1099" i="11"/>
  <c r="U1100" i="11"/>
  <c r="U1101" i="11"/>
  <c r="U1102" i="11"/>
  <c r="U1103" i="11"/>
  <c r="U1104" i="11"/>
  <c r="U1105" i="11"/>
  <c r="U1106" i="11"/>
  <c r="U1107" i="11"/>
  <c r="U1108" i="11"/>
  <c r="U1109" i="11"/>
  <c r="U1110" i="11"/>
  <c r="U1111" i="11"/>
  <c r="U1112" i="11"/>
  <c r="U1113" i="11"/>
  <c r="U1114" i="11"/>
  <c r="U1115" i="11"/>
  <c r="U1116" i="11"/>
  <c r="U1117" i="11"/>
  <c r="U1118" i="11"/>
  <c r="U1119" i="11"/>
  <c r="U1120" i="11"/>
  <c r="U1121" i="11"/>
  <c r="U1122" i="11"/>
  <c r="U1123" i="11"/>
  <c r="U1124" i="11"/>
  <c r="U1125" i="11"/>
  <c r="U1126" i="11"/>
  <c r="U1127" i="11"/>
  <c r="U1128" i="11"/>
  <c r="U1129" i="11"/>
  <c r="U1130" i="11"/>
  <c r="U1131" i="11"/>
  <c r="U1132" i="11"/>
  <c r="U1133" i="11"/>
  <c r="U1134" i="11"/>
  <c r="U1135" i="11"/>
  <c r="U1136" i="11"/>
  <c r="U1137" i="11"/>
  <c r="U1138" i="11"/>
  <c r="U1139" i="11"/>
  <c r="U1140" i="11"/>
  <c r="U1141" i="11"/>
  <c r="U1142" i="11"/>
  <c r="U1143" i="11"/>
  <c r="U1144" i="11"/>
  <c r="U1145" i="11"/>
  <c r="U1146" i="11"/>
  <c r="U1147" i="11"/>
  <c r="U1148" i="11"/>
  <c r="U1149" i="11"/>
  <c r="U1150" i="11"/>
  <c r="U1151" i="11"/>
  <c r="U1152" i="11"/>
  <c r="U1153" i="11"/>
  <c r="U1154" i="11"/>
  <c r="U1155" i="11"/>
  <c r="U1156" i="11"/>
  <c r="U1157" i="11"/>
  <c r="U1158" i="11"/>
  <c r="U1159" i="11"/>
  <c r="U1160" i="11"/>
  <c r="U1161" i="11"/>
  <c r="U1162" i="11"/>
  <c r="U1163" i="11"/>
  <c r="U1164" i="11"/>
  <c r="U1165" i="11"/>
  <c r="U1166" i="11"/>
  <c r="U1167" i="11"/>
  <c r="U1168" i="11"/>
  <c r="U1169" i="11"/>
  <c r="U1170" i="11"/>
  <c r="U1171" i="11"/>
  <c r="U1172" i="11"/>
  <c r="U1173" i="11"/>
  <c r="U1174" i="11"/>
  <c r="U1175" i="11"/>
  <c r="U1176" i="11"/>
  <c r="U1177" i="11"/>
  <c r="U1178" i="11"/>
  <c r="U1179" i="11"/>
  <c r="U1180" i="11"/>
  <c r="U1181" i="11"/>
  <c r="U1182" i="11"/>
  <c r="U1183" i="11"/>
  <c r="U1184" i="11"/>
  <c r="U1185" i="11"/>
  <c r="U1186" i="11"/>
  <c r="U1187" i="11"/>
  <c r="U1188" i="11"/>
  <c r="U1189" i="11"/>
  <c r="U1190" i="11"/>
  <c r="U1191" i="11"/>
  <c r="U1192" i="11"/>
  <c r="U1193" i="11"/>
  <c r="U1194" i="11"/>
  <c r="U1195" i="11"/>
  <c r="U1196" i="11"/>
  <c r="U1197" i="11"/>
  <c r="U1198" i="11"/>
  <c r="U1199" i="11"/>
  <c r="U1200" i="11"/>
  <c r="U1201" i="11"/>
  <c r="U1202" i="11"/>
  <c r="U1203" i="11"/>
  <c r="U1204" i="11"/>
  <c r="U1205" i="11"/>
  <c r="U1206" i="11"/>
  <c r="U1207" i="11"/>
  <c r="U1208" i="11"/>
  <c r="U1209" i="11"/>
  <c r="U1210" i="11"/>
  <c r="U1211" i="11"/>
  <c r="U1212" i="11"/>
  <c r="U1213" i="11"/>
  <c r="U1214" i="11"/>
  <c r="U1215" i="11"/>
  <c r="U1216" i="11"/>
  <c r="U1217" i="11"/>
  <c r="U1218" i="11"/>
  <c r="U1219" i="11"/>
  <c r="U1220" i="11"/>
  <c r="U1221" i="11"/>
  <c r="U1222" i="11"/>
  <c r="U1223" i="11"/>
  <c r="U1224" i="11"/>
  <c r="U1225" i="11"/>
  <c r="U1226" i="11"/>
  <c r="U1227" i="11"/>
  <c r="U1228" i="11"/>
  <c r="U1229" i="11"/>
  <c r="U1230" i="11"/>
  <c r="U1231" i="11"/>
  <c r="U1232" i="11"/>
  <c r="U1233" i="11"/>
  <c r="U1234" i="11"/>
  <c r="U1235" i="11"/>
  <c r="U1236" i="11"/>
  <c r="U1237" i="11"/>
  <c r="U1238" i="11"/>
  <c r="U1239" i="11"/>
  <c r="U1240" i="11"/>
  <c r="U1241" i="11"/>
  <c r="U1242" i="11"/>
  <c r="U1243" i="11"/>
  <c r="U1244" i="11"/>
  <c r="U1245" i="11"/>
  <c r="U1246" i="11"/>
  <c r="U1247" i="11"/>
  <c r="U1248" i="11"/>
  <c r="U1249" i="11"/>
  <c r="U1250" i="11"/>
  <c r="U1251" i="11"/>
  <c r="U1252" i="11"/>
  <c r="U1253" i="11"/>
  <c r="U1254" i="11"/>
  <c r="U1255" i="11"/>
  <c r="U1256" i="11"/>
  <c r="U1257" i="11"/>
  <c r="U1258" i="11"/>
  <c r="U1259" i="11"/>
  <c r="U1260" i="11"/>
  <c r="U1261" i="11"/>
  <c r="U1262" i="11"/>
  <c r="U1263" i="11"/>
  <c r="U1264" i="11"/>
  <c r="U1265" i="11"/>
  <c r="U1266" i="11"/>
  <c r="U1267" i="11"/>
  <c r="U1268" i="11"/>
  <c r="U1269" i="11"/>
  <c r="U1270" i="11"/>
  <c r="U1271" i="11"/>
  <c r="U1272" i="11"/>
  <c r="U1273" i="11"/>
  <c r="U1274" i="11"/>
  <c r="U1275" i="11"/>
  <c r="U1276" i="11"/>
  <c r="U1277" i="11"/>
  <c r="U1278" i="11"/>
  <c r="U1279" i="11"/>
  <c r="U1280" i="11"/>
  <c r="U1281" i="11"/>
  <c r="U1282" i="11"/>
  <c r="U1283" i="11"/>
  <c r="U1284" i="11"/>
  <c r="U1285" i="11"/>
  <c r="U1286" i="11"/>
  <c r="U1287" i="11"/>
  <c r="U1288" i="11"/>
  <c r="U1289" i="11"/>
  <c r="U1290" i="11"/>
  <c r="U1291" i="11"/>
  <c r="U1292" i="11"/>
  <c r="U1293" i="11"/>
  <c r="U1294" i="11"/>
  <c r="U1295" i="11"/>
  <c r="U1296" i="11"/>
  <c r="U1297" i="11"/>
  <c r="U1298" i="11"/>
  <c r="U1299" i="11"/>
  <c r="U1300" i="11"/>
  <c r="U1301" i="11"/>
  <c r="U1302" i="11"/>
  <c r="U1303" i="11"/>
  <c r="U1304" i="11"/>
  <c r="U1305" i="11"/>
  <c r="U1306" i="11"/>
  <c r="U1307" i="11"/>
  <c r="U1308" i="11"/>
  <c r="U1309" i="11"/>
  <c r="U1310" i="11"/>
  <c r="U1311" i="11"/>
  <c r="U1312" i="11"/>
  <c r="U1313" i="11"/>
  <c r="U1314" i="11"/>
  <c r="U1315" i="11"/>
  <c r="U1316" i="11"/>
  <c r="U1317" i="11"/>
  <c r="U1318" i="11"/>
  <c r="U1319" i="11"/>
  <c r="U1320" i="11"/>
  <c r="U1321" i="11"/>
  <c r="U1322" i="11"/>
  <c r="U1323" i="11"/>
  <c r="U1324" i="11"/>
  <c r="U1325" i="11"/>
  <c r="U1326" i="11"/>
  <c r="U1327" i="11"/>
  <c r="U1328" i="11"/>
  <c r="U1329" i="11"/>
  <c r="U1330" i="11"/>
  <c r="U1331" i="11"/>
  <c r="U1332" i="11"/>
  <c r="U1333" i="11"/>
  <c r="U1334" i="11"/>
  <c r="U1335" i="11"/>
  <c r="U1336" i="11"/>
  <c r="U1337" i="11"/>
  <c r="U1338" i="11"/>
  <c r="U1339" i="11"/>
  <c r="U1340" i="11"/>
  <c r="U1341" i="11"/>
  <c r="U1342" i="11"/>
  <c r="U1343" i="11"/>
  <c r="U1344" i="11"/>
  <c r="U1345" i="11"/>
  <c r="U1346" i="11"/>
  <c r="U1347" i="11"/>
  <c r="U1348" i="11"/>
  <c r="U1349" i="11"/>
  <c r="U1350" i="11"/>
  <c r="U1351" i="11"/>
  <c r="U1352" i="11"/>
  <c r="U1353" i="11"/>
  <c r="U1354" i="11"/>
  <c r="U1355" i="11"/>
  <c r="U1356" i="11"/>
  <c r="U1357" i="11"/>
  <c r="U1358" i="11"/>
  <c r="U1359" i="11"/>
  <c r="U1360" i="11"/>
  <c r="U1361" i="11"/>
  <c r="U1362" i="11"/>
  <c r="U1363" i="11"/>
  <c r="U1364" i="11"/>
  <c r="U1365" i="11"/>
  <c r="U1366" i="11"/>
  <c r="U1367" i="11"/>
  <c r="U1368" i="11"/>
  <c r="U1369" i="11"/>
  <c r="U1370" i="11"/>
  <c r="U1371" i="11"/>
  <c r="U1372" i="11"/>
  <c r="U1373" i="11"/>
  <c r="U1374" i="11"/>
  <c r="U1375" i="11"/>
  <c r="U1376" i="11"/>
  <c r="U1377" i="11"/>
  <c r="U1378" i="11"/>
  <c r="U1379" i="11"/>
  <c r="U1380" i="11"/>
  <c r="U1381" i="11"/>
  <c r="U1382" i="11"/>
  <c r="U1383" i="11"/>
  <c r="U1384" i="11"/>
  <c r="U1385" i="11"/>
  <c r="U1386" i="11"/>
  <c r="U1387" i="11"/>
  <c r="U1388" i="11"/>
  <c r="U1389" i="11"/>
  <c r="U1390" i="11"/>
  <c r="U1391" i="11"/>
  <c r="U1392" i="11"/>
  <c r="U1393" i="11"/>
  <c r="U1394" i="11"/>
  <c r="U1395" i="11"/>
  <c r="U1396" i="11"/>
  <c r="U1397" i="11"/>
  <c r="U1398" i="11"/>
  <c r="U1399" i="11"/>
  <c r="U1400" i="11"/>
  <c r="U1401" i="11"/>
  <c r="U1402" i="11"/>
  <c r="U1403" i="11"/>
  <c r="U1404" i="11"/>
  <c r="U1405" i="11"/>
  <c r="U1406" i="11"/>
  <c r="U1407" i="11"/>
  <c r="U1408" i="11"/>
  <c r="U1409" i="11"/>
  <c r="U1410" i="11"/>
  <c r="U1411" i="11"/>
  <c r="U1412" i="11"/>
  <c r="U1413" i="11"/>
  <c r="U1414" i="11"/>
  <c r="U1415" i="11"/>
  <c r="U1416" i="11"/>
  <c r="U1417" i="11"/>
  <c r="U1418" i="11"/>
  <c r="U1419" i="11"/>
  <c r="U1420" i="11"/>
  <c r="U1421" i="11"/>
  <c r="U1422" i="11"/>
  <c r="U1423" i="11"/>
  <c r="U1424" i="11"/>
  <c r="U1425" i="11"/>
  <c r="U1426" i="11"/>
  <c r="U1427" i="11"/>
  <c r="U1428" i="11"/>
  <c r="U1429" i="11"/>
  <c r="U1430" i="11"/>
  <c r="U1431" i="11"/>
  <c r="U1432" i="11"/>
  <c r="U1433" i="11"/>
  <c r="U1434" i="11"/>
  <c r="U1435" i="11"/>
  <c r="U1436" i="11"/>
  <c r="U1437" i="11"/>
  <c r="U1438" i="11"/>
  <c r="U1439" i="11"/>
  <c r="U1440" i="11"/>
  <c r="U1441" i="11"/>
  <c r="U1442" i="11"/>
  <c r="U1443" i="11"/>
  <c r="U1444" i="11"/>
  <c r="U1445" i="11"/>
  <c r="U1446" i="11"/>
  <c r="U1447" i="11"/>
  <c r="U1448" i="11"/>
  <c r="U1449" i="11"/>
  <c r="U1450" i="11"/>
  <c r="U1451" i="11"/>
  <c r="U1452" i="11"/>
  <c r="U1453" i="11"/>
  <c r="U1454" i="11"/>
  <c r="U1455" i="11"/>
  <c r="U1456" i="11"/>
  <c r="U1457" i="11"/>
  <c r="U1458" i="11"/>
  <c r="U1459" i="11"/>
  <c r="U1460" i="11"/>
  <c r="U1461" i="11"/>
  <c r="U1462" i="11"/>
  <c r="U1463" i="11"/>
  <c r="U1464" i="11"/>
  <c r="U1465" i="11"/>
  <c r="U1466" i="11"/>
  <c r="U1467" i="11"/>
  <c r="U1468" i="11"/>
  <c r="U1469" i="11"/>
  <c r="U1470" i="11"/>
  <c r="U1471" i="11"/>
  <c r="U1472" i="11"/>
  <c r="U1473" i="11"/>
  <c r="U1474" i="11"/>
  <c r="U1475" i="11"/>
  <c r="U1476" i="11"/>
  <c r="U1477" i="11"/>
  <c r="U1478" i="11"/>
  <c r="U1479" i="11"/>
  <c r="U1480" i="11"/>
  <c r="U1481" i="11"/>
  <c r="U1482" i="11"/>
  <c r="U1483" i="11"/>
  <c r="U1484" i="11"/>
  <c r="U1485" i="11"/>
  <c r="U1486" i="11"/>
  <c r="U1487" i="11"/>
  <c r="U1488" i="11"/>
  <c r="U1489" i="11"/>
  <c r="U1490" i="11"/>
  <c r="U1491" i="11"/>
  <c r="U1492" i="11"/>
  <c r="U1493" i="11"/>
  <c r="U1494" i="11"/>
  <c r="U1495" i="11"/>
  <c r="U1496" i="11"/>
  <c r="U1497" i="11"/>
  <c r="U1498" i="11"/>
  <c r="U1499" i="11"/>
  <c r="U1500" i="11"/>
  <c r="U1501" i="11"/>
  <c r="U1502" i="11"/>
  <c r="U1503" i="11"/>
  <c r="U1504" i="11"/>
  <c r="U1505" i="11"/>
  <c r="U1506" i="11"/>
  <c r="U1507" i="11"/>
  <c r="U1508" i="11"/>
  <c r="U1509" i="11"/>
  <c r="U1510" i="11"/>
  <c r="U1511" i="11"/>
  <c r="U1512" i="11"/>
  <c r="U1513" i="11"/>
  <c r="U1514" i="11"/>
  <c r="U1515" i="11"/>
  <c r="U1516" i="11"/>
  <c r="U1517" i="11"/>
  <c r="U1518" i="11"/>
  <c r="U1519" i="11"/>
  <c r="U1520" i="11"/>
  <c r="U1521" i="11"/>
  <c r="U1522" i="11"/>
  <c r="U1523" i="11"/>
  <c r="U1524" i="11"/>
  <c r="U1525" i="11"/>
  <c r="U1526" i="11"/>
  <c r="U1527" i="11"/>
  <c r="U1528" i="11"/>
  <c r="U1529" i="11"/>
  <c r="U1530" i="11"/>
  <c r="U1531" i="11"/>
  <c r="U1532" i="11"/>
  <c r="U1533" i="11"/>
  <c r="U1534" i="11"/>
  <c r="U1535" i="11"/>
  <c r="U1536" i="11"/>
  <c r="U1537" i="11"/>
  <c r="U1538" i="11"/>
  <c r="U1539" i="11"/>
  <c r="U1540" i="11"/>
  <c r="U1541" i="11"/>
  <c r="U1542" i="11"/>
  <c r="U1543" i="11"/>
  <c r="U1544" i="11"/>
  <c r="U1545" i="11"/>
  <c r="U1546" i="11"/>
  <c r="U1547" i="11"/>
  <c r="U1548" i="11"/>
  <c r="U1549" i="11"/>
  <c r="U1550" i="11"/>
  <c r="U1551" i="11"/>
  <c r="U1552" i="11"/>
  <c r="U1553" i="11"/>
  <c r="U1554" i="11"/>
  <c r="U1555" i="11"/>
  <c r="U1556" i="11"/>
  <c r="U1557" i="11"/>
  <c r="U1558" i="11"/>
  <c r="U1559" i="11"/>
  <c r="U1560" i="11"/>
  <c r="U1561" i="11"/>
  <c r="U1562" i="11"/>
  <c r="U1563" i="11"/>
  <c r="U1564" i="11"/>
  <c r="U1565" i="11"/>
  <c r="U1566" i="11"/>
  <c r="U1567" i="11"/>
  <c r="U1568" i="11"/>
  <c r="U1569" i="11"/>
  <c r="U1570" i="11"/>
  <c r="U1571" i="11"/>
  <c r="U1572" i="11"/>
  <c r="U1573" i="11"/>
  <c r="U1574" i="11"/>
  <c r="U1575" i="11"/>
  <c r="U1576" i="11"/>
  <c r="U1577" i="11"/>
  <c r="U1578" i="11"/>
  <c r="U1579" i="11"/>
  <c r="U1580" i="11"/>
  <c r="U1581" i="11"/>
  <c r="U1582" i="11"/>
  <c r="U1583" i="11"/>
  <c r="U1584" i="11"/>
  <c r="U1585" i="11"/>
  <c r="U1586" i="11"/>
  <c r="U1587" i="11"/>
  <c r="U1588" i="11"/>
  <c r="U1589" i="11"/>
  <c r="U1590" i="11"/>
  <c r="U1591" i="11"/>
  <c r="U1592" i="11"/>
  <c r="U1593" i="11"/>
  <c r="U1594" i="11"/>
  <c r="U1595" i="11"/>
  <c r="U1596" i="11"/>
  <c r="U1597" i="11"/>
  <c r="U1598" i="11"/>
  <c r="U1599" i="11"/>
  <c r="U1600" i="11"/>
  <c r="U1601" i="11"/>
  <c r="U1602" i="11"/>
  <c r="U1603" i="11"/>
  <c r="U1604" i="11"/>
  <c r="U1605" i="11"/>
  <c r="U1606" i="11"/>
  <c r="U1607" i="11"/>
  <c r="U1608" i="11"/>
  <c r="U1609" i="11"/>
  <c r="U1610" i="11"/>
  <c r="U1611" i="11"/>
  <c r="U1612" i="11"/>
  <c r="U1613" i="11"/>
  <c r="U1614" i="11"/>
  <c r="U1615" i="11"/>
  <c r="U1616" i="11"/>
  <c r="U1617" i="11"/>
  <c r="U1618" i="11"/>
  <c r="U1619" i="11"/>
  <c r="U1620" i="11"/>
  <c r="U1621" i="11"/>
  <c r="U1622" i="11"/>
  <c r="U1623" i="11"/>
  <c r="U1624" i="11"/>
  <c r="U1625" i="11"/>
  <c r="U1626" i="11"/>
  <c r="U1627" i="11"/>
  <c r="U1628" i="11"/>
  <c r="U1629" i="11"/>
  <c r="U1630" i="11"/>
  <c r="U1631" i="11"/>
  <c r="U1632" i="11"/>
  <c r="U1633" i="11"/>
  <c r="U1634" i="11"/>
  <c r="U1635" i="11"/>
  <c r="U1636" i="11"/>
  <c r="U1637" i="11"/>
  <c r="U1638" i="11"/>
  <c r="U1639" i="11"/>
  <c r="U1640" i="11"/>
  <c r="U1641" i="11"/>
  <c r="U1642" i="11"/>
  <c r="U1643" i="11"/>
  <c r="U1644" i="11"/>
  <c r="U1645" i="11"/>
  <c r="U1646" i="11"/>
  <c r="U1647" i="11"/>
  <c r="U1648" i="11"/>
  <c r="U1649" i="11"/>
  <c r="U1650" i="11"/>
  <c r="U1651" i="11"/>
  <c r="U1652" i="11"/>
  <c r="U1653" i="11"/>
  <c r="U1654" i="11"/>
  <c r="U1655" i="11"/>
  <c r="U1656" i="11"/>
  <c r="U1657" i="11"/>
  <c r="U1658" i="11"/>
  <c r="U1659" i="11"/>
  <c r="U1660" i="11"/>
  <c r="U1661" i="11"/>
  <c r="U1662" i="11"/>
  <c r="U1663" i="11"/>
  <c r="U1664" i="11"/>
  <c r="U1665" i="11"/>
  <c r="U1666" i="11"/>
  <c r="U1667" i="11"/>
  <c r="U1668" i="11"/>
  <c r="U1669" i="11"/>
  <c r="U1670" i="11"/>
  <c r="U1671" i="11"/>
  <c r="U1672" i="11"/>
  <c r="U1673" i="11"/>
  <c r="U1674" i="11"/>
  <c r="U1675" i="11"/>
  <c r="U1676" i="11"/>
  <c r="U1677" i="11"/>
  <c r="U1678" i="11"/>
  <c r="U1679" i="11"/>
  <c r="U1680" i="11"/>
  <c r="U1681" i="11"/>
  <c r="U1682" i="11"/>
  <c r="U1683" i="11"/>
  <c r="U1684" i="11"/>
  <c r="U1685" i="11"/>
  <c r="U1686" i="11"/>
  <c r="U1687" i="11"/>
  <c r="U1688" i="11"/>
  <c r="U1689" i="11"/>
  <c r="U1690" i="11"/>
  <c r="U1691" i="11"/>
  <c r="U1692" i="11"/>
  <c r="U1693" i="11"/>
  <c r="U1694" i="11"/>
  <c r="U1695" i="11"/>
  <c r="U1696" i="11"/>
  <c r="U1697" i="11"/>
  <c r="U1698" i="11"/>
  <c r="U1699" i="11"/>
  <c r="U1700" i="11"/>
  <c r="U1701" i="11"/>
  <c r="U1702" i="11"/>
  <c r="U1703" i="11"/>
  <c r="U1704" i="11"/>
  <c r="U1705" i="11"/>
  <c r="U1706" i="11"/>
  <c r="U1707" i="11"/>
  <c r="U1708" i="11"/>
  <c r="U1709" i="11"/>
  <c r="U1710" i="11"/>
  <c r="U1711" i="11"/>
  <c r="U1712" i="11"/>
  <c r="U1713" i="11"/>
  <c r="U1714" i="11"/>
  <c r="U1715" i="11"/>
  <c r="U1716" i="11"/>
  <c r="U1717" i="11"/>
  <c r="U1718" i="11"/>
  <c r="U1719" i="11"/>
  <c r="U1720" i="11"/>
  <c r="U1721" i="11"/>
  <c r="U1722" i="11"/>
  <c r="U1723" i="11"/>
  <c r="U1724" i="11"/>
  <c r="U1725" i="11"/>
  <c r="U1726" i="11"/>
  <c r="U1727" i="11"/>
  <c r="U1728" i="11"/>
  <c r="U1729" i="11"/>
  <c r="U1730" i="11"/>
  <c r="U1731" i="11"/>
  <c r="U1732" i="11"/>
  <c r="U1733" i="11"/>
  <c r="U1734" i="11"/>
  <c r="U1735" i="11"/>
  <c r="U1736" i="11"/>
  <c r="U1737" i="11"/>
  <c r="U1738" i="11"/>
  <c r="U1739" i="11"/>
  <c r="U1740" i="11"/>
  <c r="U1741" i="11"/>
  <c r="U1742" i="11"/>
  <c r="U1743" i="11"/>
  <c r="U1744" i="11"/>
  <c r="U1745" i="11"/>
  <c r="U1746" i="11"/>
  <c r="U1747" i="11"/>
  <c r="U1748" i="11"/>
  <c r="U1749" i="11"/>
  <c r="U1750" i="11"/>
  <c r="U1751" i="11"/>
  <c r="U1752" i="11"/>
  <c r="U1753" i="11"/>
  <c r="U1754" i="11"/>
  <c r="U1755" i="11"/>
  <c r="U1756" i="11"/>
  <c r="U1757" i="11"/>
  <c r="U1758" i="11"/>
  <c r="U1759" i="11"/>
  <c r="U1760" i="11"/>
  <c r="U1761" i="11"/>
  <c r="U1762" i="11"/>
  <c r="U1763" i="11"/>
  <c r="U1764" i="11"/>
  <c r="U1765" i="11"/>
  <c r="U1766" i="11"/>
  <c r="U1767" i="11"/>
  <c r="U1768" i="11"/>
  <c r="U1769" i="11"/>
  <c r="U1770" i="11"/>
  <c r="U1771" i="11"/>
  <c r="U1772" i="11"/>
  <c r="U1773" i="11"/>
  <c r="U1774" i="11"/>
  <c r="U1775" i="11"/>
  <c r="U1776" i="11"/>
  <c r="U1777" i="11"/>
  <c r="U1778" i="11"/>
  <c r="U1779" i="11"/>
  <c r="U1780" i="11"/>
  <c r="U1781" i="11"/>
  <c r="U1782" i="11"/>
  <c r="U1783" i="11"/>
  <c r="U1784" i="11"/>
  <c r="U1785" i="11"/>
  <c r="U1786" i="11"/>
  <c r="U1787" i="11"/>
  <c r="U1788" i="11"/>
  <c r="U1789" i="11"/>
  <c r="U1790" i="11"/>
  <c r="U1791" i="11"/>
  <c r="U1792" i="11"/>
  <c r="U1793" i="11"/>
  <c r="U1794" i="11"/>
  <c r="U1795" i="11"/>
  <c r="U1796" i="11"/>
  <c r="U1797" i="11"/>
  <c r="U1798" i="11"/>
  <c r="U1799" i="11"/>
  <c r="U1800" i="11"/>
  <c r="U1801" i="11"/>
  <c r="U1802" i="11"/>
  <c r="U1803" i="11"/>
  <c r="U1804" i="11"/>
  <c r="U1805" i="11"/>
  <c r="U1806" i="11"/>
  <c r="U1807" i="11"/>
  <c r="U1808" i="11"/>
  <c r="U1809" i="11"/>
  <c r="U1810" i="11"/>
  <c r="U1811" i="11"/>
  <c r="U1812" i="11"/>
  <c r="U1813" i="11"/>
  <c r="U1814" i="11"/>
  <c r="U1815" i="11"/>
  <c r="U1816" i="11"/>
  <c r="U1817" i="11"/>
  <c r="U1818" i="11"/>
  <c r="U1819" i="11"/>
  <c r="U1820" i="11"/>
  <c r="U1821" i="11"/>
  <c r="U1822" i="11"/>
  <c r="U1823" i="11"/>
  <c r="U1824" i="11"/>
  <c r="U1825" i="11"/>
  <c r="U1826" i="11"/>
  <c r="U1827" i="11"/>
  <c r="U1828" i="11"/>
  <c r="U1829" i="11"/>
  <c r="U1830" i="11"/>
  <c r="U1831" i="11"/>
  <c r="U1832" i="11"/>
  <c r="U1833" i="11"/>
  <c r="U1834" i="11"/>
  <c r="U1835" i="11"/>
  <c r="U1836" i="11"/>
  <c r="U1837" i="11"/>
  <c r="U1838" i="11"/>
  <c r="U1839" i="11"/>
  <c r="U1840" i="11"/>
  <c r="U1841" i="11"/>
  <c r="U1842" i="11"/>
  <c r="U1843" i="11"/>
  <c r="U1844" i="11"/>
  <c r="U1845" i="11"/>
  <c r="U1846" i="11"/>
  <c r="U1847" i="11"/>
  <c r="U1848" i="11"/>
  <c r="U1849" i="11"/>
  <c r="U1850" i="11"/>
  <c r="U1851" i="11"/>
  <c r="U1852" i="11"/>
  <c r="U1853" i="11"/>
  <c r="U1854" i="11"/>
  <c r="U1855" i="11"/>
  <c r="U1856" i="11"/>
  <c r="U1857" i="11"/>
  <c r="U1858" i="11"/>
  <c r="U1859" i="11"/>
  <c r="U1860" i="11"/>
  <c r="U1861" i="11"/>
  <c r="U1862" i="11"/>
  <c r="U1863" i="11"/>
  <c r="U1864" i="11"/>
  <c r="U1865" i="11"/>
  <c r="U1866" i="11"/>
  <c r="U1867" i="11"/>
  <c r="U1868" i="11"/>
  <c r="U1869" i="11"/>
  <c r="U1870" i="11"/>
  <c r="U1871" i="11"/>
  <c r="U1872" i="11"/>
  <c r="U1873" i="11"/>
  <c r="U1874" i="11"/>
  <c r="U1875" i="11"/>
  <c r="U1876" i="11"/>
  <c r="U1877" i="11"/>
  <c r="U1878" i="11"/>
  <c r="U1879" i="11"/>
  <c r="U1880" i="11"/>
  <c r="U1881" i="11"/>
  <c r="U1882" i="11"/>
  <c r="U1883" i="11"/>
  <c r="U1884" i="11"/>
  <c r="U1885" i="11"/>
  <c r="U1886" i="11"/>
  <c r="U1887" i="11"/>
  <c r="U1888" i="11"/>
  <c r="U1889" i="11"/>
  <c r="U1890" i="11"/>
  <c r="U1891" i="11"/>
  <c r="U1892" i="11"/>
  <c r="U1893" i="11"/>
  <c r="U1894" i="11"/>
  <c r="U1895" i="11"/>
  <c r="U1896" i="11"/>
  <c r="U1897" i="11"/>
  <c r="U1898" i="11"/>
  <c r="U1899" i="11"/>
  <c r="U1900" i="11"/>
  <c r="U1901" i="11"/>
  <c r="U1902" i="11"/>
  <c r="U1903" i="11"/>
  <c r="U1904" i="11"/>
  <c r="U1905" i="11"/>
  <c r="U1906" i="11"/>
  <c r="U1907" i="11"/>
  <c r="U1908" i="11"/>
  <c r="U1909" i="11"/>
  <c r="U1910" i="11"/>
  <c r="U1911" i="11"/>
  <c r="U1912" i="11"/>
  <c r="U1913" i="11"/>
  <c r="U1914" i="11"/>
  <c r="U1915" i="11"/>
  <c r="U1916" i="11"/>
  <c r="U1917" i="11"/>
  <c r="U1918" i="11"/>
  <c r="U1919" i="11"/>
  <c r="U1920" i="11"/>
  <c r="U1921" i="11"/>
  <c r="U1922" i="11"/>
  <c r="U1923" i="11"/>
  <c r="U1924" i="11"/>
  <c r="U1925" i="11"/>
  <c r="U1926" i="11"/>
  <c r="U1927" i="11"/>
  <c r="U1928" i="11"/>
  <c r="U1929" i="11"/>
  <c r="U1930" i="11"/>
  <c r="U1931" i="11"/>
  <c r="U1932" i="11"/>
  <c r="U1933" i="11"/>
  <c r="U1934" i="11"/>
  <c r="U1935" i="11"/>
  <c r="U1936" i="11"/>
  <c r="U1937" i="11"/>
  <c r="U1938" i="11"/>
  <c r="U1939" i="11"/>
  <c r="U1940" i="11"/>
  <c r="U1941" i="11"/>
  <c r="U1942" i="11"/>
  <c r="U1943" i="11"/>
  <c r="U1944" i="11"/>
  <c r="U1945" i="11"/>
  <c r="U1946" i="11"/>
  <c r="U1947" i="11"/>
  <c r="U1948" i="11"/>
  <c r="U1949" i="11"/>
  <c r="U1950" i="11"/>
  <c r="U1951" i="11"/>
  <c r="U1952" i="11"/>
  <c r="U1953" i="11"/>
  <c r="U1954" i="11"/>
  <c r="U1955" i="11"/>
  <c r="U1956" i="11"/>
  <c r="U1957" i="11"/>
  <c r="U1958" i="11"/>
  <c r="U1959" i="11"/>
  <c r="U1960" i="11"/>
  <c r="U1961" i="11"/>
  <c r="U1962" i="11"/>
  <c r="U1963" i="11"/>
  <c r="U1964" i="11"/>
  <c r="U1965" i="11"/>
  <c r="U1966" i="11"/>
  <c r="U1967" i="11"/>
  <c r="U1968" i="11"/>
  <c r="U1969" i="11"/>
  <c r="U1970" i="11"/>
  <c r="U1971" i="11"/>
  <c r="U1972" i="11"/>
  <c r="U1973" i="11"/>
  <c r="U1974" i="11"/>
  <c r="U1975" i="11"/>
  <c r="U1976" i="11"/>
  <c r="U1977" i="11"/>
  <c r="U1978" i="11"/>
  <c r="U1979" i="11"/>
  <c r="U1980" i="11"/>
  <c r="U1981" i="11"/>
  <c r="U1982" i="11"/>
  <c r="U1983" i="11"/>
  <c r="U1984" i="11"/>
  <c r="U1985" i="11"/>
  <c r="U1986" i="11"/>
  <c r="U1987" i="11"/>
  <c r="U1988" i="11"/>
  <c r="U1989" i="11"/>
  <c r="U1990" i="11"/>
  <c r="U1991" i="11"/>
  <c r="U1992" i="11"/>
  <c r="U1993" i="11"/>
  <c r="U1994" i="11"/>
  <c r="U1995" i="11"/>
  <c r="U1996" i="11"/>
  <c r="U1997" i="11"/>
  <c r="U1998" i="11"/>
  <c r="U1999" i="11"/>
  <c r="U2000" i="11"/>
  <c r="U2001" i="11"/>
  <c r="U2002" i="11"/>
  <c r="U2003" i="11"/>
  <c r="U2004" i="11"/>
  <c r="U2005" i="11"/>
  <c r="U2006" i="11"/>
  <c r="U2007" i="11"/>
  <c r="U2008" i="11"/>
  <c r="U2009" i="11"/>
  <c r="U2010" i="11"/>
  <c r="U2011" i="11"/>
  <c r="U2012" i="11"/>
  <c r="U2013" i="11"/>
  <c r="U2014" i="11"/>
  <c r="U2015" i="11"/>
  <c r="U2016" i="11"/>
  <c r="U2017" i="11"/>
  <c r="U2018" i="11"/>
  <c r="U2019" i="11"/>
  <c r="U2020" i="11"/>
  <c r="U2021" i="11"/>
  <c r="U2022" i="11"/>
  <c r="U2023" i="11"/>
  <c r="U2024" i="11"/>
  <c r="U2025" i="11"/>
  <c r="U2026" i="11"/>
  <c r="U2027" i="11"/>
  <c r="U2028" i="11"/>
  <c r="U2029" i="11"/>
  <c r="U2030" i="11"/>
  <c r="U2031" i="11"/>
  <c r="U2032" i="11"/>
  <c r="U2033" i="11"/>
  <c r="U2034" i="11"/>
  <c r="U2035" i="11"/>
  <c r="U2036" i="11"/>
  <c r="U2037" i="11"/>
  <c r="U2038" i="11"/>
  <c r="U2039" i="11"/>
  <c r="U2040" i="11"/>
  <c r="U2041" i="11"/>
  <c r="U2042" i="11"/>
  <c r="U2043" i="11"/>
  <c r="U2044" i="11"/>
  <c r="U2045" i="11"/>
  <c r="U2046" i="11"/>
  <c r="U2047" i="11"/>
  <c r="U2048" i="11"/>
  <c r="U2049" i="11"/>
  <c r="U2050" i="11"/>
  <c r="U2051" i="11"/>
  <c r="U2052" i="11"/>
  <c r="U2053" i="11"/>
  <c r="U2054" i="11"/>
  <c r="U2055" i="11"/>
  <c r="U2056" i="11"/>
  <c r="U2057" i="11"/>
  <c r="U2058" i="11"/>
  <c r="U2059" i="11"/>
  <c r="U2060" i="11"/>
  <c r="U2061" i="11"/>
  <c r="U2062" i="11"/>
  <c r="U2063" i="11"/>
  <c r="U2064" i="11"/>
  <c r="U2065" i="11"/>
  <c r="U2066" i="11"/>
  <c r="U2067" i="11"/>
  <c r="U2068" i="11"/>
  <c r="U2069" i="11"/>
  <c r="U2070" i="11"/>
  <c r="U2071" i="11"/>
  <c r="U2072" i="11"/>
  <c r="U2073" i="11"/>
  <c r="U2074" i="11"/>
  <c r="U2075" i="11"/>
  <c r="U2076" i="11"/>
  <c r="U2077" i="11"/>
  <c r="U2078" i="11"/>
  <c r="U2079" i="11"/>
  <c r="U2080" i="11"/>
  <c r="U2081" i="11"/>
  <c r="U2082" i="11"/>
  <c r="U2083" i="11"/>
  <c r="U2084" i="11"/>
  <c r="U2085" i="11"/>
  <c r="U2086" i="11"/>
  <c r="U2087" i="11"/>
  <c r="U2088" i="11"/>
  <c r="U2089" i="11"/>
  <c r="U2090" i="11"/>
  <c r="U2091" i="11"/>
  <c r="U2092" i="11"/>
  <c r="U2093" i="11"/>
  <c r="U2094" i="11"/>
  <c r="U2095" i="11"/>
  <c r="U2096" i="11"/>
  <c r="U2097" i="11"/>
  <c r="U2098" i="11"/>
  <c r="U2099" i="11"/>
  <c r="U2100" i="11"/>
  <c r="U2101" i="11"/>
  <c r="U2102" i="11"/>
  <c r="U2103" i="11"/>
  <c r="U2104" i="11"/>
  <c r="U2105" i="11"/>
  <c r="U2106" i="11"/>
  <c r="U2107" i="11"/>
  <c r="U2108" i="11"/>
  <c r="U2109" i="11"/>
  <c r="U2110" i="11"/>
  <c r="U2111" i="11"/>
  <c r="U2112" i="11"/>
  <c r="U2113" i="11"/>
  <c r="U2114" i="11"/>
  <c r="U2115" i="11"/>
  <c r="U2116" i="11"/>
  <c r="U2117" i="11"/>
  <c r="U2118" i="11"/>
  <c r="U2119" i="11"/>
  <c r="U2120" i="11"/>
  <c r="U2121" i="11"/>
  <c r="U2122" i="11"/>
  <c r="U2123" i="11"/>
  <c r="U2124" i="11"/>
  <c r="U2125" i="11"/>
  <c r="U2126" i="11"/>
  <c r="U2127" i="11"/>
  <c r="U2128" i="11"/>
  <c r="U2129" i="11"/>
  <c r="U2130" i="11"/>
  <c r="U2131" i="11"/>
  <c r="U2132" i="11"/>
  <c r="U2133" i="11"/>
  <c r="U2134" i="11"/>
  <c r="U2135" i="11"/>
  <c r="U2136" i="11"/>
  <c r="U2137" i="11"/>
  <c r="U2138" i="11"/>
  <c r="U2139" i="11"/>
  <c r="U2140" i="11"/>
  <c r="U2141" i="11"/>
  <c r="U2142" i="11"/>
  <c r="U2143" i="11"/>
  <c r="U2144" i="11"/>
  <c r="U2145" i="11"/>
  <c r="U2146" i="11"/>
  <c r="U2147" i="11"/>
  <c r="U2148" i="11"/>
  <c r="U2149" i="11"/>
  <c r="U2150" i="11"/>
  <c r="U2151" i="11"/>
  <c r="U2152" i="11"/>
  <c r="U2153" i="11"/>
  <c r="U2154" i="11"/>
  <c r="U2155" i="11"/>
  <c r="U2156" i="11"/>
  <c r="U2157" i="11"/>
  <c r="U2158" i="11"/>
  <c r="U2159" i="11"/>
  <c r="U2160" i="11"/>
  <c r="U2161" i="11"/>
  <c r="U2162" i="11"/>
  <c r="U2163" i="11"/>
  <c r="U2164" i="11"/>
  <c r="U2165" i="11"/>
  <c r="U2166" i="11"/>
  <c r="U2167" i="11"/>
  <c r="U2168" i="11"/>
  <c r="U2169" i="11"/>
  <c r="U2170" i="11"/>
  <c r="U2171" i="11"/>
  <c r="U2172" i="11"/>
  <c r="U2173" i="11"/>
  <c r="U2174" i="11"/>
  <c r="U2175" i="11"/>
  <c r="U2176" i="11"/>
  <c r="U2177" i="11"/>
  <c r="U2178" i="11"/>
  <c r="U2179" i="11"/>
  <c r="U2180" i="11"/>
  <c r="U2181" i="11"/>
  <c r="U2182" i="11"/>
  <c r="U2183" i="11"/>
  <c r="U2184" i="11"/>
  <c r="U2185" i="11"/>
  <c r="U2186" i="11"/>
  <c r="U2187" i="11"/>
  <c r="U2188" i="11"/>
  <c r="U2189" i="11"/>
  <c r="U2190" i="11"/>
  <c r="U2191" i="11"/>
  <c r="U2192" i="11"/>
  <c r="U2193" i="11"/>
  <c r="U2194" i="11"/>
  <c r="U2195" i="11"/>
  <c r="U2196" i="11"/>
  <c r="U2197" i="11"/>
  <c r="U2198" i="11"/>
  <c r="U2199" i="11"/>
  <c r="U2200" i="11"/>
  <c r="U2201" i="11"/>
  <c r="U2202" i="11"/>
  <c r="U2203" i="11"/>
  <c r="U2204" i="11"/>
  <c r="U2205" i="11"/>
  <c r="U2206" i="11"/>
  <c r="U2207" i="11"/>
  <c r="U2208" i="11"/>
  <c r="U2209" i="11"/>
  <c r="U2210" i="11"/>
  <c r="U2211" i="11"/>
  <c r="U2212" i="11"/>
  <c r="U2213" i="11"/>
  <c r="U2214" i="11"/>
  <c r="U2215" i="11"/>
  <c r="U2216" i="11"/>
  <c r="U2217" i="11"/>
  <c r="U2218" i="11"/>
  <c r="U2219" i="11"/>
  <c r="U2220" i="11"/>
  <c r="U2221" i="11"/>
  <c r="U2222" i="11"/>
  <c r="U2223" i="11"/>
  <c r="U2224" i="11"/>
  <c r="U2225" i="11"/>
  <c r="U2226" i="11"/>
  <c r="U2227" i="11"/>
  <c r="U2228" i="11"/>
  <c r="U2229" i="11"/>
  <c r="U2230" i="11"/>
  <c r="U2231" i="11"/>
  <c r="U2232" i="11"/>
  <c r="U2233" i="11"/>
  <c r="U2234" i="11"/>
  <c r="U2235" i="11"/>
  <c r="U2236" i="11"/>
  <c r="U2237" i="11"/>
  <c r="U2238" i="11"/>
  <c r="U2239" i="11"/>
  <c r="U2240" i="11"/>
  <c r="U2241" i="11"/>
  <c r="U2242" i="11"/>
  <c r="U2243" i="11"/>
  <c r="U2244" i="11"/>
  <c r="U2245" i="11"/>
  <c r="U2246" i="11"/>
  <c r="U2247" i="11"/>
  <c r="U2248" i="11"/>
  <c r="U2249" i="11"/>
  <c r="U2250" i="11"/>
  <c r="U2251" i="11"/>
  <c r="U2252" i="11"/>
  <c r="U2253" i="11"/>
  <c r="U2254" i="11"/>
  <c r="U2255" i="11"/>
  <c r="U2256" i="11"/>
  <c r="U2257" i="11"/>
  <c r="U2258" i="11"/>
  <c r="U2259" i="11"/>
  <c r="U2260" i="11"/>
  <c r="U2261" i="11"/>
  <c r="U2262" i="11"/>
  <c r="U2263" i="11"/>
  <c r="U2264" i="11"/>
  <c r="U2265" i="11"/>
  <c r="U2266" i="11"/>
  <c r="U2267" i="11"/>
  <c r="U2268" i="11"/>
  <c r="U2269" i="11"/>
  <c r="U2270" i="11"/>
  <c r="U2271" i="11"/>
  <c r="U2272" i="11"/>
  <c r="U2273" i="11"/>
  <c r="U2274" i="11"/>
  <c r="U2275" i="11"/>
  <c r="U2276" i="11"/>
  <c r="U2277" i="11"/>
  <c r="U2278" i="11"/>
  <c r="U2279" i="11"/>
  <c r="U2280" i="11"/>
  <c r="U2281" i="11"/>
  <c r="U2282" i="11"/>
  <c r="U2283" i="11"/>
  <c r="U2284" i="11"/>
  <c r="U2285" i="11"/>
  <c r="U2286" i="11"/>
  <c r="U2287" i="11"/>
  <c r="U2288" i="11"/>
  <c r="U2289" i="11"/>
  <c r="U2290" i="11"/>
  <c r="U2291" i="11"/>
  <c r="U2292" i="11"/>
  <c r="U2293" i="11"/>
  <c r="U2294" i="11"/>
  <c r="U2295" i="11"/>
  <c r="U2296" i="11"/>
  <c r="U2297" i="11"/>
  <c r="U2298" i="11"/>
  <c r="U2299" i="11"/>
  <c r="U2300" i="11"/>
  <c r="U2301" i="11"/>
  <c r="U2302" i="11"/>
  <c r="U2303" i="11"/>
  <c r="U2304" i="11"/>
  <c r="U2305" i="11"/>
  <c r="U2306" i="11"/>
  <c r="U2307" i="11"/>
  <c r="U2308" i="11"/>
  <c r="U2309" i="11"/>
  <c r="U2310" i="11"/>
  <c r="U2311" i="11"/>
  <c r="U2312" i="11"/>
  <c r="U2313" i="11"/>
  <c r="U2314" i="11"/>
  <c r="U2315" i="11"/>
  <c r="U2316" i="11"/>
  <c r="U2317" i="11"/>
  <c r="U2318" i="11"/>
  <c r="U2319" i="11"/>
  <c r="U2320" i="11"/>
  <c r="U2321" i="11"/>
  <c r="U2322" i="11"/>
  <c r="U2323" i="11"/>
  <c r="U2324" i="11"/>
  <c r="U2325" i="11"/>
  <c r="U2326" i="11"/>
  <c r="U2327" i="11"/>
  <c r="U2328" i="11"/>
  <c r="U2329" i="11"/>
  <c r="U2330" i="11"/>
  <c r="U2331" i="11"/>
  <c r="U2332" i="11"/>
  <c r="U2333" i="11"/>
  <c r="U2334" i="11"/>
  <c r="U2335" i="11"/>
  <c r="U2336" i="11"/>
  <c r="U2337" i="11"/>
  <c r="U2338" i="11"/>
  <c r="U2339" i="11"/>
  <c r="U2340" i="11"/>
  <c r="U2341" i="11"/>
  <c r="U2342" i="11"/>
  <c r="U2343" i="11"/>
  <c r="U2344" i="11"/>
  <c r="U2345" i="11"/>
  <c r="U2346" i="11"/>
  <c r="U2347" i="11"/>
  <c r="U2348" i="11"/>
  <c r="U2349" i="11"/>
  <c r="U2350" i="11"/>
  <c r="U2351" i="11"/>
  <c r="U2352" i="11"/>
  <c r="U2353" i="11"/>
  <c r="U2354" i="11"/>
  <c r="U2355" i="11"/>
  <c r="U2356" i="11"/>
  <c r="U2357" i="11"/>
  <c r="U2358" i="11"/>
  <c r="U2359" i="11"/>
  <c r="U2360" i="11"/>
  <c r="U2361" i="11"/>
  <c r="U2362" i="11"/>
  <c r="U2363" i="11"/>
  <c r="U2364" i="11"/>
  <c r="U2365" i="11"/>
  <c r="U2366" i="11"/>
  <c r="U2367" i="11"/>
  <c r="U2368" i="11"/>
  <c r="U2369" i="11"/>
  <c r="U2370" i="11"/>
  <c r="U2371" i="11"/>
  <c r="U2372" i="11"/>
  <c r="U2373" i="11"/>
  <c r="U2374" i="11"/>
  <c r="U2375" i="11"/>
  <c r="U2376" i="11"/>
  <c r="U2377" i="11"/>
  <c r="U2378" i="11"/>
  <c r="U2379" i="11"/>
  <c r="U2380" i="11"/>
  <c r="U2381" i="11"/>
  <c r="U2382" i="11"/>
  <c r="U2383" i="11"/>
  <c r="U2384" i="11"/>
  <c r="U2385" i="11"/>
  <c r="U2386" i="11"/>
  <c r="U2387" i="11"/>
  <c r="U2388" i="11"/>
  <c r="U2389" i="11"/>
  <c r="U2390" i="11"/>
  <c r="U2391" i="11"/>
  <c r="U2392" i="11"/>
  <c r="U2393" i="11"/>
  <c r="U2394" i="11"/>
  <c r="U2395" i="11"/>
  <c r="U2396" i="11"/>
  <c r="U2397" i="11"/>
  <c r="U2398" i="11"/>
  <c r="U2399" i="11"/>
  <c r="U2400" i="11"/>
  <c r="U2401" i="11"/>
  <c r="U2402" i="11"/>
  <c r="U2403" i="11"/>
  <c r="U2404" i="11"/>
  <c r="U2405" i="11"/>
  <c r="U2406" i="11"/>
  <c r="U2407" i="11"/>
  <c r="U2408" i="11"/>
  <c r="U2409" i="11"/>
  <c r="U2410" i="11"/>
  <c r="U2411" i="11"/>
  <c r="U2412" i="11"/>
  <c r="U2413" i="11"/>
  <c r="U2414" i="11"/>
  <c r="U2415" i="11"/>
  <c r="U2416" i="11"/>
  <c r="U2417" i="11"/>
  <c r="U2418" i="11"/>
  <c r="U2419" i="11"/>
  <c r="U2420" i="11"/>
  <c r="U2421" i="11"/>
  <c r="U2422" i="11"/>
  <c r="U2423" i="11"/>
  <c r="U2424" i="11"/>
  <c r="U2425" i="11"/>
  <c r="U2426" i="11"/>
  <c r="U2427" i="11"/>
  <c r="U2428" i="11"/>
  <c r="U2429" i="11"/>
  <c r="U2430" i="11"/>
  <c r="U2431" i="11"/>
  <c r="U2432" i="11"/>
  <c r="U2433" i="11"/>
  <c r="U2434" i="11"/>
  <c r="U2435" i="11"/>
  <c r="U2436" i="11"/>
  <c r="U2437" i="11"/>
  <c r="U2438" i="11"/>
  <c r="U2439" i="11"/>
  <c r="U2440" i="11"/>
  <c r="U2441" i="11"/>
  <c r="U2442" i="11"/>
  <c r="U2443" i="11"/>
  <c r="U2444" i="11"/>
  <c r="U2445" i="11"/>
  <c r="U2446" i="11"/>
  <c r="U2447" i="11"/>
  <c r="U2448" i="11"/>
  <c r="U2449" i="11"/>
  <c r="U2450" i="11"/>
  <c r="U2451" i="11"/>
  <c r="U2452" i="11"/>
  <c r="U2453" i="11"/>
  <c r="U2454" i="11"/>
  <c r="U2455" i="11"/>
  <c r="U2456" i="11"/>
  <c r="U2457" i="11"/>
  <c r="U2458" i="11"/>
  <c r="U2459" i="11"/>
  <c r="U2460" i="11"/>
  <c r="U2461" i="11"/>
  <c r="U2462" i="11"/>
  <c r="U2463" i="11"/>
  <c r="U2464" i="11"/>
  <c r="U2465" i="11"/>
  <c r="U2466" i="11"/>
  <c r="U2467" i="11"/>
  <c r="U2468" i="11"/>
  <c r="U2469" i="11"/>
  <c r="U2470" i="11"/>
  <c r="U2471" i="11"/>
  <c r="U2472" i="11"/>
  <c r="U2473" i="11"/>
  <c r="U2474" i="11"/>
  <c r="U2475" i="11"/>
  <c r="U2476" i="11"/>
  <c r="U2477" i="11"/>
  <c r="U2478" i="11"/>
  <c r="U2479" i="11"/>
  <c r="U2480" i="11"/>
  <c r="U2481" i="11"/>
  <c r="U2482" i="11"/>
  <c r="U2483" i="11"/>
  <c r="U2484" i="11"/>
  <c r="U2485" i="11"/>
  <c r="U2486" i="11"/>
  <c r="U2487" i="11"/>
  <c r="U2488" i="11"/>
  <c r="U2489" i="11"/>
  <c r="U2490" i="11"/>
  <c r="U2491" i="11"/>
  <c r="U2492" i="11"/>
  <c r="U2493" i="11"/>
  <c r="U2494" i="11"/>
  <c r="U2495" i="11"/>
  <c r="U2496" i="11"/>
  <c r="U2497" i="11"/>
  <c r="U2498" i="11"/>
  <c r="U2499" i="11"/>
  <c r="U2500" i="11"/>
  <c r="U2501" i="11"/>
  <c r="U2502" i="11"/>
  <c r="U2503" i="11"/>
  <c r="U2504" i="11"/>
  <c r="U2505" i="11"/>
  <c r="U2506" i="11"/>
  <c r="U2507" i="11"/>
  <c r="U2508" i="11"/>
  <c r="U2509" i="11"/>
  <c r="U2510" i="11"/>
  <c r="U2511" i="11"/>
  <c r="U2512" i="11"/>
  <c r="U2513" i="11"/>
  <c r="U2514" i="11"/>
  <c r="U2515" i="11"/>
  <c r="U2516" i="11"/>
  <c r="U2517" i="11"/>
  <c r="U2518" i="11"/>
  <c r="U2519" i="11"/>
  <c r="U2520" i="11"/>
  <c r="U2521" i="11"/>
  <c r="U2522" i="11"/>
  <c r="U2523" i="11"/>
  <c r="U2524" i="11"/>
  <c r="U2525" i="11"/>
  <c r="U2526" i="11"/>
  <c r="U2527" i="11"/>
  <c r="U2528" i="11"/>
  <c r="U2529" i="11"/>
  <c r="U2530" i="11"/>
  <c r="U2531" i="11"/>
  <c r="U2532" i="11"/>
  <c r="U2533" i="11"/>
  <c r="U2534" i="11"/>
  <c r="U2535" i="11"/>
  <c r="U2536" i="11"/>
  <c r="U2537" i="11"/>
  <c r="U2538" i="11"/>
  <c r="U2539" i="11"/>
  <c r="U2540" i="11"/>
  <c r="U2541" i="11"/>
  <c r="U2542" i="11"/>
  <c r="U2543" i="11"/>
  <c r="U2544" i="11"/>
  <c r="U2545" i="11"/>
  <c r="U2546" i="11"/>
  <c r="U2547" i="11"/>
  <c r="U2548" i="11"/>
  <c r="U2549" i="11"/>
  <c r="U2550" i="11"/>
  <c r="U2551" i="11"/>
  <c r="U2552" i="11"/>
  <c r="U2553" i="11"/>
  <c r="U2554" i="11"/>
  <c r="U2555" i="11"/>
  <c r="U2556" i="11"/>
  <c r="U2557" i="11"/>
  <c r="U2558" i="11"/>
  <c r="U2559" i="11"/>
  <c r="U2560" i="11"/>
  <c r="U2561" i="11"/>
  <c r="U2562" i="11"/>
  <c r="U2563" i="11"/>
  <c r="U2564" i="11"/>
  <c r="U2565" i="11"/>
  <c r="U2566" i="11"/>
  <c r="U2567" i="11"/>
  <c r="U2568" i="11"/>
  <c r="U2569" i="11"/>
  <c r="U2570" i="11"/>
  <c r="U2571" i="11"/>
  <c r="U2572" i="11"/>
  <c r="U2573" i="11"/>
  <c r="U2574" i="11"/>
  <c r="U2575" i="11"/>
  <c r="U2576" i="11"/>
  <c r="U2577" i="11"/>
  <c r="U2578" i="11"/>
  <c r="U2579" i="11"/>
  <c r="U2580" i="11"/>
  <c r="U2581" i="11"/>
  <c r="U2582" i="11"/>
  <c r="U2583" i="11"/>
  <c r="U2584" i="11"/>
  <c r="U2585" i="11"/>
  <c r="U2586" i="11"/>
  <c r="U2587" i="11"/>
  <c r="U2588" i="11"/>
  <c r="U2589" i="11"/>
  <c r="U2590" i="11"/>
  <c r="U2591" i="11"/>
  <c r="U2592" i="11"/>
  <c r="U2593" i="11"/>
  <c r="U2594" i="11"/>
  <c r="U2595" i="11"/>
  <c r="U2596" i="11"/>
  <c r="U2597" i="11"/>
  <c r="U2598" i="11"/>
  <c r="U2599" i="11"/>
  <c r="U2600" i="11"/>
  <c r="U2601" i="11"/>
  <c r="U2602" i="11"/>
  <c r="U2603" i="11"/>
  <c r="U2604" i="11"/>
  <c r="U2605" i="11"/>
  <c r="U2606" i="11"/>
  <c r="U2607" i="11"/>
  <c r="U2608" i="11"/>
  <c r="U2609" i="11"/>
  <c r="U2610" i="11"/>
  <c r="U2611" i="11"/>
  <c r="U2612" i="11"/>
  <c r="U2613" i="11"/>
  <c r="U2614" i="11"/>
  <c r="U2615" i="11"/>
  <c r="U2616" i="11"/>
  <c r="U2617" i="11"/>
  <c r="U2618" i="11"/>
  <c r="U2619" i="11"/>
  <c r="U2620" i="11"/>
  <c r="U2621" i="11"/>
  <c r="U2622" i="11"/>
  <c r="U2623" i="11"/>
  <c r="U2624" i="11"/>
  <c r="U2625" i="11"/>
  <c r="U2626" i="11"/>
  <c r="U2627" i="11"/>
  <c r="U2628" i="11"/>
  <c r="U2629" i="11"/>
  <c r="U2630" i="11"/>
  <c r="U2631" i="11"/>
  <c r="U2632" i="11"/>
  <c r="U2633" i="11"/>
  <c r="U2634" i="11"/>
  <c r="U2635" i="11"/>
  <c r="U2636" i="11"/>
  <c r="U2637" i="11"/>
  <c r="U2638" i="11"/>
  <c r="U2639" i="11"/>
  <c r="U2640" i="11"/>
  <c r="U2641" i="11"/>
  <c r="U2642" i="11"/>
  <c r="U2643" i="11"/>
  <c r="U2644" i="11"/>
  <c r="U2645" i="11"/>
  <c r="U2646" i="11"/>
  <c r="U2647" i="11"/>
  <c r="U2648" i="11"/>
  <c r="U2649" i="11"/>
  <c r="U2650" i="11"/>
  <c r="U2651" i="11"/>
  <c r="U2652" i="11"/>
  <c r="U2653" i="11"/>
  <c r="U2654" i="11"/>
  <c r="U2655" i="11"/>
  <c r="U2656" i="11"/>
  <c r="U2657" i="11"/>
  <c r="U2658" i="11"/>
  <c r="U2659" i="11"/>
  <c r="U2660" i="11"/>
  <c r="U2661" i="11"/>
  <c r="U2662" i="11"/>
  <c r="U2663" i="11"/>
  <c r="U2664" i="11"/>
  <c r="U2665" i="11"/>
  <c r="U2666" i="11"/>
  <c r="U2667" i="11"/>
  <c r="U2668" i="11"/>
  <c r="U2669" i="11"/>
  <c r="U2670" i="11"/>
  <c r="U2671" i="11"/>
  <c r="U2672" i="11"/>
  <c r="U2673" i="11"/>
  <c r="U2674" i="11"/>
  <c r="U2675" i="11"/>
  <c r="U2676" i="11"/>
  <c r="U2677" i="11"/>
  <c r="U2678" i="11"/>
  <c r="U2679" i="11"/>
  <c r="U2680" i="11"/>
  <c r="U2681" i="11"/>
  <c r="U2682" i="11"/>
  <c r="U2683" i="11"/>
  <c r="U2684" i="11"/>
  <c r="U2685" i="11"/>
  <c r="U2686" i="11"/>
  <c r="U2687" i="11"/>
  <c r="U2688" i="11"/>
  <c r="U2689" i="11"/>
  <c r="U2690" i="11"/>
  <c r="U2691" i="11"/>
  <c r="U2692" i="11"/>
  <c r="U2693" i="11"/>
  <c r="U2694" i="11"/>
  <c r="U2695" i="11"/>
  <c r="U2696" i="11"/>
  <c r="U2697" i="11"/>
  <c r="U2698" i="11"/>
  <c r="U2699" i="11"/>
  <c r="U2700" i="11"/>
  <c r="U2701" i="11"/>
  <c r="U2702" i="11"/>
  <c r="U2703" i="11"/>
  <c r="U2704" i="11"/>
  <c r="U2705" i="11"/>
  <c r="U2706" i="11"/>
  <c r="U2707" i="11"/>
  <c r="U2708" i="11"/>
  <c r="U2709" i="11"/>
  <c r="U2710" i="11"/>
  <c r="U2711" i="11"/>
  <c r="U2712" i="11"/>
  <c r="U2713" i="11"/>
  <c r="U2714" i="11"/>
  <c r="U2715" i="11"/>
  <c r="U2716" i="11"/>
  <c r="U2717" i="11"/>
  <c r="U2718" i="11"/>
  <c r="U2719" i="11"/>
  <c r="U2720" i="11"/>
  <c r="U2721" i="11"/>
  <c r="U2722" i="11"/>
  <c r="U2723" i="11"/>
  <c r="U2724" i="11"/>
  <c r="U2725" i="11"/>
  <c r="U2726" i="11"/>
  <c r="U2727" i="11"/>
  <c r="U2728" i="11"/>
  <c r="U2729" i="11"/>
  <c r="U2730" i="11"/>
  <c r="U2731" i="11"/>
  <c r="U2732" i="11"/>
  <c r="U2733" i="11"/>
  <c r="U2734" i="11"/>
  <c r="U2735" i="11"/>
  <c r="U2736" i="11"/>
  <c r="U2737" i="11"/>
  <c r="U2738" i="11"/>
  <c r="U2739" i="11"/>
  <c r="U2740" i="11"/>
  <c r="U2741" i="11"/>
  <c r="U2742" i="11"/>
  <c r="U2743" i="11"/>
  <c r="U2744" i="11"/>
  <c r="U2745" i="11"/>
  <c r="U2746" i="11"/>
  <c r="U2747" i="11"/>
  <c r="U2748" i="11"/>
  <c r="U2749" i="11"/>
  <c r="U2750" i="11"/>
  <c r="U2751" i="11"/>
  <c r="U2752" i="11"/>
  <c r="U2753" i="11"/>
  <c r="U2754" i="11"/>
  <c r="U2755" i="11"/>
  <c r="U2756" i="11"/>
  <c r="U2757" i="11"/>
  <c r="U2758" i="11"/>
  <c r="U2759" i="11"/>
  <c r="U2760" i="11"/>
  <c r="U2761" i="11"/>
  <c r="U2762" i="11"/>
  <c r="U2763" i="11"/>
  <c r="U2764" i="11"/>
  <c r="U2765" i="11"/>
  <c r="U2766" i="11"/>
  <c r="U2767" i="11"/>
  <c r="U2768" i="11"/>
  <c r="U2769" i="11"/>
  <c r="U2770" i="11"/>
  <c r="U2771" i="11"/>
  <c r="U2772" i="11"/>
  <c r="U2773" i="11"/>
  <c r="U2774" i="11"/>
  <c r="U2775" i="11"/>
  <c r="U2776" i="11"/>
  <c r="U2777" i="11"/>
  <c r="U2778" i="11"/>
  <c r="U2779" i="11"/>
  <c r="U2780" i="11"/>
  <c r="U2781" i="11"/>
  <c r="U2782" i="11"/>
  <c r="U2783" i="11"/>
  <c r="U2784" i="11"/>
  <c r="U2785" i="11"/>
  <c r="U2786" i="11"/>
  <c r="U2787" i="11"/>
  <c r="U2788" i="11"/>
  <c r="U2789" i="11"/>
  <c r="U2790" i="11"/>
  <c r="U2791" i="11"/>
  <c r="U2792" i="11"/>
  <c r="U2793" i="11"/>
  <c r="U2794" i="11"/>
  <c r="U2795" i="11"/>
  <c r="U2796" i="11"/>
  <c r="U2797" i="11"/>
  <c r="U2798" i="11"/>
  <c r="U2799" i="11"/>
  <c r="U2800" i="11"/>
  <c r="U2801" i="11"/>
  <c r="U2802" i="11"/>
  <c r="U2803" i="11"/>
  <c r="U2804" i="11"/>
  <c r="U2805" i="11"/>
  <c r="U2806" i="11"/>
  <c r="U2807" i="11"/>
  <c r="U2808" i="11"/>
  <c r="U2809" i="11"/>
  <c r="U2810" i="11"/>
  <c r="U2811" i="11"/>
  <c r="U2812" i="11"/>
  <c r="U2813" i="11"/>
  <c r="U2814" i="11"/>
  <c r="U2815" i="11"/>
  <c r="U2816" i="11"/>
  <c r="U2817" i="11"/>
  <c r="U2818" i="11"/>
  <c r="U2819" i="11"/>
  <c r="U2820" i="11"/>
  <c r="U2821" i="11"/>
  <c r="U2822" i="11"/>
  <c r="U2823" i="11"/>
  <c r="U2824" i="11"/>
  <c r="U2825" i="11"/>
  <c r="U2826" i="11"/>
  <c r="U2827" i="11"/>
  <c r="U2828" i="11"/>
  <c r="U2829" i="11"/>
  <c r="U2830" i="11"/>
  <c r="U2831" i="11"/>
  <c r="U2832" i="11"/>
  <c r="U2833" i="11"/>
  <c r="U2834" i="11"/>
  <c r="U2835" i="11"/>
  <c r="U2836" i="11"/>
  <c r="U2837" i="11"/>
  <c r="U2838" i="11"/>
  <c r="U2839" i="11"/>
  <c r="U2840" i="11"/>
  <c r="U2841" i="11"/>
  <c r="U2842" i="11"/>
  <c r="U2843" i="11"/>
  <c r="U2844" i="11"/>
  <c r="U2845" i="11"/>
  <c r="U2846" i="11"/>
  <c r="U2847" i="11"/>
  <c r="U2848" i="11"/>
  <c r="U2849" i="11"/>
  <c r="U2850" i="11"/>
  <c r="U2851" i="11"/>
  <c r="U2852" i="11"/>
  <c r="U2853" i="11"/>
  <c r="U2854" i="11"/>
  <c r="U2855" i="11"/>
  <c r="U2856" i="11"/>
  <c r="U2857" i="11"/>
  <c r="U2858" i="11"/>
  <c r="U2859" i="11"/>
  <c r="U2860" i="11"/>
  <c r="U2861" i="11"/>
  <c r="U2862" i="11"/>
  <c r="U2863" i="11"/>
  <c r="U2864" i="11"/>
  <c r="U2865" i="11"/>
  <c r="U2866" i="11"/>
  <c r="U2867" i="11"/>
  <c r="U2868" i="11"/>
  <c r="U2869" i="11"/>
  <c r="U2870" i="11"/>
  <c r="U2871" i="11"/>
  <c r="U2872" i="11"/>
  <c r="U2873" i="11"/>
  <c r="U2874" i="11"/>
  <c r="U2875" i="11"/>
  <c r="U2876" i="11"/>
  <c r="U2877" i="11"/>
  <c r="U2878" i="11"/>
  <c r="U2879" i="11"/>
  <c r="U2880" i="11"/>
  <c r="U2881" i="11"/>
  <c r="U2882" i="11"/>
  <c r="U2883" i="11"/>
  <c r="U2884" i="11"/>
  <c r="U2885" i="11"/>
  <c r="U2886" i="11"/>
  <c r="U2887" i="11"/>
  <c r="U2888" i="11"/>
  <c r="U2889" i="11"/>
  <c r="U2890" i="11"/>
  <c r="U2891" i="11"/>
  <c r="U2892" i="11"/>
  <c r="U2893" i="11"/>
  <c r="U2894" i="11"/>
  <c r="U2895" i="11"/>
  <c r="U2896" i="11"/>
  <c r="U2897" i="11"/>
  <c r="U2898" i="11"/>
  <c r="U2899" i="11"/>
  <c r="U2900" i="11"/>
  <c r="U2901" i="11"/>
  <c r="U2902" i="11"/>
  <c r="U2903" i="11"/>
  <c r="U2904" i="11"/>
  <c r="U2905" i="11"/>
  <c r="U2906" i="11"/>
  <c r="U2907" i="11"/>
  <c r="U2908" i="11"/>
  <c r="U2909" i="11"/>
  <c r="U2910" i="11"/>
  <c r="U2911" i="11"/>
  <c r="U2912" i="11"/>
  <c r="U2913" i="11"/>
  <c r="U2914" i="11"/>
  <c r="U2915" i="11"/>
  <c r="U2916" i="11"/>
  <c r="U2917" i="11"/>
  <c r="U2918" i="11"/>
  <c r="U2919" i="11"/>
  <c r="U2920" i="11"/>
  <c r="U2921" i="11"/>
  <c r="U2922" i="11"/>
  <c r="U2923" i="11"/>
  <c r="U2924" i="11"/>
  <c r="U2925" i="11"/>
  <c r="U2926" i="11"/>
  <c r="U2927" i="11"/>
  <c r="U2928" i="11"/>
  <c r="U2929" i="11"/>
  <c r="U2930" i="11"/>
  <c r="U2931" i="11"/>
  <c r="U2932" i="11"/>
  <c r="U2933" i="11"/>
  <c r="U2934" i="11"/>
  <c r="U2935" i="11"/>
  <c r="U2936" i="11"/>
  <c r="U2937" i="11"/>
  <c r="U2938" i="11"/>
  <c r="U2939" i="11"/>
  <c r="U2940" i="11"/>
  <c r="U2941" i="11"/>
  <c r="U2942" i="11"/>
  <c r="U2943" i="11"/>
  <c r="U2944" i="11"/>
  <c r="U2945" i="11"/>
  <c r="U2946" i="11"/>
  <c r="U2947" i="11"/>
  <c r="U2948" i="11"/>
  <c r="U2949" i="11"/>
  <c r="U2950" i="11"/>
  <c r="U2951" i="11"/>
  <c r="U2952" i="11"/>
  <c r="U2953" i="11"/>
  <c r="U2954" i="11"/>
  <c r="U2955" i="11"/>
  <c r="U2956" i="11"/>
  <c r="U2957" i="11"/>
  <c r="U2958" i="11"/>
  <c r="U2959" i="11"/>
  <c r="U2960" i="11"/>
  <c r="U2961" i="11"/>
  <c r="U2962" i="11"/>
  <c r="U2963" i="11"/>
  <c r="U2964" i="11"/>
  <c r="U2965" i="11"/>
  <c r="U2966" i="11"/>
  <c r="U2967" i="11"/>
  <c r="U2968" i="11"/>
  <c r="U2969" i="11"/>
  <c r="U2970" i="11"/>
  <c r="U2971" i="11"/>
  <c r="U2972" i="11"/>
  <c r="U2973" i="11"/>
  <c r="U2974" i="11"/>
  <c r="U2975" i="11"/>
  <c r="U2976" i="11"/>
  <c r="U2977" i="11"/>
  <c r="U2978" i="11"/>
  <c r="U2979" i="11"/>
  <c r="U2980" i="11"/>
  <c r="U2981" i="11"/>
  <c r="U2982" i="11"/>
  <c r="U2983" i="11"/>
  <c r="U2984" i="11"/>
  <c r="U2985" i="11"/>
  <c r="U2986" i="11"/>
  <c r="U2987" i="11"/>
  <c r="U2988" i="11"/>
  <c r="U2989" i="11"/>
  <c r="U2990" i="11"/>
  <c r="U2991" i="11"/>
  <c r="U2992" i="11"/>
  <c r="U2993" i="11"/>
  <c r="U2994" i="11"/>
  <c r="U2995" i="11"/>
  <c r="U2996" i="11"/>
  <c r="U2997" i="11"/>
  <c r="U2998" i="11"/>
  <c r="U2999" i="11"/>
  <c r="U3000" i="11"/>
  <c r="U3001" i="11"/>
  <c r="U3002" i="11"/>
  <c r="U3003" i="11"/>
  <c r="U3004" i="11"/>
  <c r="U3005" i="11"/>
  <c r="U3006" i="11"/>
  <c r="U3007" i="11"/>
  <c r="U3008" i="11"/>
  <c r="U3009" i="11"/>
  <c r="U3010" i="11"/>
  <c r="U3011" i="11"/>
  <c r="U3012" i="11"/>
  <c r="U3013" i="11"/>
  <c r="U3014" i="11"/>
  <c r="U3015" i="11"/>
  <c r="U3016" i="11"/>
  <c r="U3017" i="11"/>
  <c r="U3018" i="11"/>
  <c r="U3019" i="11"/>
  <c r="U3020" i="11"/>
  <c r="U3021" i="11"/>
  <c r="U3022" i="11"/>
  <c r="U3023" i="11"/>
  <c r="U3024" i="11"/>
  <c r="U3025" i="11"/>
  <c r="U3026" i="11"/>
  <c r="U3027" i="11"/>
  <c r="U3028" i="11"/>
  <c r="U3029" i="11"/>
  <c r="U3030" i="11"/>
  <c r="U3031" i="11"/>
  <c r="U3032" i="11"/>
  <c r="U3033" i="11"/>
  <c r="U3034" i="11"/>
  <c r="U3035" i="11"/>
  <c r="U3036" i="11"/>
  <c r="U3037" i="11"/>
  <c r="U3038" i="11"/>
  <c r="U3039" i="11"/>
  <c r="U3040" i="11"/>
  <c r="U3041" i="11"/>
  <c r="U3042" i="11"/>
  <c r="U3043" i="11"/>
  <c r="U3044" i="11"/>
  <c r="U3045" i="11"/>
  <c r="U3046" i="11"/>
  <c r="U3047" i="11"/>
  <c r="U3048" i="11"/>
  <c r="U3049" i="11"/>
  <c r="U3050" i="11"/>
  <c r="U3051" i="11"/>
  <c r="U3052" i="11"/>
  <c r="U3053" i="11"/>
  <c r="U3054" i="11"/>
  <c r="U3055" i="11"/>
  <c r="U3056" i="11"/>
  <c r="U3057" i="11"/>
  <c r="U3058" i="11"/>
  <c r="U3059" i="11"/>
  <c r="U3060" i="11"/>
  <c r="U3061" i="11"/>
  <c r="U3062" i="11"/>
  <c r="U3063" i="11"/>
  <c r="U3064" i="11"/>
  <c r="U3065" i="11"/>
  <c r="U3066" i="11"/>
  <c r="U3067" i="11"/>
  <c r="U3068" i="11"/>
  <c r="U3069" i="11"/>
  <c r="U3070" i="11"/>
  <c r="U3071" i="11"/>
  <c r="U3072" i="11"/>
  <c r="U3073" i="11"/>
  <c r="U3074" i="11"/>
  <c r="U3075" i="11"/>
  <c r="U3076" i="11"/>
  <c r="U3077" i="11"/>
  <c r="U3078" i="11"/>
  <c r="U3079" i="11"/>
  <c r="U3080" i="11"/>
  <c r="U3081" i="11"/>
  <c r="U3082" i="11"/>
  <c r="U3083" i="11"/>
  <c r="U3084" i="11"/>
  <c r="U3085" i="11"/>
  <c r="U3086" i="11"/>
  <c r="U3087" i="11"/>
  <c r="U3088" i="11"/>
  <c r="U3089" i="11"/>
  <c r="U3090" i="11"/>
  <c r="U3091" i="11"/>
  <c r="U3092" i="11"/>
  <c r="U3093" i="11"/>
  <c r="U3094" i="11"/>
  <c r="U3095" i="11"/>
  <c r="U3096" i="11"/>
  <c r="U3097" i="11"/>
  <c r="U3098" i="11"/>
  <c r="U3099" i="11"/>
  <c r="U3100" i="11"/>
  <c r="U3101" i="11"/>
  <c r="U3102" i="11"/>
  <c r="U3103" i="11"/>
  <c r="U3104" i="11"/>
  <c r="U3105" i="11"/>
  <c r="U3106" i="11"/>
  <c r="U3107" i="11"/>
  <c r="U3108" i="11"/>
  <c r="U3109" i="11"/>
  <c r="U3110" i="11"/>
  <c r="U3111" i="11"/>
  <c r="U3112" i="11"/>
  <c r="U3113" i="11"/>
  <c r="U3114" i="11"/>
  <c r="U3115" i="11"/>
  <c r="U3116" i="11"/>
  <c r="U3117" i="11"/>
  <c r="U3118" i="11"/>
  <c r="U3119" i="11"/>
  <c r="U3120" i="11"/>
  <c r="U3121" i="11"/>
  <c r="U3122" i="11"/>
  <c r="U3123" i="11"/>
  <c r="U3124" i="11"/>
  <c r="U3125" i="11"/>
  <c r="U3126" i="11"/>
  <c r="U3127" i="11"/>
  <c r="U3128" i="11"/>
  <c r="U3129" i="11"/>
  <c r="U3130" i="11"/>
  <c r="U3131" i="11"/>
  <c r="U3132" i="11"/>
  <c r="U3133" i="11"/>
  <c r="U3134" i="11"/>
  <c r="U3135" i="11"/>
  <c r="U3136" i="11"/>
  <c r="U3137" i="11"/>
  <c r="U3138" i="11"/>
  <c r="U3139" i="11"/>
  <c r="U3140" i="11"/>
  <c r="U3141" i="11"/>
  <c r="U3142" i="11"/>
  <c r="U3143" i="11"/>
  <c r="U3144" i="11"/>
  <c r="U3145" i="11"/>
  <c r="U3146" i="11"/>
  <c r="U3147" i="11"/>
  <c r="U3148" i="11"/>
  <c r="U3149" i="11"/>
  <c r="U3150" i="11"/>
  <c r="U3151" i="11"/>
  <c r="U3152" i="11"/>
  <c r="U3153" i="11"/>
  <c r="U3154" i="11"/>
  <c r="U3155" i="11"/>
  <c r="U3156" i="11"/>
  <c r="U3157" i="11"/>
  <c r="U3158" i="11"/>
  <c r="U3159" i="11"/>
  <c r="U3160" i="11"/>
  <c r="U3161" i="11"/>
  <c r="U3162" i="11"/>
  <c r="U3163" i="11"/>
  <c r="U3164" i="11"/>
  <c r="U3165" i="11"/>
  <c r="U3166" i="11"/>
  <c r="U3167" i="11"/>
  <c r="U3168" i="11"/>
  <c r="U3169" i="11"/>
  <c r="U3170" i="11"/>
  <c r="U3171" i="11"/>
  <c r="U3172" i="11"/>
  <c r="U3173" i="11"/>
  <c r="U3174" i="11"/>
  <c r="U3175" i="11"/>
  <c r="U3176" i="11"/>
  <c r="U3177" i="11"/>
  <c r="U3178" i="11"/>
  <c r="U3179" i="11"/>
  <c r="U3180" i="11"/>
  <c r="U3181" i="11"/>
  <c r="U3182" i="11"/>
  <c r="U3183" i="11"/>
  <c r="U3184" i="11"/>
  <c r="U3185" i="11"/>
  <c r="U3186" i="11"/>
  <c r="U3187" i="11"/>
  <c r="U3188" i="11"/>
  <c r="U3189" i="11"/>
  <c r="U3190" i="11"/>
  <c r="U3191" i="11"/>
  <c r="U3192" i="11"/>
  <c r="U3193" i="11"/>
  <c r="U3194" i="11"/>
  <c r="U3195" i="11"/>
  <c r="U3196" i="11"/>
  <c r="U3197" i="11"/>
  <c r="U3198" i="11"/>
  <c r="U3199" i="11"/>
  <c r="U3200" i="11"/>
  <c r="U3201" i="11"/>
  <c r="U3202" i="11"/>
  <c r="U3203" i="11"/>
  <c r="U3204" i="11"/>
  <c r="U3205" i="11"/>
  <c r="U3206" i="11"/>
  <c r="U3207" i="11"/>
  <c r="U3208" i="11"/>
  <c r="U3209" i="11"/>
  <c r="U3210" i="11"/>
  <c r="U3211" i="11"/>
  <c r="U3212" i="11"/>
  <c r="U3213" i="11"/>
  <c r="U3214" i="11"/>
  <c r="U3215" i="11"/>
  <c r="U3216" i="11"/>
  <c r="U3217" i="11"/>
  <c r="U3218" i="11"/>
  <c r="U3219" i="11"/>
  <c r="U3220" i="11"/>
  <c r="U3221" i="11"/>
  <c r="U3222" i="11"/>
  <c r="U3223" i="11"/>
  <c r="U3224" i="11"/>
  <c r="U3225" i="11"/>
  <c r="U3226" i="11"/>
  <c r="U3227" i="11"/>
  <c r="U3228" i="11"/>
  <c r="U3229" i="11"/>
  <c r="U3230" i="11"/>
  <c r="U3231" i="11"/>
  <c r="U3232" i="11"/>
  <c r="U3233" i="11"/>
  <c r="U3234" i="11"/>
  <c r="U3235" i="11"/>
  <c r="U3236" i="11"/>
  <c r="U3237" i="11"/>
  <c r="U3238" i="11"/>
  <c r="U3239" i="11"/>
  <c r="U3240" i="11"/>
  <c r="U3241" i="11"/>
  <c r="U3242" i="11"/>
  <c r="U3243" i="11"/>
  <c r="U3244" i="11"/>
  <c r="U3245" i="11"/>
  <c r="U3246" i="11"/>
  <c r="U3247" i="11"/>
  <c r="U3248" i="11"/>
  <c r="U3249" i="11"/>
  <c r="U3250" i="11"/>
  <c r="U3251" i="11"/>
  <c r="U3252" i="11"/>
  <c r="U3253" i="11"/>
  <c r="U3254" i="11"/>
  <c r="U3255" i="11"/>
  <c r="U3256" i="11"/>
  <c r="U3257" i="11"/>
  <c r="U3258" i="11"/>
  <c r="U3259" i="11"/>
  <c r="U3260" i="11"/>
  <c r="U3261" i="11"/>
  <c r="U3262" i="11"/>
  <c r="U3263" i="11"/>
  <c r="U3264" i="11"/>
  <c r="U3265" i="11"/>
  <c r="U3266" i="11"/>
  <c r="U3267" i="11"/>
  <c r="U3268" i="11"/>
  <c r="U3269" i="11"/>
  <c r="U3270" i="11"/>
  <c r="U3271" i="11"/>
  <c r="U3272" i="11"/>
  <c r="U3273" i="11"/>
  <c r="U3274" i="11"/>
  <c r="U3275" i="11"/>
  <c r="U3276" i="11"/>
  <c r="U3277" i="11"/>
  <c r="U3278" i="11"/>
  <c r="U3279" i="11"/>
  <c r="U3280" i="11"/>
  <c r="U3281" i="11"/>
  <c r="U3282" i="11"/>
  <c r="U3283" i="11"/>
  <c r="U3284" i="11"/>
  <c r="U3285" i="11"/>
  <c r="U3286" i="11"/>
  <c r="U3287" i="11"/>
  <c r="U3288" i="11"/>
  <c r="U3289" i="11"/>
  <c r="U3290" i="11"/>
  <c r="U3291" i="11"/>
  <c r="U3292" i="11"/>
  <c r="U3293" i="11"/>
  <c r="U3294" i="11"/>
  <c r="U3295" i="11"/>
  <c r="U3296" i="11"/>
  <c r="U3297" i="11"/>
  <c r="U3298" i="11"/>
  <c r="U3299" i="11"/>
  <c r="U3300" i="11"/>
  <c r="U3301" i="11"/>
  <c r="U3302" i="11"/>
  <c r="U3303" i="11"/>
  <c r="U3304" i="11"/>
  <c r="U3305" i="11"/>
  <c r="U3306" i="11"/>
  <c r="U3307" i="11"/>
  <c r="U3308" i="11"/>
  <c r="U3309" i="11"/>
  <c r="U3310" i="11"/>
  <c r="U3311" i="11"/>
  <c r="U3312" i="11"/>
  <c r="U3313" i="11"/>
  <c r="U3314" i="11"/>
  <c r="U3315" i="11"/>
  <c r="U3316" i="11"/>
  <c r="U3317" i="11"/>
  <c r="U3318" i="11"/>
  <c r="U3319" i="11"/>
  <c r="U3320" i="11"/>
  <c r="U3321" i="11"/>
  <c r="U3322" i="11"/>
  <c r="U3323" i="11"/>
  <c r="U3324" i="11"/>
  <c r="U3325" i="11"/>
  <c r="U3326" i="11"/>
  <c r="U3327" i="11"/>
  <c r="U3328" i="11"/>
  <c r="U3329" i="11"/>
  <c r="U3330" i="11"/>
  <c r="U3331" i="11"/>
  <c r="U3332" i="11"/>
  <c r="U3333" i="11"/>
  <c r="U3334" i="11"/>
  <c r="U3335" i="11"/>
  <c r="U3336" i="11"/>
  <c r="U3337" i="11"/>
  <c r="U3338" i="11"/>
  <c r="U3339" i="11"/>
  <c r="U3340" i="11"/>
  <c r="U3341" i="11"/>
  <c r="U3342" i="11"/>
  <c r="U3343" i="11"/>
  <c r="U3344" i="11"/>
  <c r="U3345" i="11"/>
  <c r="U3346" i="11"/>
  <c r="U3347" i="11"/>
  <c r="U3348" i="11"/>
  <c r="U3349" i="11"/>
  <c r="U3350" i="11"/>
  <c r="U3351" i="11"/>
  <c r="U3352" i="11"/>
  <c r="U3353" i="11"/>
  <c r="U3354" i="11"/>
  <c r="U3355" i="11"/>
  <c r="U3356" i="11"/>
  <c r="U3357" i="11"/>
  <c r="U3358" i="11"/>
  <c r="U3359" i="11"/>
  <c r="U3360" i="11"/>
  <c r="U3361" i="11"/>
  <c r="U3362" i="11"/>
  <c r="U3363" i="11"/>
  <c r="U3364" i="11"/>
  <c r="U3365" i="11"/>
  <c r="U3366" i="11"/>
  <c r="U3367" i="11"/>
  <c r="U3368" i="11"/>
  <c r="U3369" i="11"/>
  <c r="U3370" i="11"/>
  <c r="U3371" i="11"/>
  <c r="U3372" i="11"/>
  <c r="U3373" i="11"/>
  <c r="U3374" i="11"/>
  <c r="U3375" i="11"/>
  <c r="U3376" i="11"/>
  <c r="U3377" i="11"/>
  <c r="U3378" i="11"/>
  <c r="U3379" i="11"/>
  <c r="U3380" i="11"/>
  <c r="U3381" i="11"/>
  <c r="U3382" i="11"/>
  <c r="U3383" i="11"/>
  <c r="U3384" i="11"/>
  <c r="U3385" i="11"/>
  <c r="U3386" i="11"/>
  <c r="U3387" i="11"/>
  <c r="U3388" i="11"/>
  <c r="U3389" i="11"/>
  <c r="U3390" i="11"/>
  <c r="U3391" i="11"/>
  <c r="U3392" i="11"/>
  <c r="U3393" i="11"/>
  <c r="U3394" i="11"/>
  <c r="U3395" i="11"/>
  <c r="U3396" i="11"/>
  <c r="U3397" i="11"/>
  <c r="U3398" i="11"/>
  <c r="U3399" i="11"/>
  <c r="U3400" i="11"/>
  <c r="U3401" i="11"/>
  <c r="U3402" i="11"/>
  <c r="U3403" i="11"/>
  <c r="U3404" i="11"/>
  <c r="U3405" i="11"/>
  <c r="U3406" i="11"/>
  <c r="U3407" i="11"/>
  <c r="U3408" i="11"/>
  <c r="U3409" i="11"/>
  <c r="U3410" i="11"/>
  <c r="U3411" i="11"/>
  <c r="U3412" i="11"/>
  <c r="U3413" i="11"/>
  <c r="U3414" i="11"/>
  <c r="U3415" i="11"/>
  <c r="U3416" i="11"/>
  <c r="U3417" i="11"/>
  <c r="U3418" i="11"/>
  <c r="U3419" i="11"/>
  <c r="U3420" i="11"/>
  <c r="U3421" i="11"/>
  <c r="U3422" i="11"/>
  <c r="U3423" i="11"/>
  <c r="U3424" i="11"/>
  <c r="U3425" i="11"/>
  <c r="U3426" i="11"/>
  <c r="U3427" i="11"/>
  <c r="U3428" i="11"/>
  <c r="U3429" i="11"/>
  <c r="U3430" i="11"/>
  <c r="U3431" i="11"/>
  <c r="U3432" i="11"/>
  <c r="U3433" i="11"/>
  <c r="U3434" i="11"/>
  <c r="U3435" i="11"/>
  <c r="U3436" i="11"/>
  <c r="U3437" i="11"/>
  <c r="U3438" i="11"/>
  <c r="U3439" i="11"/>
  <c r="U3440" i="11"/>
  <c r="U3441" i="11"/>
  <c r="U3442" i="11"/>
  <c r="U3443" i="11"/>
  <c r="U3444" i="11"/>
  <c r="U3445" i="11"/>
  <c r="U3446" i="11"/>
  <c r="U3447" i="11"/>
  <c r="U3448" i="11"/>
  <c r="U3449" i="11"/>
  <c r="U3450" i="11"/>
  <c r="U3451" i="11"/>
  <c r="U3452" i="11"/>
  <c r="U3453" i="11"/>
  <c r="U3454" i="11"/>
  <c r="U3455" i="11"/>
  <c r="U3456" i="11"/>
  <c r="U3457" i="11"/>
  <c r="U3458" i="11"/>
  <c r="U3459" i="11"/>
  <c r="U3460" i="11"/>
  <c r="U3461" i="11"/>
  <c r="U3462" i="11"/>
  <c r="U3463" i="11"/>
  <c r="U3464" i="11"/>
  <c r="U3465" i="11"/>
  <c r="U3466" i="11"/>
  <c r="U3467" i="11"/>
  <c r="U3468" i="11"/>
  <c r="U3469" i="11"/>
  <c r="U3470" i="11"/>
  <c r="U3471" i="11"/>
  <c r="U3472" i="11"/>
  <c r="U3473" i="11"/>
  <c r="U3474" i="11"/>
  <c r="U3475" i="11"/>
  <c r="U3476" i="11"/>
  <c r="U3477" i="11"/>
  <c r="U3478" i="11"/>
  <c r="U3479" i="11"/>
  <c r="U3480" i="11"/>
  <c r="U3481" i="11"/>
  <c r="U3482" i="11"/>
  <c r="U3483" i="11"/>
  <c r="U3484" i="11"/>
  <c r="U3485" i="11"/>
  <c r="U3486" i="11"/>
  <c r="U3487" i="11"/>
  <c r="U3488" i="11"/>
  <c r="U3489" i="11"/>
  <c r="U3490" i="11"/>
  <c r="U3491" i="11"/>
  <c r="U3492" i="11"/>
  <c r="U3493" i="11"/>
  <c r="U3494" i="11"/>
  <c r="U3495" i="11"/>
  <c r="U3496" i="11"/>
  <c r="U3497" i="11"/>
  <c r="U3498" i="11"/>
  <c r="U3499" i="11"/>
  <c r="U3500" i="11"/>
  <c r="U3501" i="11"/>
  <c r="U3502" i="11"/>
  <c r="U3503" i="11"/>
  <c r="U3504" i="11"/>
  <c r="U3505" i="11"/>
  <c r="U3506" i="11"/>
  <c r="U3507" i="11"/>
  <c r="U3508" i="11"/>
  <c r="U3509" i="11"/>
  <c r="U3510" i="11"/>
  <c r="U3511" i="11"/>
  <c r="U3512" i="11"/>
  <c r="U3513" i="11"/>
  <c r="U3514" i="11"/>
  <c r="U3515" i="11"/>
  <c r="U3516" i="11"/>
  <c r="U3517" i="11"/>
  <c r="U3518" i="11"/>
  <c r="U3519" i="11"/>
  <c r="U3520" i="11"/>
  <c r="U3521" i="11"/>
  <c r="U3522" i="11"/>
  <c r="U3523" i="11"/>
  <c r="U3524" i="11"/>
  <c r="U3525" i="11"/>
  <c r="U3526" i="11"/>
  <c r="U3527" i="11"/>
  <c r="U3528" i="11"/>
  <c r="U3529" i="11"/>
  <c r="U3530" i="11"/>
  <c r="U3531" i="11"/>
  <c r="U3532" i="11"/>
  <c r="U3533" i="11"/>
  <c r="U3534" i="11"/>
  <c r="U3535" i="11"/>
  <c r="U3536" i="11"/>
  <c r="U3537" i="11"/>
  <c r="U3538" i="11"/>
  <c r="U3539" i="11"/>
  <c r="U3540" i="11"/>
  <c r="U3541" i="11"/>
  <c r="U3542" i="11"/>
  <c r="U3543" i="11"/>
  <c r="U3544" i="11"/>
  <c r="U3545" i="11"/>
  <c r="U3546" i="11"/>
  <c r="U3547" i="11"/>
  <c r="U3548" i="11"/>
  <c r="U3549" i="11"/>
  <c r="U3550" i="11"/>
  <c r="U3551" i="11"/>
  <c r="U3552" i="11"/>
  <c r="U3553" i="11"/>
  <c r="U3554" i="11"/>
  <c r="U3555" i="11"/>
  <c r="U3556" i="11"/>
  <c r="U3557" i="11"/>
  <c r="U3558" i="11"/>
  <c r="U3559" i="11"/>
  <c r="U3560" i="11"/>
  <c r="U3561" i="11"/>
  <c r="U3562" i="11"/>
  <c r="U3563" i="11"/>
  <c r="U3564" i="11"/>
  <c r="U3565" i="11"/>
  <c r="U3566" i="11"/>
  <c r="U3567" i="11"/>
  <c r="U3568" i="11"/>
  <c r="U3569" i="11"/>
  <c r="U3570" i="11"/>
  <c r="U3571" i="11"/>
  <c r="U3572" i="11"/>
  <c r="U3573" i="11"/>
  <c r="U3574" i="11"/>
  <c r="U3575" i="11"/>
  <c r="U3576" i="11"/>
  <c r="U3577" i="11"/>
  <c r="U3578" i="11"/>
  <c r="U3579" i="11"/>
  <c r="U3580" i="11"/>
  <c r="U3581" i="11"/>
  <c r="U3582" i="11"/>
  <c r="U3583" i="11"/>
  <c r="U3584" i="11"/>
  <c r="U3585" i="11"/>
  <c r="U3586" i="11"/>
  <c r="U3587" i="11"/>
  <c r="U3588" i="11"/>
  <c r="U3589" i="11"/>
  <c r="U3590" i="11"/>
  <c r="U3591" i="11"/>
  <c r="U3592" i="11"/>
  <c r="U3593" i="11"/>
  <c r="U3594" i="11"/>
  <c r="U3595" i="11"/>
  <c r="U3596" i="11"/>
  <c r="U3597" i="11"/>
  <c r="U3598" i="11"/>
  <c r="U3599" i="11"/>
  <c r="U3600" i="11"/>
  <c r="U3601" i="11"/>
  <c r="U3602" i="11"/>
  <c r="U3603" i="11"/>
  <c r="U3604" i="11"/>
  <c r="U3605" i="11"/>
  <c r="U3606" i="11"/>
  <c r="U3607" i="11"/>
  <c r="U3608" i="11"/>
  <c r="U3609" i="11"/>
  <c r="U3610" i="11"/>
  <c r="U3611" i="11"/>
  <c r="U3612" i="11"/>
  <c r="U3613" i="11"/>
  <c r="U3614" i="11"/>
  <c r="U3615" i="11"/>
  <c r="U3616" i="11"/>
  <c r="U3617" i="11"/>
  <c r="U3618" i="11"/>
  <c r="U3619" i="11"/>
  <c r="U3620" i="11"/>
  <c r="U3621" i="11"/>
  <c r="U3622" i="11"/>
  <c r="U3623" i="11"/>
  <c r="U3624" i="11"/>
  <c r="U3625" i="11"/>
  <c r="U3626" i="11"/>
  <c r="U3627" i="11"/>
  <c r="U3628" i="11"/>
  <c r="U3629" i="11"/>
  <c r="U3630" i="11"/>
  <c r="U3631" i="11"/>
  <c r="U3632" i="11"/>
  <c r="U3633" i="11"/>
  <c r="U3634" i="11"/>
  <c r="U3635" i="11"/>
  <c r="U3636" i="11"/>
  <c r="U3637" i="11"/>
  <c r="U3638" i="11"/>
  <c r="U3639" i="11"/>
  <c r="U3640" i="11"/>
  <c r="U3641" i="11"/>
  <c r="U3642" i="11"/>
  <c r="U3643" i="11"/>
  <c r="U3644" i="11"/>
  <c r="U3645" i="11"/>
  <c r="U3646" i="11"/>
  <c r="U3647" i="11"/>
  <c r="U3648" i="11"/>
  <c r="U3649" i="11"/>
  <c r="U3650" i="11"/>
  <c r="U3651" i="11"/>
  <c r="U3652" i="11"/>
  <c r="U3653" i="11"/>
  <c r="U3654" i="11"/>
  <c r="U3655" i="11"/>
  <c r="U3656" i="11"/>
  <c r="U3657" i="11"/>
  <c r="U3658" i="11"/>
  <c r="U3659" i="11"/>
  <c r="U3660" i="11"/>
  <c r="U3661" i="11"/>
  <c r="U3662" i="11"/>
  <c r="U3663" i="11"/>
  <c r="U3664" i="11"/>
  <c r="U3665" i="11"/>
  <c r="U3666" i="11"/>
  <c r="U3667" i="11"/>
  <c r="U3668" i="11"/>
  <c r="U3669" i="11"/>
  <c r="U3670" i="11"/>
  <c r="U3671" i="11"/>
  <c r="U3672" i="11"/>
  <c r="U3673" i="11"/>
  <c r="U3674" i="11"/>
  <c r="U3675" i="11"/>
  <c r="U3676" i="11"/>
  <c r="U3677" i="11"/>
  <c r="U3678" i="11"/>
  <c r="U3679" i="11"/>
  <c r="U3680" i="11"/>
  <c r="U3681" i="11"/>
  <c r="U3682" i="11"/>
  <c r="U3683" i="11"/>
  <c r="U3684" i="11"/>
  <c r="U3685" i="11"/>
  <c r="U3686" i="11"/>
  <c r="U3687" i="11"/>
  <c r="U3688" i="11"/>
  <c r="U3689" i="11"/>
  <c r="U3690" i="11"/>
  <c r="U3691" i="11"/>
  <c r="U3692" i="11"/>
  <c r="U3693" i="11"/>
  <c r="U3694" i="11"/>
  <c r="U3695" i="11"/>
  <c r="U3696" i="11"/>
  <c r="U3697" i="11"/>
  <c r="U3698" i="11"/>
  <c r="U3699" i="11"/>
  <c r="U3700" i="11"/>
  <c r="U3701" i="11"/>
  <c r="U3702" i="11"/>
  <c r="U3703" i="11"/>
  <c r="U3704" i="11"/>
  <c r="U3705" i="11"/>
  <c r="U3706" i="11"/>
  <c r="U3707" i="11"/>
  <c r="U3708" i="11"/>
  <c r="U3709" i="11"/>
  <c r="U3710" i="11"/>
  <c r="U3711" i="11"/>
  <c r="U3712" i="11"/>
  <c r="U3713" i="11"/>
  <c r="U3714" i="11"/>
  <c r="U3715" i="11"/>
  <c r="U3716" i="11"/>
  <c r="U3717" i="11"/>
  <c r="U3718" i="11"/>
  <c r="U3719" i="11"/>
  <c r="U3720" i="11"/>
  <c r="U3721" i="11"/>
  <c r="U3722" i="11"/>
  <c r="U3723" i="11"/>
  <c r="U3724" i="11"/>
  <c r="U3725" i="11"/>
  <c r="U3726" i="11"/>
  <c r="U3727" i="11"/>
  <c r="U3728" i="11"/>
  <c r="U3729" i="11"/>
  <c r="U3730" i="11"/>
  <c r="U3731" i="11"/>
  <c r="U3732" i="11"/>
  <c r="U3733" i="11"/>
  <c r="U3734" i="11"/>
  <c r="U3735" i="11"/>
  <c r="U3736" i="11"/>
  <c r="U3737" i="11"/>
  <c r="U3738" i="11"/>
  <c r="U3739" i="11"/>
  <c r="U3740" i="11"/>
  <c r="U3741" i="11"/>
  <c r="U3742" i="11"/>
  <c r="U3743" i="11"/>
  <c r="U3744" i="11"/>
  <c r="U3745" i="11"/>
  <c r="U3746" i="11"/>
  <c r="U3747" i="11"/>
  <c r="U3748" i="11"/>
  <c r="U3749" i="11"/>
  <c r="U3750" i="11"/>
  <c r="U3751" i="11"/>
  <c r="U3752" i="11"/>
  <c r="U3753" i="11"/>
  <c r="U3754" i="11"/>
  <c r="U3755" i="11"/>
  <c r="U3756" i="11"/>
  <c r="U3757" i="11"/>
  <c r="U3758" i="11"/>
  <c r="U3759" i="11"/>
  <c r="U3760" i="11"/>
  <c r="U3761" i="11"/>
  <c r="U3762" i="11"/>
  <c r="U3763" i="11"/>
  <c r="U3764" i="11"/>
  <c r="U3765" i="11"/>
  <c r="U3766" i="11"/>
  <c r="U3767" i="11"/>
  <c r="U3768" i="11"/>
  <c r="U3769" i="11"/>
  <c r="U3770" i="11"/>
  <c r="U3771" i="11"/>
  <c r="U3772" i="11"/>
  <c r="U3773" i="11"/>
  <c r="U3774" i="11"/>
  <c r="U3775" i="11"/>
  <c r="U3776" i="11"/>
  <c r="U3777" i="11"/>
  <c r="U3778" i="11"/>
  <c r="U3779" i="11"/>
  <c r="U3780" i="11"/>
  <c r="U3781" i="11"/>
  <c r="U3782" i="11"/>
  <c r="U3783" i="11"/>
  <c r="U3784" i="11"/>
  <c r="U3785" i="11"/>
  <c r="U3786" i="11"/>
  <c r="U3787" i="11"/>
  <c r="U3788" i="11"/>
  <c r="U3789" i="11"/>
  <c r="U3790" i="11"/>
  <c r="U3791" i="11"/>
  <c r="U3792" i="11"/>
  <c r="U3793" i="11"/>
  <c r="U3794" i="11"/>
  <c r="U3795" i="11"/>
  <c r="U3796" i="11"/>
  <c r="U3797" i="11"/>
  <c r="U3798" i="11"/>
  <c r="U3799" i="11"/>
  <c r="U3800" i="11"/>
  <c r="U3801" i="11"/>
  <c r="U3802" i="11"/>
  <c r="U3803" i="11"/>
  <c r="U3804" i="11"/>
  <c r="U3805" i="11"/>
  <c r="U3806" i="11"/>
  <c r="U3807" i="11"/>
  <c r="U3808" i="11"/>
  <c r="U3809" i="11"/>
  <c r="U3810" i="11"/>
  <c r="U3811" i="11"/>
  <c r="U3812" i="11"/>
  <c r="U3813" i="11"/>
  <c r="U3814" i="11"/>
  <c r="U3815" i="11"/>
  <c r="U3816" i="11"/>
  <c r="U3817" i="11"/>
  <c r="U3818" i="11"/>
  <c r="U3819" i="11"/>
  <c r="U3820" i="11"/>
  <c r="U3821" i="11"/>
  <c r="U3822" i="11"/>
  <c r="U3823" i="11"/>
  <c r="U3824" i="11"/>
  <c r="U3825" i="11"/>
  <c r="U3826" i="11"/>
  <c r="U3827" i="11"/>
  <c r="U3828" i="11"/>
  <c r="U3829" i="11"/>
  <c r="U3830" i="11"/>
  <c r="U3831" i="11"/>
  <c r="U3832" i="11"/>
  <c r="U3833" i="11"/>
  <c r="U3834" i="11"/>
  <c r="U3835" i="11"/>
  <c r="U3836" i="11"/>
  <c r="U3837" i="11"/>
  <c r="U3838" i="11"/>
  <c r="U3839" i="11"/>
  <c r="U3840" i="11"/>
  <c r="U3841" i="11"/>
  <c r="U3842" i="11"/>
  <c r="U3843" i="11"/>
  <c r="U3844" i="11"/>
  <c r="U3845" i="11"/>
  <c r="U3846" i="11"/>
  <c r="U3847" i="11"/>
  <c r="U3848" i="11"/>
  <c r="U3849" i="11"/>
  <c r="U3850" i="11"/>
  <c r="U3851" i="11"/>
  <c r="U3852" i="11"/>
  <c r="U3853" i="11"/>
  <c r="U3854" i="11"/>
  <c r="U3855" i="11"/>
  <c r="U3856" i="11"/>
  <c r="U3857" i="11"/>
  <c r="U3858" i="11"/>
  <c r="U3859" i="11"/>
  <c r="U3860" i="11"/>
  <c r="U3861" i="11"/>
  <c r="U3862" i="11"/>
  <c r="U3863" i="11"/>
  <c r="U3864" i="11"/>
  <c r="U3865" i="11"/>
  <c r="U3866" i="11"/>
  <c r="U3867" i="11"/>
  <c r="U3868" i="11"/>
  <c r="U3869" i="11"/>
  <c r="U3870" i="11"/>
  <c r="U3871" i="11"/>
  <c r="U3872" i="11"/>
  <c r="U3873" i="11"/>
  <c r="U3874" i="11"/>
  <c r="U3875" i="11"/>
  <c r="U3876" i="11"/>
  <c r="U3877" i="11"/>
  <c r="U3878" i="11"/>
  <c r="U3879" i="11"/>
  <c r="U3880" i="11"/>
  <c r="U3881" i="11"/>
  <c r="U3882" i="11"/>
  <c r="U3883" i="11"/>
  <c r="U3884" i="11"/>
  <c r="U3885" i="11"/>
  <c r="U3886" i="11"/>
  <c r="U3887" i="11"/>
  <c r="U3888" i="11"/>
  <c r="U3889" i="11"/>
  <c r="U3890" i="11"/>
  <c r="U3891" i="11"/>
  <c r="U3892" i="11"/>
  <c r="U3893" i="11"/>
  <c r="U3894" i="11"/>
  <c r="U3895" i="11"/>
  <c r="U3896" i="11"/>
  <c r="U3897" i="11"/>
  <c r="U3898" i="11"/>
  <c r="U3899" i="11"/>
  <c r="U3900" i="11"/>
  <c r="U3901" i="11"/>
  <c r="U3902" i="11"/>
  <c r="U3903" i="11"/>
  <c r="U3904" i="11"/>
  <c r="U3905" i="11"/>
  <c r="U3906" i="11"/>
  <c r="U3907" i="11"/>
  <c r="U3908" i="11"/>
  <c r="U3909" i="11"/>
  <c r="U3910" i="11"/>
  <c r="U3911" i="11"/>
  <c r="U3912" i="11"/>
  <c r="U3913" i="11"/>
  <c r="U3914" i="11"/>
  <c r="U3915" i="11"/>
  <c r="U3916" i="11"/>
  <c r="U3917" i="11"/>
  <c r="U3918" i="11"/>
  <c r="U3919" i="11"/>
  <c r="U3920" i="11"/>
  <c r="U3921" i="11"/>
  <c r="U3922" i="11"/>
  <c r="U3923" i="11"/>
  <c r="U3924" i="11"/>
  <c r="U3925" i="11"/>
  <c r="U3926" i="11"/>
  <c r="U3927" i="11"/>
  <c r="U3928" i="11"/>
  <c r="U3929" i="11"/>
  <c r="U3930" i="11"/>
  <c r="U3931" i="11"/>
  <c r="U3932" i="11"/>
  <c r="U3933" i="11"/>
  <c r="U3934" i="11"/>
  <c r="U3935" i="11"/>
  <c r="U3936" i="11"/>
  <c r="U3937" i="11"/>
  <c r="U3938" i="11"/>
  <c r="U3939" i="11"/>
  <c r="U3940" i="11"/>
  <c r="U3941" i="11"/>
  <c r="U3942" i="11"/>
  <c r="U3943" i="11"/>
  <c r="U3944" i="11"/>
  <c r="U3945" i="11"/>
  <c r="U3946" i="11"/>
  <c r="U3947" i="11"/>
  <c r="U3948" i="11"/>
  <c r="U3949" i="11"/>
  <c r="U3950" i="11"/>
  <c r="U3951" i="11"/>
  <c r="U3952" i="11"/>
  <c r="U3953" i="11"/>
  <c r="U3954" i="11"/>
  <c r="U3955" i="11"/>
  <c r="U3956" i="11"/>
  <c r="U3957" i="11"/>
  <c r="U3958" i="11"/>
  <c r="U3959" i="11"/>
  <c r="U3960" i="11"/>
  <c r="U3961" i="11"/>
  <c r="U3962" i="11"/>
  <c r="U3963" i="11"/>
  <c r="U3964" i="11"/>
  <c r="U3965" i="11"/>
  <c r="U3966" i="11"/>
  <c r="U3967" i="11"/>
  <c r="U3968" i="11"/>
  <c r="U3969" i="11"/>
  <c r="U3970" i="11"/>
  <c r="U3971" i="11"/>
  <c r="U3972" i="11"/>
  <c r="U3973" i="11"/>
  <c r="U3974" i="11"/>
  <c r="U3975" i="11"/>
  <c r="U3976" i="11"/>
  <c r="U3977" i="11"/>
  <c r="U3978" i="11"/>
  <c r="U3979" i="11"/>
  <c r="U3980" i="11"/>
  <c r="U3981" i="11"/>
  <c r="U3982" i="11"/>
  <c r="U3983" i="11"/>
  <c r="U3984" i="11"/>
  <c r="U3985" i="11"/>
  <c r="U3986" i="11"/>
  <c r="U3987" i="11"/>
  <c r="U3988" i="11"/>
  <c r="U3989" i="11"/>
  <c r="U3990" i="11"/>
  <c r="U3991" i="11"/>
  <c r="U3992" i="11"/>
  <c r="U3993" i="11"/>
  <c r="U3994" i="11"/>
  <c r="U3995" i="11"/>
  <c r="U3996" i="11"/>
  <c r="U3997" i="11"/>
  <c r="U3998" i="11"/>
  <c r="U3999" i="11"/>
  <c r="U4000" i="11"/>
  <c r="U4001" i="11"/>
  <c r="U4002" i="11"/>
  <c r="U4003" i="11"/>
  <c r="U4004" i="11"/>
  <c r="U4005" i="11"/>
  <c r="U4006" i="11"/>
  <c r="U4007" i="11"/>
  <c r="U4008" i="11"/>
  <c r="U4009" i="11"/>
  <c r="U4010" i="11"/>
  <c r="U4011" i="11"/>
  <c r="U4012" i="11"/>
  <c r="U4013" i="11"/>
  <c r="U4014" i="11"/>
  <c r="U4015" i="11"/>
  <c r="U4016" i="11"/>
  <c r="U4017" i="11"/>
  <c r="U4018" i="11"/>
  <c r="U4019" i="11"/>
  <c r="U4020" i="11"/>
  <c r="U4021" i="11"/>
  <c r="U4022" i="11"/>
  <c r="U4023" i="11"/>
  <c r="U4024" i="11"/>
  <c r="U4025" i="11"/>
  <c r="U4026" i="11"/>
  <c r="U4027" i="11"/>
  <c r="U4028" i="11"/>
  <c r="U4029" i="11"/>
  <c r="U4030" i="11"/>
  <c r="U4031" i="11"/>
  <c r="U4032" i="11"/>
  <c r="U4033" i="11"/>
  <c r="U4034" i="11"/>
  <c r="U4035" i="11"/>
  <c r="U4036" i="11"/>
  <c r="U4037" i="11"/>
  <c r="U4038" i="11"/>
  <c r="U4039" i="11"/>
  <c r="U4040" i="11"/>
  <c r="U4041" i="11"/>
  <c r="U4042" i="11"/>
  <c r="U4043" i="11"/>
  <c r="U4044" i="11"/>
  <c r="U4045" i="11"/>
  <c r="U4046" i="11"/>
  <c r="U4047" i="11"/>
  <c r="U4048" i="11"/>
  <c r="U4049" i="11"/>
  <c r="U4050" i="11"/>
  <c r="U4051" i="11"/>
  <c r="U4052" i="11"/>
  <c r="U4053" i="11"/>
  <c r="U4054" i="11"/>
  <c r="U4055" i="11"/>
  <c r="U4056" i="11"/>
  <c r="U4057" i="11"/>
  <c r="U4058" i="11"/>
  <c r="U4059" i="11"/>
  <c r="U4060" i="11"/>
  <c r="U4061" i="11"/>
  <c r="U4062" i="11"/>
  <c r="U4063" i="11"/>
  <c r="U4064" i="11"/>
  <c r="U4065" i="11"/>
  <c r="U4066" i="11"/>
  <c r="U4067" i="11"/>
  <c r="U4068" i="11"/>
  <c r="U4069" i="11"/>
  <c r="U4070" i="11"/>
  <c r="U4071" i="11"/>
  <c r="U4072" i="11"/>
  <c r="U4073" i="11"/>
  <c r="U4074" i="11"/>
  <c r="U4075" i="11"/>
  <c r="U4076" i="11"/>
  <c r="U4077" i="11"/>
  <c r="U4078" i="11"/>
  <c r="U4079" i="11"/>
  <c r="U4080" i="11"/>
  <c r="U4081" i="11"/>
  <c r="U4082" i="11"/>
  <c r="U4083" i="11"/>
  <c r="U4084" i="11"/>
  <c r="U4085" i="11"/>
  <c r="U4086" i="11"/>
  <c r="U4087" i="11"/>
  <c r="U4088" i="11"/>
  <c r="U4089" i="11"/>
  <c r="U4090" i="11"/>
  <c r="U4091" i="11"/>
  <c r="U4092" i="11"/>
  <c r="U4093" i="11"/>
  <c r="U4094" i="11"/>
  <c r="U4095" i="11"/>
  <c r="U4096" i="11"/>
  <c r="U4097" i="11"/>
  <c r="U4098" i="11"/>
  <c r="U4099" i="11"/>
  <c r="U4100" i="11"/>
  <c r="U4101" i="11"/>
  <c r="U4102" i="11"/>
  <c r="U4103" i="11"/>
  <c r="U4104" i="11"/>
  <c r="U4105" i="11"/>
  <c r="U4106" i="11"/>
  <c r="U4107" i="11"/>
  <c r="U4108" i="11"/>
  <c r="U4109" i="11"/>
  <c r="U4110" i="11"/>
  <c r="U4111" i="11"/>
  <c r="U4112" i="11"/>
  <c r="U4113" i="11"/>
  <c r="U4114" i="11"/>
  <c r="U4115" i="11"/>
  <c r="U4116" i="11"/>
  <c r="U4117" i="11"/>
  <c r="U4118" i="11"/>
  <c r="U4119" i="11"/>
  <c r="U4120" i="11"/>
  <c r="U4121" i="11"/>
  <c r="U4122" i="11"/>
  <c r="U4123" i="11"/>
  <c r="U4124" i="11"/>
  <c r="U4125" i="11"/>
  <c r="U4126" i="11"/>
  <c r="U4127" i="11"/>
  <c r="U4128" i="11"/>
  <c r="U4129" i="11"/>
  <c r="U4130" i="11"/>
  <c r="U4131" i="11"/>
  <c r="U4132" i="11"/>
  <c r="U4133" i="11"/>
  <c r="U4134" i="11"/>
  <c r="U4135" i="11"/>
  <c r="U4136" i="11"/>
  <c r="U4137" i="11"/>
  <c r="U4138" i="11"/>
  <c r="U4139" i="11"/>
  <c r="U4140" i="11"/>
  <c r="U4141" i="11"/>
  <c r="U4142" i="11"/>
  <c r="U4143" i="11"/>
  <c r="U4144" i="11"/>
  <c r="U4145" i="11"/>
  <c r="U4146" i="11"/>
  <c r="U4147" i="11"/>
  <c r="U4148" i="11"/>
  <c r="U4149" i="11"/>
  <c r="U4150" i="11"/>
  <c r="U4151" i="11"/>
  <c r="U4152" i="11"/>
  <c r="U4153" i="11"/>
  <c r="U4154" i="11"/>
  <c r="U4155" i="11"/>
  <c r="U4156" i="11"/>
  <c r="U4157" i="11"/>
  <c r="U4158" i="11"/>
  <c r="U4159" i="11"/>
  <c r="U4160" i="11"/>
  <c r="U4161" i="11"/>
  <c r="U4162" i="11"/>
  <c r="U4163" i="11"/>
  <c r="U4164" i="11"/>
  <c r="U4165" i="11"/>
  <c r="U4166" i="11"/>
  <c r="U4167" i="11"/>
  <c r="U4168" i="11"/>
  <c r="U4169" i="11"/>
  <c r="U4170" i="11"/>
  <c r="U4171" i="11"/>
  <c r="U4172" i="11"/>
  <c r="U4173" i="11"/>
  <c r="U4174" i="11"/>
  <c r="U4175" i="11"/>
  <c r="U4176" i="11"/>
  <c r="U4177" i="11"/>
  <c r="U4178" i="11"/>
  <c r="U4179" i="11"/>
  <c r="U4180" i="11"/>
  <c r="U4181" i="11"/>
  <c r="U4182" i="11"/>
  <c r="U4183" i="11"/>
  <c r="U4184" i="11"/>
  <c r="U4185" i="11"/>
  <c r="U4186" i="11"/>
  <c r="U4187" i="11"/>
  <c r="U4188" i="11"/>
  <c r="U4189" i="11"/>
  <c r="U4190" i="11"/>
  <c r="U4191" i="11"/>
  <c r="U4192" i="11"/>
  <c r="U4193" i="11"/>
  <c r="U4194" i="11"/>
  <c r="U4195" i="11"/>
  <c r="U4196" i="11"/>
  <c r="U4197" i="11"/>
  <c r="U4198" i="11"/>
  <c r="U4199" i="11"/>
  <c r="U4200" i="11"/>
  <c r="U4201" i="11"/>
  <c r="U4202" i="11"/>
  <c r="U4203" i="11"/>
  <c r="U4204" i="11"/>
  <c r="U4205" i="11"/>
  <c r="U4206" i="11"/>
  <c r="U4207" i="11"/>
  <c r="U4208" i="11"/>
  <c r="U4209" i="11"/>
  <c r="U4210" i="11"/>
  <c r="U4211" i="11"/>
  <c r="U4212" i="11"/>
  <c r="U4213" i="11"/>
  <c r="U4214" i="11"/>
  <c r="U4215" i="11"/>
  <c r="U4216" i="11"/>
  <c r="U4217" i="11"/>
  <c r="U4218" i="11"/>
  <c r="U4219" i="11"/>
  <c r="U4220" i="11"/>
  <c r="U4221" i="11"/>
  <c r="U4222" i="11"/>
  <c r="U4223" i="11"/>
  <c r="U4224" i="11"/>
  <c r="U4225" i="11"/>
  <c r="U4226" i="11"/>
  <c r="U4227" i="11"/>
  <c r="U4228" i="11"/>
  <c r="U4229" i="11"/>
  <c r="U4230" i="11"/>
  <c r="U4231" i="11"/>
  <c r="U4232" i="11"/>
  <c r="U4233" i="11"/>
  <c r="U4234" i="11"/>
  <c r="U4235" i="11"/>
  <c r="U4236" i="11"/>
  <c r="U4237" i="11"/>
  <c r="U4238" i="11"/>
  <c r="U4239" i="11"/>
  <c r="U4240" i="11"/>
  <c r="U4241" i="11"/>
  <c r="U4242" i="11"/>
  <c r="U4243" i="11"/>
  <c r="U4244" i="11"/>
  <c r="U4245" i="11"/>
  <c r="U4246" i="11"/>
  <c r="U4247" i="11"/>
  <c r="U4248" i="11"/>
  <c r="U4249" i="11"/>
  <c r="U4250" i="11"/>
  <c r="U4251" i="11"/>
  <c r="U4252" i="11"/>
  <c r="U4253" i="11"/>
  <c r="U4254" i="11"/>
  <c r="U4255" i="11"/>
  <c r="U4256" i="11"/>
  <c r="U4257" i="11"/>
  <c r="U4258" i="11"/>
  <c r="U4259" i="11"/>
  <c r="U4260" i="11"/>
  <c r="U4261" i="11"/>
  <c r="U4262" i="11"/>
  <c r="U4263" i="11"/>
  <c r="U4264" i="11"/>
  <c r="U4265" i="11"/>
  <c r="U4266" i="11"/>
  <c r="U4267" i="11"/>
  <c r="U4268" i="11"/>
  <c r="U4269" i="11"/>
  <c r="U4270" i="11"/>
  <c r="U4271" i="11"/>
  <c r="U4272" i="11"/>
  <c r="U4273" i="11"/>
  <c r="U4274" i="11"/>
  <c r="U4275" i="11"/>
  <c r="U4276" i="11"/>
  <c r="U4277" i="11"/>
  <c r="U4278" i="11"/>
  <c r="U4279" i="11"/>
  <c r="U4280" i="11"/>
  <c r="U4281" i="11"/>
  <c r="U4282" i="11"/>
  <c r="U4283" i="11"/>
  <c r="U4284" i="11"/>
  <c r="U4285" i="11"/>
  <c r="U4286" i="11"/>
  <c r="U4287" i="11"/>
  <c r="U4288" i="11"/>
  <c r="U4289" i="11"/>
  <c r="U4290" i="11"/>
  <c r="U4291" i="11"/>
  <c r="U4292" i="11"/>
  <c r="U4293" i="11"/>
  <c r="U4294" i="11"/>
  <c r="U4295" i="11"/>
  <c r="U4296" i="11"/>
  <c r="U4297" i="11"/>
  <c r="U4298" i="11"/>
  <c r="U4299" i="11"/>
  <c r="U4300" i="11"/>
  <c r="U4301" i="11"/>
  <c r="U4302" i="11"/>
  <c r="U4303" i="11"/>
  <c r="U4304" i="11"/>
  <c r="U4305" i="11"/>
  <c r="U4306" i="11"/>
  <c r="U4307" i="11"/>
  <c r="U4308" i="11"/>
  <c r="U4309" i="11"/>
  <c r="U4310" i="11"/>
  <c r="U4311" i="11"/>
  <c r="U4312" i="11"/>
  <c r="U4313" i="11"/>
  <c r="U4314" i="11"/>
  <c r="U4315" i="11"/>
  <c r="U4316" i="11"/>
  <c r="U4317" i="11"/>
  <c r="U4318" i="11"/>
  <c r="U4319" i="11"/>
  <c r="U4320" i="11"/>
  <c r="U4321" i="11"/>
  <c r="U4322" i="11"/>
  <c r="U4323" i="11"/>
  <c r="U4324" i="11"/>
  <c r="U4325" i="11"/>
  <c r="U4326" i="11"/>
  <c r="U4327" i="11"/>
  <c r="U4328" i="11"/>
  <c r="U4329" i="11"/>
  <c r="U4330" i="11"/>
  <c r="U4331" i="11"/>
  <c r="U4332" i="11"/>
  <c r="U4333" i="11"/>
  <c r="U4334" i="11"/>
  <c r="U4335" i="11"/>
  <c r="U4336" i="11"/>
  <c r="U4337" i="11"/>
  <c r="U4338" i="11"/>
  <c r="U4339" i="11"/>
  <c r="U4340" i="11"/>
  <c r="U4341" i="11"/>
  <c r="U4342" i="11"/>
  <c r="U4343" i="11"/>
  <c r="U4344" i="11"/>
  <c r="U4345" i="11"/>
  <c r="U4346" i="11"/>
  <c r="U4347" i="11"/>
  <c r="U4348" i="11"/>
  <c r="U4349" i="11"/>
  <c r="U4350" i="11"/>
  <c r="U4351" i="11"/>
  <c r="U4352" i="11"/>
  <c r="U4353" i="11"/>
  <c r="U4354" i="11"/>
  <c r="U4355" i="11"/>
  <c r="U4356" i="11"/>
  <c r="U4357" i="11"/>
  <c r="U4358" i="11"/>
  <c r="U4359" i="11"/>
  <c r="U4360" i="11"/>
  <c r="U4361" i="11"/>
  <c r="U4362" i="11"/>
  <c r="U4363" i="11"/>
  <c r="U4364" i="11"/>
  <c r="U4365" i="11"/>
  <c r="U4366" i="11"/>
  <c r="U4367" i="11"/>
  <c r="U4368" i="11"/>
  <c r="U4369" i="11"/>
  <c r="U4370" i="11"/>
  <c r="U4371" i="11"/>
  <c r="U4372" i="11"/>
  <c r="U4373" i="11"/>
  <c r="U4374" i="11"/>
  <c r="U4375" i="11"/>
  <c r="U4376" i="11"/>
  <c r="U4377" i="11"/>
  <c r="U4378" i="11"/>
  <c r="U4379" i="11"/>
  <c r="U4380" i="11"/>
  <c r="U4381" i="11"/>
  <c r="U4382" i="11"/>
  <c r="U4383" i="11"/>
  <c r="U4384" i="11"/>
  <c r="U4385" i="11"/>
  <c r="U4386" i="11"/>
  <c r="U4387" i="11"/>
  <c r="U4388" i="11"/>
  <c r="U4389" i="11"/>
  <c r="U4390" i="11"/>
  <c r="U4391" i="11"/>
  <c r="U4392" i="11"/>
  <c r="U4393" i="11"/>
  <c r="U4394" i="11"/>
  <c r="U4395" i="11"/>
  <c r="U4396" i="11"/>
  <c r="U4397" i="11"/>
  <c r="U4398" i="11"/>
  <c r="U4399" i="11"/>
  <c r="U4400" i="11"/>
  <c r="U4401" i="11"/>
  <c r="U4402" i="11"/>
  <c r="U4403" i="11"/>
  <c r="U4404" i="11"/>
  <c r="U4405" i="11"/>
  <c r="U4406" i="11"/>
  <c r="U4407" i="11"/>
  <c r="U4408" i="11"/>
  <c r="U4409" i="11"/>
  <c r="U4410" i="11"/>
  <c r="U4411" i="11"/>
  <c r="U4412" i="11"/>
  <c r="U4413" i="11"/>
  <c r="U4414" i="11"/>
  <c r="U4415" i="11"/>
  <c r="U4416" i="11"/>
  <c r="U4417" i="11"/>
  <c r="U4418" i="11"/>
  <c r="U4419" i="11"/>
  <c r="U4420" i="11"/>
  <c r="U4421" i="11"/>
  <c r="U4422" i="11"/>
  <c r="U4423" i="11"/>
  <c r="U4424" i="11"/>
  <c r="U4425" i="11"/>
  <c r="U4426" i="11"/>
  <c r="U4427" i="11"/>
  <c r="U4428" i="11"/>
  <c r="U4429" i="11"/>
  <c r="U4430" i="11"/>
  <c r="U4431" i="11"/>
  <c r="U4432" i="11"/>
  <c r="U4433" i="11"/>
  <c r="U4434" i="11"/>
  <c r="U4435" i="11"/>
  <c r="U4436" i="11"/>
  <c r="U4437" i="11"/>
  <c r="U4438" i="11"/>
  <c r="U4439" i="11"/>
  <c r="U4440" i="11"/>
  <c r="U4441" i="11"/>
  <c r="U4442" i="11"/>
  <c r="U4443" i="11"/>
  <c r="U4444" i="11"/>
  <c r="U4445" i="11"/>
  <c r="U4446" i="11"/>
  <c r="U4447" i="11"/>
  <c r="U4448" i="11"/>
  <c r="U4449" i="11"/>
  <c r="U4450" i="11"/>
  <c r="U4451" i="11"/>
  <c r="U4452" i="11"/>
  <c r="U4453" i="11"/>
  <c r="U4454" i="11"/>
  <c r="U4455" i="11"/>
  <c r="U4456" i="11"/>
  <c r="U4457" i="11"/>
  <c r="U4458" i="11"/>
  <c r="U4459" i="11"/>
  <c r="U4460" i="11"/>
  <c r="U4461" i="11"/>
  <c r="U4462" i="11"/>
  <c r="U4463" i="11"/>
  <c r="U4464" i="11"/>
  <c r="U4465" i="11"/>
  <c r="U4466" i="11"/>
  <c r="U4467" i="11"/>
  <c r="U4468" i="11"/>
  <c r="U4469" i="11"/>
  <c r="U4470" i="11"/>
  <c r="U4471" i="11"/>
  <c r="U4472" i="11"/>
  <c r="U4473" i="11"/>
  <c r="U4474" i="11"/>
  <c r="U4475" i="11"/>
  <c r="U4476" i="11"/>
  <c r="U4477" i="11"/>
  <c r="U4478" i="11"/>
  <c r="U4479" i="11"/>
  <c r="U4480" i="11"/>
  <c r="U4481" i="11"/>
  <c r="U4482" i="11"/>
  <c r="U4483" i="11"/>
  <c r="U4484" i="11"/>
  <c r="U4485" i="11"/>
  <c r="U4486" i="11"/>
  <c r="U4487" i="11"/>
  <c r="U4488" i="11"/>
  <c r="U4489" i="11"/>
  <c r="U4490" i="11"/>
  <c r="U4491" i="11"/>
  <c r="U4492" i="11"/>
  <c r="U4493" i="11"/>
  <c r="U4494" i="11"/>
  <c r="U4495" i="11"/>
  <c r="U4496" i="11"/>
  <c r="U4497" i="11"/>
  <c r="U4498" i="11"/>
  <c r="U4499" i="11"/>
  <c r="U4500" i="11"/>
  <c r="U4501" i="11"/>
  <c r="U4502" i="11"/>
  <c r="U4503" i="11"/>
  <c r="U4504" i="11"/>
  <c r="U4505" i="11"/>
  <c r="U4506" i="11"/>
  <c r="U4507" i="11"/>
  <c r="U4508" i="11"/>
  <c r="U4509" i="11"/>
  <c r="U4510" i="11"/>
  <c r="U4511" i="11"/>
  <c r="U4512" i="11"/>
  <c r="U4513" i="11"/>
  <c r="U4514" i="11"/>
  <c r="U4515" i="11"/>
  <c r="U4516" i="11"/>
  <c r="U4517" i="11"/>
  <c r="U4518" i="11"/>
  <c r="U4519" i="11"/>
  <c r="U4520" i="11"/>
  <c r="U4521" i="11"/>
  <c r="U4522" i="11"/>
  <c r="U4523" i="11"/>
  <c r="U4524" i="11"/>
  <c r="U4525" i="11"/>
  <c r="U4526" i="11"/>
  <c r="U4527" i="11"/>
  <c r="U4528" i="11"/>
  <c r="U4529" i="11"/>
  <c r="U4530" i="11"/>
  <c r="U4531" i="11"/>
  <c r="U4532" i="11"/>
  <c r="U4533" i="11"/>
  <c r="U4534" i="11"/>
  <c r="U4535" i="11"/>
  <c r="U4536" i="11"/>
  <c r="U4537" i="11"/>
  <c r="U4538" i="11"/>
  <c r="U4539" i="11"/>
  <c r="U4540" i="11"/>
  <c r="U4541" i="11"/>
  <c r="U4542" i="11"/>
  <c r="U4543" i="11"/>
  <c r="U4544" i="11"/>
  <c r="U4545" i="11"/>
  <c r="U4546" i="11"/>
  <c r="U4547" i="11"/>
  <c r="U4548" i="11"/>
  <c r="U4549" i="11"/>
  <c r="U4550" i="11"/>
  <c r="U4551" i="11"/>
  <c r="U4552" i="11"/>
  <c r="U4553" i="11"/>
  <c r="U4554" i="11"/>
  <c r="U4555" i="11"/>
  <c r="U4556" i="11"/>
  <c r="U4557" i="11"/>
  <c r="U4558" i="11"/>
  <c r="U4559" i="11"/>
  <c r="U4560" i="11"/>
  <c r="U4561" i="11"/>
  <c r="U4562" i="11"/>
  <c r="U4563" i="11"/>
  <c r="U4564" i="11"/>
  <c r="U4565" i="11"/>
  <c r="U4566" i="11"/>
  <c r="U4567" i="11"/>
  <c r="U4568" i="11"/>
  <c r="U4569" i="11"/>
  <c r="U4570" i="11"/>
  <c r="U4571" i="11"/>
  <c r="U4572" i="11"/>
  <c r="U4573" i="11"/>
  <c r="U4574" i="11"/>
  <c r="U4575" i="11"/>
  <c r="U4576" i="11"/>
  <c r="U4577" i="11"/>
  <c r="U4578" i="11"/>
  <c r="U4579" i="11"/>
  <c r="U4580" i="11"/>
  <c r="U4581" i="11"/>
  <c r="U4582" i="11"/>
  <c r="U4583" i="11"/>
  <c r="U4584" i="11"/>
  <c r="U4585" i="11"/>
  <c r="U4586" i="11"/>
  <c r="U4587" i="11"/>
  <c r="U4588" i="11"/>
  <c r="U4589" i="11"/>
  <c r="U4590" i="11"/>
  <c r="U4591" i="11"/>
  <c r="U4592" i="11"/>
  <c r="U4593" i="11"/>
  <c r="U4594" i="11"/>
  <c r="U4595" i="11"/>
  <c r="U4596" i="11"/>
  <c r="U4597" i="11"/>
  <c r="U4598" i="11"/>
  <c r="U4599" i="11"/>
  <c r="U4600" i="11"/>
  <c r="U4601" i="11"/>
  <c r="U4602" i="11"/>
  <c r="U4603" i="11"/>
  <c r="U4604" i="11"/>
  <c r="U4605" i="11"/>
  <c r="U4606" i="11"/>
  <c r="U4607" i="11"/>
  <c r="U4608" i="11"/>
  <c r="U4609" i="11"/>
  <c r="U4610" i="11"/>
  <c r="U4611" i="11"/>
  <c r="U4612" i="11"/>
  <c r="U4613" i="11"/>
  <c r="U4614" i="11"/>
  <c r="U4615" i="11"/>
  <c r="U4616" i="11"/>
  <c r="U4617" i="11"/>
  <c r="U4618" i="11"/>
  <c r="U4619" i="11"/>
  <c r="U4620" i="11"/>
  <c r="U4621" i="11"/>
  <c r="U4622" i="11"/>
  <c r="U4623" i="11"/>
  <c r="U4624" i="11"/>
  <c r="U4625" i="11"/>
  <c r="U4626" i="11"/>
  <c r="U4627" i="11"/>
  <c r="U4628" i="11"/>
  <c r="U4629" i="11"/>
  <c r="U4630" i="11"/>
  <c r="U4631" i="11"/>
  <c r="U4632" i="11"/>
  <c r="U4633" i="11"/>
  <c r="U4634" i="11"/>
  <c r="U4635" i="11"/>
  <c r="U4636" i="11"/>
  <c r="U4637" i="11"/>
  <c r="U4638" i="11"/>
  <c r="U4639" i="11"/>
  <c r="U4640" i="11"/>
  <c r="U4641" i="11"/>
  <c r="U4642" i="11"/>
  <c r="U4643" i="11"/>
  <c r="U4644" i="11"/>
  <c r="U4645" i="11"/>
  <c r="U4646" i="11"/>
  <c r="U4647" i="11"/>
  <c r="U4648" i="11"/>
  <c r="U4649" i="11"/>
  <c r="U4650" i="11"/>
  <c r="U4651" i="11"/>
  <c r="U4652" i="11"/>
  <c r="U4653" i="11"/>
  <c r="U4654" i="11"/>
  <c r="U4655" i="11"/>
  <c r="U4656" i="11"/>
  <c r="U4657" i="11"/>
  <c r="U4658" i="11"/>
  <c r="U4659" i="11"/>
  <c r="U4660" i="11"/>
  <c r="U4661" i="11"/>
  <c r="U4662" i="11"/>
  <c r="U4663" i="11"/>
  <c r="U4664" i="11"/>
  <c r="U4665" i="11"/>
  <c r="U4666" i="11"/>
  <c r="U4667" i="11"/>
  <c r="U4668" i="11"/>
  <c r="U4669" i="11"/>
  <c r="U4670" i="11"/>
  <c r="U4671" i="11"/>
  <c r="U4672" i="11"/>
  <c r="U4673" i="11"/>
  <c r="U4674" i="11"/>
  <c r="U4675" i="11"/>
  <c r="U4676" i="11"/>
  <c r="U4677" i="11"/>
  <c r="U4678" i="11"/>
  <c r="U4679" i="11"/>
  <c r="U4680" i="11"/>
  <c r="U4681" i="11"/>
  <c r="U4682" i="11"/>
  <c r="U4683" i="11"/>
  <c r="U4684" i="11"/>
  <c r="U4685" i="11"/>
  <c r="U4686" i="11"/>
  <c r="U4687" i="11"/>
  <c r="U4688" i="11"/>
  <c r="U4689" i="11"/>
  <c r="U4690" i="11"/>
  <c r="U4691" i="11"/>
  <c r="U4692" i="11"/>
  <c r="U4693" i="11"/>
  <c r="U4694" i="11"/>
  <c r="U4695" i="11"/>
  <c r="U4696" i="11"/>
  <c r="U4697" i="11"/>
  <c r="U4698" i="11"/>
  <c r="U4699" i="11"/>
  <c r="U4700" i="11"/>
  <c r="U4701" i="11"/>
  <c r="U4702" i="11"/>
  <c r="U4703" i="11"/>
  <c r="U4704" i="11"/>
  <c r="U4705" i="11"/>
  <c r="U4706" i="11"/>
  <c r="U4707" i="11"/>
  <c r="U4708" i="11"/>
  <c r="U4709" i="11"/>
  <c r="U4710" i="11"/>
  <c r="U4711" i="11"/>
  <c r="U4712" i="11"/>
  <c r="U4713" i="11"/>
  <c r="U4714" i="11"/>
  <c r="U4715" i="11"/>
  <c r="U4716" i="11"/>
  <c r="U4717" i="11"/>
  <c r="U4718" i="11"/>
  <c r="U4719" i="11"/>
  <c r="U4720" i="11"/>
  <c r="U4721" i="11"/>
  <c r="U4722" i="11"/>
  <c r="U4723" i="11"/>
  <c r="U4724" i="11"/>
  <c r="U4725" i="11"/>
  <c r="U4726" i="11"/>
  <c r="U4727" i="11"/>
  <c r="U4728" i="11"/>
  <c r="U4729" i="11"/>
  <c r="U4730" i="11"/>
  <c r="U4731" i="11"/>
  <c r="U4732" i="11"/>
  <c r="U4733" i="11"/>
  <c r="U4734" i="11"/>
  <c r="U4735" i="11"/>
  <c r="U4736" i="11"/>
  <c r="U4737" i="11"/>
  <c r="U4738" i="11"/>
  <c r="U4739" i="11"/>
  <c r="U4740" i="11"/>
  <c r="U4741" i="11"/>
  <c r="U4742" i="11"/>
  <c r="U4743" i="11"/>
  <c r="U4744" i="11"/>
  <c r="U4745" i="11"/>
  <c r="U4746" i="11"/>
  <c r="U4747" i="11"/>
  <c r="U4748" i="11"/>
  <c r="U4749" i="11"/>
  <c r="U4750" i="11"/>
  <c r="U4751" i="11"/>
  <c r="U4752" i="11"/>
  <c r="U4753" i="11"/>
  <c r="U4754" i="11"/>
  <c r="U4755" i="11"/>
  <c r="U4756" i="11"/>
  <c r="U4757" i="11"/>
  <c r="U4758" i="11"/>
  <c r="U4759" i="11"/>
  <c r="U4760" i="11"/>
  <c r="U4761" i="11"/>
  <c r="U4762" i="11"/>
  <c r="U4763" i="11"/>
  <c r="U4764" i="11"/>
  <c r="U4765" i="11"/>
  <c r="U4766" i="11"/>
  <c r="U4767" i="11"/>
  <c r="U4768" i="11"/>
  <c r="U4769" i="11"/>
  <c r="U4770" i="11"/>
  <c r="U4771" i="11"/>
  <c r="U4772" i="11"/>
  <c r="U4773" i="11"/>
  <c r="U4774" i="11"/>
  <c r="U4775" i="11"/>
  <c r="U4776" i="11"/>
  <c r="U4777" i="11"/>
  <c r="U4778" i="11"/>
  <c r="U4779" i="11"/>
  <c r="U4780" i="11"/>
  <c r="U4781" i="11"/>
  <c r="U4782" i="11"/>
  <c r="U4783" i="11"/>
  <c r="U4784" i="11"/>
  <c r="U4785" i="11"/>
  <c r="U4786" i="11"/>
  <c r="U4787" i="11"/>
  <c r="U4788" i="11"/>
  <c r="U4789" i="11"/>
  <c r="U4790" i="11"/>
  <c r="U4791" i="11"/>
  <c r="U4792" i="11"/>
  <c r="U4793" i="11"/>
  <c r="U4794" i="11"/>
  <c r="U4795" i="11"/>
  <c r="U4796" i="11"/>
  <c r="U4797" i="11"/>
  <c r="U4798" i="11"/>
  <c r="U4799" i="11"/>
  <c r="U4800" i="11"/>
  <c r="U4801" i="11"/>
  <c r="U4802" i="11"/>
  <c r="U4803" i="11"/>
  <c r="U4804" i="11"/>
  <c r="U4805" i="11"/>
  <c r="U4806" i="11"/>
  <c r="U4807" i="11"/>
  <c r="U4808" i="11"/>
  <c r="U4809" i="11"/>
  <c r="U4810" i="11"/>
  <c r="U4811" i="11"/>
  <c r="U4812" i="11"/>
  <c r="U4813" i="11"/>
  <c r="U4814" i="11"/>
  <c r="U4815" i="11"/>
  <c r="U4816" i="11"/>
  <c r="U4817" i="11"/>
  <c r="U4818" i="11"/>
  <c r="U4819" i="11"/>
  <c r="U4820" i="11"/>
  <c r="U4821" i="11"/>
  <c r="U4822" i="11"/>
  <c r="U4823" i="11"/>
  <c r="U4824" i="11"/>
  <c r="U4825" i="11"/>
  <c r="U4826" i="11"/>
  <c r="U4827" i="11"/>
  <c r="U4828" i="11"/>
  <c r="U4829" i="11"/>
  <c r="U4830" i="11"/>
  <c r="U4831" i="11"/>
  <c r="U4832" i="11"/>
  <c r="U4833" i="11"/>
  <c r="U4834" i="11"/>
  <c r="U4835" i="11"/>
  <c r="U4836" i="11"/>
  <c r="U4837" i="11"/>
  <c r="U4838" i="11"/>
  <c r="U4839" i="11"/>
  <c r="U4840" i="11"/>
  <c r="U4841" i="11"/>
  <c r="U4842" i="11"/>
  <c r="U4843" i="11"/>
  <c r="U4844" i="11"/>
  <c r="U4845" i="11"/>
  <c r="U4846" i="11"/>
  <c r="U4847" i="11"/>
  <c r="U4848" i="11"/>
  <c r="U4849" i="11"/>
  <c r="U4850" i="11"/>
  <c r="U4851" i="11"/>
  <c r="U4852" i="11"/>
  <c r="U4853" i="11"/>
  <c r="U4854" i="11"/>
  <c r="U4855" i="11"/>
  <c r="U4856" i="11"/>
  <c r="U4857" i="11"/>
  <c r="U4858" i="11"/>
  <c r="U4859" i="11"/>
  <c r="U4860" i="11"/>
  <c r="U4861" i="11"/>
  <c r="U4862" i="11"/>
  <c r="U4863" i="11"/>
  <c r="U4864" i="11"/>
  <c r="U4865" i="11"/>
  <c r="U4866" i="11"/>
  <c r="U4867" i="11"/>
  <c r="U4868" i="11"/>
  <c r="U4869" i="11"/>
  <c r="U4870" i="11"/>
  <c r="U4871" i="11"/>
  <c r="U4872" i="11"/>
  <c r="U4873" i="11"/>
  <c r="U4874" i="11"/>
  <c r="U4875" i="11"/>
  <c r="U4876" i="11"/>
  <c r="U4877" i="11"/>
  <c r="U4878" i="11"/>
  <c r="U4879" i="11"/>
  <c r="U4880" i="11"/>
  <c r="U4881" i="11"/>
  <c r="U4882" i="11"/>
  <c r="U4883" i="11"/>
  <c r="U4884" i="11"/>
  <c r="U4885" i="11"/>
  <c r="U4886" i="11"/>
  <c r="U4887" i="11"/>
  <c r="U4888" i="11"/>
  <c r="U4889" i="11"/>
  <c r="U4890" i="11"/>
  <c r="U4891" i="11"/>
  <c r="U4892" i="11"/>
  <c r="U4893" i="11"/>
  <c r="U4894" i="11"/>
  <c r="U4895" i="11"/>
  <c r="U4896" i="11"/>
  <c r="U4897" i="11"/>
  <c r="U4898" i="11"/>
  <c r="U4899" i="11"/>
  <c r="U4900" i="11"/>
  <c r="U4901" i="11"/>
  <c r="U4902" i="11"/>
  <c r="U4903" i="11"/>
  <c r="U4904" i="11"/>
  <c r="U4905" i="11"/>
  <c r="U4906" i="11"/>
  <c r="U4907" i="11"/>
  <c r="U4908" i="11"/>
  <c r="U4909" i="11"/>
  <c r="U4910" i="11"/>
  <c r="U4911" i="11"/>
  <c r="U4912" i="11"/>
  <c r="U4913" i="11"/>
  <c r="U4914" i="11"/>
  <c r="U4915" i="11"/>
  <c r="U4916" i="11"/>
  <c r="U4917" i="11"/>
  <c r="U4918" i="11"/>
  <c r="U4919" i="11"/>
  <c r="U4920" i="11"/>
  <c r="U4921" i="11"/>
  <c r="U4922" i="11"/>
  <c r="U4923" i="11"/>
  <c r="U4924" i="11"/>
  <c r="U4925" i="11"/>
  <c r="U4926" i="11"/>
  <c r="U4927" i="11"/>
  <c r="U4928" i="11"/>
  <c r="U4929" i="11"/>
  <c r="U4930" i="11"/>
  <c r="U4931" i="11"/>
  <c r="U4932" i="11"/>
  <c r="U4933" i="11"/>
  <c r="U4934" i="11"/>
  <c r="U4935" i="11"/>
  <c r="U4936" i="11"/>
  <c r="U4937" i="11"/>
  <c r="U4938" i="11"/>
  <c r="U4939" i="11"/>
  <c r="U4940" i="11"/>
  <c r="U4941" i="11"/>
  <c r="U4942" i="11"/>
  <c r="U4943" i="11"/>
  <c r="U4944" i="11"/>
  <c r="U4945" i="11"/>
  <c r="U4946" i="11"/>
  <c r="U4947" i="11"/>
  <c r="U4948" i="11"/>
  <c r="U4949" i="11"/>
  <c r="U4950" i="11"/>
  <c r="U4951" i="11"/>
  <c r="U4952" i="11"/>
  <c r="U4953" i="11"/>
  <c r="U4954" i="11"/>
  <c r="U4955" i="11"/>
  <c r="U4956" i="11"/>
  <c r="U4957" i="11"/>
  <c r="U4958" i="11"/>
  <c r="U4959" i="11"/>
  <c r="U4960" i="11"/>
  <c r="U4961" i="11"/>
  <c r="U4962" i="11"/>
  <c r="U4963" i="11"/>
  <c r="U4964" i="11"/>
  <c r="U4965" i="11"/>
  <c r="U4966" i="11"/>
  <c r="U4967" i="11"/>
  <c r="U4968" i="11"/>
  <c r="U4969" i="11"/>
  <c r="U4970" i="11"/>
  <c r="U4971" i="11"/>
  <c r="U4972" i="11"/>
  <c r="U4973" i="11"/>
  <c r="U4974" i="11"/>
  <c r="U4975" i="11"/>
  <c r="U4976" i="11"/>
  <c r="U4977" i="11"/>
  <c r="U4978" i="11"/>
  <c r="U4979" i="11"/>
  <c r="U4980" i="11"/>
  <c r="U4981" i="11"/>
  <c r="U4982" i="11"/>
  <c r="U4983" i="11"/>
  <c r="U4984" i="11"/>
  <c r="U4985" i="11"/>
  <c r="U4986" i="11"/>
  <c r="U4987" i="11"/>
  <c r="U4988" i="11"/>
  <c r="U4989" i="11"/>
  <c r="U4990" i="11"/>
  <c r="U4991" i="11"/>
  <c r="U4992" i="11"/>
  <c r="U4993" i="11"/>
  <c r="U4994" i="11"/>
  <c r="U4995" i="11"/>
  <c r="U4996" i="11"/>
  <c r="U4997" i="11"/>
  <c r="U4998" i="11"/>
  <c r="U4999" i="11"/>
  <c r="U5000" i="11"/>
  <c r="U5001" i="11"/>
  <c r="U5002" i="11"/>
  <c r="U5003" i="11"/>
  <c r="U5004" i="11"/>
  <c r="U5005" i="11"/>
  <c r="U5006" i="11"/>
  <c r="U5007" i="11"/>
  <c r="U5008" i="11"/>
  <c r="U5009" i="11"/>
  <c r="U5010" i="11"/>
  <c r="U5011" i="11"/>
  <c r="U5012" i="11"/>
  <c r="U5013" i="11"/>
  <c r="U5014" i="11"/>
  <c r="U5015" i="11"/>
  <c r="U5016" i="11"/>
  <c r="U5017" i="11"/>
  <c r="U5018" i="11"/>
  <c r="U5019" i="11"/>
  <c r="U5020" i="11"/>
  <c r="U5021" i="11"/>
  <c r="U5022" i="11"/>
  <c r="U5023" i="11"/>
  <c r="U5024" i="11"/>
  <c r="U5025" i="11"/>
  <c r="U5026" i="11"/>
  <c r="U5027" i="11"/>
  <c r="U5028" i="11"/>
  <c r="U5029" i="11"/>
  <c r="U5030" i="11"/>
  <c r="U5031" i="11"/>
  <c r="U5032" i="11"/>
  <c r="U5033" i="11"/>
  <c r="U5034" i="11"/>
  <c r="U5035" i="11"/>
  <c r="U5036" i="11"/>
  <c r="U5037" i="11"/>
  <c r="U5038" i="11"/>
  <c r="U5039" i="11"/>
  <c r="U5040" i="11"/>
  <c r="U5041" i="11"/>
  <c r="U5042" i="11"/>
  <c r="U5043" i="11"/>
  <c r="U5044" i="11"/>
  <c r="U5045" i="11"/>
  <c r="U5046" i="11"/>
  <c r="U5047" i="11"/>
  <c r="U5048" i="11"/>
  <c r="U5049" i="11"/>
  <c r="U5050" i="11"/>
  <c r="U5051" i="11"/>
  <c r="U5052" i="11"/>
  <c r="U5053" i="11"/>
  <c r="U5054" i="11"/>
  <c r="U5055" i="11"/>
  <c r="U5056" i="11"/>
  <c r="U5057" i="11"/>
  <c r="U5058" i="11"/>
  <c r="U5059" i="11"/>
  <c r="U5060" i="11"/>
  <c r="U5061" i="11"/>
  <c r="U5062" i="11"/>
  <c r="U5063" i="11"/>
  <c r="U5064" i="11"/>
  <c r="U5065" i="11"/>
  <c r="U5066" i="11"/>
  <c r="U5067" i="11"/>
  <c r="U5068" i="11"/>
  <c r="U5069" i="11"/>
  <c r="U5070" i="11"/>
  <c r="U5071" i="11"/>
  <c r="U5072" i="11"/>
  <c r="U5073" i="11"/>
  <c r="U5074" i="11"/>
  <c r="U5075" i="11"/>
  <c r="U5076" i="11"/>
  <c r="U5077" i="11"/>
  <c r="U5078" i="11"/>
  <c r="U5079" i="11"/>
  <c r="U5080" i="11"/>
  <c r="U5081" i="11"/>
  <c r="U5082" i="11"/>
  <c r="U5083" i="11"/>
  <c r="U5084" i="11"/>
  <c r="U5085" i="11"/>
  <c r="U5086" i="11"/>
  <c r="U5087" i="11"/>
  <c r="U5088" i="11"/>
  <c r="U5089" i="11"/>
  <c r="U5090" i="11"/>
  <c r="U5091" i="11"/>
  <c r="U5092" i="11"/>
  <c r="U5093" i="11"/>
  <c r="U5094" i="11"/>
  <c r="U5095" i="11"/>
  <c r="U5096" i="11"/>
  <c r="U5097" i="11"/>
  <c r="U5098" i="11"/>
  <c r="U5099" i="11"/>
  <c r="U5100" i="11"/>
  <c r="U5101" i="11"/>
  <c r="U5102" i="11"/>
  <c r="U5103" i="11"/>
  <c r="U5104" i="11"/>
  <c r="U5105" i="11"/>
  <c r="U5106" i="11"/>
  <c r="U5107" i="11"/>
  <c r="U5108" i="11"/>
  <c r="U5109" i="11"/>
  <c r="U5110" i="11"/>
  <c r="U5111" i="11"/>
  <c r="U5112" i="11"/>
  <c r="U5113" i="11"/>
  <c r="U5114" i="11"/>
  <c r="U5115" i="11"/>
  <c r="U5116" i="11"/>
  <c r="U5117" i="11"/>
  <c r="U5118" i="11"/>
  <c r="U5119" i="11"/>
  <c r="U5120" i="11"/>
  <c r="U5121" i="11"/>
  <c r="U5122" i="11"/>
  <c r="U5123" i="11"/>
  <c r="U5124" i="11"/>
  <c r="U5125" i="11"/>
  <c r="U5126" i="11"/>
  <c r="U5127" i="11"/>
  <c r="U5128" i="11"/>
  <c r="U5129" i="11"/>
  <c r="U5130" i="11"/>
  <c r="U5131" i="11"/>
  <c r="U5132" i="11"/>
  <c r="U5133" i="11"/>
  <c r="U5134" i="11"/>
  <c r="U5135" i="11"/>
  <c r="U5136" i="11"/>
  <c r="U5137" i="11"/>
  <c r="U5138" i="11"/>
  <c r="U5139" i="11"/>
  <c r="U5140" i="11"/>
  <c r="U5141" i="11"/>
  <c r="U5142" i="11"/>
  <c r="U5143" i="11"/>
  <c r="U5144" i="11"/>
  <c r="U5145" i="11"/>
  <c r="U5146" i="11"/>
  <c r="U5147" i="11"/>
  <c r="U5148" i="11"/>
  <c r="U5149" i="11"/>
  <c r="U5150" i="11"/>
  <c r="U5151" i="11"/>
  <c r="U5152" i="11"/>
  <c r="U5153" i="11"/>
  <c r="U5154" i="11"/>
  <c r="U5155" i="11"/>
  <c r="U5156" i="11"/>
  <c r="U5157" i="11"/>
  <c r="U5158" i="11"/>
  <c r="U5159" i="11"/>
  <c r="U5160" i="11"/>
  <c r="U5161" i="11"/>
  <c r="U5162" i="11"/>
  <c r="U5163" i="11"/>
  <c r="U5164" i="11"/>
  <c r="U5165" i="11"/>
  <c r="U5166" i="11"/>
  <c r="U5167" i="11"/>
  <c r="U5168" i="11"/>
  <c r="U5169" i="11"/>
  <c r="U5170" i="11"/>
  <c r="U5171" i="11"/>
  <c r="U5172" i="11"/>
  <c r="U5173" i="11"/>
  <c r="U5174" i="11"/>
  <c r="U5175" i="11"/>
  <c r="U5176" i="11"/>
  <c r="U5177" i="11"/>
  <c r="U5178" i="11"/>
  <c r="U5179" i="11"/>
  <c r="U5180" i="11"/>
  <c r="U5181" i="11"/>
  <c r="U5182" i="11"/>
  <c r="U5183" i="11"/>
  <c r="U5184" i="11"/>
  <c r="U5185" i="11"/>
  <c r="U5186" i="11"/>
  <c r="U5187" i="11"/>
  <c r="U5188" i="11"/>
  <c r="U5189" i="11"/>
  <c r="U5190" i="11"/>
  <c r="U5191" i="11"/>
  <c r="U5192" i="11"/>
  <c r="U5193" i="11"/>
  <c r="U5194" i="11"/>
  <c r="U5195" i="11"/>
  <c r="U5196" i="11"/>
  <c r="U5197" i="11"/>
  <c r="U5198" i="11"/>
  <c r="U5199" i="11"/>
  <c r="U5200" i="11"/>
  <c r="U5201" i="11"/>
  <c r="U5202" i="11"/>
  <c r="U5203" i="11"/>
  <c r="U5204" i="11"/>
  <c r="U5205" i="11"/>
  <c r="U5206" i="11"/>
  <c r="U5207" i="11"/>
  <c r="U5208" i="11"/>
  <c r="U5209" i="11"/>
  <c r="U5210" i="11"/>
  <c r="U5211" i="11"/>
  <c r="U5212" i="11"/>
  <c r="U5213" i="11"/>
  <c r="U5214" i="11"/>
  <c r="U5215" i="11"/>
  <c r="U5216" i="11"/>
  <c r="U5217" i="11"/>
  <c r="U5218" i="11"/>
  <c r="U5219" i="11"/>
  <c r="U5220" i="11"/>
  <c r="U5221" i="11"/>
  <c r="U5222" i="11"/>
  <c r="U5223" i="11"/>
  <c r="U5224" i="11"/>
  <c r="U5225" i="11"/>
  <c r="U5226" i="11"/>
  <c r="U5227" i="11"/>
  <c r="U5228" i="11"/>
  <c r="U5229" i="11"/>
  <c r="U5230" i="11"/>
  <c r="U5231" i="11"/>
  <c r="U5232" i="11"/>
  <c r="U5233" i="11"/>
  <c r="U5234" i="11"/>
  <c r="U5235" i="11"/>
  <c r="U5236" i="11"/>
  <c r="U5237" i="11"/>
  <c r="U5238" i="11"/>
  <c r="U5239" i="11"/>
  <c r="U5240" i="11"/>
  <c r="U5241" i="11"/>
  <c r="U5242" i="11"/>
  <c r="U5243" i="11"/>
  <c r="U5244" i="11"/>
  <c r="U5245" i="11"/>
  <c r="U5246" i="11"/>
  <c r="U5247" i="11"/>
  <c r="U5248" i="11"/>
  <c r="U5249" i="11"/>
  <c r="U5250" i="11"/>
  <c r="U5251" i="11"/>
  <c r="U5252" i="11"/>
  <c r="U5253" i="11"/>
  <c r="U5254" i="11"/>
  <c r="U5255" i="11"/>
  <c r="U5256" i="11"/>
  <c r="U5257" i="11"/>
  <c r="U5258" i="11"/>
  <c r="U5259" i="11"/>
  <c r="U5260" i="11"/>
  <c r="U5261" i="11"/>
  <c r="U5262" i="11"/>
  <c r="U5263" i="11"/>
  <c r="U5264" i="11"/>
  <c r="U5265" i="11"/>
  <c r="U5266" i="11"/>
  <c r="U5267" i="11"/>
  <c r="U5268" i="11"/>
  <c r="U5269" i="11"/>
  <c r="U5270" i="11"/>
  <c r="U5271" i="11"/>
  <c r="U5272" i="11"/>
  <c r="U5273" i="11"/>
  <c r="U5274" i="11"/>
  <c r="U5275" i="11"/>
  <c r="U5276" i="11"/>
  <c r="U5277" i="11"/>
  <c r="U5278" i="11"/>
  <c r="U5279" i="11"/>
  <c r="U5280" i="11"/>
  <c r="U5281" i="11"/>
  <c r="U5282" i="11"/>
  <c r="U5283" i="11"/>
  <c r="U5284" i="11"/>
  <c r="U5285" i="11"/>
  <c r="U5286" i="11"/>
  <c r="U5287" i="11"/>
  <c r="U5288" i="11"/>
  <c r="U5289" i="11"/>
  <c r="U5290" i="11"/>
  <c r="U5291" i="11"/>
  <c r="U5292" i="11"/>
  <c r="U5293" i="11"/>
  <c r="U5294" i="11"/>
  <c r="U5295" i="11"/>
  <c r="U5296" i="11"/>
  <c r="U5297" i="11"/>
  <c r="U5298" i="11"/>
  <c r="U5299" i="11"/>
  <c r="U5300" i="11"/>
  <c r="U5301" i="11"/>
  <c r="U5302" i="11"/>
  <c r="U5303" i="11"/>
  <c r="U5304" i="11"/>
  <c r="U5305" i="11"/>
  <c r="U5306" i="11"/>
  <c r="U5307" i="11"/>
  <c r="U5308" i="11"/>
  <c r="U5309" i="11"/>
  <c r="U5310" i="11"/>
  <c r="U5311" i="11"/>
  <c r="U5312" i="11"/>
  <c r="U5313" i="11"/>
  <c r="U5314" i="11"/>
  <c r="U5315" i="11"/>
  <c r="U5316" i="11"/>
  <c r="U5317" i="11"/>
  <c r="U5318" i="11"/>
  <c r="U5319" i="11"/>
  <c r="U5320" i="11"/>
  <c r="U5321" i="11"/>
  <c r="U5322" i="11"/>
  <c r="U5323" i="11"/>
  <c r="U5324" i="11"/>
  <c r="U5325" i="11"/>
  <c r="U5326" i="11"/>
  <c r="U5327" i="11"/>
  <c r="U5328" i="11"/>
  <c r="U5329" i="11"/>
  <c r="U5330" i="11"/>
  <c r="U5331" i="11"/>
  <c r="U5332" i="11"/>
  <c r="U5333" i="11"/>
  <c r="U5334" i="11"/>
  <c r="U5335" i="11"/>
  <c r="U5336" i="11"/>
  <c r="U5337" i="11"/>
  <c r="U5338" i="11"/>
  <c r="U5339" i="11"/>
  <c r="U5340" i="11"/>
  <c r="U5341" i="11"/>
  <c r="U5342" i="11"/>
  <c r="U5343" i="11"/>
  <c r="U5344" i="11"/>
  <c r="U5345" i="11"/>
  <c r="U5346" i="11"/>
  <c r="U5347" i="11"/>
  <c r="U5348" i="11"/>
  <c r="U5349" i="11"/>
  <c r="U5350" i="11"/>
  <c r="U5351" i="11"/>
  <c r="U5352" i="11"/>
  <c r="U5353" i="11"/>
  <c r="U5354" i="11"/>
  <c r="U5355" i="11"/>
  <c r="U5356" i="11"/>
  <c r="U5357" i="11"/>
  <c r="U5358" i="11"/>
  <c r="U5359" i="11"/>
  <c r="U5360" i="11"/>
  <c r="U5361" i="11"/>
  <c r="U5362" i="11"/>
  <c r="U5363" i="11"/>
  <c r="U5364" i="11"/>
  <c r="U5365" i="11"/>
  <c r="U5366" i="11"/>
  <c r="U5367" i="11"/>
  <c r="U5368" i="11"/>
  <c r="U5369" i="11"/>
  <c r="U5370" i="11"/>
  <c r="U5371" i="11"/>
  <c r="U5372" i="11"/>
  <c r="U5373" i="11"/>
  <c r="U5374" i="11"/>
  <c r="U5375" i="11"/>
  <c r="U5376" i="11"/>
  <c r="U5377" i="11"/>
  <c r="U5378" i="11"/>
  <c r="U5379" i="11"/>
  <c r="U5380" i="11"/>
  <c r="U5381" i="11"/>
  <c r="U5382" i="11"/>
  <c r="U5383" i="11"/>
  <c r="U5384" i="11"/>
  <c r="U5385" i="11"/>
  <c r="U5386" i="11"/>
  <c r="U5387" i="11"/>
  <c r="U5388" i="11"/>
  <c r="U5389" i="11"/>
  <c r="U5390" i="11"/>
  <c r="U5391" i="11"/>
  <c r="U5392" i="11"/>
  <c r="U5393" i="11"/>
  <c r="U5394" i="11"/>
  <c r="U5395" i="11"/>
  <c r="U5396" i="11"/>
  <c r="U5397" i="11"/>
  <c r="U5398" i="11"/>
  <c r="U5399" i="11"/>
  <c r="U5400" i="11"/>
  <c r="U5401" i="11"/>
  <c r="U5402" i="11"/>
  <c r="U5403" i="11"/>
  <c r="U5404" i="11"/>
  <c r="U5405" i="11"/>
  <c r="U5406" i="11"/>
  <c r="U5407" i="11"/>
  <c r="U5408" i="11"/>
  <c r="U5409" i="11"/>
  <c r="U5410" i="11"/>
  <c r="U5411" i="11"/>
  <c r="U5412" i="11"/>
  <c r="U5413" i="11"/>
  <c r="U5414" i="11"/>
  <c r="U5415" i="11"/>
  <c r="U5416" i="11"/>
  <c r="U5417" i="11"/>
  <c r="U5418" i="11"/>
  <c r="U5419" i="11"/>
  <c r="U5420" i="11"/>
  <c r="U5421" i="11"/>
  <c r="U5422" i="11"/>
  <c r="U5423" i="11"/>
  <c r="U5424" i="11"/>
  <c r="U5425" i="11"/>
  <c r="U5426" i="11"/>
  <c r="U5427" i="11"/>
  <c r="U5428" i="11"/>
  <c r="U5429" i="11"/>
  <c r="U5430" i="11"/>
  <c r="U5431" i="11"/>
  <c r="U5432" i="11"/>
  <c r="U5433" i="11"/>
  <c r="U5434" i="11"/>
  <c r="U5435" i="11"/>
  <c r="U5436" i="11"/>
  <c r="U5437" i="11"/>
  <c r="U5438" i="11"/>
  <c r="U5439" i="11"/>
  <c r="U5440" i="11"/>
  <c r="U5441" i="11"/>
  <c r="U5442" i="11"/>
  <c r="U5443" i="11"/>
  <c r="U5444" i="11"/>
  <c r="U5445" i="11"/>
  <c r="U5446" i="11"/>
  <c r="U5447" i="11"/>
  <c r="U5448" i="11"/>
  <c r="U5449" i="11"/>
  <c r="U5450" i="11"/>
  <c r="U5451" i="11"/>
  <c r="U5452" i="11"/>
  <c r="U5453" i="11"/>
  <c r="U5454" i="11"/>
  <c r="U5455" i="11"/>
  <c r="U5456" i="11"/>
  <c r="U5457" i="11"/>
  <c r="U5458" i="11"/>
  <c r="U5459" i="11"/>
  <c r="U5460" i="11"/>
  <c r="U5461" i="11"/>
  <c r="U5462" i="11"/>
  <c r="U5463" i="11"/>
  <c r="U5464" i="11"/>
  <c r="U5465" i="11"/>
  <c r="U5466" i="11"/>
  <c r="U5467" i="11"/>
  <c r="U5468" i="11"/>
  <c r="U5469" i="11"/>
  <c r="U5470" i="11"/>
  <c r="U5471" i="11"/>
  <c r="U5472" i="11"/>
  <c r="U5473" i="11"/>
  <c r="U5474" i="11"/>
  <c r="U5475" i="11"/>
  <c r="U5476" i="11"/>
  <c r="U5477" i="11"/>
  <c r="U5478" i="11"/>
  <c r="U5479" i="11"/>
  <c r="U5480" i="11"/>
  <c r="U5481" i="11"/>
  <c r="U5482" i="11"/>
  <c r="U5483" i="11"/>
  <c r="U5484" i="11"/>
  <c r="U5485" i="11"/>
  <c r="U5486" i="11"/>
  <c r="U5487" i="11"/>
  <c r="U5488" i="11"/>
  <c r="U5489" i="11"/>
  <c r="U5490" i="11"/>
  <c r="U5491" i="11"/>
  <c r="U5492" i="11"/>
  <c r="U5493" i="11"/>
  <c r="U5494" i="11"/>
  <c r="U5495" i="11"/>
  <c r="U5496" i="11"/>
  <c r="U5497" i="11"/>
  <c r="U5498" i="11"/>
  <c r="U5499" i="11"/>
  <c r="U5500" i="11"/>
  <c r="U5501" i="11"/>
  <c r="U5502" i="11"/>
  <c r="U5503" i="11"/>
  <c r="U5504" i="11"/>
  <c r="U5505" i="11"/>
  <c r="U5506" i="11"/>
  <c r="U5507" i="11"/>
  <c r="U5508" i="11"/>
  <c r="U5509" i="11"/>
  <c r="U5510" i="11"/>
  <c r="U5511" i="11"/>
  <c r="U5512" i="11"/>
  <c r="U5513" i="11"/>
  <c r="U5514" i="11"/>
  <c r="U5515" i="11"/>
  <c r="U5516" i="11"/>
  <c r="U5517" i="11"/>
  <c r="U5518" i="11"/>
  <c r="U5519" i="11"/>
  <c r="U5520" i="11"/>
  <c r="U5521" i="11"/>
  <c r="U5522" i="11"/>
  <c r="U5523" i="11"/>
  <c r="U5524" i="11"/>
  <c r="U5525" i="11"/>
  <c r="U5526" i="11"/>
  <c r="U5527" i="11"/>
  <c r="U5528" i="11"/>
  <c r="U5529" i="11"/>
  <c r="U5530" i="11"/>
  <c r="U5531" i="11"/>
  <c r="U5532" i="11"/>
  <c r="U5533" i="11"/>
  <c r="U5534" i="11"/>
  <c r="U5535" i="11"/>
  <c r="U5536" i="11"/>
  <c r="U5537" i="11"/>
  <c r="U5538" i="11"/>
  <c r="U5539" i="11"/>
  <c r="U5540" i="11"/>
  <c r="U5541" i="11"/>
  <c r="U5542" i="11"/>
  <c r="U5543" i="11"/>
  <c r="U5544" i="11"/>
  <c r="U5545" i="11"/>
  <c r="U5546" i="11"/>
  <c r="U5547" i="11"/>
  <c r="U5548" i="11"/>
  <c r="U5549" i="11"/>
  <c r="U5550" i="11"/>
  <c r="U5551" i="11"/>
  <c r="U5552" i="11"/>
  <c r="U5553" i="11"/>
  <c r="U5554" i="11"/>
  <c r="U5555" i="11"/>
  <c r="U5556" i="11"/>
  <c r="U5557" i="11"/>
  <c r="U5558" i="11"/>
  <c r="U5559" i="11"/>
  <c r="U5560" i="11"/>
  <c r="U5561" i="11"/>
  <c r="U5562" i="11"/>
  <c r="U5563" i="11"/>
  <c r="U5564" i="11"/>
  <c r="U5565" i="11"/>
  <c r="U5566" i="11"/>
  <c r="U5567" i="11"/>
  <c r="U5568" i="11"/>
  <c r="U5569" i="11"/>
  <c r="U5570" i="11"/>
  <c r="U5571" i="11"/>
  <c r="U5572" i="11"/>
  <c r="U5573" i="11"/>
  <c r="U5574" i="11"/>
  <c r="U5575" i="11"/>
  <c r="U5576" i="11"/>
  <c r="U5577" i="11"/>
  <c r="U5578" i="11"/>
  <c r="U5579" i="11"/>
  <c r="U5580" i="11"/>
  <c r="U5581" i="11"/>
  <c r="U5582" i="11"/>
  <c r="U5583" i="11"/>
  <c r="U5584" i="11"/>
  <c r="U5585" i="11"/>
  <c r="U5586" i="11"/>
  <c r="U5587" i="11"/>
  <c r="U5588" i="11"/>
  <c r="U5589" i="11"/>
  <c r="U5590" i="11"/>
  <c r="U5591" i="11"/>
  <c r="U5592" i="11"/>
  <c r="U5593" i="11"/>
  <c r="U5594" i="11"/>
  <c r="U5595" i="11"/>
  <c r="U5596" i="11"/>
  <c r="U5597" i="11"/>
  <c r="U5598" i="11"/>
  <c r="U5599" i="11"/>
  <c r="U5600" i="11"/>
  <c r="U5601" i="11"/>
  <c r="U5602" i="11"/>
  <c r="U5603" i="11"/>
  <c r="U5604" i="11"/>
  <c r="U5605" i="11"/>
  <c r="U5606" i="11"/>
  <c r="U5607" i="11"/>
  <c r="U5608" i="11"/>
  <c r="U5609" i="11"/>
  <c r="U5610" i="11"/>
  <c r="U5611" i="11"/>
  <c r="U5612" i="11"/>
  <c r="U5613" i="11"/>
  <c r="U5614" i="11"/>
  <c r="U5615" i="11"/>
  <c r="U5616" i="11"/>
  <c r="U5617" i="11"/>
  <c r="U5618" i="11"/>
  <c r="U5619" i="11"/>
  <c r="U5620" i="11"/>
  <c r="U5621" i="11"/>
  <c r="U5622" i="11"/>
  <c r="U5623" i="11"/>
  <c r="U5624" i="11"/>
  <c r="U5625" i="11"/>
  <c r="U5626" i="11"/>
  <c r="U5627" i="11"/>
  <c r="U5628" i="11"/>
  <c r="U5629" i="11"/>
  <c r="U5630" i="11"/>
  <c r="U5631" i="11"/>
  <c r="X19" i="11"/>
  <c r="X18" i="11"/>
  <c r="X17" i="11"/>
  <c r="X16" i="11"/>
  <c r="X15" i="11"/>
  <c r="X14" i="11"/>
  <c r="X13" i="11"/>
  <c r="X9" i="11"/>
  <c r="X8" i="11"/>
  <c r="X7" i="11"/>
  <c r="X6" i="11"/>
  <c r="X5" i="11"/>
  <c r="X4" i="11"/>
  <c r="X3" i="11"/>
</calcChain>
</file>

<file path=xl/sharedStrings.xml><?xml version="1.0" encoding="utf-8"?>
<sst xmlns="http://schemas.openxmlformats.org/spreadsheetml/2006/main" count="56547" uniqueCount="128">
  <si>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</si>
  <si>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</si>
  <si>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</si>
  <si>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</si>
  <si>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</si>
  <si>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</si>
  <si>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</si>
  <si>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</si>
  <si>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</si>
  <si>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</si>
  <si>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</si>
  <si>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</si>
  <si>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</si>
  <si>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</si>
  <si>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</si>
  <si>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</si>
  <si>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</si>
  <si>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</si>
  <si>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</si>
  <si>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</si>
  <si>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</si>
  <si>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</si>
  <si>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</si>
  <si>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</si>
  <si>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</si>
  <si>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</si>
  <si>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</si>
  <si>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</si>
  <si>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</si>
  <si>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</si>
  <si>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</si>
  <si>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</si>
  <si>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</si>
  <si>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</si>
  <si>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</si>
  <si>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</si>
  <si>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</si>
  <si>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</si>
  <si>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</si>
  <si>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</si>
  <si>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</si>
  <si>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</si>
  <si>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</si>
  <si>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</si>
  <si>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</si>
  <si>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</si>
  <si>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</si>
  <si>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</si>
  <si>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</si>
  <si>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</si>
  <si>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</si>
  <si>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</si>
  <si>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</si>
  <si>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</si>
  <si>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</si>
  <si>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</si>
  <si>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</si>
  <si>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</si>
  <si>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</si>
  <si>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</si>
  <si>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COD</t>
  </si>
  <si>
    <t>CC</t>
  </si>
  <si>
    <t>Phone</t>
  </si>
  <si>
    <t>Divorced</t>
  </si>
  <si>
    <t>Sütun Adı</t>
  </si>
  <si>
    <t>Eksik Sayısı</t>
  </si>
  <si>
    <t>Medyan</t>
  </si>
  <si>
    <t>0-6 Months</t>
  </si>
  <si>
    <t>7-12 Months</t>
  </si>
  <si>
    <t>13-24 Months</t>
  </si>
  <si>
    <t>24+ Months</t>
  </si>
  <si>
    <t>Sınırlar</t>
  </si>
  <si>
    <t>Group</t>
  </si>
  <si>
    <t>Tenure_Group</t>
  </si>
  <si>
    <t>Low</t>
  </si>
  <si>
    <t>Medium</t>
  </si>
  <si>
    <t>High</t>
  </si>
  <si>
    <t>Cashback_Segment</t>
  </si>
  <si>
    <t>E-COMMERCE CUSTOMER CHURN ANALYSIS - SUMMARY STATISTICS</t>
  </si>
  <si>
    <t>GENEL BAKIŞ</t>
  </si>
  <si>
    <t>Total Customers</t>
  </si>
  <si>
    <t>Churned Customers</t>
  </si>
  <si>
    <t>Retained Customers</t>
  </si>
  <si>
    <t>Churn Rate %</t>
  </si>
  <si>
    <t>Retention Rate %</t>
  </si>
  <si>
    <t>CHURN vs RETAINED</t>
  </si>
  <si>
    <t>Avg Satisfaction Score</t>
  </si>
  <si>
    <t>Avg Tenure</t>
  </si>
  <si>
    <t>Avg Cashback Amount</t>
  </si>
  <si>
    <t>Avg Order Count</t>
  </si>
  <si>
    <t>Complain Rate %</t>
  </si>
  <si>
    <t>Avg Day Since Last Order</t>
  </si>
  <si>
    <t>Churned</t>
  </si>
  <si>
    <t>Retained</t>
  </si>
  <si>
    <t>Genel Toplam</t>
  </si>
  <si>
    <t>Total Churn</t>
  </si>
  <si>
    <t>E-COMMERCE CUSTOMER CHURN ANALYSIS</t>
  </si>
  <si>
    <t>CHURN RATE</t>
  </si>
  <si>
    <t>TOTAL CUSTOMERS</t>
  </si>
  <si>
    <t>CHURNED CUSTOMERS</t>
  </si>
  <si>
    <t>Tenure Group</t>
  </si>
  <si>
    <t>No Complain</t>
  </si>
  <si>
    <t>Cashback Segment</t>
  </si>
  <si>
    <t>Marital Status</t>
  </si>
  <si>
    <t>Bulgu</t>
  </si>
  <si>
    <t>Veri</t>
  </si>
  <si>
    <t>Öneri</t>
  </si>
  <si>
    <t>Yeni müşteriler ilk 6 ayda yüksek churn riski taşıyor</t>
  </si>
  <si>
    <t>Şikayet açan müşteriler 3 kat daha fazla churn ediyor</t>
  </si>
  <si>
    <t>Şikayet var: %32 churn — Şikayet yok: %11 churn</t>
  </si>
  <si>
    <t>Şikayet açıldığı anda 24 saat içinde çözüm garantisi sunulmalı</t>
  </si>
  <si>
    <t>Düşük cashback alan müşteriler yüksek risk altında</t>
  </si>
  <si>
    <t>Low cashback: %26 churn — High cashback: %5 churn</t>
  </si>
  <si>
    <t>Cashback programı genişletilmeli, özellikle Low segmentteki müşterilere hedefli kampanya yapılmalı</t>
  </si>
  <si>
    <t>Bekar müşteriler evlilere göre 2 kat daha fazla churn ediyor</t>
  </si>
  <si>
    <t>Single: %27 — Married: %12</t>
  </si>
  <si>
    <t>Bekar müşterilere özel sosyal kampanyalar ve sadakat programları tasarlanmalı</t>
  </si>
  <si>
    <t>Mobil uygulama kullanıcıları daha sadık</t>
  </si>
  <si>
    <t>Mobile Phone: %13 — Phone: %22</t>
  </si>
  <si>
    <t>Müşteriler mobil uygulamaya yönlendirilmeli, uygulama içi özel teklifler sunulmalı</t>
  </si>
  <si>
    <t>Telefon/mobil ürün kategorisi en yüksek churn segmenti</t>
  </si>
  <si>
    <t>Mobile &amp; Mobile Phone kategorisi: ~%28 churn</t>
  </si>
  <si>
    <t>Bu kategoride fiyat rekabeti analizi yapılmalı, rakip fiyat takibi ve eşleştirme politikası değerlendirilmeli</t>
  </si>
  <si>
    <t>Veri Kalitesi Notu:</t>
  </si>
  <si>
    <t>Metodoloji:</t>
  </si>
  <si>
    <t>E-COMMERCE CUSTOMER CHURN ANALİZİ — TEMEL ANALİZLER VE ÖNERİLER</t>
  </si>
  <si>
    <t>0-6 ay müşterilerde churn oranı %32   24+ ay müşterilerde %0</t>
  </si>
  <si>
    <t>İlk 6 ay için özel paket programı ve hoşgeldin kampanyası oluşturulmalı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</si>
</sst>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i/>
      <u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i/>
      <u/>
      <sz val="11"/>
      <color theme="1"/>
      <name val="Calibri"/>
      <family val="2"/>
      <scheme val="minor"/>
    </font>
    <font>
      <sz val="20"/>
      <color theme="0"/>
      <name val="Calibri"/>
      <family val="2"/>
      <charset val="162"/>
      <scheme val="minor"/>
    </font>
    <font>
      <b/>
      <sz val="20"/>
      <color theme="0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b/>
      <sz val="24"/>
      <color theme="0"/>
      <name val="Calibri"/>
      <family val="2"/>
      <charset val="16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7F6000"/>
      <name val="Calibri"/>
      <family val="2"/>
      <scheme val="minor"/>
    </font>
    <font>
      <sz val="11"/>
      <color rgb="FF1F3864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E4F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  <xf numFmtId="0" fontId="18" fillId="0" borderId="10" xfId="0" applyFont="1" applyBorder="1"/>
    <xf numFmtId="0" fontId="0" fillId="0" borderId="11" xfId="0" applyBorder="1"/>
    <xf numFmtId="1" fontId="0" fillId="0" borderId="12" xfId="0" applyNumberFormat="1" applyBorder="1"/>
    <xf numFmtId="0" fontId="13" fillId="33" borderId="13" xfId="0" applyFont="1" applyFill="1" applyBorder="1" applyAlignment="1">
      <alignment horizontal="center"/>
    </xf>
    <xf numFmtId="0" fontId="13" fillId="33" borderId="14" xfId="0" applyFont="1" applyFill="1" applyBorder="1" applyAlignment="1">
      <alignment horizontal="center"/>
    </xf>
    <xf numFmtId="0" fontId="13" fillId="33" borderId="15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1" fontId="0" fillId="0" borderId="18" xfId="0" applyNumberFormat="1" applyBorder="1"/>
    <xf numFmtId="1" fontId="0" fillId="0" borderId="15" xfId="0" applyNumberFormat="1" applyBorder="1"/>
    <xf numFmtId="0" fontId="0" fillId="0" borderId="14" xfId="0" applyBorder="1"/>
    <xf numFmtId="0" fontId="19" fillId="34" borderId="0" xfId="0" applyFont="1" applyFill="1"/>
    <xf numFmtId="0" fontId="19" fillId="36" borderId="0" xfId="0" applyFont="1" applyFill="1"/>
    <xf numFmtId="0" fontId="21" fillId="0" borderId="0" xfId="0" applyFont="1"/>
    <xf numFmtId="9" fontId="0" fillId="0" borderId="0" xfId="0" applyNumberFormat="1"/>
    <xf numFmtId="164" fontId="0" fillId="0" borderId="0" xfId="0" applyNumberFormat="1"/>
    <xf numFmtId="0" fontId="22" fillId="0" borderId="0" xfId="0" applyFont="1"/>
    <xf numFmtId="165" fontId="0" fillId="0" borderId="0" xfId="0" applyNumberFormat="1"/>
    <xf numFmtId="0" fontId="0" fillId="0" borderId="0" xfId="0" pivotButton="1"/>
    <xf numFmtId="0" fontId="21" fillId="37" borderId="21" xfId="0" applyFont="1" applyFill="1" applyBorder="1"/>
    <xf numFmtId="9" fontId="21" fillId="37" borderId="20" xfId="0" applyNumberFormat="1" applyFont="1" applyFill="1" applyBorder="1"/>
    <xf numFmtId="0" fontId="0" fillId="38" borderId="0" xfId="0" applyFill="1"/>
    <xf numFmtId="0" fontId="16" fillId="0" borderId="0" xfId="0" applyFont="1"/>
    <xf numFmtId="0" fontId="0" fillId="42" borderId="0" xfId="0" applyFill="1"/>
    <xf numFmtId="9" fontId="0" fillId="42" borderId="0" xfId="0" applyNumberFormat="1" applyFill="1"/>
    <xf numFmtId="9" fontId="0" fillId="42" borderId="0" xfId="43" applyFont="1" applyFill="1"/>
    <xf numFmtId="0" fontId="21" fillId="38" borderId="0" xfId="0" applyFont="1" applyFill="1"/>
    <xf numFmtId="9" fontId="0" fillId="38" borderId="0" xfId="0" applyNumberFormat="1" applyFill="1"/>
    <xf numFmtId="9" fontId="0" fillId="0" borderId="0" xfId="43" applyFont="1"/>
    <xf numFmtId="0" fontId="0" fillId="0" borderId="0" xfId="0" applyAlignment="1">
      <alignment wrapText="1"/>
    </xf>
    <xf numFmtId="0" fontId="29" fillId="38" borderId="0" xfId="0" applyFont="1" applyFill="1"/>
    <xf numFmtId="0" fontId="0" fillId="43" borderId="0" xfId="0" applyFill="1" applyAlignment="1">
      <alignment wrapText="1"/>
    </xf>
    <xf numFmtId="0" fontId="0" fillId="42" borderId="0" xfId="0" applyFill="1" applyAlignment="1">
      <alignment wrapText="1"/>
    </xf>
    <xf numFmtId="0" fontId="30" fillId="0" borderId="0" xfId="0" applyFont="1" applyAlignment="1">
      <alignment wrapText="1"/>
    </xf>
    <xf numFmtId="0" fontId="31" fillId="43" borderId="0" xfId="0" applyFont="1" applyFill="1"/>
    <xf numFmtId="0" fontId="0" fillId="43" borderId="0" xfId="0" applyFill="1"/>
    <xf numFmtId="0" fontId="20" fillId="35" borderId="19" xfId="0" applyFont="1" applyFill="1" applyBorder="1" applyAlignment="1">
      <alignment horizontal="center" vertical="center"/>
    </xf>
    <xf numFmtId="0" fontId="20" fillId="35" borderId="0" xfId="0" applyFont="1" applyFill="1" applyAlignment="1">
      <alignment horizontal="center" vertical="center"/>
    </xf>
    <xf numFmtId="0" fontId="20" fillId="35" borderId="19" xfId="0" applyFont="1" applyFill="1" applyBorder="1" applyAlignment="1">
      <alignment horizontal="center"/>
    </xf>
    <xf numFmtId="0" fontId="20" fillId="35" borderId="0" xfId="0" applyFont="1" applyFill="1" applyAlignment="1">
      <alignment horizontal="center"/>
    </xf>
    <xf numFmtId="0" fontId="24" fillId="38" borderId="0" xfId="0" applyFont="1" applyFill="1" applyAlignment="1">
      <alignment horizontal="center"/>
    </xf>
    <xf numFmtId="0" fontId="23" fillId="38" borderId="0" xfId="0" applyFont="1" applyFill="1" applyAlignment="1">
      <alignment horizontal="center"/>
    </xf>
    <xf numFmtId="164" fontId="26" fillId="39" borderId="0" xfId="43" applyNumberFormat="1" applyFont="1" applyFill="1" applyAlignment="1">
      <alignment horizontal="center"/>
    </xf>
    <xf numFmtId="0" fontId="25" fillId="39" borderId="0" xfId="0" applyFont="1" applyFill="1" applyAlignment="1">
      <alignment horizontal="center"/>
    </xf>
    <xf numFmtId="0" fontId="26" fillId="40" borderId="0" xfId="42" applyNumberFormat="1" applyFont="1" applyFill="1" applyAlignment="1">
      <alignment horizontal="center"/>
    </xf>
    <xf numFmtId="0" fontId="27" fillId="40" borderId="0" xfId="0" applyFont="1" applyFill="1" applyAlignment="1">
      <alignment horizontal="center"/>
    </xf>
    <xf numFmtId="0" fontId="28" fillId="40" borderId="0" xfId="0" applyFont="1" applyFill="1" applyAlignment="1">
      <alignment horizontal="center"/>
    </xf>
    <xf numFmtId="0" fontId="26" fillId="41" borderId="0" xfId="0" applyFont="1" applyFill="1" applyAlignment="1">
      <alignment horizontal="center"/>
    </xf>
    <xf numFmtId="0" fontId="0" fillId="41" borderId="0" xfId="0" applyFill="1" applyAlignment="1">
      <alignment horizontal="center"/>
    </xf>
    <xf numFmtId="0" fontId="27" fillId="41" borderId="0" xfId="0" applyFont="1" applyFill="1" applyAlignment="1">
      <alignment horizontal="center"/>
    </xf>
    <xf numFmtId="0" fontId="28" fillId="41" borderId="0" xfId="0" applyFont="1" applyFill="1" applyAlignment="1">
      <alignment horizontal="center"/>
    </xf>
  </cellXfs>
  <cellStyles count="44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irgül" xfId="42" builtinId="3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  <cellStyle name="Yüzde" xfId="43" builtinId="5"/>
  </cellStyles>
  <dxfs count="26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3864"/>
      <color rgb="FFD6E4F0"/>
      <color rgb="FF7F6000"/>
      <color rgb="FF2E75B6"/>
      <color rgb="FFE26B0A"/>
      <color rgb="FF37562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8319928525721312E-2"/>
          <c:y val="1.7912447712151756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0.152112545453675"/>
          <c:y val="0.20274740888689391"/>
          <c:w val="0.49060966320373356"/>
          <c:h val="0.7157784294544115"/>
        </c:manualLayout>
      </c:layout>
      <c:doughnutChart>
        <c:varyColors val="1"/>
        <c:ser>
          <c:idx val="0"/>
          <c:order val="0"/>
          <c:tx>
            <c:strRef>
              <c:f>Dashboard!$I$9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375623"/>
            </a:solidFill>
            <a:effectLst>
              <a:glow rad="50800">
                <a:schemeClr val="accent1">
                  <a:alpha val="40000"/>
                </a:schemeClr>
              </a:glow>
            </a:effectLst>
          </c:spPr>
          <c:dPt>
            <c:idx val="0"/>
            <c:bubble3D val="0"/>
            <c:explosion val="2"/>
            <c:spPr>
              <a:solidFill>
                <a:srgbClr val="C00000"/>
              </a:solidFill>
              <a:ln>
                <a:noFill/>
              </a:ln>
              <a:effectLst>
                <a:glow rad="50800">
                  <a:schemeClr val="accent1"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04EA-4112-B310-4D4055CBCD5A}"/>
              </c:ext>
            </c:extLst>
          </c:dPt>
          <c:dPt>
            <c:idx val="1"/>
            <c:bubble3D val="0"/>
            <c:explosion val="3"/>
            <c:spPr>
              <a:solidFill>
                <a:srgbClr val="375623"/>
              </a:solidFill>
              <a:ln>
                <a:noFill/>
              </a:ln>
              <a:effectLst>
                <a:glow rad="50800">
                  <a:schemeClr val="accent1"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04EA-4112-B310-4D4055CBCD5A}"/>
              </c:ext>
            </c:extLst>
          </c:dPt>
          <c:dLbls>
            <c:dLbl>
              <c:idx val="0"/>
              <c:layout>
                <c:manualLayout>
                  <c:x val="-0.10303329618320456"/>
                  <c:y val="0.113450551328509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EA-4112-B310-4D4055CBCD5A}"/>
                </c:ext>
              </c:extLst>
            </c:dLbl>
            <c:dLbl>
              <c:idx val="1"/>
              <c:layout>
                <c:manualLayout>
                  <c:x val="9.9813505677479417E-2"/>
                  <c:y val="-0.123315816661423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EA-4112-B310-4D4055CBCD5A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Dashboard!$H$10:$H$11</c:f>
              <c:strCache>
                <c:ptCount val="2"/>
                <c:pt idx="0">
                  <c:v>No Complain</c:v>
                </c:pt>
                <c:pt idx="1">
                  <c:v>Complain</c:v>
                </c:pt>
              </c:strCache>
            </c:strRef>
          </c:cat>
          <c:val>
            <c:numRef>
              <c:f>Dashboard!$I$10:$I$11</c:f>
              <c:numCache>
                <c:formatCode>0%</c:formatCode>
                <c:ptCount val="2"/>
                <c:pt idx="0">
                  <c:v>0.10928961748633879</c:v>
                </c:pt>
                <c:pt idx="1">
                  <c:v>0.3167082294264339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A-4112-B310-4D4055CBCD5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17900097442041"/>
          <c:y val="0.41625262738703411"/>
          <c:w val="0.18283723170279528"/>
          <c:h val="0.20480894301279995"/>
        </c:manualLayout>
      </c:layout>
      <c:overlay val="0"/>
      <c:spPr>
        <a:solidFill>
          <a:schemeClr val="tx2">
            <a:lumMod val="50000"/>
          </a:schemeClr>
        </a:solidFill>
        <a:ln cap="rnd" cmpd="dbl">
          <a:solidFill>
            <a:srgbClr val="C00000"/>
          </a:solidFill>
          <a:prstDash val="lgDash"/>
        </a:ln>
        <a:effectLst>
          <a:outerShdw blurRad="50800" dist="50800" dir="5400000" algn="ctr" rotWithShape="0">
            <a:schemeClr val="tx2">
              <a:lumMod val="50000"/>
            </a:schemeClr>
          </a:outerShdw>
          <a:softEdge rad="635000"/>
        </a:effectLst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tr-TR" sz="1200" b="1" i="0" u="none" strike="noStrike" baseline="0">
                <a:solidFill>
                  <a:schemeClr val="bg1"/>
                </a:solidFill>
              </a:rPr>
              <a:t>Churn Rate by Cashback Segment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solidFill>
          <a:srgbClr val="1F386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Dashboard!$C$32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Dashboard!$B$33:$B$35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Dashboard!$C$33:$C$35</c:f>
              <c:numCache>
                <c:formatCode>0%</c:formatCode>
                <c:ptCount val="3"/>
                <c:pt idx="0">
                  <c:v>4.8543689320388349E-2</c:v>
                </c:pt>
                <c:pt idx="1">
                  <c:v>0.13966836734693877</c:v>
                </c:pt>
                <c:pt idx="2">
                  <c:v>0.25586353944562901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8-4BE5-A6CA-0F7DDB8BF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322847"/>
        <c:axId val="1069323327"/>
      </c:barChart>
      <c:catAx>
        <c:axId val="1069322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69323327"/>
        <c:crosses val="autoZero"/>
        <c:auto val="1"/>
        <c:lblAlgn val="ctr"/>
        <c:lblOffset val="100"/>
        <c:noMultiLvlLbl val="0"/>
      </c:catAx>
      <c:valAx>
        <c:axId val="1069323327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06932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tr-TR" sz="1200" b="0" i="0" u="none" strike="noStrike" baseline="0">
                <a:solidFill>
                  <a:schemeClr val="bg1"/>
                </a:solidFill>
              </a:rPr>
              <a:t>Churn Rate by Marital Status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Dashboard!$I$31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Dashboard!$H$32:$H$34</c:f>
              <c:strCache>
                <c:ptCount val="3"/>
                <c:pt idx="0">
                  <c:v>Married</c:v>
                </c:pt>
                <c:pt idx="1">
                  <c:v>Divorced</c:v>
                </c:pt>
                <c:pt idx="2">
                  <c:v>Single</c:v>
                </c:pt>
              </c:strCache>
            </c:strRef>
          </c:cat>
          <c:val>
            <c:numRef>
              <c:f>Dashboard!$I$32:$I$34</c:f>
              <c:numCache>
                <c:formatCode>0%</c:formatCode>
                <c:ptCount val="3"/>
                <c:pt idx="0">
                  <c:v>0.11520428667113194</c:v>
                </c:pt>
                <c:pt idx="1">
                  <c:v>0.14622641509433962</c:v>
                </c:pt>
                <c:pt idx="2">
                  <c:v>0.267260579064588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2-47C6-A864-05C9B7304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8024831"/>
        <c:axId val="1025990959"/>
      </c:barChart>
      <c:catAx>
        <c:axId val="102802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25990959"/>
        <c:crosses val="autoZero"/>
        <c:auto val="1"/>
        <c:lblAlgn val="ctr"/>
        <c:lblOffset val="100"/>
        <c:noMultiLvlLbl val="0"/>
      </c:catAx>
      <c:valAx>
        <c:axId val="1025990959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2802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>
                <a:solidFill>
                  <a:schemeClr val="bg1"/>
                </a:solidFill>
              </a:rPr>
              <a:t>Churn Rate by Tenure Group</a:t>
            </a:r>
            <a:endParaRPr lang="tr-TR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1.5669019638536546E-2"/>
          <c:y val="3.6317851878723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0.15547663952968782"/>
          <c:y val="0.15838260142035893"/>
          <c:w val="0.88498840769903764"/>
          <c:h val="0.744035797608632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Dashboard!$C$9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Dashboard!$B$10:$B$13</c:f>
              <c:strCache>
                <c:ptCount val="4"/>
                <c:pt idx="0">
                  <c:v>0-6 Months</c:v>
                </c:pt>
                <c:pt idx="1">
                  <c:v>7-12 Months</c:v>
                </c:pt>
                <c:pt idx="2">
                  <c:v>13-24 Months</c:v>
                </c:pt>
                <c:pt idx="3">
                  <c:v>24+ Months</c:v>
                </c:pt>
              </c:strCache>
            </c:strRef>
          </c:cat>
          <c:val>
            <c:numRef>
              <c:f>Dashboard!$C$10:$C$13</c:f>
              <c:numCache>
                <c:formatCode>0%</c:formatCode>
                <c:ptCount val="4"/>
                <c:pt idx="0">
                  <c:v>0.32418604651162791</c:v>
                </c:pt>
                <c:pt idx="1">
                  <c:v>9.8484848484848481E-2</c:v>
                </c:pt>
                <c:pt idx="2">
                  <c:v>6.4758009543285616E-2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6-4123-9286-BD69D86463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25991439"/>
        <c:axId val="1025993839"/>
      </c:barChart>
      <c:catAx>
        <c:axId val="10259914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innerShdw blurRad="63500" dist="50800" dir="18900000">
              <a:prstClr val="black">
                <a:alpha val="50000"/>
              </a:prstClr>
            </a:inn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25993839"/>
        <c:crosses val="autoZero"/>
        <c:auto val="1"/>
        <c:lblAlgn val="ctr"/>
        <c:lblOffset val="100"/>
        <c:noMultiLvlLbl val="0"/>
      </c:catAx>
      <c:valAx>
        <c:axId val="1025993839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025991439"/>
        <c:crosses val="autoZero"/>
        <c:crossBetween val="between"/>
      </c:valAx>
      <c:spPr>
        <a:solidFill>
          <a:schemeClr val="tx2">
            <a:lumMod val="5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60653</xdr:colOff>
      <xdr:row>7</xdr:row>
      <xdr:rowOff>127000</xdr:rowOff>
    </xdr:from>
    <xdr:to>
      <xdr:col>18</xdr:col>
      <xdr:colOff>0</xdr:colOff>
      <xdr:row>26</xdr:row>
      <xdr:rowOff>134469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EA69EA6-0F6E-4B9B-2D4B-5C2ACC4C0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903421</xdr:colOff>
      <xdr:row>27</xdr:row>
      <xdr:rowOff>115244</xdr:rowOff>
    </xdr:from>
    <xdr:to>
      <xdr:col>9</xdr:col>
      <xdr:colOff>785157</xdr:colOff>
      <xdr:row>42</xdr:row>
      <xdr:rowOff>109457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CA679FAB-A745-3D15-5B77-71D414E5B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61855</xdr:colOff>
      <xdr:row>27</xdr:row>
      <xdr:rowOff>50799</xdr:rowOff>
    </xdr:from>
    <xdr:to>
      <xdr:col>18</xdr:col>
      <xdr:colOff>38100</xdr:colOff>
      <xdr:row>42</xdr:row>
      <xdr:rowOff>83466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B0662E42-1B2C-0FD0-9C83-77532E232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921840</xdr:colOff>
      <xdr:row>7</xdr:row>
      <xdr:rowOff>117503</xdr:rowOff>
    </xdr:from>
    <xdr:to>
      <xdr:col>9</xdr:col>
      <xdr:colOff>773952</xdr:colOff>
      <xdr:row>26</xdr:row>
      <xdr:rowOff>169582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E3D876E3-33D1-46F8-91B8-18DAE3C99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198120</xdr:colOff>
      <xdr:row>10</xdr:row>
      <xdr:rowOff>7620</xdr:rowOff>
    </xdr:from>
    <xdr:ext cx="3886200" cy="781240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D501EFD5-51B9-AE80-9511-EE94293B610B}"/>
            </a:ext>
          </a:extLst>
        </xdr:cNvPr>
        <xdr:cNvSpPr txBox="1"/>
      </xdr:nvSpPr>
      <xdr:spPr>
        <a:xfrm>
          <a:off x="1356360" y="5128260"/>
          <a:ext cx="3886200" cy="78124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r-TR">
              <a:solidFill>
                <a:srgbClr val="1F3864"/>
              </a:solidFill>
            </a:rPr>
            <a:t>PreferedOrderCat sütununda "Mobile" ve "Mobile Phone" olarak iki ayrı kategori tespit edilmiştir. Bu iki kategori muhtemelen aynı ürün grubunu temsil etmekte olup veri girişinde tutarsızlık gözlemlenmiştir. Kaynak sistem incelenmelidir.</a:t>
          </a:r>
          <a:endParaRPr lang="tr-TR" sz="1100">
            <a:solidFill>
              <a:srgbClr val="1F3864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190500</xdr:colOff>
      <xdr:row>17</xdr:row>
      <xdr:rowOff>76200</xdr:rowOff>
    </xdr:from>
    <xdr:ext cx="4008120" cy="1125693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1A020F51-3256-047C-09C2-2326D903504F}"/>
            </a:ext>
          </a:extLst>
        </xdr:cNvPr>
        <xdr:cNvSpPr txBox="1"/>
      </xdr:nvSpPr>
      <xdr:spPr>
        <a:xfrm>
          <a:off x="1348740" y="6477000"/>
          <a:ext cx="4008120" cy="112569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r-TR">
              <a:solidFill>
                <a:srgbClr val="1F3864"/>
              </a:solidFill>
            </a:rPr>
            <a:t>Analizde 5.630 müşteri kaydı kullanılmıştır. Eksik veriler (Tenure, WarehouseToHome, HourSpendOnApp, OrderAmountHikeFromlastYear, CouponUsed, OrderCount, DaySinceLastOrder sütunlarında toplam ~1.856 eksik değer) medyan imputation yöntemiyle doldurulmuştur. Churn oranı genel olarak %16.8 '</a:t>
          </a:r>
          <a:r>
            <a:rPr lang="tr-TR" baseline="0">
              <a:solidFill>
                <a:srgbClr val="1F3864"/>
              </a:solidFill>
            </a:rPr>
            <a:t> dir.</a:t>
          </a:r>
          <a:endParaRPr lang="tr-TR" sz="1100">
            <a:solidFill>
              <a:srgbClr val="1F3864"/>
            </a:solidFill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re" refreshedDate="46119.512831481479" createdVersion="8" refreshedVersion="8" minRefreshableVersion="3" recordCount="5630" xr:uid="{6FDA5326-AEE4-43FE-87EF-807AC20FAD45}">
  <cacheSource type="worksheet">
    <worksheetSource name="Tablo2"/>
  </cacheSource>
  <cacheFields count="22">
    <cacheField name="CustomerID" numFmtId="0">
      <sharedItems containsSemiMixedTypes="0" containsString="0" containsNumber="1" containsInteger="1" minValue="50001" maxValue="55630"/>
    </cacheField>
    <cacheField name="Churn" numFmtId="0">
      <sharedItems containsSemiMixedTypes="0" containsString="0" containsNumber="1" containsInteger="1" minValue="0" maxValue="1" count="2">
        <n v="1"/>
        <n v="0"/>
      </sharedItems>
    </cacheField>
    <cacheField name="Tenure" numFmtId="0">
      <sharedItems containsSemiMixedTypes="0" containsString="0" containsNumber="1" containsInteger="1" minValue="0" maxValue="61"/>
    </cacheField>
    <cacheField name="PreferredLoginDevice" numFmtId="0">
      <sharedItems count="3">
        <s v="Mobile Phone"/>
        <s v="Phone"/>
        <s v="Computer"/>
      </sharedItems>
    </cacheField>
    <cacheField name="CityTier" numFmtId="0">
      <sharedItems containsSemiMixedTypes="0" containsString="0" containsNumber="1" containsInteger="1" minValue="1" maxValue="3"/>
    </cacheField>
    <cacheField name="WarehouseToHome" numFmtId="0">
      <sharedItems containsSemiMixedTypes="0" containsString="0" containsNumber="1" containsInteger="1" minValue="5" maxValue="127"/>
    </cacheField>
    <cacheField name="PreferredPaymentMode" numFmtId="0">
      <sharedItems/>
    </cacheField>
    <cacheField name="Gender" numFmtId="0">
      <sharedItems/>
    </cacheField>
    <cacheField name="HourSpendOnApp" numFmtId="0">
      <sharedItems containsSemiMixedTypes="0" containsString="0" containsNumber="1" containsInteger="1" minValue="0" maxValue="5"/>
    </cacheField>
    <cacheField name="NumberOfDeviceRegistered" numFmtId="0">
      <sharedItems containsSemiMixedTypes="0" containsString="0" containsNumber="1" containsInteger="1" minValue="1" maxValue="6"/>
    </cacheField>
    <cacheField name="PreferedOrderCat" numFmtId="0">
      <sharedItems count="6">
        <s v="Laptop &amp; Accessory"/>
        <s v="Mobile"/>
        <s v="Mobile Phone"/>
        <s v="Others"/>
        <s v="Fashion"/>
        <s v="Grocery"/>
      </sharedItems>
    </cacheField>
    <cacheField name="SatisfactionScore" numFmtId="0">
      <sharedItems containsSemiMixedTypes="0" containsString="0" containsNumber="1" containsInteger="1" minValue="1" maxValue="5"/>
    </cacheField>
    <cacheField name="MaritalStatus" numFmtId="0">
      <sharedItems count="3">
        <s v="Single"/>
        <s v="Divorced"/>
        <s v="Married"/>
      </sharedItems>
    </cacheField>
    <cacheField name="NumberOfAddress" numFmtId="0">
      <sharedItems containsSemiMixedTypes="0" containsString="0" containsNumber="1" containsInteger="1" minValue="1" maxValue="22"/>
    </cacheField>
    <cacheField name="Complain" numFmtId="0">
      <sharedItems containsSemiMixedTypes="0" containsString="0" containsNumber="1" containsInteger="1" minValue="0" maxValue="1" count="2">
        <n v="1"/>
        <n v="0"/>
      </sharedItems>
    </cacheField>
    <cacheField name="OrderAmountHikeFromlastYear" numFmtId="0">
      <sharedItems containsSemiMixedTypes="0" containsString="0" containsNumber="1" containsInteger="1" minValue="11" maxValue="26"/>
    </cacheField>
    <cacheField name="CouponUsed" numFmtId="0">
      <sharedItems containsSemiMixedTypes="0" containsString="0" containsNumber="1" containsInteger="1" minValue="0" maxValue="16"/>
    </cacheField>
    <cacheField name="OrderCount" numFmtId="0">
      <sharedItems containsSemiMixedTypes="0" containsString="0" containsNumber="1" containsInteger="1" minValue="1" maxValue="16"/>
    </cacheField>
    <cacheField name="DaySinceLastOrder" numFmtId="0">
      <sharedItems containsSemiMixedTypes="0" containsString="0" containsNumber="1" containsInteger="1" minValue="0" maxValue="46"/>
    </cacheField>
    <cacheField name="CashbackAmount" numFmtId="1">
      <sharedItems containsSemiMixedTypes="0" containsString="0" containsNumber="1" minValue="0" maxValue="324.99"/>
    </cacheField>
    <cacheField name="Tenure_Group" numFmtId="1">
      <sharedItems count="4">
        <s v="0-6 Months"/>
        <s v="7-12 Months"/>
        <s v="13-24 Months"/>
        <s v="24+ Months"/>
      </sharedItems>
    </cacheField>
    <cacheField name="Cashback_Segment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0">
  <r>
    <n v="50001"/>
    <x v="0"/>
    <n v="4"/>
    <x v="0"/>
    <n v="3"/>
    <n v="6"/>
    <s v="Debit Card"/>
    <s v="Female"/>
    <n v="3"/>
    <n v="3"/>
    <x v="0"/>
    <n v="2"/>
    <x v="0"/>
    <n v="9"/>
    <x v="0"/>
    <n v="11"/>
    <n v="1"/>
    <n v="1"/>
    <n v="5"/>
    <n v="159.93"/>
    <x v="0"/>
    <x v="0"/>
  </r>
  <r>
    <n v="50002"/>
    <x v="0"/>
    <n v="9"/>
    <x v="1"/>
    <n v="1"/>
    <n v="8"/>
    <s v="UPI"/>
    <s v="Male"/>
    <n v="3"/>
    <n v="4"/>
    <x v="1"/>
    <n v="3"/>
    <x v="0"/>
    <n v="7"/>
    <x v="0"/>
    <n v="15"/>
    <n v="0"/>
    <n v="1"/>
    <n v="0"/>
    <n v="120.9"/>
    <x v="1"/>
    <x v="1"/>
  </r>
  <r>
    <n v="50003"/>
    <x v="0"/>
    <n v="9"/>
    <x v="1"/>
    <n v="1"/>
    <n v="30"/>
    <s v="Debit Card"/>
    <s v="Male"/>
    <n v="2"/>
    <n v="4"/>
    <x v="1"/>
    <n v="3"/>
    <x v="0"/>
    <n v="6"/>
    <x v="0"/>
    <n v="14"/>
    <n v="0"/>
    <n v="1"/>
    <n v="3"/>
    <n v="120.28"/>
    <x v="1"/>
    <x v="1"/>
  </r>
  <r>
    <n v="50004"/>
    <x v="0"/>
    <n v="0"/>
    <x v="1"/>
    <n v="3"/>
    <n v="15"/>
    <s v="Debit Card"/>
    <s v="Male"/>
    <n v="2"/>
    <n v="4"/>
    <x v="0"/>
    <n v="5"/>
    <x v="0"/>
    <n v="8"/>
    <x v="1"/>
    <n v="23"/>
    <n v="0"/>
    <n v="1"/>
    <n v="3"/>
    <n v="134.07"/>
    <x v="0"/>
    <x v="1"/>
  </r>
  <r>
    <n v="50005"/>
    <x v="0"/>
    <n v="0"/>
    <x v="1"/>
    <n v="1"/>
    <n v="12"/>
    <s v="CC"/>
    <s v="Male"/>
    <n v="3"/>
    <n v="3"/>
    <x v="1"/>
    <n v="5"/>
    <x v="0"/>
    <n v="3"/>
    <x v="1"/>
    <n v="11"/>
    <n v="1"/>
    <n v="1"/>
    <n v="3"/>
    <n v="129.6"/>
    <x v="0"/>
    <x v="1"/>
  </r>
  <r>
    <n v="50006"/>
    <x v="0"/>
    <n v="0"/>
    <x v="2"/>
    <n v="1"/>
    <n v="22"/>
    <s v="Debit Card"/>
    <s v="Female"/>
    <n v="3"/>
    <n v="5"/>
    <x v="2"/>
    <n v="5"/>
    <x v="0"/>
    <n v="2"/>
    <x v="0"/>
    <n v="22"/>
    <n v="4"/>
    <n v="6"/>
    <n v="7"/>
    <n v="139.19"/>
    <x v="0"/>
    <x v="1"/>
  </r>
  <r>
    <n v="50007"/>
    <x v="0"/>
    <n v="9"/>
    <x v="1"/>
    <n v="3"/>
    <n v="11"/>
    <s v="Cash on Delivery"/>
    <s v="Male"/>
    <n v="2"/>
    <n v="3"/>
    <x v="0"/>
    <n v="2"/>
    <x v="1"/>
    <n v="4"/>
    <x v="1"/>
    <n v="14"/>
    <n v="0"/>
    <n v="1"/>
    <n v="0"/>
    <n v="120.86000000000001"/>
    <x v="1"/>
    <x v="1"/>
  </r>
  <r>
    <n v="50008"/>
    <x v="0"/>
    <n v="9"/>
    <x v="1"/>
    <n v="1"/>
    <n v="6"/>
    <s v="CC"/>
    <s v="Male"/>
    <n v="3"/>
    <n v="3"/>
    <x v="1"/>
    <n v="2"/>
    <x v="1"/>
    <n v="3"/>
    <x v="0"/>
    <n v="16"/>
    <n v="2"/>
    <n v="2"/>
    <n v="0"/>
    <n v="122.93"/>
    <x v="1"/>
    <x v="1"/>
  </r>
  <r>
    <n v="50009"/>
    <x v="0"/>
    <n v="13"/>
    <x v="1"/>
    <n v="3"/>
    <n v="9"/>
    <s v="E wallet"/>
    <s v="Male"/>
    <n v="3"/>
    <n v="4"/>
    <x v="1"/>
    <n v="3"/>
    <x v="1"/>
    <n v="2"/>
    <x v="0"/>
    <n v="14"/>
    <n v="0"/>
    <n v="1"/>
    <n v="2"/>
    <n v="126.83000000000001"/>
    <x v="2"/>
    <x v="1"/>
  </r>
  <r>
    <n v="50010"/>
    <x v="0"/>
    <n v="9"/>
    <x v="1"/>
    <n v="1"/>
    <n v="31"/>
    <s v="Debit Card"/>
    <s v="Male"/>
    <n v="2"/>
    <n v="5"/>
    <x v="1"/>
    <n v="3"/>
    <x v="0"/>
    <n v="2"/>
    <x v="1"/>
    <n v="12"/>
    <n v="1"/>
    <n v="1"/>
    <n v="1"/>
    <n v="122.93"/>
    <x v="1"/>
    <x v="1"/>
  </r>
  <r>
    <n v="50011"/>
    <x v="0"/>
    <n v="4"/>
    <x v="0"/>
    <n v="1"/>
    <n v="18"/>
    <s v="Cash on Delivery"/>
    <s v="Female"/>
    <n v="2"/>
    <n v="3"/>
    <x v="3"/>
    <n v="3"/>
    <x v="1"/>
    <n v="2"/>
    <x v="1"/>
    <n v="15"/>
    <n v="9"/>
    <n v="15"/>
    <n v="8"/>
    <n v="295.45"/>
    <x v="0"/>
    <x v="2"/>
  </r>
  <r>
    <n v="50012"/>
    <x v="0"/>
    <n v="11"/>
    <x v="0"/>
    <n v="1"/>
    <n v="6"/>
    <s v="Debit Card"/>
    <s v="Male"/>
    <n v="3"/>
    <n v="4"/>
    <x v="4"/>
    <n v="3"/>
    <x v="0"/>
    <n v="10"/>
    <x v="0"/>
    <n v="13"/>
    <n v="0"/>
    <n v="1"/>
    <n v="0"/>
    <n v="153.81"/>
    <x v="1"/>
    <x v="0"/>
  </r>
  <r>
    <n v="50013"/>
    <x v="0"/>
    <n v="0"/>
    <x v="1"/>
    <n v="1"/>
    <n v="11"/>
    <s v="COD"/>
    <s v="Male"/>
    <n v="2"/>
    <n v="3"/>
    <x v="1"/>
    <n v="3"/>
    <x v="0"/>
    <n v="2"/>
    <x v="0"/>
    <n v="13"/>
    <n v="2"/>
    <n v="2"/>
    <n v="2"/>
    <n v="134.41"/>
    <x v="0"/>
    <x v="1"/>
  </r>
  <r>
    <n v="50014"/>
    <x v="0"/>
    <n v="0"/>
    <x v="1"/>
    <n v="1"/>
    <n v="15"/>
    <s v="CC"/>
    <s v="Male"/>
    <n v="3"/>
    <n v="4"/>
    <x v="1"/>
    <n v="3"/>
    <x v="1"/>
    <n v="1"/>
    <x v="0"/>
    <n v="17"/>
    <n v="0"/>
    <n v="1"/>
    <n v="0"/>
    <n v="133.88"/>
    <x v="0"/>
    <x v="1"/>
  </r>
  <r>
    <n v="50015"/>
    <x v="0"/>
    <n v="9"/>
    <x v="0"/>
    <n v="3"/>
    <n v="15"/>
    <s v="Credit Card"/>
    <s v="Male"/>
    <n v="3"/>
    <n v="4"/>
    <x v="4"/>
    <n v="2"/>
    <x v="0"/>
    <n v="2"/>
    <x v="1"/>
    <n v="16"/>
    <n v="0"/>
    <n v="4"/>
    <n v="7"/>
    <n v="196.19"/>
    <x v="1"/>
    <x v="0"/>
  </r>
  <r>
    <n v="50016"/>
    <x v="0"/>
    <n v="9"/>
    <x v="1"/>
    <n v="2"/>
    <n v="12"/>
    <s v="UPI"/>
    <s v="Male"/>
    <n v="3"/>
    <n v="3"/>
    <x v="1"/>
    <n v="5"/>
    <x v="2"/>
    <n v="5"/>
    <x v="0"/>
    <n v="22"/>
    <n v="1"/>
    <n v="1"/>
    <n v="2"/>
    <n v="120.72999999999999"/>
    <x v="1"/>
    <x v="1"/>
  </r>
  <r>
    <n v="50017"/>
    <x v="0"/>
    <n v="0"/>
    <x v="2"/>
    <n v="1"/>
    <n v="12"/>
    <s v="Debit Card"/>
    <s v="Female"/>
    <n v="3"/>
    <n v="4"/>
    <x v="1"/>
    <n v="2"/>
    <x v="0"/>
    <n v="2"/>
    <x v="0"/>
    <n v="18"/>
    <n v="1"/>
    <n v="1"/>
    <n v="0"/>
    <n v="129.26"/>
    <x v="0"/>
    <x v="1"/>
  </r>
  <r>
    <n v="50018"/>
    <x v="0"/>
    <n v="0"/>
    <x v="0"/>
    <n v="3"/>
    <n v="11"/>
    <s v="E wallet"/>
    <s v="Male"/>
    <n v="2"/>
    <n v="4"/>
    <x v="0"/>
    <n v="3"/>
    <x v="0"/>
    <n v="2"/>
    <x v="0"/>
    <n v="11"/>
    <n v="1"/>
    <n v="1"/>
    <n v="3"/>
    <n v="157.44"/>
    <x v="0"/>
    <x v="0"/>
  </r>
  <r>
    <n v="50019"/>
    <x v="0"/>
    <n v="0"/>
    <x v="2"/>
    <n v="1"/>
    <n v="13"/>
    <s v="Debit Card"/>
    <s v="Male"/>
    <n v="3"/>
    <n v="5"/>
    <x v="0"/>
    <n v="3"/>
    <x v="0"/>
    <n v="2"/>
    <x v="0"/>
    <n v="24"/>
    <n v="1"/>
    <n v="1"/>
    <n v="6"/>
    <n v="160.74"/>
    <x v="0"/>
    <x v="0"/>
  </r>
  <r>
    <n v="50020"/>
    <x v="0"/>
    <n v="19"/>
    <x v="0"/>
    <n v="1"/>
    <n v="20"/>
    <s v="Debit Card"/>
    <s v="Female"/>
    <n v="3"/>
    <n v="3"/>
    <x v="2"/>
    <n v="4"/>
    <x v="1"/>
    <n v="10"/>
    <x v="0"/>
    <n v="18"/>
    <n v="1"/>
    <n v="4"/>
    <n v="3"/>
    <n v="149.63"/>
    <x v="2"/>
    <x v="1"/>
  </r>
  <r>
    <n v="50021"/>
    <x v="0"/>
    <n v="0"/>
    <x v="0"/>
    <n v="3"/>
    <n v="12"/>
    <s v="Debit Card"/>
    <s v="Male"/>
    <n v="3"/>
    <n v="5"/>
    <x v="0"/>
    <n v="3"/>
    <x v="1"/>
    <n v="5"/>
    <x v="0"/>
    <n v="18"/>
    <n v="6"/>
    <n v="7"/>
    <n v="7"/>
    <n v="161.72"/>
    <x v="0"/>
    <x v="0"/>
  </r>
  <r>
    <n v="50022"/>
    <x v="0"/>
    <n v="20"/>
    <x v="0"/>
    <n v="1"/>
    <n v="29"/>
    <s v="Credit Card"/>
    <s v="Female"/>
    <n v="3"/>
    <n v="3"/>
    <x v="4"/>
    <n v="2"/>
    <x v="1"/>
    <n v="2"/>
    <x v="1"/>
    <n v="12"/>
    <n v="11"/>
    <n v="15"/>
    <n v="6"/>
    <n v="203.12"/>
    <x v="2"/>
    <x v="0"/>
  </r>
  <r>
    <n v="50023"/>
    <x v="0"/>
    <n v="9"/>
    <x v="0"/>
    <n v="3"/>
    <n v="28"/>
    <s v="E wallet"/>
    <s v="Male"/>
    <n v="2"/>
    <n v="3"/>
    <x v="2"/>
    <n v="3"/>
    <x v="0"/>
    <n v="2"/>
    <x v="0"/>
    <n v="19"/>
    <n v="0"/>
    <n v="1"/>
    <n v="0"/>
    <n v="116.75"/>
    <x v="1"/>
    <x v="1"/>
  </r>
  <r>
    <n v="50024"/>
    <x v="0"/>
    <n v="0"/>
    <x v="1"/>
    <n v="3"/>
    <n v="26"/>
    <s v="Debit Card"/>
    <s v="Female"/>
    <n v="3"/>
    <n v="5"/>
    <x v="0"/>
    <n v="3"/>
    <x v="1"/>
    <n v="4"/>
    <x v="0"/>
    <n v="11"/>
    <n v="1"/>
    <n v="2"/>
    <n v="2"/>
    <n v="145.59"/>
    <x v="0"/>
    <x v="1"/>
  </r>
  <r>
    <n v="50025"/>
    <x v="0"/>
    <n v="14"/>
    <x v="2"/>
    <n v="1"/>
    <n v="14"/>
    <s v="Debit Card"/>
    <s v="Male"/>
    <n v="2"/>
    <n v="5"/>
    <x v="4"/>
    <n v="2"/>
    <x v="0"/>
    <n v="3"/>
    <x v="1"/>
    <n v="15"/>
    <n v="0"/>
    <n v="1"/>
    <n v="3"/>
    <n v="206.5"/>
    <x v="2"/>
    <x v="0"/>
  </r>
  <r>
    <n v="50026"/>
    <x v="0"/>
    <n v="0"/>
    <x v="1"/>
    <n v="1"/>
    <n v="15"/>
    <s v="Credit Card"/>
    <s v="Female"/>
    <n v="2"/>
    <n v="3"/>
    <x v="2"/>
    <n v="5"/>
    <x v="0"/>
    <n v="8"/>
    <x v="1"/>
    <n v="22"/>
    <n v="1"/>
    <n v="1"/>
    <n v="4"/>
    <n v="142"/>
    <x v="0"/>
    <x v="1"/>
  </r>
  <r>
    <n v="50027"/>
    <x v="1"/>
    <n v="8"/>
    <x v="0"/>
    <n v="3"/>
    <n v="6"/>
    <s v="E wallet"/>
    <s v="Male"/>
    <n v="3"/>
    <n v="3"/>
    <x v="4"/>
    <n v="4"/>
    <x v="1"/>
    <n v="2"/>
    <x v="1"/>
    <n v="13"/>
    <n v="1"/>
    <n v="1"/>
    <n v="6"/>
    <n v="172.95"/>
    <x v="1"/>
    <x v="0"/>
  </r>
  <r>
    <n v="50028"/>
    <x v="1"/>
    <n v="9"/>
    <x v="1"/>
    <n v="3"/>
    <n v="12"/>
    <s v="E wallet"/>
    <s v="Male"/>
    <n v="2"/>
    <n v="3"/>
    <x v="0"/>
    <n v="3"/>
    <x v="1"/>
    <n v="3"/>
    <x v="0"/>
    <n v="20"/>
    <n v="0"/>
    <n v="4"/>
    <n v="5"/>
    <n v="123.06"/>
    <x v="1"/>
    <x v="1"/>
  </r>
  <r>
    <n v="50029"/>
    <x v="1"/>
    <n v="18"/>
    <x v="1"/>
    <n v="1"/>
    <n v="14"/>
    <s v="Debit Card"/>
    <s v="Male"/>
    <n v="2"/>
    <n v="3"/>
    <x v="0"/>
    <n v="4"/>
    <x v="2"/>
    <n v="9"/>
    <x v="1"/>
    <n v="18"/>
    <n v="1"/>
    <n v="1"/>
    <n v="15"/>
    <n v="123.47999999999999"/>
    <x v="2"/>
    <x v="1"/>
  </r>
  <r>
    <n v="50030"/>
    <x v="1"/>
    <n v="5"/>
    <x v="2"/>
    <n v="3"/>
    <n v="14"/>
    <s v="E wallet"/>
    <s v="Female"/>
    <n v="2"/>
    <n v="3"/>
    <x v="4"/>
    <n v="2"/>
    <x v="0"/>
    <n v="2"/>
    <x v="1"/>
    <n v="14"/>
    <n v="2"/>
    <n v="3"/>
    <n v="7"/>
    <n v="189.98"/>
    <x v="0"/>
    <x v="0"/>
  </r>
  <r>
    <n v="50031"/>
    <x v="1"/>
    <n v="2"/>
    <x v="2"/>
    <n v="1"/>
    <n v="6"/>
    <s v="COD"/>
    <s v="Male"/>
    <n v="2"/>
    <n v="3"/>
    <x v="0"/>
    <n v="3"/>
    <x v="1"/>
    <n v="2"/>
    <x v="1"/>
    <n v="13"/>
    <n v="0"/>
    <n v="1"/>
    <n v="9"/>
    <n v="143.19"/>
    <x v="0"/>
    <x v="1"/>
  </r>
  <r>
    <n v="50032"/>
    <x v="1"/>
    <n v="0"/>
    <x v="0"/>
    <n v="1"/>
    <n v="13"/>
    <s v="Credit Card"/>
    <s v="Male"/>
    <n v="2"/>
    <n v="4"/>
    <x v="0"/>
    <n v="3"/>
    <x v="1"/>
    <n v="3"/>
    <x v="1"/>
    <n v="17"/>
    <n v="1"/>
    <n v="1"/>
    <n v="0"/>
    <n v="161.32"/>
    <x v="0"/>
    <x v="0"/>
  </r>
  <r>
    <n v="50033"/>
    <x v="1"/>
    <n v="30"/>
    <x v="1"/>
    <n v="1"/>
    <n v="15"/>
    <s v="CC"/>
    <s v="Female"/>
    <n v="3"/>
    <n v="4"/>
    <x v="1"/>
    <n v="4"/>
    <x v="1"/>
    <n v="5"/>
    <x v="0"/>
    <n v="20"/>
    <n v="1"/>
    <n v="1"/>
    <n v="0"/>
    <n v="133.46"/>
    <x v="3"/>
    <x v="1"/>
  </r>
  <r>
    <n v="50034"/>
    <x v="1"/>
    <n v="13"/>
    <x v="0"/>
    <n v="3"/>
    <n v="10"/>
    <s v="E wallet"/>
    <s v="Male"/>
    <n v="3"/>
    <n v="4"/>
    <x v="4"/>
    <n v="2"/>
    <x v="1"/>
    <n v="8"/>
    <x v="1"/>
    <n v="11"/>
    <n v="2"/>
    <n v="2"/>
    <n v="11"/>
    <n v="208.55"/>
    <x v="2"/>
    <x v="0"/>
  </r>
  <r>
    <n v="50035"/>
    <x v="1"/>
    <n v="9"/>
    <x v="2"/>
    <n v="3"/>
    <n v="8"/>
    <s v="E wallet"/>
    <s v="Female"/>
    <n v="3"/>
    <n v="3"/>
    <x v="1"/>
    <n v="3"/>
    <x v="1"/>
    <n v="7"/>
    <x v="1"/>
    <n v="18"/>
    <n v="1"/>
    <n v="1"/>
    <n v="2"/>
    <n v="122.31"/>
    <x v="1"/>
    <x v="1"/>
  </r>
  <r>
    <n v="50036"/>
    <x v="1"/>
    <n v="0"/>
    <x v="1"/>
    <n v="1"/>
    <n v="14"/>
    <s v="CC"/>
    <s v="Male"/>
    <n v="3"/>
    <n v="3"/>
    <x v="1"/>
    <n v="2"/>
    <x v="1"/>
    <n v="2"/>
    <x v="1"/>
    <n v="24"/>
    <n v="0"/>
    <n v="2"/>
    <n v="2"/>
    <n v="123.22999999999999"/>
    <x v="0"/>
    <x v="1"/>
  </r>
  <r>
    <n v="50037"/>
    <x v="1"/>
    <n v="9"/>
    <x v="2"/>
    <n v="1"/>
    <n v="15"/>
    <s v="CC"/>
    <s v="Male"/>
    <n v="2"/>
    <n v="3"/>
    <x v="1"/>
    <n v="4"/>
    <x v="2"/>
    <n v="7"/>
    <x v="1"/>
    <n v="18"/>
    <n v="0"/>
    <n v="2"/>
    <n v="2"/>
    <n v="120.24000000000001"/>
    <x v="1"/>
    <x v="1"/>
  </r>
  <r>
    <n v="50038"/>
    <x v="1"/>
    <n v="1"/>
    <x v="1"/>
    <n v="1"/>
    <n v="27"/>
    <s v="CC"/>
    <s v="Male"/>
    <n v="3"/>
    <n v="3"/>
    <x v="1"/>
    <n v="2"/>
    <x v="1"/>
    <n v="2"/>
    <x v="1"/>
    <n v="11"/>
    <n v="0"/>
    <n v="1"/>
    <n v="2"/>
    <n v="127.13"/>
    <x v="0"/>
    <x v="1"/>
  </r>
  <r>
    <n v="50039"/>
    <x v="1"/>
    <n v="30"/>
    <x v="0"/>
    <n v="1"/>
    <n v="30"/>
    <s v="Debit Card"/>
    <s v="Male"/>
    <n v="2"/>
    <n v="2"/>
    <x v="4"/>
    <n v="2"/>
    <x v="2"/>
    <n v="4"/>
    <x v="0"/>
    <n v="16"/>
    <n v="1"/>
    <n v="1"/>
    <n v="4"/>
    <n v="194.39"/>
    <x v="3"/>
    <x v="0"/>
  </r>
  <r>
    <n v="50040"/>
    <x v="1"/>
    <n v="0"/>
    <x v="2"/>
    <n v="1"/>
    <n v="14"/>
    <s v="CC"/>
    <s v="Male"/>
    <n v="3"/>
    <n v="4"/>
    <x v="1"/>
    <n v="3"/>
    <x v="2"/>
    <n v="2"/>
    <x v="0"/>
    <n v="15"/>
    <n v="0"/>
    <n v="1"/>
    <n v="1"/>
    <n v="125.66"/>
    <x v="0"/>
    <x v="1"/>
  </r>
  <r>
    <n v="50041"/>
    <x v="1"/>
    <n v="23"/>
    <x v="0"/>
    <n v="1"/>
    <n v="17"/>
    <s v="Debit Card"/>
    <s v="Female"/>
    <n v="2"/>
    <n v="3"/>
    <x v="3"/>
    <n v="4"/>
    <x v="0"/>
    <n v="4"/>
    <x v="1"/>
    <n v="15"/>
    <n v="2"/>
    <n v="4"/>
    <n v="4"/>
    <n v="299.26"/>
    <x v="2"/>
    <x v="2"/>
  </r>
  <r>
    <n v="50042"/>
    <x v="1"/>
    <n v="14"/>
    <x v="1"/>
    <n v="1"/>
    <n v="14"/>
    <s v="Debit Card"/>
    <s v="Male"/>
    <n v="2"/>
    <n v="3"/>
    <x v="1"/>
    <n v="3"/>
    <x v="2"/>
    <n v="5"/>
    <x v="1"/>
    <n v="12"/>
    <n v="1"/>
    <n v="1"/>
    <n v="8"/>
    <n v="124.50999999999999"/>
    <x v="2"/>
    <x v="1"/>
  </r>
  <r>
    <n v="50043"/>
    <x v="1"/>
    <n v="3"/>
    <x v="0"/>
    <n v="3"/>
    <n v="11"/>
    <s v="Debit Card"/>
    <s v="Female"/>
    <n v="2"/>
    <n v="3"/>
    <x v="4"/>
    <n v="2"/>
    <x v="1"/>
    <n v="3"/>
    <x v="1"/>
    <n v="12"/>
    <n v="2"/>
    <n v="7"/>
    <n v="4"/>
    <n v="194.19"/>
    <x v="0"/>
    <x v="0"/>
  </r>
  <r>
    <n v="50044"/>
    <x v="1"/>
    <n v="11"/>
    <x v="0"/>
    <n v="3"/>
    <n v="6"/>
    <s v="Debit Card"/>
    <s v="Female"/>
    <n v="2"/>
    <n v="4"/>
    <x v="0"/>
    <n v="2"/>
    <x v="0"/>
    <n v="5"/>
    <x v="1"/>
    <n v="22"/>
    <n v="1"/>
    <n v="1"/>
    <n v="1"/>
    <n v="186.86"/>
    <x v="1"/>
    <x v="0"/>
  </r>
  <r>
    <n v="50045"/>
    <x v="1"/>
    <n v="5"/>
    <x v="1"/>
    <n v="1"/>
    <n v="12"/>
    <s v="Debit Card"/>
    <s v="Male"/>
    <n v="3"/>
    <n v="3"/>
    <x v="1"/>
    <n v="3"/>
    <x v="0"/>
    <n v="4"/>
    <x v="1"/>
    <n v="20"/>
    <n v="0"/>
    <n v="1"/>
    <n v="4"/>
    <n v="130.38"/>
    <x v="0"/>
    <x v="1"/>
  </r>
  <r>
    <n v="50046"/>
    <x v="1"/>
    <n v="0"/>
    <x v="1"/>
    <n v="1"/>
    <n v="23"/>
    <s v="COD"/>
    <s v="Male"/>
    <n v="3"/>
    <n v="3"/>
    <x v="1"/>
    <n v="4"/>
    <x v="1"/>
    <n v="1"/>
    <x v="0"/>
    <n v="16"/>
    <n v="1"/>
    <n v="1"/>
    <n v="1"/>
    <n v="130.58000000000001"/>
    <x v="0"/>
    <x v="1"/>
  </r>
  <r>
    <n v="50047"/>
    <x v="0"/>
    <n v="0"/>
    <x v="2"/>
    <n v="3"/>
    <n v="14"/>
    <s v="COD"/>
    <s v="Female"/>
    <n v="3"/>
    <n v="5"/>
    <x v="1"/>
    <n v="5"/>
    <x v="0"/>
    <n v="1"/>
    <x v="1"/>
    <n v="21"/>
    <n v="1"/>
    <n v="1"/>
    <n v="0"/>
    <n v="123.25"/>
    <x v="0"/>
    <x v="1"/>
  </r>
  <r>
    <n v="50048"/>
    <x v="1"/>
    <n v="9"/>
    <x v="2"/>
    <n v="1"/>
    <n v="9"/>
    <s v="CC"/>
    <s v="Male"/>
    <n v="1"/>
    <n v="3"/>
    <x v="1"/>
    <n v="4"/>
    <x v="0"/>
    <n v="5"/>
    <x v="1"/>
    <n v="12"/>
    <n v="4"/>
    <n v="7"/>
    <n v="2"/>
    <n v="120.88"/>
    <x v="1"/>
    <x v="1"/>
  </r>
  <r>
    <n v="50049"/>
    <x v="1"/>
    <n v="3"/>
    <x v="2"/>
    <n v="1"/>
    <n v="15"/>
    <s v="CC"/>
    <s v="Male"/>
    <n v="3"/>
    <n v="3"/>
    <x v="0"/>
    <n v="5"/>
    <x v="2"/>
    <n v="2"/>
    <x v="1"/>
    <n v="11"/>
    <n v="0"/>
    <n v="6"/>
    <n v="10"/>
    <n v="130.72"/>
    <x v="0"/>
    <x v="1"/>
  </r>
  <r>
    <n v="50050"/>
    <x v="1"/>
    <n v="18"/>
    <x v="0"/>
    <n v="3"/>
    <n v="10"/>
    <s v="Debit Card"/>
    <s v="Female"/>
    <n v="1"/>
    <n v="3"/>
    <x v="0"/>
    <n v="5"/>
    <x v="2"/>
    <n v="5"/>
    <x v="0"/>
    <n v="11"/>
    <n v="0"/>
    <n v="1"/>
    <n v="3"/>
    <n v="150.06"/>
    <x v="2"/>
    <x v="0"/>
  </r>
  <r>
    <n v="50051"/>
    <x v="1"/>
    <n v="29"/>
    <x v="1"/>
    <n v="1"/>
    <n v="14"/>
    <s v="Debit Card"/>
    <s v="Female"/>
    <n v="3"/>
    <n v="3"/>
    <x v="2"/>
    <n v="5"/>
    <x v="2"/>
    <n v="5"/>
    <x v="0"/>
    <n v="18"/>
    <n v="1"/>
    <n v="2"/>
    <n v="2"/>
    <n v="142.57"/>
    <x v="3"/>
    <x v="1"/>
  </r>
  <r>
    <n v="50052"/>
    <x v="1"/>
    <n v="6"/>
    <x v="1"/>
    <n v="1"/>
    <n v="14"/>
    <s v="Debit Card"/>
    <s v="Male"/>
    <n v="2"/>
    <n v="3"/>
    <x v="1"/>
    <n v="2"/>
    <x v="0"/>
    <n v="1"/>
    <x v="1"/>
    <n v="14"/>
    <n v="0"/>
    <n v="1"/>
    <n v="2"/>
    <n v="125"/>
    <x v="0"/>
    <x v="1"/>
  </r>
  <r>
    <n v="50053"/>
    <x v="0"/>
    <n v="0"/>
    <x v="0"/>
    <n v="1"/>
    <n v="8"/>
    <s v="Debit Card"/>
    <s v="Male"/>
    <n v="2"/>
    <n v="4"/>
    <x v="2"/>
    <n v="2"/>
    <x v="0"/>
    <n v="2"/>
    <x v="1"/>
    <n v="22"/>
    <n v="0"/>
    <n v="1"/>
    <n v="0"/>
    <n v="111.02000000000001"/>
    <x v="0"/>
    <x v="1"/>
  </r>
  <r>
    <n v="50054"/>
    <x v="1"/>
    <n v="19"/>
    <x v="0"/>
    <n v="3"/>
    <n v="6"/>
    <s v="E wallet"/>
    <s v="Female"/>
    <n v="3"/>
    <n v="3"/>
    <x v="4"/>
    <n v="5"/>
    <x v="2"/>
    <n v="2"/>
    <x v="1"/>
    <n v="25"/>
    <n v="4"/>
    <n v="15"/>
    <n v="7"/>
    <n v="204.53"/>
    <x v="2"/>
    <x v="0"/>
  </r>
  <r>
    <n v="50055"/>
    <x v="1"/>
    <n v="9"/>
    <x v="1"/>
    <n v="1"/>
    <n v="15"/>
    <s v="Debit Card"/>
    <s v="Female"/>
    <n v="3"/>
    <n v="3"/>
    <x v="1"/>
    <n v="2"/>
    <x v="0"/>
    <n v="2"/>
    <x v="1"/>
    <n v="12"/>
    <n v="1"/>
    <n v="2"/>
    <n v="1"/>
    <n v="122.88"/>
    <x v="1"/>
    <x v="1"/>
  </r>
  <r>
    <n v="50056"/>
    <x v="1"/>
    <n v="4"/>
    <x v="1"/>
    <n v="1"/>
    <n v="18"/>
    <s v="Credit Card"/>
    <s v="Female"/>
    <n v="3"/>
    <n v="3"/>
    <x v="2"/>
    <n v="2"/>
    <x v="1"/>
    <n v="9"/>
    <x v="0"/>
    <n v="23"/>
    <n v="1"/>
    <n v="1"/>
    <n v="2"/>
    <n v="139.29"/>
    <x v="0"/>
    <x v="1"/>
  </r>
  <r>
    <n v="50057"/>
    <x v="1"/>
    <n v="9"/>
    <x v="1"/>
    <n v="1"/>
    <n v="33"/>
    <s v="CC"/>
    <s v="Female"/>
    <n v="3"/>
    <n v="3"/>
    <x v="1"/>
    <n v="4"/>
    <x v="0"/>
    <n v="3"/>
    <x v="1"/>
    <n v="15"/>
    <n v="1"/>
    <n v="1"/>
    <n v="2"/>
    <n v="123.11000000000001"/>
    <x v="1"/>
    <x v="1"/>
  </r>
  <r>
    <n v="50058"/>
    <x v="0"/>
    <n v="4"/>
    <x v="1"/>
    <n v="3"/>
    <n v="26"/>
    <s v="E wallet"/>
    <s v="Female"/>
    <n v="3"/>
    <n v="3"/>
    <x v="1"/>
    <n v="4"/>
    <x v="0"/>
    <n v="2"/>
    <x v="0"/>
    <n v="22"/>
    <n v="0"/>
    <n v="1"/>
    <n v="2"/>
    <n v="131.4"/>
    <x v="0"/>
    <x v="1"/>
  </r>
  <r>
    <n v="50059"/>
    <x v="1"/>
    <n v="23"/>
    <x v="1"/>
    <n v="1"/>
    <n v="6"/>
    <s v="Credit Card"/>
    <s v="Male"/>
    <n v="2"/>
    <n v="4"/>
    <x v="2"/>
    <n v="3"/>
    <x v="1"/>
    <n v="3"/>
    <x v="1"/>
    <n v="15"/>
    <n v="0"/>
    <n v="1"/>
    <n v="2"/>
    <n v="136.9"/>
    <x v="2"/>
    <x v="1"/>
  </r>
  <r>
    <n v="50060"/>
    <x v="1"/>
    <n v="26"/>
    <x v="1"/>
    <n v="1"/>
    <n v="19"/>
    <s v="Credit Card"/>
    <s v="Female"/>
    <n v="2"/>
    <n v="2"/>
    <x v="0"/>
    <n v="5"/>
    <x v="2"/>
    <n v="2"/>
    <x v="1"/>
    <n v="11"/>
    <n v="1"/>
    <n v="1"/>
    <n v="3"/>
    <n v="144.5"/>
    <x v="3"/>
    <x v="1"/>
  </r>
  <r>
    <n v="50061"/>
    <x v="1"/>
    <n v="6"/>
    <x v="1"/>
    <n v="1"/>
    <n v="20"/>
    <s v="CC"/>
    <s v="Female"/>
    <n v="3"/>
    <n v="3"/>
    <x v="1"/>
    <n v="4"/>
    <x v="1"/>
    <n v="2"/>
    <x v="1"/>
    <n v="13"/>
    <n v="0"/>
    <n v="1"/>
    <n v="6"/>
    <n v="127.56"/>
    <x v="0"/>
    <x v="1"/>
  </r>
  <r>
    <n v="50062"/>
    <x v="1"/>
    <n v="13"/>
    <x v="0"/>
    <n v="1"/>
    <n v="10"/>
    <s v="Credit Card"/>
    <s v="Female"/>
    <n v="2"/>
    <n v="3"/>
    <x v="3"/>
    <n v="3"/>
    <x v="1"/>
    <n v="2"/>
    <x v="1"/>
    <n v="14"/>
    <n v="1"/>
    <n v="9"/>
    <n v="9"/>
    <n v="290.33"/>
    <x v="2"/>
    <x v="2"/>
  </r>
  <r>
    <n v="50063"/>
    <x v="1"/>
    <n v="28"/>
    <x v="0"/>
    <n v="1"/>
    <n v="20"/>
    <s v="Credit Card"/>
    <s v="Male"/>
    <n v="3"/>
    <n v="2"/>
    <x v="3"/>
    <n v="4"/>
    <x v="0"/>
    <n v="9"/>
    <x v="1"/>
    <n v="11"/>
    <n v="1"/>
    <n v="2"/>
    <n v="15"/>
    <n v="287.22000000000003"/>
    <x v="3"/>
    <x v="2"/>
  </r>
  <r>
    <n v="50064"/>
    <x v="1"/>
    <n v="7"/>
    <x v="2"/>
    <n v="1"/>
    <n v="8"/>
    <s v="Debit Card"/>
    <s v="Male"/>
    <n v="2"/>
    <n v="4"/>
    <x v="0"/>
    <n v="3"/>
    <x v="1"/>
    <n v="2"/>
    <x v="1"/>
    <n v="17"/>
    <n v="0"/>
    <n v="1"/>
    <n v="9"/>
    <n v="195.47"/>
    <x v="1"/>
    <x v="0"/>
  </r>
  <r>
    <n v="50065"/>
    <x v="1"/>
    <n v="24"/>
    <x v="0"/>
    <n v="1"/>
    <n v="9"/>
    <s v="Credit Card"/>
    <s v="Female"/>
    <n v="3"/>
    <n v="3"/>
    <x v="5"/>
    <n v="4"/>
    <x v="0"/>
    <n v="4"/>
    <x v="1"/>
    <n v="18"/>
    <n v="0"/>
    <n v="2"/>
    <n v="0"/>
    <n v="237.33999999999997"/>
    <x v="2"/>
    <x v="0"/>
  </r>
  <r>
    <n v="50066"/>
    <x v="1"/>
    <n v="25"/>
    <x v="0"/>
    <n v="1"/>
    <n v="6"/>
    <s v="Debit Card"/>
    <s v="Male"/>
    <n v="3"/>
    <n v="4"/>
    <x v="3"/>
    <n v="3"/>
    <x v="1"/>
    <n v="1"/>
    <x v="1"/>
    <n v="15"/>
    <n v="1"/>
    <n v="11"/>
    <n v="9"/>
    <n v="299.99"/>
    <x v="3"/>
    <x v="2"/>
  </r>
  <r>
    <n v="50067"/>
    <x v="1"/>
    <n v="9"/>
    <x v="1"/>
    <n v="1"/>
    <n v="15"/>
    <s v="CC"/>
    <s v="Female"/>
    <n v="2"/>
    <n v="3"/>
    <x v="1"/>
    <n v="4"/>
    <x v="0"/>
    <n v="2"/>
    <x v="1"/>
    <n v="16"/>
    <n v="1"/>
    <n v="1"/>
    <n v="3"/>
    <n v="122.78999999999999"/>
    <x v="1"/>
    <x v="1"/>
  </r>
  <r>
    <n v="50068"/>
    <x v="0"/>
    <n v="0"/>
    <x v="0"/>
    <n v="1"/>
    <n v="29"/>
    <s v="Debit Card"/>
    <s v="Male"/>
    <n v="2"/>
    <n v="4"/>
    <x v="0"/>
    <n v="3"/>
    <x v="1"/>
    <n v="4"/>
    <x v="0"/>
    <n v="13"/>
    <n v="1"/>
    <n v="1"/>
    <n v="1"/>
    <n v="159.16"/>
    <x v="0"/>
    <x v="0"/>
  </r>
  <r>
    <n v="50069"/>
    <x v="1"/>
    <n v="9"/>
    <x v="2"/>
    <n v="1"/>
    <n v="13"/>
    <s v="CC"/>
    <s v="Male"/>
    <n v="2"/>
    <n v="2"/>
    <x v="1"/>
    <n v="2"/>
    <x v="2"/>
    <n v="5"/>
    <x v="1"/>
    <n v="14"/>
    <n v="0"/>
    <n v="2"/>
    <n v="2"/>
    <n v="120.88999999999999"/>
    <x v="1"/>
    <x v="1"/>
  </r>
  <r>
    <n v="50070"/>
    <x v="1"/>
    <n v="18"/>
    <x v="2"/>
    <n v="1"/>
    <n v="8"/>
    <s v="Credit Card"/>
    <s v="Male"/>
    <n v="3"/>
    <n v="4"/>
    <x v="5"/>
    <n v="2"/>
    <x v="1"/>
    <n v="10"/>
    <x v="1"/>
    <n v="23"/>
    <n v="1"/>
    <n v="11"/>
    <n v="8"/>
    <n v="267.92"/>
    <x v="2"/>
    <x v="2"/>
  </r>
  <r>
    <n v="50071"/>
    <x v="1"/>
    <n v="10"/>
    <x v="1"/>
    <n v="1"/>
    <n v="27"/>
    <s v="Debit Card"/>
    <s v="Male"/>
    <n v="3"/>
    <n v="2"/>
    <x v="2"/>
    <n v="5"/>
    <x v="1"/>
    <n v="2"/>
    <x v="0"/>
    <n v="12"/>
    <n v="0"/>
    <n v="1"/>
    <n v="7"/>
    <n v="135.63999999999999"/>
    <x v="1"/>
    <x v="1"/>
  </r>
  <r>
    <n v="50072"/>
    <x v="1"/>
    <n v="8"/>
    <x v="2"/>
    <n v="1"/>
    <n v="8"/>
    <s v="Credit Card"/>
    <s v="Female"/>
    <n v="2"/>
    <n v="3"/>
    <x v="0"/>
    <n v="4"/>
    <x v="0"/>
    <n v="6"/>
    <x v="1"/>
    <n v="11"/>
    <n v="1"/>
    <n v="1"/>
    <n v="2"/>
    <n v="144.25"/>
    <x v="1"/>
    <x v="1"/>
  </r>
  <r>
    <n v="50073"/>
    <x v="1"/>
    <n v="15"/>
    <x v="2"/>
    <n v="1"/>
    <n v="27"/>
    <s v="Credit Card"/>
    <s v="Female"/>
    <n v="2"/>
    <n v="3"/>
    <x v="0"/>
    <n v="3"/>
    <x v="2"/>
    <n v="3"/>
    <x v="1"/>
    <n v="16"/>
    <n v="0"/>
    <n v="1"/>
    <n v="2"/>
    <n v="152.65"/>
    <x v="2"/>
    <x v="0"/>
  </r>
  <r>
    <n v="50074"/>
    <x v="1"/>
    <n v="11"/>
    <x v="0"/>
    <n v="1"/>
    <n v="8"/>
    <s v="Debit Card"/>
    <s v="Male"/>
    <n v="2"/>
    <n v="3"/>
    <x v="0"/>
    <n v="3"/>
    <x v="1"/>
    <n v="10"/>
    <x v="1"/>
    <n v="14"/>
    <n v="0"/>
    <n v="1"/>
    <n v="0"/>
    <n v="165.53"/>
    <x v="1"/>
    <x v="0"/>
  </r>
  <r>
    <n v="50075"/>
    <x v="1"/>
    <n v="11"/>
    <x v="0"/>
    <n v="1"/>
    <n v="35"/>
    <s v="COD"/>
    <s v="Male"/>
    <n v="2"/>
    <n v="3"/>
    <x v="0"/>
    <n v="2"/>
    <x v="1"/>
    <n v="4"/>
    <x v="1"/>
    <n v="18"/>
    <n v="0"/>
    <n v="1"/>
    <n v="7"/>
    <n v="162.61000000000001"/>
    <x v="1"/>
    <x v="0"/>
  </r>
  <r>
    <n v="50076"/>
    <x v="1"/>
    <n v="0"/>
    <x v="2"/>
    <n v="1"/>
    <n v="6"/>
    <s v="COD"/>
    <s v="Male"/>
    <n v="2"/>
    <n v="4"/>
    <x v="0"/>
    <n v="5"/>
    <x v="1"/>
    <n v="6"/>
    <x v="1"/>
    <n v="19"/>
    <n v="0"/>
    <n v="2"/>
    <n v="0"/>
    <n v="142.97999999999999"/>
    <x v="0"/>
    <x v="1"/>
  </r>
  <r>
    <n v="50077"/>
    <x v="1"/>
    <n v="22"/>
    <x v="2"/>
    <n v="1"/>
    <n v="24"/>
    <s v="Debit Card"/>
    <s v="Male"/>
    <n v="3"/>
    <n v="3"/>
    <x v="0"/>
    <n v="2"/>
    <x v="2"/>
    <n v="2"/>
    <x v="0"/>
    <n v="15"/>
    <n v="0"/>
    <n v="1"/>
    <n v="7"/>
    <n v="168.04"/>
    <x v="2"/>
    <x v="0"/>
  </r>
  <r>
    <n v="50078"/>
    <x v="1"/>
    <n v="7"/>
    <x v="2"/>
    <n v="1"/>
    <n v="16"/>
    <s v="Credit Card"/>
    <s v="Male"/>
    <n v="2"/>
    <n v="3"/>
    <x v="2"/>
    <n v="3"/>
    <x v="2"/>
    <n v="2"/>
    <x v="0"/>
    <n v="17"/>
    <n v="2"/>
    <n v="2"/>
    <n v="0"/>
    <n v="138.15"/>
    <x v="1"/>
    <x v="1"/>
  </r>
  <r>
    <n v="50079"/>
    <x v="1"/>
    <n v="13"/>
    <x v="1"/>
    <n v="1"/>
    <n v="25"/>
    <s v="CC"/>
    <s v="Male"/>
    <n v="3"/>
    <n v="3"/>
    <x v="0"/>
    <n v="2"/>
    <x v="1"/>
    <n v="9"/>
    <x v="0"/>
    <n v="15"/>
    <n v="1"/>
    <n v="3"/>
    <n v="7"/>
    <n v="127.41"/>
    <x v="2"/>
    <x v="1"/>
  </r>
  <r>
    <n v="50080"/>
    <x v="0"/>
    <n v="1"/>
    <x v="0"/>
    <n v="1"/>
    <n v="35"/>
    <s v="Credit Card"/>
    <s v="Male"/>
    <n v="3"/>
    <n v="3"/>
    <x v="0"/>
    <n v="5"/>
    <x v="1"/>
    <n v="8"/>
    <x v="0"/>
    <n v="19"/>
    <n v="0"/>
    <n v="1"/>
    <n v="0"/>
    <n v="166.73"/>
    <x v="0"/>
    <x v="0"/>
  </r>
  <r>
    <n v="50081"/>
    <x v="0"/>
    <n v="0"/>
    <x v="0"/>
    <n v="3"/>
    <n v="33"/>
    <s v="E wallet"/>
    <s v="Female"/>
    <n v="2"/>
    <n v="3"/>
    <x v="4"/>
    <n v="2"/>
    <x v="1"/>
    <n v="2"/>
    <x v="1"/>
    <n v="22"/>
    <n v="1"/>
    <n v="1"/>
    <n v="9"/>
    <n v="176.39"/>
    <x v="0"/>
    <x v="0"/>
  </r>
  <r>
    <n v="50082"/>
    <x v="1"/>
    <n v="0"/>
    <x v="1"/>
    <n v="1"/>
    <n v="14"/>
    <s v="Debit Card"/>
    <s v="Male"/>
    <n v="2"/>
    <n v="2"/>
    <x v="1"/>
    <n v="4"/>
    <x v="2"/>
    <n v="2"/>
    <x v="0"/>
    <n v="16"/>
    <n v="0"/>
    <n v="2"/>
    <n v="2"/>
    <n v="123.28"/>
    <x v="0"/>
    <x v="1"/>
  </r>
  <r>
    <n v="50083"/>
    <x v="1"/>
    <n v="9"/>
    <x v="2"/>
    <n v="1"/>
    <n v="24"/>
    <s v="CC"/>
    <s v="Female"/>
    <n v="3"/>
    <n v="3"/>
    <x v="1"/>
    <n v="2"/>
    <x v="0"/>
    <n v="2"/>
    <x v="1"/>
    <n v="13"/>
    <n v="1"/>
    <n v="1"/>
    <n v="7"/>
    <n v="121.53"/>
    <x v="1"/>
    <x v="1"/>
  </r>
  <r>
    <n v="50084"/>
    <x v="1"/>
    <n v="13"/>
    <x v="2"/>
    <n v="1"/>
    <n v="15"/>
    <s v="Debit Card"/>
    <s v="Male"/>
    <n v="3"/>
    <n v="4"/>
    <x v="0"/>
    <n v="2"/>
    <x v="1"/>
    <n v="10"/>
    <x v="1"/>
    <n v="14"/>
    <n v="1"/>
    <n v="1"/>
    <n v="2"/>
    <n v="148.76"/>
    <x v="2"/>
    <x v="1"/>
  </r>
  <r>
    <n v="50085"/>
    <x v="1"/>
    <n v="19"/>
    <x v="0"/>
    <n v="1"/>
    <n v="6"/>
    <s v="Credit Card"/>
    <s v="Male"/>
    <n v="3"/>
    <n v="3"/>
    <x v="4"/>
    <n v="5"/>
    <x v="2"/>
    <n v="8"/>
    <x v="1"/>
    <n v="16"/>
    <n v="0"/>
    <n v="1"/>
    <n v="3"/>
    <n v="193.96"/>
    <x v="2"/>
    <x v="0"/>
  </r>
  <r>
    <n v="50086"/>
    <x v="0"/>
    <n v="0"/>
    <x v="0"/>
    <n v="3"/>
    <n v="10"/>
    <s v="Credit Card"/>
    <s v="Male"/>
    <n v="2"/>
    <n v="5"/>
    <x v="4"/>
    <n v="2"/>
    <x v="1"/>
    <n v="2"/>
    <x v="1"/>
    <n v="11"/>
    <n v="7"/>
    <n v="9"/>
    <n v="8"/>
    <n v="204"/>
    <x v="0"/>
    <x v="0"/>
  </r>
  <r>
    <n v="50087"/>
    <x v="1"/>
    <n v="3"/>
    <x v="2"/>
    <n v="1"/>
    <n v="6"/>
    <s v="Debit Card"/>
    <s v="Male"/>
    <n v="2"/>
    <n v="4"/>
    <x v="4"/>
    <n v="3"/>
    <x v="0"/>
    <n v="2"/>
    <x v="1"/>
    <n v="22"/>
    <n v="2"/>
    <n v="5"/>
    <n v="8"/>
    <n v="184.74"/>
    <x v="0"/>
    <x v="0"/>
  </r>
  <r>
    <n v="50088"/>
    <x v="1"/>
    <n v="0"/>
    <x v="2"/>
    <n v="3"/>
    <n v="26"/>
    <s v="Debit Card"/>
    <s v="Female"/>
    <n v="2"/>
    <n v="3"/>
    <x v="0"/>
    <n v="3"/>
    <x v="0"/>
    <n v="2"/>
    <x v="1"/>
    <n v="14"/>
    <n v="1"/>
    <n v="1"/>
    <n v="7"/>
    <n v="199.81"/>
    <x v="0"/>
    <x v="0"/>
  </r>
  <r>
    <n v="50089"/>
    <x v="1"/>
    <n v="24"/>
    <x v="0"/>
    <n v="1"/>
    <n v="14"/>
    <s v="Debit Card"/>
    <s v="Male"/>
    <n v="2"/>
    <n v="4"/>
    <x v="4"/>
    <n v="4"/>
    <x v="1"/>
    <n v="6"/>
    <x v="1"/>
    <n v="16"/>
    <n v="1"/>
    <n v="4"/>
    <n v="3"/>
    <n v="224.89999999999998"/>
    <x v="2"/>
    <x v="0"/>
  </r>
  <r>
    <n v="50090"/>
    <x v="0"/>
    <n v="0"/>
    <x v="1"/>
    <n v="1"/>
    <n v="14"/>
    <s v="COD"/>
    <s v="Female"/>
    <n v="2"/>
    <n v="3"/>
    <x v="1"/>
    <n v="5"/>
    <x v="0"/>
    <n v="6"/>
    <x v="0"/>
    <n v="11"/>
    <n v="1"/>
    <n v="1"/>
    <n v="4"/>
    <n v="126.57"/>
    <x v="0"/>
    <x v="1"/>
  </r>
  <r>
    <n v="50091"/>
    <x v="1"/>
    <n v="14"/>
    <x v="0"/>
    <n v="3"/>
    <n v="12"/>
    <s v="Debit Card"/>
    <s v="Female"/>
    <n v="3"/>
    <n v="3"/>
    <x v="4"/>
    <n v="2"/>
    <x v="0"/>
    <n v="4"/>
    <x v="0"/>
    <n v="18"/>
    <n v="0"/>
    <n v="2"/>
    <n v="0"/>
    <n v="235.91000000000003"/>
    <x v="2"/>
    <x v="0"/>
  </r>
  <r>
    <n v="50092"/>
    <x v="0"/>
    <n v="0"/>
    <x v="2"/>
    <n v="3"/>
    <n v="32"/>
    <s v="E wallet"/>
    <s v="Female"/>
    <n v="2"/>
    <n v="4"/>
    <x v="0"/>
    <n v="5"/>
    <x v="0"/>
    <n v="6"/>
    <x v="1"/>
    <n v="15"/>
    <n v="0"/>
    <n v="1"/>
    <n v="1"/>
    <n v="166.96"/>
    <x v="0"/>
    <x v="0"/>
  </r>
  <r>
    <n v="50093"/>
    <x v="0"/>
    <n v="9"/>
    <x v="1"/>
    <n v="1"/>
    <n v="6"/>
    <s v="Cash on Delivery"/>
    <s v="Male"/>
    <n v="2"/>
    <n v="3"/>
    <x v="1"/>
    <n v="3"/>
    <x v="0"/>
    <n v="1"/>
    <x v="1"/>
    <n v="14"/>
    <n v="0"/>
    <n v="1"/>
    <n v="5"/>
    <n v="120.58000000000001"/>
    <x v="1"/>
    <x v="1"/>
  </r>
  <r>
    <n v="50094"/>
    <x v="1"/>
    <n v="18"/>
    <x v="2"/>
    <n v="3"/>
    <n v="12"/>
    <s v="Credit Card"/>
    <s v="Female"/>
    <n v="2"/>
    <n v="4"/>
    <x v="4"/>
    <n v="2"/>
    <x v="0"/>
    <n v="7"/>
    <x v="1"/>
    <n v="12"/>
    <n v="12"/>
    <n v="12"/>
    <n v="8"/>
    <n v="188.65"/>
    <x v="2"/>
    <x v="0"/>
  </r>
  <r>
    <n v="50095"/>
    <x v="1"/>
    <n v="27"/>
    <x v="0"/>
    <n v="3"/>
    <n v="9"/>
    <s v="E wallet"/>
    <s v="Female"/>
    <n v="2"/>
    <n v="3"/>
    <x v="0"/>
    <n v="5"/>
    <x v="1"/>
    <n v="3"/>
    <x v="1"/>
    <n v="14"/>
    <n v="1"/>
    <n v="1"/>
    <n v="5"/>
    <n v="159.4"/>
    <x v="3"/>
    <x v="0"/>
  </r>
  <r>
    <n v="50096"/>
    <x v="1"/>
    <n v="9"/>
    <x v="0"/>
    <n v="1"/>
    <n v="11"/>
    <s v="Debit Card"/>
    <s v="Male"/>
    <n v="3"/>
    <n v="3"/>
    <x v="0"/>
    <n v="4"/>
    <x v="0"/>
    <n v="9"/>
    <x v="1"/>
    <n v="16"/>
    <n v="0"/>
    <n v="3"/>
    <n v="7"/>
    <n v="159.13999999999999"/>
    <x v="1"/>
    <x v="0"/>
  </r>
  <r>
    <n v="50097"/>
    <x v="1"/>
    <n v="6"/>
    <x v="1"/>
    <n v="1"/>
    <n v="14"/>
    <s v="CC"/>
    <s v="Female"/>
    <n v="2"/>
    <n v="4"/>
    <x v="1"/>
    <n v="4"/>
    <x v="1"/>
    <n v="7"/>
    <x v="1"/>
    <n v="21"/>
    <n v="0"/>
    <n v="1"/>
    <n v="1"/>
    <n v="126.22"/>
    <x v="0"/>
    <x v="1"/>
  </r>
  <r>
    <n v="50098"/>
    <x v="1"/>
    <n v="10"/>
    <x v="2"/>
    <n v="1"/>
    <n v="17"/>
    <s v="UPI"/>
    <s v="Male"/>
    <n v="2"/>
    <n v="3"/>
    <x v="4"/>
    <n v="2"/>
    <x v="2"/>
    <n v="2"/>
    <x v="0"/>
    <n v="14"/>
    <n v="0"/>
    <n v="1"/>
    <n v="3"/>
    <n v="221.85000000000002"/>
    <x v="1"/>
    <x v="0"/>
  </r>
  <r>
    <n v="50099"/>
    <x v="1"/>
    <n v="11"/>
    <x v="0"/>
    <n v="3"/>
    <n v="9"/>
    <s v="Debit Card"/>
    <s v="Male"/>
    <n v="3"/>
    <n v="3"/>
    <x v="4"/>
    <n v="3"/>
    <x v="2"/>
    <n v="1"/>
    <x v="1"/>
    <n v="12"/>
    <n v="1"/>
    <n v="5"/>
    <n v="13"/>
    <n v="206.08999999999997"/>
    <x v="1"/>
    <x v="0"/>
  </r>
  <r>
    <n v="50100"/>
    <x v="1"/>
    <n v="4"/>
    <x v="2"/>
    <n v="1"/>
    <n v="6"/>
    <s v="Credit Card"/>
    <s v="Male"/>
    <n v="2"/>
    <n v="5"/>
    <x v="0"/>
    <n v="3"/>
    <x v="1"/>
    <n v="1"/>
    <x v="1"/>
    <n v="12"/>
    <n v="1"/>
    <n v="1"/>
    <n v="4"/>
    <n v="143.44999999999999"/>
    <x v="0"/>
    <x v="1"/>
  </r>
  <r>
    <n v="50101"/>
    <x v="1"/>
    <n v="9"/>
    <x v="1"/>
    <n v="1"/>
    <n v="9"/>
    <s v="Debit Card"/>
    <s v="Male"/>
    <n v="3"/>
    <n v="4"/>
    <x v="1"/>
    <n v="2"/>
    <x v="1"/>
    <n v="4"/>
    <x v="1"/>
    <n v="17"/>
    <n v="0"/>
    <n v="1"/>
    <n v="0"/>
    <n v="121.77000000000001"/>
    <x v="1"/>
    <x v="1"/>
  </r>
  <r>
    <n v="50102"/>
    <x v="1"/>
    <n v="10"/>
    <x v="2"/>
    <n v="3"/>
    <n v="10"/>
    <s v="E wallet"/>
    <s v="Male"/>
    <n v="2"/>
    <n v="3"/>
    <x v="2"/>
    <n v="2"/>
    <x v="2"/>
    <n v="5"/>
    <x v="1"/>
    <n v="17"/>
    <n v="1"/>
    <n v="5"/>
    <n v="8"/>
    <n v="0"/>
    <x v="1"/>
    <x v="1"/>
  </r>
  <r>
    <n v="50103"/>
    <x v="1"/>
    <n v="2"/>
    <x v="2"/>
    <n v="3"/>
    <n v="6"/>
    <s v="Credit Card"/>
    <s v="Female"/>
    <n v="2"/>
    <n v="3"/>
    <x v="4"/>
    <n v="2"/>
    <x v="1"/>
    <n v="2"/>
    <x v="1"/>
    <n v="14"/>
    <n v="4"/>
    <n v="4"/>
    <n v="1"/>
    <n v="179.18"/>
    <x v="0"/>
    <x v="0"/>
  </r>
  <r>
    <n v="50104"/>
    <x v="1"/>
    <n v="8"/>
    <x v="2"/>
    <n v="3"/>
    <n v="6"/>
    <s v="E wallet"/>
    <s v="Female"/>
    <n v="3"/>
    <n v="3"/>
    <x v="4"/>
    <n v="3"/>
    <x v="0"/>
    <n v="2"/>
    <x v="1"/>
    <n v="14"/>
    <n v="1"/>
    <n v="1"/>
    <n v="8"/>
    <n v="187.89"/>
    <x v="1"/>
    <x v="0"/>
  </r>
  <r>
    <n v="50105"/>
    <x v="0"/>
    <n v="0"/>
    <x v="1"/>
    <n v="1"/>
    <n v="14"/>
    <s v="CC"/>
    <s v="Male"/>
    <n v="2"/>
    <n v="4"/>
    <x v="1"/>
    <n v="2"/>
    <x v="0"/>
    <n v="2"/>
    <x v="0"/>
    <n v="13"/>
    <n v="0"/>
    <n v="1"/>
    <n v="1"/>
    <n v="123.88999999999999"/>
    <x v="0"/>
    <x v="1"/>
  </r>
  <r>
    <n v="50106"/>
    <x v="1"/>
    <n v="25"/>
    <x v="1"/>
    <n v="1"/>
    <n v="8"/>
    <s v="Debit Card"/>
    <s v="Female"/>
    <n v="2"/>
    <n v="4"/>
    <x v="1"/>
    <n v="2"/>
    <x v="0"/>
    <n v="8"/>
    <x v="1"/>
    <n v="15"/>
    <n v="0"/>
    <n v="2"/>
    <n v="2"/>
    <n v="132.12"/>
    <x v="3"/>
    <x v="1"/>
  </r>
  <r>
    <n v="50107"/>
    <x v="1"/>
    <n v="15"/>
    <x v="0"/>
    <n v="1"/>
    <n v="10"/>
    <s v="Cash on Delivery"/>
    <s v="Male"/>
    <n v="2"/>
    <n v="3"/>
    <x v="3"/>
    <n v="2"/>
    <x v="1"/>
    <n v="2"/>
    <x v="1"/>
    <n v="15"/>
    <n v="0"/>
    <n v="11"/>
    <n v="15"/>
    <n v="292.32"/>
    <x v="2"/>
    <x v="2"/>
  </r>
  <r>
    <n v="50108"/>
    <x v="1"/>
    <n v="9"/>
    <x v="1"/>
    <n v="2"/>
    <n v="12"/>
    <s v="CC"/>
    <s v="Male"/>
    <n v="2"/>
    <n v="3"/>
    <x v="1"/>
    <n v="3"/>
    <x v="1"/>
    <n v="9"/>
    <x v="1"/>
    <n v="17"/>
    <n v="2"/>
    <n v="2"/>
    <n v="2"/>
    <n v="122.66999999999999"/>
    <x v="1"/>
    <x v="1"/>
  </r>
  <r>
    <n v="50109"/>
    <x v="1"/>
    <n v="23"/>
    <x v="0"/>
    <n v="3"/>
    <n v="6"/>
    <s v="Credit Card"/>
    <s v="Female"/>
    <n v="3"/>
    <n v="3"/>
    <x v="3"/>
    <n v="2"/>
    <x v="2"/>
    <n v="4"/>
    <x v="1"/>
    <n v="15"/>
    <n v="1"/>
    <n v="1"/>
    <n v="6"/>
    <n v="295.17"/>
    <x v="2"/>
    <x v="2"/>
  </r>
  <r>
    <n v="50110"/>
    <x v="0"/>
    <n v="0"/>
    <x v="1"/>
    <n v="1"/>
    <n v="14"/>
    <s v="CC"/>
    <s v="Male"/>
    <n v="2"/>
    <n v="3"/>
    <x v="1"/>
    <n v="2"/>
    <x v="1"/>
    <n v="6"/>
    <x v="0"/>
    <n v="13"/>
    <n v="0"/>
    <n v="1"/>
    <n v="4"/>
    <n v="124.36000000000001"/>
    <x v="0"/>
    <x v="1"/>
  </r>
  <r>
    <n v="50111"/>
    <x v="1"/>
    <n v="16"/>
    <x v="0"/>
    <n v="3"/>
    <n v="22"/>
    <s v="E wallet"/>
    <s v="Female"/>
    <n v="3"/>
    <n v="3"/>
    <x v="5"/>
    <n v="2"/>
    <x v="1"/>
    <n v="6"/>
    <x v="0"/>
    <n v="22"/>
    <n v="0"/>
    <n v="2"/>
    <n v="9"/>
    <n v="260.64"/>
    <x v="2"/>
    <x v="2"/>
  </r>
  <r>
    <n v="50112"/>
    <x v="0"/>
    <n v="0"/>
    <x v="1"/>
    <n v="1"/>
    <n v="8"/>
    <s v="Debit Card"/>
    <s v="Female"/>
    <n v="3"/>
    <n v="3"/>
    <x v="1"/>
    <n v="5"/>
    <x v="1"/>
    <n v="8"/>
    <x v="1"/>
    <n v="20"/>
    <n v="1"/>
    <n v="1"/>
    <n v="7"/>
    <n v="127.07"/>
    <x v="0"/>
    <x v="1"/>
  </r>
  <r>
    <n v="50113"/>
    <x v="1"/>
    <n v="25"/>
    <x v="2"/>
    <n v="3"/>
    <n v="8"/>
    <s v="Debit Card"/>
    <s v="Male"/>
    <n v="3"/>
    <n v="4"/>
    <x v="3"/>
    <n v="3"/>
    <x v="0"/>
    <n v="2"/>
    <x v="0"/>
    <n v="18"/>
    <n v="1"/>
    <n v="15"/>
    <n v="12"/>
    <n v="290.68"/>
    <x v="3"/>
    <x v="2"/>
  </r>
  <r>
    <n v="50114"/>
    <x v="1"/>
    <n v="5"/>
    <x v="1"/>
    <n v="3"/>
    <n v="10"/>
    <s v="Debit Card"/>
    <s v="Female"/>
    <n v="2"/>
    <n v="3"/>
    <x v="2"/>
    <n v="4"/>
    <x v="1"/>
    <n v="3"/>
    <x v="1"/>
    <n v="11"/>
    <n v="1"/>
    <n v="1"/>
    <n v="2"/>
    <n v="139.31"/>
    <x v="0"/>
    <x v="1"/>
  </r>
  <r>
    <n v="50115"/>
    <x v="0"/>
    <n v="0"/>
    <x v="1"/>
    <n v="1"/>
    <n v="6"/>
    <s v="Debit Card"/>
    <s v="Male"/>
    <n v="3"/>
    <n v="4"/>
    <x v="2"/>
    <n v="3"/>
    <x v="0"/>
    <n v="1"/>
    <x v="0"/>
    <n v="14"/>
    <n v="1"/>
    <n v="1"/>
    <n v="2"/>
    <n v="137.30000000000001"/>
    <x v="0"/>
    <x v="1"/>
  </r>
  <r>
    <n v="50116"/>
    <x v="1"/>
    <n v="9"/>
    <x v="1"/>
    <n v="1"/>
    <n v="6"/>
    <s v="CC"/>
    <s v="Female"/>
    <n v="3"/>
    <n v="3"/>
    <x v="1"/>
    <n v="3"/>
    <x v="2"/>
    <n v="8"/>
    <x v="1"/>
    <n v="14"/>
    <n v="0"/>
    <n v="1"/>
    <n v="2"/>
    <n v="122.32"/>
    <x v="1"/>
    <x v="1"/>
  </r>
  <r>
    <n v="50117"/>
    <x v="1"/>
    <n v="5"/>
    <x v="2"/>
    <n v="3"/>
    <n v="32"/>
    <s v="E wallet"/>
    <s v="Male"/>
    <n v="3"/>
    <n v="3"/>
    <x v="0"/>
    <n v="2"/>
    <x v="1"/>
    <n v="1"/>
    <x v="1"/>
    <n v="18"/>
    <n v="1"/>
    <n v="2"/>
    <n v="2"/>
    <n v="144.65"/>
    <x v="0"/>
    <x v="1"/>
  </r>
  <r>
    <n v="50118"/>
    <x v="1"/>
    <n v="14"/>
    <x v="1"/>
    <n v="1"/>
    <n v="25"/>
    <s v="Debit Card"/>
    <s v="Male"/>
    <n v="3"/>
    <n v="3"/>
    <x v="0"/>
    <n v="5"/>
    <x v="2"/>
    <n v="3"/>
    <x v="1"/>
    <n v="16"/>
    <n v="1"/>
    <n v="1"/>
    <n v="0"/>
    <n v="130.72"/>
    <x v="2"/>
    <x v="1"/>
  </r>
  <r>
    <n v="50119"/>
    <x v="1"/>
    <n v="13"/>
    <x v="1"/>
    <n v="1"/>
    <n v="30"/>
    <s v="COD"/>
    <s v="Male"/>
    <n v="3"/>
    <n v="3"/>
    <x v="0"/>
    <n v="2"/>
    <x v="2"/>
    <n v="2"/>
    <x v="1"/>
    <n v="17"/>
    <n v="2"/>
    <n v="4"/>
    <n v="7"/>
    <n v="133.19"/>
    <x v="2"/>
    <x v="1"/>
  </r>
  <r>
    <n v="50120"/>
    <x v="1"/>
    <n v="18"/>
    <x v="0"/>
    <n v="1"/>
    <n v="6"/>
    <s v="UPI"/>
    <s v="Male"/>
    <n v="3"/>
    <n v="2"/>
    <x v="3"/>
    <n v="2"/>
    <x v="1"/>
    <n v="1"/>
    <x v="1"/>
    <n v="15"/>
    <n v="1"/>
    <n v="1"/>
    <n v="7"/>
    <n v="292.02"/>
    <x v="2"/>
    <x v="2"/>
  </r>
  <r>
    <n v="50121"/>
    <x v="1"/>
    <n v="4"/>
    <x v="2"/>
    <n v="1"/>
    <n v="9"/>
    <s v="Credit Card"/>
    <s v="Male"/>
    <n v="3"/>
    <n v="3"/>
    <x v="4"/>
    <n v="3"/>
    <x v="2"/>
    <n v="10"/>
    <x v="1"/>
    <n v="12"/>
    <n v="1"/>
    <n v="2"/>
    <n v="2"/>
    <n v="236.75"/>
    <x v="0"/>
    <x v="0"/>
  </r>
  <r>
    <n v="50122"/>
    <x v="1"/>
    <n v="6"/>
    <x v="1"/>
    <n v="1"/>
    <n v="11"/>
    <s v="Debit Card"/>
    <s v="Female"/>
    <n v="3"/>
    <n v="4"/>
    <x v="1"/>
    <n v="2"/>
    <x v="1"/>
    <n v="2"/>
    <x v="1"/>
    <n v="13"/>
    <n v="0"/>
    <n v="1"/>
    <n v="2"/>
    <n v="129.11000000000001"/>
    <x v="0"/>
    <x v="1"/>
  </r>
  <r>
    <n v="50123"/>
    <x v="1"/>
    <n v="7"/>
    <x v="0"/>
    <n v="1"/>
    <n v="8"/>
    <s v="Debit Card"/>
    <s v="Male"/>
    <n v="2"/>
    <n v="4"/>
    <x v="0"/>
    <n v="5"/>
    <x v="1"/>
    <n v="7"/>
    <x v="1"/>
    <n v="13"/>
    <n v="0"/>
    <n v="5"/>
    <n v="9"/>
    <n v="159.57"/>
    <x v="1"/>
    <x v="0"/>
  </r>
  <r>
    <n v="50124"/>
    <x v="1"/>
    <n v="10"/>
    <x v="1"/>
    <n v="1"/>
    <n v="6"/>
    <s v="Credit Card"/>
    <s v="Female"/>
    <n v="2"/>
    <n v="4"/>
    <x v="2"/>
    <n v="5"/>
    <x v="1"/>
    <n v="3"/>
    <x v="1"/>
    <n v="14"/>
    <n v="1"/>
    <n v="1"/>
    <n v="2"/>
    <n v="139.19999999999999"/>
    <x v="1"/>
    <x v="1"/>
  </r>
  <r>
    <n v="50125"/>
    <x v="1"/>
    <n v="18"/>
    <x v="2"/>
    <n v="1"/>
    <n v="13"/>
    <s v="Debit Card"/>
    <s v="Male"/>
    <n v="3"/>
    <n v="2"/>
    <x v="0"/>
    <n v="3"/>
    <x v="1"/>
    <n v="5"/>
    <x v="1"/>
    <n v="17"/>
    <n v="0"/>
    <n v="1"/>
    <n v="2"/>
    <n v="164.34"/>
    <x v="2"/>
    <x v="0"/>
  </r>
  <r>
    <n v="50126"/>
    <x v="0"/>
    <n v="0"/>
    <x v="2"/>
    <n v="1"/>
    <n v="16"/>
    <s v="Credit Card"/>
    <s v="Male"/>
    <n v="3"/>
    <n v="3"/>
    <x v="4"/>
    <n v="3"/>
    <x v="2"/>
    <n v="7"/>
    <x v="1"/>
    <n v="11"/>
    <n v="1"/>
    <n v="1"/>
    <n v="0"/>
    <n v="200.48"/>
    <x v="0"/>
    <x v="0"/>
  </r>
  <r>
    <n v="50127"/>
    <x v="1"/>
    <n v="12"/>
    <x v="2"/>
    <n v="1"/>
    <n v="8"/>
    <s v="Cash on Delivery"/>
    <s v="Female"/>
    <n v="3"/>
    <n v="3"/>
    <x v="4"/>
    <n v="3"/>
    <x v="0"/>
    <n v="1"/>
    <x v="1"/>
    <n v="25"/>
    <n v="10"/>
    <n v="11"/>
    <n v="3"/>
    <n v="209.38"/>
    <x v="1"/>
    <x v="0"/>
  </r>
  <r>
    <n v="50128"/>
    <x v="1"/>
    <n v="2"/>
    <x v="1"/>
    <n v="1"/>
    <n v="14"/>
    <s v="Debit Card"/>
    <s v="Male"/>
    <n v="2"/>
    <n v="3"/>
    <x v="1"/>
    <n v="2"/>
    <x v="0"/>
    <n v="2"/>
    <x v="1"/>
    <n v="19"/>
    <n v="0"/>
    <n v="1"/>
    <n v="5"/>
    <n v="123.4"/>
    <x v="0"/>
    <x v="1"/>
  </r>
  <r>
    <n v="50129"/>
    <x v="1"/>
    <n v="15"/>
    <x v="0"/>
    <n v="1"/>
    <n v="23"/>
    <s v="Debit Card"/>
    <s v="Female"/>
    <n v="2"/>
    <n v="2"/>
    <x v="0"/>
    <n v="5"/>
    <x v="0"/>
    <n v="4"/>
    <x v="0"/>
    <n v="13"/>
    <n v="0"/>
    <n v="1"/>
    <n v="2"/>
    <n v="165.45"/>
    <x v="2"/>
    <x v="0"/>
  </r>
  <r>
    <n v="50130"/>
    <x v="1"/>
    <n v="2"/>
    <x v="0"/>
    <n v="3"/>
    <n v="26"/>
    <s v="E wallet"/>
    <s v="Male"/>
    <n v="2"/>
    <n v="3"/>
    <x v="0"/>
    <n v="2"/>
    <x v="2"/>
    <n v="3"/>
    <x v="1"/>
    <n v="14"/>
    <n v="1"/>
    <n v="1"/>
    <n v="2"/>
    <n v="169.31"/>
    <x v="0"/>
    <x v="0"/>
  </r>
  <r>
    <n v="50131"/>
    <x v="1"/>
    <n v="0"/>
    <x v="1"/>
    <n v="1"/>
    <n v="6"/>
    <s v="Debit Card"/>
    <s v="Female"/>
    <n v="3"/>
    <n v="3"/>
    <x v="0"/>
    <n v="3"/>
    <x v="1"/>
    <n v="1"/>
    <x v="1"/>
    <n v="12"/>
    <n v="1"/>
    <n v="1"/>
    <n v="2"/>
    <n v="148.97999999999999"/>
    <x v="0"/>
    <x v="1"/>
  </r>
  <r>
    <n v="50132"/>
    <x v="1"/>
    <n v="15"/>
    <x v="1"/>
    <n v="1"/>
    <n v="14"/>
    <s v="CC"/>
    <s v="Female"/>
    <n v="2"/>
    <n v="4"/>
    <x v="1"/>
    <n v="5"/>
    <x v="2"/>
    <n v="1"/>
    <x v="0"/>
    <n v="11"/>
    <n v="4"/>
    <n v="7"/>
    <n v="8"/>
    <n v="125.93"/>
    <x v="2"/>
    <x v="1"/>
  </r>
  <r>
    <n v="50133"/>
    <x v="1"/>
    <n v="13"/>
    <x v="0"/>
    <n v="1"/>
    <n v="8"/>
    <s v="Credit Card"/>
    <s v="Male"/>
    <n v="2"/>
    <n v="3"/>
    <x v="3"/>
    <n v="3"/>
    <x v="2"/>
    <n v="1"/>
    <x v="1"/>
    <n v="15"/>
    <n v="0"/>
    <n v="3"/>
    <n v="9"/>
    <n v="294.36"/>
    <x v="2"/>
    <x v="2"/>
  </r>
  <r>
    <n v="50134"/>
    <x v="1"/>
    <n v="24"/>
    <x v="1"/>
    <n v="1"/>
    <n v="6"/>
    <s v="Debit Card"/>
    <s v="Male"/>
    <n v="3"/>
    <n v="3"/>
    <x v="1"/>
    <n v="2"/>
    <x v="1"/>
    <n v="2"/>
    <x v="1"/>
    <n v="11"/>
    <n v="1"/>
    <n v="1"/>
    <n v="0"/>
    <n v="127.22999999999999"/>
    <x v="2"/>
    <x v="1"/>
  </r>
  <r>
    <n v="50135"/>
    <x v="0"/>
    <n v="0"/>
    <x v="2"/>
    <n v="1"/>
    <n v="35"/>
    <s v="CC"/>
    <s v="Male"/>
    <n v="3"/>
    <n v="4"/>
    <x v="1"/>
    <n v="4"/>
    <x v="0"/>
    <n v="1"/>
    <x v="1"/>
    <n v="11"/>
    <n v="1"/>
    <n v="1"/>
    <n v="4"/>
    <n v="134.79"/>
    <x v="0"/>
    <x v="1"/>
  </r>
  <r>
    <n v="50136"/>
    <x v="1"/>
    <n v="5"/>
    <x v="2"/>
    <n v="1"/>
    <n v="13"/>
    <s v="Debit Card"/>
    <s v="Male"/>
    <n v="3"/>
    <n v="2"/>
    <x v="1"/>
    <n v="4"/>
    <x v="1"/>
    <n v="2"/>
    <x v="1"/>
    <n v="20"/>
    <n v="0"/>
    <n v="1"/>
    <n v="3"/>
    <n v="127.94"/>
    <x v="0"/>
    <x v="1"/>
  </r>
  <r>
    <n v="50137"/>
    <x v="1"/>
    <n v="11"/>
    <x v="2"/>
    <n v="3"/>
    <n v="8"/>
    <s v="Debit Card"/>
    <s v="Male"/>
    <n v="2"/>
    <n v="4"/>
    <x v="0"/>
    <n v="2"/>
    <x v="1"/>
    <n v="4"/>
    <x v="1"/>
    <n v="18"/>
    <n v="6"/>
    <n v="7"/>
    <n v="5"/>
    <n v="152.49"/>
    <x v="1"/>
    <x v="0"/>
  </r>
  <r>
    <n v="50138"/>
    <x v="1"/>
    <n v="9"/>
    <x v="1"/>
    <n v="1"/>
    <n v="8"/>
    <s v="Cash on Delivery"/>
    <s v="Male"/>
    <n v="2"/>
    <n v="4"/>
    <x v="0"/>
    <n v="5"/>
    <x v="0"/>
    <n v="5"/>
    <x v="1"/>
    <n v="13"/>
    <n v="0"/>
    <n v="1"/>
    <n v="4"/>
    <n v="121.75999999999999"/>
    <x v="1"/>
    <x v="1"/>
  </r>
  <r>
    <n v="50139"/>
    <x v="1"/>
    <n v="19"/>
    <x v="0"/>
    <n v="3"/>
    <n v="8"/>
    <s v="Cash on Delivery"/>
    <s v="Female"/>
    <n v="3"/>
    <n v="5"/>
    <x v="5"/>
    <n v="4"/>
    <x v="1"/>
    <n v="4"/>
    <x v="0"/>
    <n v="12"/>
    <n v="1"/>
    <n v="7"/>
    <n v="7"/>
    <n v="268.72000000000003"/>
    <x v="2"/>
    <x v="2"/>
  </r>
  <r>
    <n v="50140"/>
    <x v="0"/>
    <n v="0"/>
    <x v="1"/>
    <n v="1"/>
    <n v="8"/>
    <s v="Debit Card"/>
    <s v="Male"/>
    <n v="3"/>
    <n v="3"/>
    <x v="1"/>
    <n v="3"/>
    <x v="0"/>
    <n v="3"/>
    <x v="1"/>
    <n v="11"/>
    <n v="1"/>
    <n v="1"/>
    <n v="0"/>
    <n v="134.85"/>
    <x v="0"/>
    <x v="1"/>
  </r>
  <r>
    <n v="50141"/>
    <x v="1"/>
    <n v="2"/>
    <x v="0"/>
    <n v="3"/>
    <n v="8"/>
    <s v="Credit Card"/>
    <s v="Male"/>
    <n v="3"/>
    <n v="4"/>
    <x v="0"/>
    <n v="4"/>
    <x v="1"/>
    <n v="3"/>
    <x v="1"/>
    <n v="19"/>
    <n v="0"/>
    <n v="1"/>
    <n v="0"/>
    <n v="166.44"/>
    <x v="0"/>
    <x v="0"/>
  </r>
  <r>
    <n v="50142"/>
    <x v="1"/>
    <n v="4"/>
    <x v="0"/>
    <n v="1"/>
    <n v="29"/>
    <s v="Credit Card"/>
    <s v="Male"/>
    <n v="3"/>
    <n v="4"/>
    <x v="0"/>
    <n v="2"/>
    <x v="1"/>
    <n v="1"/>
    <x v="1"/>
    <n v="21"/>
    <n v="1"/>
    <n v="7"/>
    <n v="8"/>
    <n v="155.82"/>
    <x v="0"/>
    <x v="0"/>
  </r>
  <r>
    <n v="50143"/>
    <x v="1"/>
    <n v="0"/>
    <x v="2"/>
    <n v="1"/>
    <n v="11"/>
    <s v="Debit Card"/>
    <s v="Male"/>
    <n v="2"/>
    <n v="2"/>
    <x v="0"/>
    <n v="5"/>
    <x v="2"/>
    <n v="2"/>
    <x v="1"/>
    <n v="12"/>
    <n v="1"/>
    <n v="1"/>
    <n v="5"/>
    <n v="140"/>
    <x v="0"/>
    <x v="1"/>
  </r>
  <r>
    <n v="50144"/>
    <x v="1"/>
    <n v="18"/>
    <x v="0"/>
    <n v="1"/>
    <n v="26"/>
    <s v="Credit Card"/>
    <s v="Male"/>
    <n v="3"/>
    <n v="3"/>
    <x v="5"/>
    <n v="2"/>
    <x v="1"/>
    <n v="1"/>
    <x v="0"/>
    <n v="14"/>
    <n v="0"/>
    <n v="2"/>
    <n v="10"/>
    <n v="234.95999999999998"/>
    <x v="2"/>
    <x v="0"/>
  </r>
  <r>
    <n v="50145"/>
    <x v="1"/>
    <n v="9"/>
    <x v="1"/>
    <n v="1"/>
    <n v="12"/>
    <s v="Debit Card"/>
    <s v="Male"/>
    <n v="2"/>
    <n v="3"/>
    <x v="1"/>
    <n v="2"/>
    <x v="1"/>
    <n v="1"/>
    <x v="1"/>
    <n v="11"/>
    <n v="4"/>
    <n v="10"/>
    <n v="11"/>
    <n v="132.1"/>
    <x v="1"/>
    <x v="1"/>
  </r>
  <r>
    <n v="50146"/>
    <x v="1"/>
    <n v="28"/>
    <x v="0"/>
    <n v="1"/>
    <n v="6"/>
    <s v="Credit Card"/>
    <s v="Male"/>
    <n v="2"/>
    <n v="3"/>
    <x v="3"/>
    <n v="5"/>
    <x v="0"/>
    <n v="1"/>
    <x v="0"/>
    <n v="14"/>
    <n v="1"/>
    <n v="4"/>
    <n v="13"/>
    <n v="290.45"/>
    <x v="3"/>
    <x v="2"/>
  </r>
  <r>
    <n v="50147"/>
    <x v="0"/>
    <n v="10"/>
    <x v="2"/>
    <n v="1"/>
    <n v="35"/>
    <s v="Debit Card"/>
    <s v="Male"/>
    <n v="2"/>
    <n v="3"/>
    <x v="4"/>
    <n v="4"/>
    <x v="1"/>
    <n v="2"/>
    <x v="0"/>
    <n v="12"/>
    <n v="5"/>
    <n v="9"/>
    <n v="3"/>
    <n v="218.49"/>
    <x v="1"/>
    <x v="0"/>
  </r>
  <r>
    <n v="50148"/>
    <x v="1"/>
    <n v="9"/>
    <x v="1"/>
    <n v="1"/>
    <n v="15"/>
    <s v="CC"/>
    <s v="Male"/>
    <n v="3"/>
    <n v="3"/>
    <x v="1"/>
    <n v="2"/>
    <x v="1"/>
    <n v="2"/>
    <x v="1"/>
    <n v="23"/>
    <n v="1"/>
    <n v="1"/>
    <n v="4"/>
    <n v="120.69999999999999"/>
    <x v="1"/>
    <x v="1"/>
  </r>
  <r>
    <n v="50149"/>
    <x v="1"/>
    <n v="10"/>
    <x v="0"/>
    <n v="3"/>
    <n v="12"/>
    <s v="Credit Card"/>
    <s v="Male"/>
    <n v="3"/>
    <n v="3"/>
    <x v="0"/>
    <n v="2"/>
    <x v="1"/>
    <n v="5"/>
    <x v="1"/>
    <n v="14"/>
    <n v="0"/>
    <n v="1"/>
    <n v="1"/>
    <n v="165.02"/>
    <x v="1"/>
    <x v="0"/>
  </r>
  <r>
    <n v="50150"/>
    <x v="1"/>
    <n v="0"/>
    <x v="1"/>
    <n v="1"/>
    <n v="9"/>
    <s v="CC"/>
    <s v="Male"/>
    <n v="3"/>
    <n v="4"/>
    <x v="1"/>
    <n v="3"/>
    <x v="0"/>
    <n v="2"/>
    <x v="1"/>
    <n v="17"/>
    <n v="1"/>
    <n v="1"/>
    <n v="0"/>
    <n v="132.30000000000001"/>
    <x v="0"/>
    <x v="1"/>
  </r>
  <r>
    <n v="50151"/>
    <x v="1"/>
    <n v="10"/>
    <x v="2"/>
    <n v="1"/>
    <n v="6"/>
    <s v="Credit Card"/>
    <s v="Female"/>
    <n v="0"/>
    <n v="3"/>
    <x v="4"/>
    <n v="2"/>
    <x v="2"/>
    <n v="3"/>
    <x v="0"/>
    <n v="18"/>
    <n v="0"/>
    <n v="2"/>
    <n v="2"/>
    <n v="236.02999999999997"/>
    <x v="1"/>
    <x v="0"/>
  </r>
  <r>
    <n v="50152"/>
    <x v="1"/>
    <n v="2"/>
    <x v="0"/>
    <n v="1"/>
    <n v="28"/>
    <s v="Debit Card"/>
    <s v="Female"/>
    <n v="3"/>
    <n v="2"/>
    <x v="4"/>
    <n v="4"/>
    <x v="2"/>
    <n v="8"/>
    <x v="1"/>
    <n v="18"/>
    <n v="5"/>
    <n v="6"/>
    <n v="3"/>
    <n v="219.95999999999998"/>
    <x v="0"/>
    <x v="0"/>
  </r>
  <r>
    <n v="50153"/>
    <x v="1"/>
    <n v="11"/>
    <x v="0"/>
    <n v="3"/>
    <n v="13"/>
    <s v="Credit Card"/>
    <s v="Female"/>
    <n v="2"/>
    <n v="2"/>
    <x v="0"/>
    <n v="5"/>
    <x v="2"/>
    <n v="2"/>
    <x v="0"/>
    <n v="24"/>
    <n v="0"/>
    <n v="7"/>
    <n v="7"/>
    <n v="156.05000000000001"/>
    <x v="1"/>
    <x v="0"/>
  </r>
  <r>
    <n v="50154"/>
    <x v="1"/>
    <n v="0"/>
    <x v="2"/>
    <n v="1"/>
    <n v="6"/>
    <s v="Debit Card"/>
    <s v="Female"/>
    <n v="2"/>
    <n v="3"/>
    <x v="0"/>
    <n v="4"/>
    <x v="2"/>
    <n v="2"/>
    <x v="1"/>
    <n v="20"/>
    <n v="0"/>
    <n v="1"/>
    <n v="4"/>
    <n v="163.97"/>
    <x v="0"/>
    <x v="0"/>
  </r>
  <r>
    <n v="50155"/>
    <x v="1"/>
    <n v="23"/>
    <x v="0"/>
    <n v="1"/>
    <n v="10"/>
    <s v="Debit Card"/>
    <s v="Male"/>
    <n v="3"/>
    <n v="3"/>
    <x v="3"/>
    <n v="4"/>
    <x v="2"/>
    <n v="4"/>
    <x v="1"/>
    <n v="14"/>
    <n v="1"/>
    <n v="1"/>
    <n v="6"/>
    <n v="291.44"/>
    <x v="2"/>
    <x v="2"/>
  </r>
  <r>
    <n v="50156"/>
    <x v="1"/>
    <n v="26"/>
    <x v="0"/>
    <n v="1"/>
    <n v="9"/>
    <s v="Credit Card"/>
    <s v="Male"/>
    <n v="2"/>
    <n v="3"/>
    <x v="5"/>
    <n v="3"/>
    <x v="1"/>
    <n v="4"/>
    <x v="0"/>
    <n v="16"/>
    <n v="1"/>
    <n v="1"/>
    <n v="3"/>
    <n v="275.83999999999997"/>
    <x v="3"/>
    <x v="2"/>
  </r>
  <r>
    <n v="50157"/>
    <x v="1"/>
    <n v="15"/>
    <x v="1"/>
    <n v="3"/>
    <n v="6"/>
    <s v="Debit Card"/>
    <s v="Male"/>
    <n v="2"/>
    <n v="3"/>
    <x v="0"/>
    <n v="3"/>
    <x v="1"/>
    <n v="2"/>
    <x v="1"/>
    <n v="25"/>
    <n v="4"/>
    <n v="11"/>
    <n v="6"/>
    <n v="149.07"/>
    <x v="2"/>
    <x v="1"/>
  </r>
  <r>
    <n v="50158"/>
    <x v="1"/>
    <n v="2"/>
    <x v="2"/>
    <n v="3"/>
    <n v="8"/>
    <s v="Debit Card"/>
    <s v="Male"/>
    <n v="2"/>
    <n v="3"/>
    <x v="0"/>
    <n v="2"/>
    <x v="0"/>
    <n v="2"/>
    <x v="1"/>
    <n v="18"/>
    <n v="0"/>
    <n v="1"/>
    <n v="9"/>
    <n v="145.54"/>
    <x v="0"/>
    <x v="1"/>
  </r>
  <r>
    <n v="50159"/>
    <x v="1"/>
    <n v="28"/>
    <x v="0"/>
    <n v="1"/>
    <n v="26"/>
    <s v="COD"/>
    <s v="Male"/>
    <n v="2"/>
    <n v="3"/>
    <x v="0"/>
    <n v="2"/>
    <x v="1"/>
    <n v="4"/>
    <x v="0"/>
    <n v="19"/>
    <n v="1"/>
    <n v="1"/>
    <n v="8"/>
    <n v="154.15"/>
    <x v="3"/>
    <x v="0"/>
  </r>
  <r>
    <n v="50160"/>
    <x v="1"/>
    <n v="0"/>
    <x v="2"/>
    <n v="1"/>
    <n v="17"/>
    <s v="Credit Card"/>
    <s v="Male"/>
    <n v="2"/>
    <n v="3"/>
    <x v="0"/>
    <n v="5"/>
    <x v="1"/>
    <n v="2"/>
    <x v="0"/>
    <n v="13"/>
    <n v="2"/>
    <n v="3"/>
    <n v="3"/>
    <n v="147.41"/>
    <x v="0"/>
    <x v="1"/>
  </r>
  <r>
    <n v="50161"/>
    <x v="1"/>
    <n v="9"/>
    <x v="1"/>
    <n v="1"/>
    <n v="6"/>
    <s v="Debit Card"/>
    <s v="Female"/>
    <n v="2"/>
    <n v="3"/>
    <x v="1"/>
    <n v="2"/>
    <x v="0"/>
    <n v="2"/>
    <x v="1"/>
    <n v="12"/>
    <n v="1"/>
    <n v="5"/>
    <n v="7"/>
    <n v="121.15"/>
    <x v="1"/>
    <x v="1"/>
  </r>
  <r>
    <n v="50162"/>
    <x v="0"/>
    <n v="7"/>
    <x v="2"/>
    <n v="1"/>
    <n v="30"/>
    <s v="Debit Card"/>
    <s v="Male"/>
    <n v="3"/>
    <n v="3"/>
    <x v="1"/>
    <n v="3"/>
    <x v="2"/>
    <n v="4"/>
    <x v="0"/>
    <n v="22"/>
    <n v="0"/>
    <n v="1"/>
    <n v="0"/>
    <n v="131.61000000000001"/>
    <x v="1"/>
    <x v="1"/>
  </r>
  <r>
    <n v="50163"/>
    <x v="1"/>
    <n v="11"/>
    <x v="0"/>
    <n v="1"/>
    <n v="29"/>
    <s v="Debit Card"/>
    <s v="Male"/>
    <n v="2"/>
    <n v="3"/>
    <x v="0"/>
    <n v="2"/>
    <x v="2"/>
    <n v="10"/>
    <x v="1"/>
    <n v="14"/>
    <n v="0"/>
    <n v="1"/>
    <n v="2"/>
    <n v="157.44999999999999"/>
    <x v="1"/>
    <x v="0"/>
  </r>
  <r>
    <n v="50164"/>
    <x v="0"/>
    <n v="0"/>
    <x v="1"/>
    <n v="1"/>
    <n v="14"/>
    <s v="CC"/>
    <s v="Male"/>
    <n v="2"/>
    <n v="3"/>
    <x v="1"/>
    <n v="4"/>
    <x v="2"/>
    <n v="3"/>
    <x v="0"/>
    <n v="13"/>
    <n v="1"/>
    <n v="1"/>
    <n v="2"/>
    <n v="123.72999999999999"/>
    <x v="0"/>
    <x v="1"/>
  </r>
  <r>
    <n v="50165"/>
    <x v="1"/>
    <n v="1"/>
    <x v="1"/>
    <n v="1"/>
    <n v="14"/>
    <s v="Debit Card"/>
    <s v="Female"/>
    <n v="3"/>
    <n v="3"/>
    <x v="1"/>
    <n v="2"/>
    <x v="0"/>
    <n v="2"/>
    <x v="1"/>
    <n v="21"/>
    <n v="0"/>
    <n v="1"/>
    <n v="2"/>
    <n v="133.1"/>
    <x v="0"/>
    <x v="1"/>
  </r>
  <r>
    <n v="50166"/>
    <x v="1"/>
    <n v="22"/>
    <x v="2"/>
    <n v="1"/>
    <n v="16"/>
    <s v="Debit Card"/>
    <s v="Female"/>
    <n v="2"/>
    <n v="3"/>
    <x v="3"/>
    <n v="5"/>
    <x v="0"/>
    <n v="10"/>
    <x v="0"/>
    <n v="11"/>
    <n v="1"/>
    <n v="1"/>
    <n v="2"/>
    <n v="286.64999999999998"/>
    <x v="2"/>
    <x v="2"/>
  </r>
  <r>
    <n v="50167"/>
    <x v="1"/>
    <n v="9"/>
    <x v="1"/>
    <n v="1"/>
    <n v="9"/>
    <s v="COD"/>
    <s v="Male"/>
    <n v="1"/>
    <n v="3"/>
    <x v="0"/>
    <n v="4"/>
    <x v="0"/>
    <n v="5"/>
    <x v="1"/>
    <n v="12"/>
    <n v="6"/>
    <n v="7"/>
    <n v="7"/>
    <n v="144.85"/>
    <x v="1"/>
    <x v="1"/>
  </r>
  <r>
    <n v="50168"/>
    <x v="1"/>
    <n v="4"/>
    <x v="2"/>
    <n v="3"/>
    <n v="11"/>
    <s v="E wallet"/>
    <s v="Female"/>
    <n v="3"/>
    <n v="3"/>
    <x v="1"/>
    <n v="4"/>
    <x v="2"/>
    <n v="2"/>
    <x v="1"/>
    <n v="11"/>
    <n v="0"/>
    <n v="2"/>
    <n v="2"/>
    <n v="127.88999999999999"/>
    <x v="0"/>
    <x v="1"/>
  </r>
  <r>
    <n v="50169"/>
    <x v="0"/>
    <n v="0"/>
    <x v="0"/>
    <n v="3"/>
    <n v="10"/>
    <s v="E wallet"/>
    <s v="Male"/>
    <n v="2"/>
    <n v="4"/>
    <x v="0"/>
    <n v="2"/>
    <x v="0"/>
    <n v="2"/>
    <x v="0"/>
    <n v="12"/>
    <n v="7"/>
    <n v="7"/>
    <n v="4"/>
    <n v="158.28"/>
    <x v="0"/>
    <x v="0"/>
  </r>
  <r>
    <n v="50170"/>
    <x v="1"/>
    <n v="10"/>
    <x v="2"/>
    <n v="1"/>
    <n v="14"/>
    <s v="CC"/>
    <s v="Male"/>
    <n v="2"/>
    <n v="3"/>
    <x v="1"/>
    <n v="2"/>
    <x v="1"/>
    <n v="2"/>
    <x v="0"/>
    <n v="12"/>
    <n v="0"/>
    <n v="1"/>
    <n v="2"/>
    <n v="123.25999999999999"/>
    <x v="1"/>
    <x v="1"/>
  </r>
  <r>
    <n v="50171"/>
    <x v="1"/>
    <n v="15"/>
    <x v="2"/>
    <n v="3"/>
    <n v="32"/>
    <s v="E wallet"/>
    <s v="Female"/>
    <n v="3"/>
    <n v="3"/>
    <x v="5"/>
    <n v="4"/>
    <x v="1"/>
    <n v="6"/>
    <x v="1"/>
    <n v="14"/>
    <n v="2"/>
    <n v="2"/>
    <n v="8"/>
    <n v="235.25"/>
    <x v="2"/>
    <x v="0"/>
  </r>
  <r>
    <n v="50172"/>
    <x v="0"/>
    <n v="9"/>
    <x v="0"/>
    <n v="1"/>
    <n v="9"/>
    <s v="Debit Card"/>
    <s v="Male"/>
    <n v="2"/>
    <n v="3"/>
    <x v="2"/>
    <n v="3"/>
    <x v="0"/>
    <n v="2"/>
    <x v="1"/>
    <n v="13"/>
    <n v="0"/>
    <n v="1"/>
    <n v="0"/>
    <n v="114.19999999999999"/>
    <x v="1"/>
    <x v="1"/>
  </r>
  <r>
    <n v="50173"/>
    <x v="1"/>
    <n v="8"/>
    <x v="0"/>
    <n v="3"/>
    <n v="22"/>
    <s v="E wallet"/>
    <s v="Male"/>
    <n v="3"/>
    <n v="3"/>
    <x v="4"/>
    <n v="4"/>
    <x v="1"/>
    <n v="1"/>
    <x v="1"/>
    <n v="15"/>
    <n v="3"/>
    <n v="6"/>
    <n v="9"/>
    <n v="180.2"/>
    <x v="1"/>
    <x v="0"/>
  </r>
  <r>
    <n v="50174"/>
    <x v="1"/>
    <n v="9"/>
    <x v="2"/>
    <n v="1"/>
    <n v="24"/>
    <s v="Debit Card"/>
    <s v="Male"/>
    <n v="2"/>
    <n v="2"/>
    <x v="2"/>
    <n v="2"/>
    <x v="1"/>
    <n v="5"/>
    <x v="1"/>
    <n v="18"/>
    <n v="0"/>
    <n v="1"/>
    <n v="0"/>
    <n v="136.88"/>
    <x v="1"/>
    <x v="1"/>
  </r>
  <r>
    <n v="50175"/>
    <x v="1"/>
    <n v="24"/>
    <x v="0"/>
    <n v="1"/>
    <n v="8"/>
    <s v="Credit Card"/>
    <s v="Male"/>
    <n v="2"/>
    <n v="5"/>
    <x v="0"/>
    <n v="4"/>
    <x v="2"/>
    <n v="6"/>
    <x v="1"/>
    <n v="18"/>
    <n v="0"/>
    <n v="1"/>
    <n v="2"/>
    <n v="154.82"/>
    <x v="2"/>
    <x v="0"/>
  </r>
  <r>
    <n v="50176"/>
    <x v="1"/>
    <n v="14"/>
    <x v="0"/>
    <n v="3"/>
    <n v="8"/>
    <s v="Debit Card"/>
    <s v="Male"/>
    <n v="2"/>
    <n v="3"/>
    <x v="5"/>
    <n v="4"/>
    <x v="0"/>
    <n v="2"/>
    <x v="1"/>
    <n v="19"/>
    <n v="1"/>
    <n v="2"/>
    <n v="4"/>
    <n v="260.14999999999998"/>
    <x v="2"/>
    <x v="2"/>
  </r>
  <r>
    <n v="50177"/>
    <x v="1"/>
    <n v="0"/>
    <x v="0"/>
    <n v="3"/>
    <n v="16"/>
    <s v="Credit Card"/>
    <s v="Female"/>
    <n v="3"/>
    <n v="4"/>
    <x v="2"/>
    <n v="3"/>
    <x v="0"/>
    <n v="2"/>
    <x v="1"/>
    <n v="12"/>
    <n v="1"/>
    <n v="1"/>
    <n v="0"/>
    <n v="112"/>
    <x v="0"/>
    <x v="1"/>
  </r>
  <r>
    <n v="50178"/>
    <x v="1"/>
    <n v="1"/>
    <x v="0"/>
    <n v="1"/>
    <n v="22"/>
    <s v="Credit Card"/>
    <s v="Male"/>
    <n v="3"/>
    <n v="2"/>
    <x v="0"/>
    <n v="5"/>
    <x v="0"/>
    <n v="1"/>
    <x v="1"/>
    <n v="19"/>
    <n v="0"/>
    <n v="1"/>
    <n v="7"/>
    <n v="156.61000000000001"/>
    <x v="0"/>
    <x v="0"/>
  </r>
  <r>
    <n v="50179"/>
    <x v="1"/>
    <n v="4"/>
    <x v="0"/>
    <n v="3"/>
    <n v="13"/>
    <s v="COD"/>
    <s v="Male"/>
    <n v="3"/>
    <n v="2"/>
    <x v="0"/>
    <n v="2"/>
    <x v="1"/>
    <n v="5"/>
    <x v="1"/>
    <n v="11"/>
    <n v="3"/>
    <n v="7"/>
    <n v="7"/>
    <n v="169.29"/>
    <x v="0"/>
    <x v="0"/>
  </r>
  <r>
    <n v="50180"/>
    <x v="1"/>
    <n v="12"/>
    <x v="0"/>
    <n v="1"/>
    <n v="6"/>
    <s v="Credit Card"/>
    <s v="Male"/>
    <n v="2"/>
    <n v="2"/>
    <x v="4"/>
    <n v="2"/>
    <x v="2"/>
    <n v="1"/>
    <x v="1"/>
    <n v="17"/>
    <n v="3"/>
    <n v="3"/>
    <n v="7"/>
    <n v="196.13"/>
    <x v="1"/>
    <x v="0"/>
  </r>
  <r>
    <n v="50181"/>
    <x v="1"/>
    <n v="9"/>
    <x v="2"/>
    <n v="1"/>
    <n v="30"/>
    <s v="Debit Card"/>
    <s v="Female"/>
    <n v="2"/>
    <n v="3"/>
    <x v="0"/>
    <n v="4"/>
    <x v="1"/>
    <n v="8"/>
    <x v="1"/>
    <n v="15"/>
    <n v="0"/>
    <n v="1"/>
    <n v="8"/>
    <n v="156.74"/>
    <x v="1"/>
    <x v="0"/>
  </r>
  <r>
    <n v="50182"/>
    <x v="1"/>
    <n v="5"/>
    <x v="0"/>
    <n v="3"/>
    <n v="13"/>
    <s v="Debit Card"/>
    <s v="Male"/>
    <n v="3"/>
    <n v="4"/>
    <x v="0"/>
    <n v="3"/>
    <x v="1"/>
    <n v="2"/>
    <x v="1"/>
    <n v="14"/>
    <n v="1"/>
    <n v="4"/>
    <n v="8"/>
    <n v="154.84"/>
    <x v="0"/>
    <x v="0"/>
  </r>
  <r>
    <n v="50183"/>
    <x v="1"/>
    <n v="11"/>
    <x v="0"/>
    <n v="1"/>
    <n v="31"/>
    <s v="Debit Card"/>
    <s v="Female"/>
    <n v="2"/>
    <n v="4"/>
    <x v="4"/>
    <n v="4"/>
    <x v="1"/>
    <n v="4"/>
    <x v="1"/>
    <n v="17"/>
    <n v="1"/>
    <n v="1"/>
    <n v="3"/>
    <n v="220.61"/>
    <x v="1"/>
    <x v="0"/>
  </r>
  <r>
    <n v="50184"/>
    <x v="1"/>
    <n v="30"/>
    <x v="2"/>
    <n v="1"/>
    <n v="6"/>
    <s v="Debit Card"/>
    <s v="Male"/>
    <n v="2"/>
    <n v="5"/>
    <x v="0"/>
    <n v="3"/>
    <x v="2"/>
    <n v="3"/>
    <x v="0"/>
    <n v="13"/>
    <n v="1"/>
    <n v="1"/>
    <n v="2"/>
    <n v="156.6"/>
    <x v="3"/>
    <x v="0"/>
  </r>
  <r>
    <n v="50185"/>
    <x v="1"/>
    <n v="4"/>
    <x v="1"/>
    <n v="1"/>
    <n v="11"/>
    <s v="COD"/>
    <s v="Male"/>
    <n v="2"/>
    <n v="3"/>
    <x v="2"/>
    <n v="2"/>
    <x v="1"/>
    <n v="1"/>
    <x v="0"/>
    <n v="12"/>
    <n v="0"/>
    <n v="1"/>
    <n v="3"/>
    <n v="148.21"/>
    <x v="0"/>
    <x v="1"/>
  </r>
  <r>
    <n v="50186"/>
    <x v="1"/>
    <n v="4"/>
    <x v="0"/>
    <n v="2"/>
    <n v="8"/>
    <s v="UPI"/>
    <s v="Male"/>
    <n v="3"/>
    <n v="4"/>
    <x v="0"/>
    <n v="5"/>
    <x v="1"/>
    <n v="4"/>
    <x v="1"/>
    <n v="12"/>
    <n v="0"/>
    <n v="1"/>
    <n v="0"/>
    <n v="164.1"/>
    <x v="0"/>
    <x v="0"/>
  </r>
  <r>
    <n v="50187"/>
    <x v="1"/>
    <n v="18"/>
    <x v="2"/>
    <n v="1"/>
    <n v="13"/>
    <s v="Debit Card"/>
    <s v="Male"/>
    <n v="3"/>
    <n v="3"/>
    <x v="4"/>
    <n v="5"/>
    <x v="2"/>
    <n v="2"/>
    <x v="1"/>
    <n v="18"/>
    <n v="5"/>
    <n v="9"/>
    <n v="11"/>
    <n v="152.1"/>
    <x v="2"/>
    <x v="0"/>
  </r>
  <r>
    <n v="50188"/>
    <x v="1"/>
    <n v="4"/>
    <x v="1"/>
    <n v="1"/>
    <n v="8"/>
    <s v="Debit Card"/>
    <s v="Male"/>
    <n v="3"/>
    <n v="3"/>
    <x v="1"/>
    <n v="2"/>
    <x v="2"/>
    <n v="1"/>
    <x v="0"/>
    <n v="18"/>
    <n v="1"/>
    <n v="2"/>
    <n v="2"/>
    <n v="126.94999999999999"/>
    <x v="0"/>
    <x v="1"/>
  </r>
  <r>
    <n v="50189"/>
    <x v="1"/>
    <n v="6"/>
    <x v="2"/>
    <n v="1"/>
    <n v="11"/>
    <s v="Debit Card"/>
    <s v="Female"/>
    <n v="3"/>
    <n v="3"/>
    <x v="4"/>
    <n v="4"/>
    <x v="1"/>
    <n v="7"/>
    <x v="1"/>
    <n v="11"/>
    <n v="2"/>
    <n v="8"/>
    <n v="3"/>
    <n v="218.77999999999997"/>
    <x v="0"/>
    <x v="0"/>
  </r>
  <r>
    <n v="50190"/>
    <x v="1"/>
    <n v="12"/>
    <x v="0"/>
    <n v="1"/>
    <n v="16"/>
    <s v="Credit Card"/>
    <s v="Male"/>
    <n v="2"/>
    <n v="3"/>
    <x v="5"/>
    <n v="5"/>
    <x v="1"/>
    <n v="2"/>
    <x v="0"/>
    <n v="14"/>
    <n v="1"/>
    <n v="11"/>
    <n v="10"/>
    <n v="270.68"/>
    <x v="1"/>
    <x v="2"/>
  </r>
  <r>
    <n v="50191"/>
    <x v="1"/>
    <n v="16"/>
    <x v="2"/>
    <n v="1"/>
    <n v="14"/>
    <s v="Debit Card"/>
    <s v="Female"/>
    <n v="2"/>
    <n v="3"/>
    <x v="1"/>
    <n v="2"/>
    <x v="0"/>
    <n v="1"/>
    <x v="1"/>
    <n v="19"/>
    <n v="0"/>
    <n v="1"/>
    <n v="7"/>
    <n v="124.55000000000001"/>
    <x v="2"/>
    <x v="1"/>
  </r>
  <r>
    <n v="50192"/>
    <x v="1"/>
    <n v="22"/>
    <x v="0"/>
    <n v="1"/>
    <n v="6"/>
    <s v="Cash on Delivery"/>
    <s v="Female"/>
    <n v="2"/>
    <n v="4"/>
    <x v="5"/>
    <n v="3"/>
    <x v="0"/>
    <n v="8"/>
    <x v="0"/>
    <n v="12"/>
    <n v="1"/>
    <n v="2"/>
    <n v="7"/>
    <n v="239.64"/>
    <x v="2"/>
    <x v="0"/>
  </r>
  <r>
    <n v="50193"/>
    <x v="0"/>
    <n v="15"/>
    <x v="1"/>
    <n v="1"/>
    <n v="14"/>
    <s v="Credit Card"/>
    <s v="Male"/>
    <n v="2"/>
    <n v="4"/>
    <x v="0"/>
    <n v="4"/>
    <x v="1"/>
    <n v="3"/>
    <x v="1"/>
    <n v="15"/>
    <n v="7"/>
    <n v="7"/>
    <n v="7"/>
    <n v="149.41"/>
    <x v="2"/>
    <x v="1"/>
  </r>
  <r>
    <n v="50194"/>
    <x v="1"/>
    <n v="0"/>
    <x v="1"/>
    <n v="1"/>
    <n v="14"/>
    <s v="Debit Card"/>
    <s v="Female"/>
    <n v="2"/>
    <n v="3"/>
    <x v="1"/>
    <n v="4"/>
    <x v="0"/>
    <n v="2"/>
    <x v="0"/>
    <n v="12"/>
    <n v="0"/>
    <n v="1"/>
    <n v="2"/>
    <n v="124.78"/>
    <x v="0"/>
    <x v="1"/>
  </r>
  <r>
    <n v="50195"/>
    <x v="1"/>
    <n v="5"/>
    <x v="0"/>
    <n v="3"/>
    <n v="14"/>
    <s v="COD"/>
    <s v="Female"/>
    <n v="3"/>
    <n v="4"/>
    <x v="0"/>
    <n v="4"/>
    <x v="1"/>
    <n v="2"/>
    <x v="0"/>
    <n v="11"/>
    <n v="6"/>
    <n v="11"/>
    <n v="9"/>
    <n v="152.28"/>
    <x v="0"/>
    <x v="0"/>
  </r>
  <r>
    <n v="50196"/>
    <x v="1"/>
    <n v="0"/>
    <x v="1"/>
    <n v="3"/>
    <n v="8"/>
    <s v="Debit Card"/>
    <s v="Male"/>
    <n v="3"/>
    <n v="3"/>
    <x v="0"/>
    <n v="3"/>
    <x v="0"/>
    <n v="2"/>
    <x v="0"/>
    <n v="11"/>
    <n v="1"/>
    <n v="1"/>
    <n v="4"/>
    <n v="144.78"/>
    <x v="0"/>
    <x v="1"/>
  </r>
  <r>
    <n v="50197"/>
    <x v="1"/>
    <n v="4"/>
    <x v="0"/>
    <n v="3"/>
    <n v="13"/>
    <s v="E wallet"/>
    <s v="Male"/>
    <n v="3"/>
    <n v="3"/>
    <x v="0"/>
    <n v="2"/>
    <x v="2"/>
    <n v="5"/>
    <x v="1"/>
    <n v="12"/>
    <n v="0"/>
    <n v="1"/>
    <n v="7"/>
    <n v="175.47"/>
    <x v="0"/>
    <x v="0"/>
  </r>
  <r>
    <n v="50198"/>
    <x v="1"/>
    <n v="5"/>
    <x v="0"/>
    <n v="1"/>
    <n v="8"/>
    <s v="Credit Card"/>
    <s v="Female"/>
    <n v="3"/>
    <n v="2"/>
    <x v="0"/>
    <n v="2"/>
    <x v="0"/>
    <n v="8"/>
    <x v="1"/>
    <n v="16"/>
    <n v="1"/>
    <n v="1"/>
    <n v="7"/>
    <n v="150.55000000000001"/>
    <x v="0"/>
    <x v="0"/>
  </r>
  <r>
    <n v="50199"/>
    <x v="0"/>
    <n v="0"/>
    <x v="1"/>
    <n v="1"/>
    <n v="8"/>
    <s v="CC"/>
    <s v="Male"/>
    <n v="2"/>
    <n v="5"/>
    <x v="1"/>
    <n v="2"/>
    <x v="1"/>
    <n v="6"/>
    <x v="0"/>
    <n v="13"/>
    <n v="2"/>
    <n v="2"/>
    <n v="2"/>
    <n v="134.63999999999999"/>
    <x v="0"/>
    <x v="1"/>
  </r>
  <r>
    <n v="50200"/>
    <x v="1"/>
    <n v="3"/>
    <x v="0"/>
    <n v="1"/>
    <n v="34"/>
    <s v="Credit Card"/>
    <s v="Female"/>
    <n v="3"/>
    <n v="3"/>
    <x v="0"/>
    <n v="2"/>
    <x v="1"/>
    <n v="2"/>
    <x v="1"/>
    <n v="13"/>
    <n v="0"/>
    <n v="1"/>
    <n v="9"/>
    <n v="157.75"/>
    <x v="0"/>
    <x v="0"/>
  </r>
  <r>
    <n v="50201"/>
    <x v="1"/>
    <n v="4"/>
    <x v="2"/>
    <n v="1"/>
    <n v="13"/>
    <s v="Debit Card"/>
    <s v="Female"/>
    <n v="2"/>
    <n v="4"/>
    <x v="4"/>
    <n v="3"/>
    <x v="1"/>
    <n v="2"/>
    <x v="1"/>
    <n v="24"/>
    <n v="3"/>
    <n v="8"/>
    <n v="9"/>
    <n v="189.43"/>
    <x v="0"/>
    <x v="0"/>
  </r>
  <r>
    <n v="50202"/>
    <x v="1"/>
    <n v="12"/>
    <x v="2"/>
    <n v="1"/>
    <n v="5"/>
    <s v="Credit Card"/>
    <s v="Male"/>
    <n v="2"/>
    <n v="4"/>
    <x v="3"/>
    <n v="2"/>
    <x v="1"/>
    <n v="2"/>
    <x v="1"/>
    <n v="15"/>
    <n v="9"/>
    <n v="13"/>
    <n v="3"/>
    <n v="292.72000000000003"/>
    <x v="1"/>
    <x v="2"/>
  </r>
  <r>
    <n v="50203"/>
    <x v="0"/>
    <n v="2"/>
    <x v="0"/>
    <n v="3"/>
    <n v="9"/>
    <s v="Credit Card"/>
    <s v="Female"/>
    <n v="2"/>
    <n v="3"/>
    <x v="0"/>
    <n v="3"/>
    <x v="1"/>
    <n v="5"/>
    <x v="0"/>
    <n v="18"/>
    <n v="1"/>
    <n v="1"/>
    <n v="0"/>
    <n v="152.38"/>
    <x v="0"/>
    <x v="0"/>
  </r>
  <r>
    <n v="50204"/>
    <x v="1"/>
    <n v="6"/>
    <x v="2"/>
    <n v="3"/>
    <n v="16"/>
    <s v="E wallet"/>
    <s v="Male"/>
    <n v="2"/>
    <n v="4"/>
    <x v="0"/>
    <n v="2"/>
    <x v="0"/>
    <n v="4"/>
    <x v="1"/>
    <n v="14"/>
    <n v="1"/>
    <n v="1"/>
    <n v="1"/>
    <n v="146.82"/>
    <x v="0"/>
    <x v="1"/>
  </r>
  <r>
    <n v="50205"/>
    <x v="1"/>
    <n v="20"/>
    <x v="0"/>
    <n v="1"/>
    <n v="11"/>
    <s v="Debit Card"/>
    <s v="Male"/>
    <n v="2"/>
    <n v="3"/>
    <x v="3"/>
    <n v="3"/>
    <x v="1"/>
    <n v="5"/>
    <x v="1"/>
    <n v="11"/>
    <n v="1"/>
    <n v="1"/>
    <n v="1"/>
    <n v="283"/>
    <x v="2"/>
    <x v="2"/>
  </r>
  <r>
    <n v="50206"/>
    <x v="1"/>
    <n v="16"/>
    <x v="2"/>
    <n v="1"/>
    <n v="16"/>
    <s v="Debit Card"/>
    <s v="Female"/>
    <n v="2"/>
    <n v="4"/>
    <x v="0"/>
    <n v="3"/>
    <x v="2"/>
    <n v="2"/>
    <x v="1"/>
    <n v="11"/>
    <n v="0"/>
    <n v="1"/>
    <n v="0"/>
    <n v="152.57"/>
    <x v="2"/>
    <x v="0"/>
  </r>
  <r>
    <n v="50207"/>
    <x v="1"/>
    <n v="0"/>
    <x v="2"/>
    <n v="3"/>
    <n v="6"/>
    <s v="E wallet"/>
    <s v="Male"/>
    <n v="3"/>
    <n v="3"/>
    <x v="0"/>
    <n v="4"/>
    <x v="1"/>
    <n v="1"/>
    <x v="0"/>
    <n v="13"/>
    <n v="0"/>
    <n v="1"/>
    <n v="4"/>
    <n v="163.49"/>
    <x v="0"/>
    <x v="0"/>
  </r>
  <r>
    <n v="50208"/>
    <x v="1"/>
    <n v="27"/>
    <x v="2"/>
    <n v="1"/>
    <n v="26"/>
    <s v="Debit Card"/>
    <s v="Female"/>
    <n v="2"/>
    <n v="3"/>
    <x v="0"/>
    <n v="3"/>
    <x v="0"/>
    <n v="4"/>
    <x v="1"/>
    <n v="12"/>
    <n v="1"/>
    <n v="1"/>
    <n v="3"/>
    <n v="148.69"/>
    <x v="3"/>
    <x v="1"/>
  </r>
  <r>
    <n v="50209"/>
    <x v="1"/>
    <n v="16"/>
    <x v="0"/>
    <n v="1"/>
    <n v="13"/>
    <s v="Debit Card"/>
    <s v="Female"/>
    <n v="2"/>
    <n v="3"/>
    <x v="4"/>
    <n v="5"/>
    <x v="1"/>
    <n v="9"/>
    <x v="1"/>
    <n v="16"/>
    <n v="1"/>
    <n v="1"/>
    <n v="0"/>
    <n v="199.85"/>
    <x v="2"/>
    <x v="0"/>
  </r>
  <r>
    <n v="50210"/>
    <x v="1"/>
    <n v="18"/>
    <x v="1"/>
    <n v="1"/>
    <n v="14"/>
    <s v="UPI"/>
    <s v="Male"/>
    <n v="3"/>
    <n v="3"/>
    <x v="0"/>
    <n v="2"/>
    <x v="1"/>
    <n v="10"/>
    <x v="1"/>
    <n v="14"/>
    <n v="7"/>
    <n v="9"/>
    <n v="8"/>
    <n v="136.97"/>
    <x v="2"/>
    <x v="1"/>
  </r>
  <r>
    <n v="50211"/>
    <x v="1"/>
    <n v="13"/>
    <x v="0"/>
    <n v="3"/>
    <n v="6"/>
    <s v="Credit Card"/>
    <s v="Male"/>
    <n v="2"/>
    <n v="5"/>
    <x v="0"/>
    <n v="2"/>
    <x v="1"/>
    <n v="3"/>
    <x v="0"/>
    <n v="22"/>
    <n v="1"/>
    <n v="1"/>
    <n v="2"/>
    <n v="174.57"/>
    <x v="2"/>
    <x v="0"/>
  </r>
  <r>
    <n v="50212"/>
    <x v="0"/>
    <n v="9"/>
    <x v="1"/>
    <n v="1"/>
    <n v="14"/>
    <s v="UPI"/>
    <s v="Male"/>
    <n v="3"/>
    <n v="5"/>
    <x v="1"/>
    <n v="5"/>
    <x v="1"/>
    <n v="2"/>
    <x v="0"/>
    <n v="11"/>
    <n v="1"/>
    <n v="1"/>
    <n v="7"/>
    <n v="121.19"/>
    <x v="1"/>
    <x v="1"/>
  </r>
  <r>
    <n v="50213"/>
    <x v="1"/>
    <n v="2"/>
    <x v="1"/>
    <n v="1"/>
    <n v="15"/>
    <s v="UPI"/>
    <s v="Male"/>
    <n v="1"/>
    <n v="4"/>
    <x v="2"/>
    <n v="2"/>
    <x v="0"/>
    <n v="1"/>
    <x v="1"/>
    <n v="17"/>
    <n v="2"/>
    <n v="2"/>
    <n v="2"/>
    <n v="139.83000000000001"/>
    <x v="0"/>
    <x v="1"/>
  </r>
  <r>
    <n v="50214"/>
    <x v="1"/>
    <n v="3"/>
    <x v="0"/>
    <n v="3"/>
    <n v="11"/>
    <s v="E wallet"/>
    <s v="Female"/>
    <n v="1"/>
    <n v="4"/>
    <x v="0"/>
    <n v="3"/>
    <x v="2"/>
    <n v="2"/>
    <x v="1"/>
    <n v="13"/>
    <n v="0"/>
    <n v="1"/>
    <n v="2"/>
    <n v="161.18"/>
    <x v="0"/>
    <x v="0"/>
  </r>
  <r>
    <n v="50215"/>
    <x v="1"/>
    <n v="0"/>
    <x v="0"/>
    <n v="3"/>
    <n v="14"/>
    <s v="E wallet"/>
    <s v="Female"/>
    <n v="2"/>
    <n v="3"/>
    <x v="0"/>
    <n v="4"/>
    <x v="1"/>
    <n v="2"/>
    <x v="1"/>
    <n v="18"/>
    <n v="0"/>
    <n v="1"/>
    <n v="7"/>
    <n v="162.13999999999999"/>
    <x v="0"/>
    <x v="0"/>
  </r>
  <r>
    <n v="50216"/>
    <x v="1"/>
    <n v="10"/>
    <x v="0"/>
    <n v="1"/>
    <n v="11"/>
    <s v="Credit Card"/>
    <s v="Male"/>
    <n v="3"/>
    <n v="3"/>
    <x v="0"/>
    <n v="2"/>
    <x v="2"/>
    <n v="8"/>
    <x v="1"/>
    <n v="16"/>
    <n v="0"/>
    <n v="1"/>
    <n v="4"/>
    <n v="163.47"/>
    <x v="1"/>
    <x v="0"/>
  </r>
  <r>
    <n v="50217"/>
    <x v="1"/>
    <n v="11"/>
    <x v="0"/>
    <n v="1"/>
    <n v="21"/>
    <s v="Debit Card"/>
    <s v="Male"/>
    <n v="3"/>
    <n v="4"/>
    <x v="4"/>
    <n v="2"/>
    <x v="2"/>
    <n v="1"/>
    <x v="0"/>
    <n v="14"/>
    <n v="1"/>
    <n v="2"/>
    <n v="3"/>
    <n v="215.10000000000002"/>
    <x v="1"/>
    <x v="0"/>
  </r>
  <r>
    <n v="50218"/>
    <x v="1"/>
    <n v="4"/>
    <x v="0"/>
    <n v="1"/>
    <n v="13"/>
    <s v="Credit Card"/>
    <s v="Female"/>
    <n v="2"/>
    <n v="3"/>
    <x v="4"/>
    <n v="2"/>
    <x v="0"/>
    <n v="2"/>
    <x v="0"/>
    <n v="14"/>
    <n v="2"/>
    <n v="4"/>
    <n v="10"/>
    <n v="171.43"/>
    <x v="0"/>
    <x v="0"/>
  </r>
  <r>
    <n v="50219"/>
    <x v="1"/>
    <n v="2"/>
    <x v="0"/>
    <n v="3"/>
    <n v="16"/>
    <s v="E wallet"/>
    <s v="Female"/>
    <n v="2"/>
    <n v="4"/>
    <x v="0"/>
    <n v="4"/>
    <x v="2"/>
    <n v="2"/>
    <x v="0"/>
    <n v="14"/>
    <n v="0"/>
    <n v="1"/>
    <n v="7"/>
    <n v="182.68"/>
    <x v="0"/>
    <x v="0"/>
  </r>
  <r>
    <n v="50220"/>
    <x v="1"/>
    <n v="8"/>
    <x v="0"/>
    <n v="1"/>
    <n v="11"/>
    <s v="COD"/>
    <s v="Male"/>
    <n v="3"/>
    <n v="3"/>
    <x v="4"/>
    <n v="4"/>
    <x v="0"/>
    <n v="1"/>
    <x v="1"/>
    <n v="13"/>
    <n v="0"/>
    <n v="1"/>
    <n v="13"/>
    <n v="180.95"/>
    <x v="1"/>
    <x v="0"/>
  </r>
  <r>
    <n v="50221"/>
    <x v="1"/>
    <n v="0"/>
    <x v="1"/>
    <n v="1"/>
    <n v="32"/>
    <s v="Debit Card"/>
    <s v="Male"/>
    <n v="3"/>
    <n v="3"/>
    <x v="1"/>
    <n v="2"/>
    <x v="2"/>
    <n v="2"/>
    <x v="1"/>
    <n v="12"/>
    <n v="1"/>
    <n v="1"/>
    <n v="2"/>
    <n v="129.04"/>
    <x v="0"/>
    <x v="1"/>
  </r>
  <r>
    <n v="50222"/>
    <x v="1"/>
    <n v="14"/>
    <x v="0"/>
    <n v="1"/>
    <n v="12"/>
    <s v="Credit Card"/>
    <s v="Male"/>
    <n v="3"/>
    <n v="4"/>
    <x v="0"/>
    <n v="4"/>
    <x v="0"/>
    <n v="7"/>
    <x v="0"/>
    <n v="15"/>
    <n v="1"/>
    <n v="1"/>
    <n v="2"/>
    <n v="160.32"/>
    <x v="2"/>
    <x v="0"/>
  </r>
  <r>
    <n v="50223"/>
    <x v="1"/>
    <n v="20"/>
    <x v="2"/>
    <n v="3"/>
    <n v="10"/>
    <s v="CC"/>
    <s v="Male"/>
    <n v="3"/>
    <n v="3"/>
    <x v="0"/>
    <n v="3"/>
    <x v="0"/>
    <n v="4"/>
    <x v="1"/>
    <n v="19"/>
    <n v="0"/>
    <n v="1"/>
    <n v="0"/>
    <n v="129.76"/>
    <x v="2"/>
    <x v="1"/>
  </r>
  <r>
    <n v="50224"/>
    <x v="1"/>
    <n v="15"/>
    <x v="0"/>
    <n v="1"/>
    <n v="29"/>
    <s v="Debit Card"/>
    <s v="Female"/>
    <n v="2"/>
    <n v="3"/>
    <x v="5"/>
    <n v="2"/>
    <x v="0"/>
    <n v="3"/>
    <x v="1"/>
    <n v="14"/>
    <n v="0"/>
    <n v="2"/>
    <n v="0"/>
    <n v="259.92"/>
    <x v="2"/>
    <x v="2"/>
  </r>
  <r>
    <n v="50225"/>
    <x v="1"/>
    <n v="2"/>
    <x v="2"/>
    <n v="3"/>
    <n v="8"/>
    <s v="Debit Card"/>
    <s v="Male"/>
    <n v="3"/>
    <n v="3"/>
    <x v="0"/>
    <n v="3"/>
    <x v="1"/>
    <n v="2"/>
    <x v="1"/>
    <n v="14"/>
    <n v="1"/>
    <n v="1"/>
    <n v="2"/>
    <n v="146.49"/>
    <x v="0"/>
    <x v="1"/>
  </r>
  <r>
    <n v="50226"/>
    <x v="1"/>
    <n v="15"/>
    <x v="1"/>
    <n v="2"/>
    <n v="8"/>
    <s v="COD"/>
    <s v="Male"/>
    <n v="3"/>
    <n v="3"/>
    <x v="1"/>
    <n v="3"/>
    <x v="2"/>
    <n v="1"/>
    <x v="0"/>
    <n v="11"/>
    <n v="1"/>
    <n v="1"/>
    <n v="0"/>
    <n v="126.96000000000001"/>
    <x v="2"/>
    <x v="1"/>
  </r>
  <r>
    <n v="50227"/>
    <x v="1"/>
    <n v="5"/>
    <x v="1"/>
    <n v="1"/>
    <n v="14"/>
    <s v="CC"/>
    <s v="Female"/>
    <n v="3"/>
    <n v="3"/>
    <x v="1"/>
    <n v="4"/>
    <x v="1"/>
    <n v="2"/>
    <x v="1"/>
    <n v="13"/>
    <n v="0"/>
    <n v="1"/>
    <n v="7"/>
    <n v="123.69999999999999"/>
    <x v="0"/>
    <x v="1"/>
  </r>
  <r>
    <n v="50228"/>
    <x v="1"/>
    <n v="21"/>
    <x v="0"/>
    <n v="3"/>
    <n v="35"/>
    <s v="Credit Card"/>
    <s v="Female"/>
    <n v="3"/>
    <n v="3"/>
    <x v="4"/>
    <n v="3"/>
    <x v="1"/>
    <n v="4"/>
    <x v="1"/>
    <n v="21"/>
    <n v="0"/>
    <n v="1"/>
    <n v="3"/>
    <n v="225.04000000000002"/>
    <x v="2"/>
    <x v="0"/>
  </r>
  <r>
    <n v="50229"/>
    <x v="1"/>
    <n v="10"/>
    <x v="0"/>
    <n v="1"/>
    <n v="12"/>
    <s v="Credit Card"/>
    <s v="Male"/>
    <n v="2"/>
    <n v="2"/>
    <x v="0"/>
    <n v="5"/>
    <x v="2"/>
    <n v="5"/>
    <x v="0"/>
    <n v="13"/>
    <n v="2"/>
    <n v="6"/>
    <n v="7"/>
    <n v="159.74"/>
    <x v="1"/>
    <x v="0"/>
  </r>
  <r>
    <n v="50230"/>
    <x v="1"/>
    <n v="3"/>
    <x v="2"/>
    <n v="3"/>
    <n v="31"/>
    <s v="COD"/>
    <s v="Female"/>
    <n v="2"/>
    <n v="3"/>
    <x v="0"/>
    <n v="3"/>
    <x v="1"/>
    <n v="8"/>
    <x v="0"/>
    <n v="12"/>
    <n v="1"/>
    <n v="2"/>
    <n v="2"/>
    <n v="147.36000000000001"/>
    <x v="0"/>
    <x v="1"/>
  </r>
  <r>
    <n v="50231"/>
    <x v="1"/>
    <n v="0"/>
    <x v="0"/>
    <n v="3"/>
    <n v="6"/>
    <s v="Debit Card"/>
    <s v="Male"/>
    <n v="2"/>
    <n v="3"/>
    <x v="0"/>
    <n v="3"/>
    <x v="1"/>
    <n v="2"/>
    <x v="1"/>
    <n v="17"/>
    <n v="2"/>
    <n v="7"/>
    <n v="7"/>
    <n v="152.96"/>
    <x v="0"/>
    <x v="0"/>
  </r>
  <r>
    <n v="50232"/>
    <x v="1"/>
    <n v="15"/>
    <x v="0"/>
    <n v="1"/>
    <n v="8"/>
    <s v="UPI"/>
    <s v="Male"/>
    <n v="3"/>
    <n v="4"/>
    <x v="0"/>
    <n v="2"/>
    <x v="0"/>
    <n v="4"/>
    <x v="1"/>
    <n v="23"/>
    <n v="0"/>
    <n v="1"/>
    <n v="0"/>
    <n v="167.81"/>
    <x v="2"/>
    <x v="0"/>
  </r>
  <r>
    <n v="50233"/>
    <x v="0"/>
    <n v="9"/>
    <x v="2"/>
    <n v="3"/>
    <n v="6"/>
    <s v="Cash on Delivery"/>
    <s v="Female"/>
    <n v="2"/>
    <n v="4"/>
    <x v="1"/>
    <n v="4"/>
    <x v="0"/>
    <n v="2"/>
    <x v="0"/>
    <n v="11"/>
    <n v="1"/>
    <n v="1"/>
    <n v="2"/>
    <n v="121.74000000000001"/>
    <x v="1"/>
    <x v="1"/>
  </r>
  <r>
    <n v="50234"/>
    <x v="1"/>
    <n v="9"/>
    <x v="2"/>
    <n v="3"/>
    <n v="6"/>
    <s v="Credit Card"/>
    <s v="Female"/>
    <n v="2"/>
    <n v="3"/>
    <x v="0"/>
    <n v="2"/>
    <x v="0"/>
    <n v="5"/>
    <x v="1"/>
    <n v="15"/>
    <n v="1"/>
    <n v="1"/>
    <n v="0"/>
    <n v="166.53"/>
    <x v="1"/>
    <x v="0"/>
  </r>
  <r>
    <n v="50235"/>
    <x v="1"/>
    <n v="9"/>
    <x v="2"/>
    <n v="3"/>
    <n v="9"/>
    <s v="Credit Card"/>
    <s v="Male"/>
    <n v="2"/>
    <n v="4"/>
    <x v="4"/>
    <n v="2"/>
    <x v="1"/>
    <n v="5"/>
    <x v="1"/>
    <n v="11"/>
    <n v="0"/>
    <n v="1"/>
    <n v="12"/>
    <n v="196.99"/>
    <x v="1"/>
    <x v="0"/>
  </r>
  <r>
    <n v="50236"/>
    <x v="1"/>
    <n v="30"/>
    <x v="0"/>
    <n v="1"/>
    <n v="6"/>
    <s v="Credit Card"/>
    <s v="Male"/>
    <n v="2"/>
    <n v="3"/>
    <x v="0"/>
    <n v="3"/>
    <x v="1"/>
    <n v="3"/>
    <x v="1"/>
    <n v="11"/>
    <n v="1"/>
    <n v="1"/>
    <n v="2"/>
    <n v="167.55"/>
    <x v="3"/>
    <x v="0"/>
  </r>
  <r>
    <n v="50237"/>
    <x v="1"/>
    <n v="9"/>
    <x v="1"/>
    <n v="1"/>
    <n v="16"/>
    <s v="Debit Card"/>
    <s v="Female"/>
    <n v="2"/>
    <n v="2"/>
    <x v="1"/>
    <n v="3"/>
    <x v="1"/>
    <n v="4"/>
    <x v="0"/>
    <n v="13"/>
    <n v="0"/>
    <n v="1"/>
    <n v="7"/>
    <n v="122.13"/>
    <x v="1"/>
    <x v="1"/>
  </r>
  <r>
    <n v="50238"/>
    <x v="1"/>
    <n v="0"/>
    <x v="2"/>
    <n v="3"/>
    <n v="14"/>
    <s v="CC"/>
    <s v="Male"/>
    <n v="2"/>
    <n v="3"/>
    <x v="1"/>
    <n v="2"/>
    <x v="0"/>
    <n v="2"/>
    <x v="1"/>
    <n v="24"/>
    <n v="0"/>
    <n v="2"/>
    <n v="2"/>
    <n v="126.1"/>
    <x v="0"/>
    <x v="1"/>
  </r>
  <r>
    <n v="50239"/>
    <x v="0"/>
    <n v="0"/>
    <x v="1"/>
    <n v="3"/>
    <n v="11"/>
    <s v="E wallet"/>
    <s v="Female"/>
    <n v="3"/>
    <n v="3"/>
    <x v="1"/>
    <n v="3"/>
    <x v="0"/>
    <n v="2"/>
    <x v="0"/>
    <n v="13"/>
    <n v="1"/>
    <n v="1"/>
    <n v="0"/>
    <n v="128.51"/>
    <x v="0"/>
    <x v="1"/>
  </r>
  <r>
    <n v="50240"/>
    <x v="1"/>
    <n v="10"/>
    <x v="1"/>
    <n v="1"/>
    <n v="16"/>
    <s v="CC"/>
    <s v="Female"/>
    <n v="3"/>
    <n v="3"/>
    <x v="1"/>
    <n v="5"/>
    <x v="1"/>
    <n v="7"/>
    <x v="1"/>
    <n v="20"/>
    <n v="1"/>
    <n v="1"/>
    <n v="3"/>
    <n v="134.52000000000001"/>
    <x v="1"/>
    <x v="1"/>
  </r>
  <r>
    <n v="50241"/>
    <x v="1"/>
    <n v="19"/>
    <x v="2"/>
    <n v="1"/>
    <n v="13"/>
    <s v="Credit Card"/>
    <s v="Female"/>
    <n v="1"/>
    <n v="3"/>
    <x v="0"/>
    <n v="3"/>
    <x v="1"/>
    <n v="3"/>
    <x v="1"/>
    <n v="14"/>
    <n v="0"/>
    <n v="1"/>
    <n v="0"/>
    <n v="152.58000000000001"/>
    <x v="2"/>
    <x v="0"/>
  </r>
  <r>
    <n v="50242"/>
    <x v="0"/>
    <n v="4"/>
    <x v="2"/>
    <n v="3"/>
    <n v="10"/>
    <s v="E wallet"/>
    <s v="Male"/>
    <n v="2"/>
    <n v="3"/>
    <x v="0"/>
    <n v="4"/>
    <x v="0"/>
    <n v="2"/>
    <x v="1"/>
    <n v="18"/>
    <n v="7"/>
    <n v="7"/>
    <n v="7"/>
    <n v="193.55"/>
    <x v="0"/>
    <x v="0"/>
  </r>
  <r>
    <n v="50243"/>
    <x v="1"/>
    <n v="23"/>
    <x v="0"/>
    <n v="1"/>
    <n v="16"/>
    <s v="Cash on Delivery"/>
    <s v="Male"/>
    <n v="3"/>
    <n v="4"/>
    <x v="4"/>
    <n v="2"/>
    <x v="0"/>
    <n v="7"/>
    <x v="1"/>
    <n v="15"/>
    <n v="0"/>
    <n v="1"/>
    <n v="3"/>
    <n v="204.96"/>
    <x v="2"/>
    <x v="0"/>
  </r>
  <r>
    <n v="50244"/>
    <x v="0"/>
    <n v="3"/>
    <x v="0"/>
    <n v="3"/>
    <n v="28"/>
    <s v="E wallet"/>
    <s v="Male"/>
    <n v="3"/>
    <n v="4"/>
    <x v="0"/>
    <n v="3"/>
    <x v="1"/>
    <n v="3"/>
    <x v="0"/>
    <n v="12"/>
    <n v="1"/>
    <n v="1"/>
    <n v="0"/>
    <n v="163.80000000000001"/>
    <x v="0"/>
    <x v="0"/>
  </r>
  <r>
    <n v="50245"/>
    <x v="1"/>
    <n v="4"/>
    <x v="1"/>
    <n v="1"/>
    <n v="14"/>
    <s v="Debit Card"/>
    <s v="Male"/>
    <n v="2"/>
    <n v="4"/>
    <x v="1"/>
    <n v="4"/>
    <x v="0"/>
    <n v="1"/>
    <x v="0"/>
    <n v="16"/>
    <n v="1"/>
    <n v="2"/>
    <n v="2"/>
    <n v="126.57"/>
    <x v="0"/>
    <x v="1"/>
  </r>
  <r>
    <n v="50246"/>
    <x v="0"/>
    <n v="0"/>
    <x v="1"/>
    <n v="3"/>
    <n v="18"/>
    <s v="Debit Card"/>
    <s v="Female"/>
    <n v="3"/>
    <n v="2"/>
    <x v="1"/>
    <n v="4"/>
    <x v="0"/>
    <n v="2"/>
    <x v="1"/>
    <n v="15"/>
    <n v="0"/>
    <n v="1"/>
    <n v="0"/>
    <n v="127.16"/>
    <x v="0"/>
    <x v="1"/>
  </r>
  <r>
    <n v="50247"/>
    <x v="1"/>
    <n v="9"/>
    <x v="1"/>
    <n v="1"/>
    <n v="29"/>
    <s v="Debit Card"/>
    <s v="Male"/>
    <n v="2"/>
    <n v="3"/>
    <x v="1"/>
    <n v="2"/>
    <x v="0"/>
    <n v="10"/>
    <x v="1"/>
    <n v="16"/>
    <n v="1"/>
    <n v="1"/>
    <n v="2"/>
    <n v="122.00999999999999"/>
    <x v="1"/>
    <x v="1"/>
  </r>
  <r>
    <n v="50248"/>
    <x v="1"/>
    <n v="8"/>
    <x v="0"/>
    <n v="1"/>
    <n v="15"/>
    <s v="Debit Card"/>
    <s v="Male"/>
    <n v="3"/>
    <n v="4"/>
    <x v="0"/>
    <n v="4"/>
    <x v="0"/>
    <n v="10"/>
    <x v="1"/>
    <n v="19"/>
    <n v="1"/>
    <n v="1"/>
    <n v="0"/>
    <n v="165.4"/>
    <x v="1"/>
    <x v="0"/>
  </r>
  <r>
    <n v="50249"/>
    <x v="1"/>
    <n v="0"/>
    <x v="1"/>
    <n v="1"/>
    <n v="6"/>
    <s v="Credit Card"/>
    <s v="Male"/>
    <n v="2"/>
    <n v="3"/>
    <x v="2"/>
    <n v="4"/>
    <x v="2"/>
    <n v="2"/>
    <x v="1"/>
    <n v="11"/>
    <n v="0"/>
    <n v="1"/>
    <n v="4"/>
    <n v="138.16"/>
    <x v="0"/>
    <x v="1"/>
  </r>
  <r>
    <n v="50250"/>
    <x v="1"/>
    <n v="1"/>
    <x v="0"/>
    <n v="3"/>
    <n v="15"/>
    <s v="Debit Card"/>
    <s v="Male"/>
    <n v="3"/>
    <n v="3"/>
    <x v="0"/>
    <n v="2"/>
    <x v="0"/>
    <n v="2"/>
    <x v="1"/>
    <n v="16"/>
    <n v="1"/>
    <n v="1"/>
    <n v="7"/>
    <n v="152.53"/>
    <x v="0"/>
    <x v="0"/>
  </r>
  <r>
    <n v="50251"/>
    <x v="1"/>
    <n v="22"/>
    <x v="1"/>
    <n v="1"/>
    <n v="13"/>
    <s v="UPI"/>
    <s v="Male"/>
    <n v="2"/>
    <n v="4"/>
    <x v="4"/>
    <n v="3"/>
    <x v="0"/>
    <n v="9"/>
    <x v="1"/>
    <n v="24"/>
    <n v="1"/>
    <n v="1"/>
    <n v="0"/>
    <n v="145"/>
    <x v="2"/>
    <x v="1"/>
  </r>
  <r>
    <n v="50252"/>
    <x v="1"/>
    <n v="24"/>
    <x v="1"/>
    <n v="3"/>
    <n v="20"/>
    <s v="Debit Card"/>
    <s v="Female"/>
    <n v="2"/>
    <n v="3"/>
    <x v="0"/>
    <n v="2"/>
    <x v="1"/>
    <n v="5"/>
    <x v="1"/>
    <n v="11"/>
    <n v="0"/>
    <n v="1"/>
    <n v="7"/>
    <n v="149.36000000000001"/>
    <x v="2"/>
    <x v="1"/>
  </r>
  <r>
    <n v="50253"/>
    <x v="1"/>
    <n v="9"/>
    <x v="1"/>
    <n v="1"/>
    <n v="14"/>
    <s v="Debit Card"/>
    <s v="Female"/>
    <n v="3"/>
    <n v="3"/>
    <x v="1"/>
    <n v="3"/>
    <x v="1"/>
    <n v="5"/>
    <x v="1"/>
    <n v="13"/>
    <n v="1"/>
    <n v="2"/>
    <n v="2"/>
    <n v="125.43"/>
    <x v="1"/>
    <x v="1"/>
  </r>
  <r>
    <n v="50254"/>
    <x v="0"/>
    <n v="0"/>
    <x v="2"/>
    <n v="3"/>
    <n v="25"/>
    <s v="E wallet"/>
    <s v="Male"/>
    <n v="3"/>
    <n v="2"/>
    <x v="0"/>
    <n v="2"/>
    <x v="0"/>
    <n v="9"/>
    <x v="0"/>
    <n v="13"/>
    <n v="1"/>
    <n v="1"/>
    <n v="4"/>
    <n v="153.04"/>
    <x v="0"/>
    <x v="0"/>
  </r>
  <r>
    <n v="50255"/>
    <x v="1"/>
    <n v="28"/>
    <x v="0"/>
    <n v="1"/>
    <n v="8"/>
    <s v="Debit Card"/>
    <s v="Female"/>
    <n v="3"/>
    <n v="3"/>
    <x v="5"/>
    <n v="2"/>
    <x v="0"/>
    <n v="3"/>
    <x v="0"/>
    <n v="13"/>
    <n v="1"/>
    <n v="1"/>
    <n v="2"/>
    <n v="266.58999999999997"/>
    <x v="3"/>
    <x v="2"/>
  </r>
  <r>
    <n v="50256"/>
    <x v="1"/>
    <n v="0"/>
    <x v="1"/>
    <n v="3"/>
    <n v="16"/>
    <s v="E wallet"/>
    <s v="Female"/>
    <n v="3"/>
    <n v="3"/>
    <x v="0"/>
    <n v="3"/>
    <x v="2"/>
    <n v="2"/>
    <x v="0"/>
    <n v="12"/>
    <n v="0"/>
    <n v="1"/>
    <n v="3"/>
    <n v="142.6"/>
    <x v="0"/>
    <x v="1"/>
  </r>
  <r>
    <n v="50257"/>
    <x v="1"/>
    <n v="3"/>
    <x v="1"/>
    <n v="3"/>
    <n v="14"/>
    <s v="COD"/>
    <s v="Male"/>
    <n v="3"/>
    <n v="3"/>
    <x v="1"/>
    <n v="4"/>
    <x v="1"/>
    <n v="2"/>
    <x v="1"/>
    <n v="18"/>
    <n v="1"/>
    <n v="1"/>
    <n v="0"/>
    <n v="124.75999999999999"/>
    <x v="0"/>
    <x v="1"/>
  </r>
  <r>
    <n v="50258"/>
    <x v="0"/>
    <n v="0"/>
    <x v="2"/>
    <n v="1"/>
    <n v="9"/>
    <s v="COD"/>
    <s v="Male"/>
    <n v="3"/>
    <n v="3"/>
    <x v="1"/>
    <n v="5"/>
    <x v="0"/>
    <n v="1"/>
    <x v="1"/>
    <n v="22"/>
    <n v="0"/>
    <n v="1"/>
    <n v="4"/>
    <n v="131.02000000000001"/>
    <x v="0"/>
    <x v="1"/>
  </r>
  <r>
    <n v="50259"/>
    <x v="1"/>
    <n v="9"/>
    <x v="1"/>
    <n v="1"/>
    <n v="17"/>
    <s v="CC"/>
    <s v="Female"/>
    <n v="2"/>
    <n v="3"/>
    <x v="1"/>
    <n v="4"/>
    <x v="1"/>
    <n v="2"/>
    <x v="1"/>
    <n v="13"/>
    <n v="1"/>
    <n v="1"/>
    <n v="2"/>
    <n v="122.44"/>
    <x v="1"/>
    <x v="1"/>
  </r>
  <r>
    <n v="50260"/>
    <x v="1"/>
    <n v="9"/>
    <x v="0"/>
    <n v="3"/>
    <n v="8"/>
    <s v="Credit Card"/>
    <s v="Male"/>
    <n v="3"/>
    <n v="4"/>
    <x v="4"/>
    <n v="3"/>
    <x v="1"/>
    <n v="2"/>
    <x v="1"/>
    <n v="13"/>
    <n v="9"/>
    <n v="9"/>
    <n v="0"/>
    <n v="175.96"/>
    <x v="1"/>
    <x v="0"/>
  </r>
  <r>
    <n v="50261"/>
    <x v="0"/>
    <n v="9"/>
    <x v="2"/>
    <n v="1"/>
    <n v="10"/>
    <s v="COD"/>
    <s v="Male"/>
    <n v="2"/>
    <n v="3"/>
    <x v="1"/>
    <n v="2"/>
    <x v="0"/>
    <n v="19"/>
    <x v="0"/>
    <n v="23"/>
    <n v="1"/>
    <n v="1"/>
    <n v="0"/>
    <n v="122.85"/>
    <x v="1"/>
    <x v="1"/>
  </r>
  <r>
    <n v="50262"/>
    <x v="1"/>
    <n v="10"/>
    <x v="1"/>
    <n v="1"/>
    <n v="20"/>
    <s v="Debit Card"/>
    <s v="Female"/>
    <n v="3"/>
    <n v="3"/>
    <x v="1"/>
    <n v="5"/>
    <x v="2"/>
    <n v="2"/>
    <x v="1"/>
    <n v="12"/>
    <n v="3"/>
    <n v="12"/>
    <n v="17"/>
    <n v="130.34"/>
    <x v="1"/>
    <x v="1"/>
  </r>
  <r>
    <n v="50263"/>
    <x v="1"/>
    <n v="13"/>
    <x v="0"/>
    <n v="3"/>
    <n v="8"/>
    <s v="E wallet"/>
    <s v="Female"/>
    <n v="2"/>
    <n v="3"/>
    <x v="0"/>
    <n v="4"/>
    <x v="2"/>
    <n v="8"/>
    <x v="1"/>
    <n v="12"/>
    <n v="0"/>
    <n v="1"/>
    <n v="3"/>
    <n v="157.15"/>
    <x v="2"/>
    <x v="0"/>
  </r>
  <r>
    <n v="50264"/>
    <x v="1"/>
    <n v="15"/>
    <x v="1"/>
    <n v="1"/>
    <n v="14"/>
    <s v="Debit Card"/>
    <s v="Female"/>
    <n v="3"/>
    <n v="3"/>
    <x v="1"/>
    <n v="5"/>
    <x v="2"/>
    <n v="4"/>
    <x v="1"/>
    <n v="16"/>
    <n v="1"/>
    <n v="1"/>
    <n v="2"/>
    <n v="125.75999999999999"/>
    <x v="2"/>
    <x v="1"/>
  </r>
  <r>
    <n v="50265"/>
    <x v="1"/>
    <n v="10"/>
    <x v="1"/>
    <n v="1"/>
    <n v="16"/>
    <s v="Debit Card"/>
    <s v="Male"/>
    <n v="2"/>
    <n v="3"/>
    <x v="0"/>
    <n v="4"/>
    <x v="0"/>
    <n v="3"/>
    <x v="0"/>
    <n v="12"/>
    <n v="0"/>
    <n v="1"/>
    <n v="1"/>
    <n v="141.97"/>
    <x v="1"/>
    <x v="1"/>
  </r>
  <r>
    <n v="50266"/>
    <x v="1"/>
    <n v="16"/>
    <x v="0"/>
    <n v="1"/>
    <n v="18"/>
    <s v="Debit Card"/>
    <s v="Male"/>
    <n v="2"/>
    <n v="4"/>
    <x v="5"/>
    <n v="4"/>
    <x v="2"/>
    <n v="2"/>
    <x v="1"/>
    <n v="11"/>
    <n v="0"/>
    <n v="2"/>
    <n v="9"/>
    <n v="243.36"/>
    <x v="2"/>
    <x v="0"/>
  </r>
  <r>
    <n v="50267"/>
    <x v="1"/>
    <n v="13"/>
    <x v="1"/>
    <n v="1"/>
    <n v="8"/>
    <s v="CC"/>
    <s v="Female"/>
    <n v="3"/>
    <n v="4"/>
    <x v="0"/>
    <n v="3"/>
    <x v="1"/>
    <n v="7"/>
    <x v="1"/>
    <n v="22"/>
    <n v="1"/>
    <n v="1"/>
    <n v="0"/>
    <n v="134.47999999999999"/>
    <x v="2"/>
    <x v="1"/>
  </r>
  <r>
    <n v="50268"/>
    <x v="1"/>
    <n v="27"/>
    <x v="0"/>
    <n v="1"/>
    <n v="11"/>
    <s v="Credit Card"/>
    <s v="Male"/>
    <n v="2"/>
    <n v="3"/>
    <x v="3"/>
    <n v="5"/>
    <x v="1"/>
    <n v="5"/>
    <x v="1"/>
    <n v="15"/>
    <n v="1"/>
    <n v="1"/>
    <n v="2"/>
    <n v="294.06"/>
    <x v="3"/>
    <x v="2"/>
  </r>
  <r>
    <n v="50269"/>
    <x v="1"/>
    <n v="7"/>
    <x v="2"/>
    <n v="3"/>
    <n v="10"/>
    <s v="E wallet"/>
    <s v="Female"/>
    <n v="3"/>
    <n v="3"/>
    <x v="0"/>
    <n v="3"/>
    <x v="1"/>
    <n v="10"/>
    <x v="1"/>
    <n v="15"/>
    <n v="1"/>
    <n v="1"/>
    <n v="2"/>
    <n v="165.38"/>
    <x v="1"/>
    <x v="0"/>
  </r>
  <r>
    <n v="50270"/>
    <x v="1"/>
    <n v="4"/>
    <x v="1"/>
    <n v="1"/>
    <n v="13"/>
    <s v="Credit Card"/>
    <s v="Female"/>
    <n v="2"/>
    <n v="3"/>
    <x v="0"/>
    <n v="5"/>
    <x v="1"/>
    <n v="2"/>
    <x v="1"/>
    <n v="12"/>
    <n v="3"/>
    <n v="3"/>
    <n v="12"/>
    <n v="143.06"/>
    <x v="0"/>
    <x v="1"/>
  </r>
  <r>
    <n v="50271"/>
    <x v="1"/>
    <n v="9"/>
    <x v="2"/>
    <n v="1"/>
    <n v="27"/>
    <s v="CC"/>
    <s v="Male"/>
    <n v="3"/>
    <n v="3"/>
    <x v="1"/>
    <n v="2"/>
    <x v="1"/>
    <n v="8"/>
    <x v="1"/>
    <n v="20"/>
    <n v="0"/>
    <n v="1"/>
    <n v="2"/>
    <n v="122.58000000000001"/>
    <x v="1"/>
    <x v="1"/>
  </r>
  <r>
    <n v="50272"/>
    <x v="1"/>
    <n v="16"/>
    <x v="1"/>
    <n v="1"/>
    <n v="14"/>
    <s v="UPI"/>
    <s v="Female"/>
    <n v="3"/>
    <n v="3"/>
    <x v="0"/>
    <n v="3"/>
    <x v="2"/>
    <n v="5"/>
    <x v="0"/>
    <n v="14"/>
    <n v="0"/>
    <n v="1"/>
    <n v="2"/>
    <n v="145.22"/>
    <x v="2"/>
    <x v="1"/>
  </r>
  <r>
    <n v="50273"/>
    <x v="1"/>
    <n v="0"/>
    <x v="1"/>
    <n v="3"/>
    <n v="10"/>
    <s v="Debit Card"/>
    <s v="Female"/>
    <n v="2"/>
    <n v="4"/>
    <x v="0"/>
    <n v="2"/>
    <x v="0"/>
    <n v="2"/>
    <x v="0"/>
    <n v="11"/>
    <n v="0"/>
    <n v="1"/>
    <n v="3"/>
    <n v="144.87"/>
    <x v="0"/>
    <x v="1"/>
  </r>
  <r>
    <n v="50274"/>
    <x v="1"/>
    <n v="10"/>
    <x v="2"/>
    <n v="1"/>
    <n v="31"/>
    <s v="Credit Card"/>
    <s v="Female"/>
    <n v="3"/>
    <n v="3"/>
    <x v="0"/>
    <n v="3"/>
    <x v="1"/>
    <n v="4"/>
    <x v="0"/>
    <n v="15"/>
    <n v="3"/>
    <n v="10"/>
    <n v="7"/>
    <n v="144.49"/>
    <x v="1"/>
    <x v="1"/>
  </r>
  <r>
    <n v="50275"/>
    <x v="1"/>
    <n v="9"/>
    <x v="1"/>
    <n v="1"/>
    <n v="6"/>
    <s v="Debit Card"/>
    <s v="Male"/>
    <n v="3"/>
    <n v="4"/>
    <x v="1"/>
    <n v="5"/>
    <x v="1"/>
    <n v="2"/>
    <x v="1"/>
    <n v="12"/>
    <n v="0"/>
    <n v="3"/>
    <n v="2"/>
    <n v="122.18"/>
    <x v="1"/>
    <x v="1"/>
  </r>
  <r>
    <n v="50276"/>
    <x v="1"/>
    <n v="12"/>
    <x v="2"/>
    <n v="1"/>
    <n v="6"/>
    <s v="Debit Card"/>
    <s v="Male"/>
    <n v="2"/>
    <n v="3"/>
    <x v="3"/>
    <n v="3"/>
    <x v="2"/>
    <n v="2"/>
    <x v="0"/>
    <n v="14"/>
    <n v="0"/>
    <n v="1"/>
    <n v="6"/>
    <n v="291.97000000000003"/>
    <x v="1"/>
    <x v="2"/>
  </r>
  <r>
    <n v="50277"/>
    <x v="1"/>
    <n v="29"/>
    <x v="2"/>
    <n v="3"/>
    <n v="12"/>
    <s v="Debit Card"/>
    <s v="Female"/>
    <n v="2"/>
    <n v="2"/>
    <x v="5"/>
    <n v="5"/>
    <x v="1"/>
    <n v="10"/>
    <x v="1"/>
    <n v="11"/>
    <n v="2"/>
    <n v="2"/>
    <n v="7"/>
    <n v="232.12"/>
    <x v="3"/>
    <x v="0"/>
  </r>
  <r>
    <n v="50278"/>
    <x v="1"/>
    <n v="3"/>
    <x v="0"/>
    <n v="3"/>
    <n v="18"/>
    <s v="COD"/>
    <s v="Female"/>
    <n v="2"/>
    <n v="3"/>
    <x v="0"/>
    <n v="3"/>
    <x v="0"/>
    <n v="1"/>
    <x v="1"/>
    <n v="11"/>
    <n v="3"/>
    <n v="4"/>
    <n v="4"/>
    <n v="165.77"/>
    <x v="0"/>
    <x v="0"/>
  </r>
  <r>
    <n v="50279"/>
    <x v="1"/>
    <n v="14"/>
    <x v="0"/>
    <n v="3"/>
    <n v="6"/>
    <s v="E wallet"/>
    <s v="Male"/>
    <n v="2"/>
    <n v="2"/>
    <x v="4"/>
    <n v="5"/>
    <x v="1"/>
    <n v="2"/>
    <x v="1"/>
    <n v="16"/>
    <n v="1"/>
    <n v="1"/>
    <n v="7"/>
    <n v="183.92"/>
    <x v="2"/>
    <x v="0"/>
  </r>
  <r>
    <n v="50280"/>
    <x v="1"/>
    <n v="1"/>
    <x v="1"/>
    <n v="1"/>
    <n v="23"/>
    <s v="Credit Card"/>
    <s v="Male"/>
    <n v="3"/>
    <n v="3"/>
    <x v="0"/>
    <n v="5"/>
    <x v="2"/>
    <n v="2"/>
    <x v="1"/>
    <n v="12"/>
    <n v="0"/>
    <n v="1"/>
    <n v="8"/>
    <n v="145.58000000000001"/>
    <x v="0"/>
    <x v="1"/>
  </r>
  <r>
    <n v="50281"/>
    <x v="0"/>
    <n v="0"/>
    <x v="1"/>
    <n v="1"/>
    <n v="9"/>
    <s v="Credit Card"/>
    <s v="Male"/>
    <n v="3"/>
    <n v="3"/>
    <x v="2"/>
    <n v="5"/>
    <x v="1"/>
    <n v="6"/>
    <x v="1"/>
    <n v="13"/>
    <n v="1"/>
    <n v="1"/>
    <n v="2"/>
    <n v="140.31"/>
    <x v="0"/>
    <x v="1"/>
  </r>
  <r>
    <n v="50282"/>
    <x v="1"/>
    <n v="25"/>
    <x v="0"/>
    <n v="1"/>
    <n v="9"/>
    <s v="Credit Card"/>
    <s v="Male"/>
    <n v="2"/>
    <n v="4"/>
    <x v="4"/>
    <n v="3"/>
    <x v="1"/>
    <n v="3"/>
    <x v="0"/>
    <n v="14"/>
    <n v="0"/>
    <n v="1"/>
    <n v="4"/>
    <n v="179.69"/>
    <x v="3"/>
    <x v="0"/>
  </r>
  <r>
    <n v="50283"/>
    <x v="1"/>
    <n v="18"/>
    <x v="1"/>
    <n v="1"/>
    <n v="14"/>
    <s v="Debit Card"/>
    <s v="Male"/>
    <n v="3"/>
    <n v="3"/>
    <x v="1"/>
    <n v="2"/>
    <x v="1"/>
    <n v="4"/>
    <x v="1"/>
    <n v="21"/>
    <n v="1"/>
    <n v="1"/>
    <n v="2"/>
    <n v="126.53999999999999"/>
    <x v="2"/>
    <x v="1"/>
  </r>
  <r>
    <n v="50284"/>
    <x v="1"/>
    <n v="25"/>
    <x v="0"/>
    <n v="1"/>
    <n v="10"/>
    <s v="Debit Card"/>
    <s v="Female"/>
    <n v="1"/>
    <n v="3"/>
    <x v="5"/>
    <n v="2"/>
    <x v="1"/>
    <n v="3"/>
    <x v="1"/>
    <n v="13"/>
    <n v="1"/>
    <n v="1"/>
    <n v="4"/>
    <n v="265.55"/>
    <x v="3"/>
    <x v="2"/>
  </r>
  <r>
    <n v="50285"/>
    <x v="1"/>
    <n v="15"/>
    <x v="2"/>
    <n v="1"/>
    <n v="35"/>
    <s v="Debit Card"/>
    <s v="Female"/>
    <n v="3"/>
    <n v="3"/>
    <x v="0"/>
    <n v="3"/>
    <x v="2"/>
    <n v="3"/>
    <x v="1"/>
    <n v="11"/>
    <n v="1"/>
    <n v="1"/>
    <n v="2"/>
    <n v="145.56"/>
    <x v="2"/>
    <x v="1"/>
  </r>
  <r>
    <n v="50286"/>
    <x v="1"/>
    <n v="3"/>
    <x v="0"/>
    <n v="1"/>
    <n v="8"/>
    <s v="Debit Card"/>
    <s v="Female"/>
    <n v="2"/>
    <n v="5"/>
    <x v="0"/>
    <n v="2"/>
    <x v="0"/>
    <n v="3"/>
    <x v="1"/>
    <n v="20"/>
    <n v="0"/>
    <n v="1"/>
    <n v="2"/>
    <n v="160.91"/>
    <x v="0"/>
    <x v="0"/>
  </r>
  <r>
    <n v="50287"/>
    <x v="1"/>
    <n v="30"/>
    <x v="0"/>
    <n v="1"/>
    <n v="13"/>
    <s v="Debit Card"/>
    <s v="Female"/>
    <n v="2"/>
    <n v="3"/>
    <x v="3"/>
    <n v="5"/>
    <x v="1"/>
    <n v="6"/>
    <x v="1"/>
    <n v="15"/>
    <n v="0"/>
    <n v="11"/>
    <n v="10"/>
    <n v="295.66000000000003"/>
    <x v="3"/>
    <x v="2"/>
  </r>
  <r>
    <n v="50288"/>
    <x v="1"/>
    <n v="19"/>
    <x v="1"/>
    <n v="1"/>
    <n v="24"/>
    <s v="Credit Card"/>
    <s v="Female"/>
    <n v="2"/>
    <n v="3"/>
    <x v="0"/>
    <n v="3"/>
    <x v="2"/>
    <n v="3"/>
    <x v="1"/>
    <n v="14"/>
    <n v="0"/>
    <n v="1"/>
    <n v="8"/>
    <n v="148.1"/>
    <x v="2"/>
    <x v="1"/>
  </r>
  <r>
    <n v="50289"/>
    <x v="1"/>
    <n v="15"/>
    <x v="2"/>
    <n v="1"/>
    <n v="34"/>
    <s v="COD"/>
    <s v="Female"/>
    <n v="2"/>
    <n v="4"/>
    <x v="0"/>
    <n v="2"/>
    <x v="1"/>
    <n v="1"/>
    <x v="1"/>
    <n v="11"/>
    <n v="0"/>
    <n v="1"/>
    <n v="4"/>
    <n v="145.22999999999999"/>
    <x v="2"/>
    <x v="1"/>
  </r>
  <r>
    <n v="50290"/>
    <x v="0"/>
    <n v="0"/>
    <x v="1"/>
    <n v="3"/>
    <n v="6"/>
    <s v="COD"/>
    <s v="Female"/>
    <n v="3"/>
    <n v="3"/>
    <x v="1"/>
    <n v="4"/>
    <x v="0"/>
    <n v="2"/>
    <x v="0"/>
    <n v="16"/>
    <n v="1"/>
    <n v="1"/>
    <n v="4"/>
    <n v="132.02000000000001"/>
    <x v="0"/>
    <x v="1"/>
  </r>
  <r>
    <n v="50291"/>
    <x v="0"/>
    <n v="0"/>
    <x v="2"/>
    <n v="3"/>
    <n v="14"/>
    <s v="E wallet"/>
    <s v="Female"/>
    <n v="2"/>
    <n v="5"/>
    <x v="1"/>
    <n v="3"/>
    <x v="2"/>
    <n v="1"/>
    <x v="1"/>
    <n v="16"/>
    <n v="1"/>
    <n v="1"/>
    <n v="0"/>
    <n v="123.50999999999999"/>
    <x v="0"/>
    <x v="1"/>
  </r>
  <r>
    <n v="50292"/>
    <x v="1"/>
    <n v="9"/>
    <x v="2"/>
    <n v="1"/>
    <n v="8"/>
    <s v="Debit Card"/>
    <s v="Male"/>
    <n v="2"/>
    <n v="3"/>
    <x v="2"/>
    <n v="2"/>
    <x v="1"/>
    <n v="2"/>
    <x v="0"/>
    <n v="23"/>
    <n v="1"/>
    <n v="1"/>
    <n v="0"/>
    <n v="117.02000000000001"/>
    <x v="1"/>
    <x v="1"/>
  </r>
  <r>
    <n v="50293"/>
    <x v="1"/>
    <n v="13"/>
    <x v="0"/>
    <n v="3"/>
    <n v="8"/>
    <s v="Debit Card"/>
    <s v="Female"/>
    <n v="3"/>
    <n v="3"/>
    <x v="3"/>
    <n v="3"/>
    <x v="1"/>
    <n v="1"/>
    <x v="1"/>
    <n v="14"/>
    <n v="1"/>
    <n v="1"/>
    <n v="12"/>
    <n v="280.41000000000003"/>
    <x v="2"/>
    <x v="2"/>
  </r>
  <r>
    <n v="50294"/>
    <x v="1"/>
    <n v="0"/>
    <x v="1"/>
    <n v="1"/>
    <n v="29"/>
    <s v="Debit Card"/>
    <s v="Female"/>
    <n v="3"/>
    <n v="3"/>
    <x v="1"/>
    <n v="2"/>
    <x v="2"/>
    <n v="2"/>
    <x v="1"/>
    <n v="22"/>
    <n v="1"/>
    <n v="1"/>
    <n v="2"/>
    <n v="128.86000000000001"/>
    <x v="0"/>
    <x v="1"/>
  </r>
  <r>
    <n v="50295"/>
    <x v="1"/>
    <n v="9"/>
    <x v="2"/>
    <n v="1"/>
    <n v="9"/>
    <s v="Debit Card"/>
    <s v="Male"/>
    <n v="2"/>
    <n v="3"/>
    <x v="1"/>
    <n v="2"/>
    <x v="1"/>
    <n v="5"/>
    <x v="1"/>
    <n v="15"/>
    <n v="0"/>
    <n v="1"/>
    <n v="4"/>
    <n v="120.97"/>
    <x v="1"/>
    <x v="1"/>
  </r>
  <r>
    <n v="50296"/>
    <x v="1"/>
    <n v="2"/>
    <x v="0"/>
    <n v="1"/>
    <n v="9"/>
    <s v="Credit Card"/>
    <s v="Male"/>
    <n v="3"/>
    <n v="4"/>
    <x v="4"/>
    <n v="3"/>
    <x v="1"/>
    <n v="2"/>
    <x v="1"/>
    <n v="18"/>
    <n v="1"/>
    <n v="1"/>
    <n v="3"/>
    <n v="219.35000000000002"/>
    <x v="0"/>
    <x v="0"/>
  </r>
  <r>
    <n v="50297"/>
    <x v="0"/>
    <n v="0"/>
    <x v="1"/>
    <n v="1"/>
    <n v="14"/>
    <s v="COD"/>
    <s v="Female"/>
    <n v="3"/>
    <n v="4"/>
    <x v="1"/>
    <n v="4"/>
    <x v="1"/>
    <n v="6"/>
    <x v="1"/>
    <n v="16"/>
    <n v="0"/>
    <n v="1"/>
    <n v="1"/>
    <n v="125.46000000000001"/>
    <x v="0"/>
    <x v="1"/>
  </r>
  <r>
    <n v="50298"/>
    <x v="0"/>
    <n v="0"/>
    <x v="1"/>
    <n v="2"/>
    <n v="14"/>
    <s v="COD"/>
    <s v="Male"/>
    <n v="2"/>
    <n v="4"/>
    <x v="1"/>
    <n v="2"/>
    <x v="0"/>
    <n v="2"/>
    <x v="1"/>
    <n v="12"/>
    <n v="1"/>
    <n v="1"/>
    <n v="0"/>
    <n v="125.63999999999999"/>
    <x v="0"/>
    <x v="1"/>
  </r>
  <r>
    <n v="50299"/>
    <x v="1"/>
    <n v="3"/>
    <x v="2"/>
    <n v="3"/>
    <n v="28"/>
    <s v="UPI"/>
    <s v="Female"/>
    <n v="3"/>
    <n v="3"/>
    <x v="4"/>
    <n v="5"/>
    <x v="1"/>
    <n v="1"/>
    <x v="1"/>
    <n v="11"/>
    <n v="2"/>
    <n v="7"/>
    <n v="8"/>
    <n v="184.12"/>
    <x v="0"/>
    <x v="0"/>
  </r>
  <r>
    <n v="50300"/>
    <x v="1"/>
    <n v="30"/>
    <x v="0"/>
    <n v="3"/>
    <n v="35"/>
    <s v="E wallet"/>
    <s v="Male"/>
    <n v="2"/>
    <n v="4"/>
    <x v="5"/>
    <n v="2"/>
    <x v="2"/>
    <n v="4"/>
    <x v="1"/>
    <n v="12"/>
    <n v="0"/>
    <n v="2"/>
    <n v="0"/>
    <n v="241.18"/>
    <x v="3"/>
    <x v="0"/>
  </r>
  <r>
    <n v="50301"/>
    <x v="1"/>
    <n v="23"/>
    <x v="0"/>
    <n v="1"/>
    <n v="35"/>
    <s v="Debit Card"/>
    <s v="Male"/>
    <n v="2"/>
    <n v="4"/>
    <x v="5"/>
    <n v="3"/>
    <x v="1"/>
    <n v="1"/>
    <x v="1"/>
    <n v="15"/>
    <n v="1"/>
    <n v="15"/>
    <n v="7"/>
    <n v="270.45999999999998"/>
    <x v="2"/>
    <x v="2"/>
  </r>
  <r>
    <n v="50302"/>
    <x v="1"/>
    <n v="3"/>
    <x v="2"/>
    <n v="1"/>
    <n v="14"/>
    <s v="CC"/>
    <s v="Female"/>
    <n v="2"/>
    <n v="3"/>
    <x v="1"/>
    <n v="2"/>
    <x v="0"/>
    <n v="1"/>
    <x v="1"/>
    <n v="14"/>
    <n v="5"/>
    <n v="6"/>
    <n v="7"/>
    <n v="125.63999999999999"/>
    <x v="0"/>
    <x v="1"/>
  </r>
  <r>
    <n v="50303"/>
    <x v="1"/>
    <n v="30"/>
    <x v="2"/>
    <n v="3"/>
    <n v="34"/>
    <s v="E wallet"/>
    <s v="Female"/>
    <n v="3"/>
    <n v="4"/>
    <x v="4"/>
    <n v="5"/>
    <x v="1"/>
    <n v="5"/>
    <x v="1"/>
    <n v="19"/>
    <n v="13"/>
    <n v="13"/>
    <n v="11"/>
    <n v="202.66"/>
    <x v="3"/>
    <x v="0"/>
  </r>
  <r>
    <n v="50304"/>
    <x v="1"/>
    <n v="20"/>
    <x v="0"/>
    <n v="1"/>
    <n v="8"/>
    <s v="Credit Card"/>
    <s v="Female"/>
    <n v="3"/>
    <n v="3"/>
    <x v="0"/>
    <n v="2"/>
    <x v="2"/>
    <n v="6"/>
    <x v="1"/>
    <n v="13"/>
    <n v="0"/>
    <n v="1"/>
    <n v="4"/>
    <n v="150.69999999999999"/>
    <x v="2"/>
    <x v="0"/>
  </r>
  <r>
    <n v="50305"/>
    <x v="1"/>
    <n v="19"/>
    <x v="0"/>
    <n v="1"/>
    <n v="8"/>
    <s v="Debit Card"/>
    <s v="Male"/>
    <n v="2"/>
    <n v="3"/>
    <x v="5"/>
    <n v="3"/>
    <x v="1"/>
    <n v="7"/>
    <x v="1"/>
    <n v="13"/>
    <n v="1"/>
    <n v="1"/>
    <n v="1"/>
    <n v="278.61"/>
    <x v="2"/>
    <x v="2"/>
  </r>
  <r>
    <n v="50306"/>
    <x v="1"/>
    <n v="8"/>
    <x v="1"/>
    <n v="1"/>
    <n v="28"/>
    <s v="Debit Card"/>
    <s v="Male"/>
    <n v="2"/>
    <n v="5"/>
    <x v="2"/>
    <n v="3"/>
    <x v="0"/>
    <n v="1"/>
    <x v="1"/>
    <n v="15"/>
    <n v="2"/>
    <n v="4"/>
    <n v="3"/>
    <n v="142.30000000000001"/>
    <x v="1"/>
    <x v="1"/>
  </r>
  <r>
    <n v="50307"/>
    <x v="1"/>
    <n v="27"/>
    <x v="1"/>
    <n v="1"/>
    <n v="14"/>
    <s v="Debit Card"/>
    <s v="Female"/>
    <n v="2"/>
    <n v="3"/>
    <x v="0"/>
    <n v="3"/>
    <x v="0"/>
    <n v="8"/>
    <x v="1"/>
    <n v="11"/>
    <n v="1"/>
    <n v="1"/>
    <n v="0"/>
    <n v="137.80000000000001"/>
    <x v="3"/>
    <x v="1"/>
  </r>
  <r>
    <n v="50308"/>
    <x v="1"/>
    <n v="7"/>
    <x v="1"/>
    <n v="1"/>
    <n v="8"/>
    <s v="Debit Card"/>
    <s v="Male"/>
    <n v="3"/>
    <n v="4"/>
    <x v="1"/>
    <n v="3"/>
    <x v="2"/>
    <n v="4"/>
    <x v="1"/>
    <n v="12"/>
    <n v="5"/>
    <n v="5"/>
    <n v="7"/>
    <n v="127.68"/>
    <x v="1"/>
    <x v="1"/>
  </r>
  <r>
    <n v="50309"/>
    <x v="1"/>
    <n v="19"/>
    <x v="0"/>
    <n v="3"/>
    <n v="16"/>
    <s v="E wallet"/>
    <s v="Female"/>
    <n v="3"/>
    <n v="4"/>
    <x v="4"/>
    <n v="2"/>
    <x v="1"/>
    <n v="3"/>
    <x v="0"/>
    <n v="19"/>
    <n v="1"/>
    <n v="1"/>
    <n v="2"/>
    <n v="190.71"/>
    <x v="2"/>
    <x v="0"/>
  </r>
  <r>
    <n v="50310"/>
    <x v="1"/>
    <n v="4"/>
    <x v="0"/>
    <n v="1"/>
    <n v="15"/>
    <s v="Debit Card"/>
    <s v="Male"/>
    <n v="2"/>
    <n v="3"/>
    <x v="4"/>
    <n v="4"/>
    <x v="2"/>
    <n v="2"/>
    <x v="1"/>
    <n v="25"/>
    <n v="1"/>
    <n v="1"/>
    <n v="8"/>
    <n v="206.48000000000002"/>
    <x v="0"/>
    <x v="0"/>
  </r>
  <r>
    <n v="50311"/>
    <x v="0"/>
    <n v="0"/>
    <x v="0"/>
    <n v="1"/>
    <n v="21"/>
    <s v="Credit Card"/>
    <s v="Male"/>
    <n v="2"/>
    <n v="3"/>
    <x v="4"/>
    <n v="3"/>
    <x v="1"/>
    <n v="8"/>
    <x v="0"/>
    <n v="12"/>
    <n v="0"/>
    <n v="2"/>
    <n v="7"/>
    <n v="236.10000000000002"/>
    <x v="0"/>
    <x v="0"/>
  </r>
  <r>
    <n v="50312"/>
    <x v="0"/>
    <n v="0"/>
    <x v="1"/>
    <n v="1"/>
    <n v="16"/>
    <s v="CC"/>
    <s v="Male"/>
    <n v="2"/>
    <n v="5"/>
    <x v="1"/>
    <n v="2"/>
    <x v="2"/>
    <n v="8"/>
    <x v="1"/>
    <n v="13"/>
    <n v="0"/>
    <n v="1"/>
    <n v="3"/>
    <n v="134.08000000000001"/>
    <x v="0"/>
    <x v="1"/>
  </r>
  <r>
    <n v="50313"/>
    <x v="1"/>
    <n v="3"/>
    <x v="1"/>
    <n v="3"/>
    <n v="13"/>
    <s v="E wallet"/>
    <s v="Male"/>
    <n v="3"/>
    <n v="3"/>
    <x v="1"/>
    <n v="4"/>
    <x v="0"/>
    <n v="1"/>
    <x v="1"/>
    <n v="14"/>
    <n v="1"/>
    <n v="1"/>
    <n v="2"/>
    <n v="129.83000000000001"/>
    <x v="0"/>
    <x v="1"/>
  </r>
  <r>
    <n v="50314"/>
    <x v="1"/>
    <n v="8"/>
    <x v="0"/>
    <n v="1"/>
    <n v="22"/>
    <s v="Debit Card"/>
    <s v="Male"/>
    <n v="3"/>
    <n v="3"/>
    <x v="4"/>
    <n v="3"/>
    <x v="1"/>
    <n v="5"/>
    <x v="0"/>
    <n v="12"/>
    <n v="0"/>
    <n v="1"/>
    <n v="0"/>
    <n v="176.32"/>
    <x v="1"/>
    <x v="0"/>
  </r>
  <r>
    <n v="50315"/>
    <x v="0"/>
    <n v="0"/>
    <x v="2"/>
    <n v="1"/>
    <n v="26"/>
    <s v="Debit Card"/>
    <s v="Male"/>
    <n v="3"/>
    <n v="3"/>
    <x v="4"/>
    <n v="3"/>
    <x v="1"/>
    <n v="4"/>
    <x v="1"/>
    <n v="12"/>
    <n v="1"/>
    <n v="1"/>
    <n v="0"/>
    <n v="198.24"/>
    <x v="0"/>
    <x v="0"/>
  </r>
  <r>
    <n v="50316"/>
    <x v="0"/>
    <n v="0"/>
    <x v="2"/>
    <n v="2"/>
    <n v="29"/>
    <s v="UPI"/>
    <s v="Female"/>
    <n v="2"/>
    <n v="3"/>
    <x v="4"/>
    <n v="5"/>
    <x v="2"/>
    <n v="10"/>
    <x v="0"/>
    <n v="15"/>
    <n v="1"/>
    <n v="1"/>
    <n v="2"/>
    <n v="199.5"/>
    <x v="0"/>
    <x v="0"/>
  </r>
  <r>
    <n v="50317"/>
    <x v="1"/>
    <n v="9"/>
    <x v="2"/>
    <n v="1"/>
    <n v="11"/>
    <s v="UPI"/>
    <s v="Male"/>
    <n v="3"/>
    <n v="3"/>
    <x v="1"/>
    <n v="3"/>
    <x v="1"/>
    <n v="5"/>
    <x v="1"/>
    <n v="17"/>
    <n v="2"/>
    <n v="2"/>
    <n v="0"/>
    <n v="120.93"/>
    <x v="1"/>
    <x v="1"/>
  </r>
  <r>
    <n v="50318"/>
    <x v="1"/>
    <n v="9"/>
    <x v="2"/>
    <n v="3"/>
    <n v="16"/>
    <s v="Credit Card"/>
    <s v="Male"/>
    <n v="2"/>
    <n v="3"/>
    <x v="4"/>
    <n v="2"/>
    <x v="0"/>
    <n v="2"/>
    <x v="1"/>
    <n v="14"/>
    <n v="1"/>
    <n v="9"/>
    <n v="7"/>
    <n v="199.8"/>
    <x v="1"/>
    <x v="0"/>
  </r>
  <r>
    <n v="50319"/>
    <x v="0"/>
    <n v="0"/>
    <x v="2"/>
    <n v="1"/>
    <n v="10"/>
    <s v="COD"/>
    <s v="Male"/>
    <n v="2"/>
    <n v="4"/>
    <x v="2"/>
    <n v="3"/>
    <x v="0"/>
    <n v="6"/>
    <x v="1"/>
    <n v="16"/>
    <n v="1"/>
    <n v="1"/>
    <n v="2"/>
    <n v="138.94"/>
    <x v="0"/>
    <x v="1"/>
  </r>
  <r>
    <n v="50320"/>
    <x v="1"/>
    <n v="21"/>
    <x v="1"/>
    <n v="3"/>
    <n v="8"/>
    <s v="E wallet"/>
    <s v="Female"/>
    <n v="2"/>
    <n v="3"/>
    <x v="0"/>
    <n v="2"/>
    <x v="1"/>
    <n v="3"/>
    <x v="1"/>
    <n v="14"/>
    <n v="4"/>
    <n v="6"/>
    <n v="7"/>
    <n v="140.51"/>
    <x v="2"/>
    <x v="1"/>
  </r>
  <r>
    <n v="50321"/>
    <x v="1"/>
    <n v="28"/>
    <x v="0"/>
    <n v="3"/>
    <n v="24"/>
    <s v="Debit Card"/>
    <s v="Female"/>
    <n v="2"/>
    <n v="3"/>
    <x v="5"/>
    <n v="4"/>
    <x v="0"/>
    <n v="4"/>
    <x v="1"/>
    <n v="23"/>
    <n v="1"/>
    <n v="7"/>
    <n v="7"/>
    <n v="268.35000000000002"/>
    <x v="3"/>
    <x v="2"/>
  </r>
  <r>
    <n v="50322"/>
    <x v="1"/>
    <n v="14"/>
    <x v="2"/>
    <n v="3"/>
    <n v="16"/>
    <s v="Debit Card"/>
    <s v="Male"/>
    <n v="2"/>
    <n v="3"/>
    <x v="0"/>
    <n v="2"/>
    <x v="0"/>
    <n v="8"/>
    <x v="1"/>
    <n v="14"/>
    <n v="0"/>
    <n v="1"/>
    <n v="10"/>
    <n v="162.30000000000001"/>
    <x v="2"/>
    <x v="0"/>
  </r>
  <r>
    <n v="50323"/>
    <x v="1"/>
    <n v="8"/>
    <x v="1"/>
    <n v="3"/>
    <n v="6"/>
    <s v="E wallet"/>
    <s v="Male"/>
    <n v="2"/>
    <n v="3"/>
    <x v="0"/>
    <n v="3"/>
    <x v="1"/>
    <n v="10"/>
    <x v="1"/>
    <n v="11"/>
    <n v="3"/>
    <n v="6"/>
    <n v="9"/>
    <n v="147.16999999999999"/>
    <x v="1"/>
    <x v="1"/>
  </r>
  <r>
    <n v="50324"/>
    <x v="1"/>
    <n v="13"/>
    <x v="0"/>
    <n v="1"/>
    <n v="12"/>
    <s v="Debit Card"/>
    <s v="Female"/>
    <n v="3"/>
    <n v="3"/>
    <x v="5"/>
    <n v="3"/>
    <x v="0"/>
    <n v="8"/>
    <x v="1"/>
    <n v="15"/>
    <n v="4"/>
    <n v="2"/>
    <n v="13"/>
    <n v="232.37"/>
    <x v="2"/>
    <x v="0"/>
  </r>
  <r>
    <n v="50325"/>
    <x v="1"/>
    <n v="12"/>
    <x v="2"/>
    <n v="1"/>
    <n v="14"/>
    <s v="Debit Card"/>
    <s v="Female"/>
    <n v="2"/>
    <n v="3"/>
    <x v="2"/>
    <n v="3"/>
    <x v="1"/>
    <n v="2"/>
    <x v="1"/>
    <n v="11"/>
    <n v="0"/>
    <n v="1"/>
    <n v="7"/>
    <n v="137.55000000000001"/>
    <x v="1"/>
    <x v="1"/>
  </r>
  <r>
    <n v="50326"/>
    <x v="1"/>
    <n v="4"/>
    <x v="0"/>
    <n v="3"/>
    <n v="8"/>
    <s v="Debit Card"/>
    <s v="Male"/>
    <n v="3"/>
    <n v="3"/>
    <x v="0"/>
    <n v="2"/>
    <x v="0"/>
    <n v="5"/>
    <x v="0"/>
    <n v="13"/>
    <n v="1"/>
    <n v="1"/>
    <n v="5"/>
    <n v="165.82"/>
    <x v="0"/>
    <x v="0"/>
  </r>
  <r>
    <n v="50327"/>
    <x v="1"/>
    <n v="15"/>
    <x v="0"/>
    <n v="1"/>
    <n v="30"/>
    <s v="Credit Card"/>
    <s v="Male"/>
    <n v="2"/>
    <n v="3"/>
    <x v="4"/>
    <n v="5"/>
    <x v="1"/>
    <n v="2"/>
    <x v="0"/>
    <n v="21"/>
    <n v="4"/>
    <n v="5"/>
    <n v="8"/>
    <n v="174.06"/>
    <x v="2"/>
    <x v="0"/>
  </r>
  <r>
    <n v="50328"/>
    <x v="1"/>
    <n v="18"/>
    <x v="1"/>
    <n v="3"/>
    <n v="8"/>
    <s v="UPI"/>
    <s v="Male"/>
    <n v="3"/>
    <n v="3"/>
    <x v="0"/>
    <n v="4"/>
    <x v="1"/>
    <n v="1"/>
    <x v="1"/>
    <n v="19"/>
    <n v="3"/>
    <n v="3"/>
    <n v="7"/>
    <n v="148.05000000000001"/>
    <x v="2"/>
    <x v="1"/>
  </r>
  <r>
    <n v="50329"/>
    <x v="0"/>
    <n v="0"/>
    <x v="2"/>
    <n v="2"/>
    <n v="23"/>
    <s v="Debit Card"/>
    <s v="Female"/>
    <n v="3"/>
    <n v="3"/>
    <x v="1"/>
    <n v="3"/>
    <x v="2"/>
    <n v="1"/>
    <x v="0"/>
    <n v="11"/>
    <n v="0"/>
    <n v="1"/>
    <n v="0"/>
    <n v="127.41"/>
    <x v="0"/>
    <x v="1"/>
  </r>
  <r>
    <n v="50330"/>
    <x v="1"/>
    <n v="2"/>
    <x v="1"/>
    <n v="1"/>
    <n v="25"/>
    <s v="COD"/>
    <s v="Male"/>
    <n v="2"/>
    <n v="3"/>
    <x v="0"/>
    <n v="2"/>
    <x v="2"/>
    <n v="5"/>
    <x v="1"/>
    <n v="12"/>
    <n v="0"/>
    <n v="1"/>
    <n v="2"/>
    <n v="142.62"/>
    <x v="0"/>
    <x v="1"/>
  </r>
  <r>
    <n v="50331"/>
    <x v="1"/>
    <n v="6"/>
    <x v="0"/>
    <n v="1"/>
    <n v="6"/>
    <s v="Credit Card"/>
    <s v="Female"/>
    <n v="3"/>
    <n v="2"/>
    <x v="5"/>
    <n v="3"/>
    <x v="2"/>
    <n v="5"/>
    <x v="1"/>
    <n v="19"/>
    <n v="1"/>
    <n v="1"/>
    <n v="5"/>
    <n v="261.83999999999997"/>
    <x v="0"/>
    <x v="2"/>
  </r>
  <r>
    <n v="50332"/>
    <x v="1"/>
    <n v="0"/>
    <x v="0"/>
    <n v="3"/>
    <n v="13"/>
    <s v="Debit Card"/>
    <s v="Male"/>
    <n v="2"/>
    <n v="4"/>
    <x v="4"/>
    <n v="2"/>
    <x v="2"/>
    <n v="10"/>
    <x v="1"/>
    <n v="21"/>
    <n v="1"/>
    <n v="1"/>
    <n v="3"/>
    <n v="215.57"/>
    <x v="0"/>
    <x v="0"/>
  </r>
  <r>
    <n v="50333"/>
    <x v="0"/>
    <n v="9"/>
    <x v="2"/>
    <n v="3"/>
    <n v="11"/>
    <s v="E wallet"/>
    <s v="Male"/>
    <n v="3"/>
    <n v="3"/>
    <x v="2"/>
    <n v="4"/>
    <x v="0"/>
    <n v="2"/>
    <x v="0"/>
    <n v="14"/>
    <n v="1"/>
    <n v="1"/>
    <n v="0"/>
    <n v="118.78"/>
    <x v="1"/>
    <x v="1"/>
  </r>
  <r>
    <n v="50334"/>
    <x v="1"/>
    <n v="13"/>
    <x v="2"/>
    <n v="3"/>
    <n v="34"/>
    <s v="UPI"/>
    <s v="Male"/>
    <n v="2"/>
    <n v="5"/>
    <x v="4"/>
    <n v="5"/>
    <x v="2"/>
    <n v="4"/>
    <x v="1"/>
    <n v="15"/>
    <n v="1"/>
    <n v="1"/>
    <n v="3"/>
    <n v="209.32"/>
    <x v="2"/>
    <x v="0"/>
  </r>
  <r>
    <n v="50335"/>
    <x v="1"/>
    <n v="14"/>
    <x v="2"/>
    <n v="1"/>
    <n v="8"/>
    <s v="UPI"/>
    <s v="Female"/>
    <n v="3"/>
    <n v="4"/>
    <x v="0"/>
    <n v="3"/>
    <x v="0"/>
    <n v="3"/>
    <x v="0"/>
    <n v="17"/>
    <n v="0"/>
    <n v="1"/>
    <n v="7"/>
    <n v="168.11"/>
    <x v="2"/>
    <x v="0"/>
  </r>
  <r>
    <n v="50336"/>
    <x v="1"/>
    <n v="0"/>
    <x v="1"/>
    <n v="3"/>
    <n v="35"/>
    <s v="Credit Card"/>
    <s v="Male"/>
    <n v="2"/>
    <n v="3"/>
    <x v="0"/>
    <n v="3"/>
    <x v="2"/>
    <n v="6"/>
    <x v="1"/>
    <n v="12"/>
    <n v="1"/>
    <n v="1"/>
    <n v="0"/>
    <n v="143.06"/>
    <x v="0"/>
    <x v="1"/>
  </r>
  <r>
    <n v="50337"/>
    <x v="1"/>
    <n v="8"/>
    <x v="1"/>
    <n v="3"/>
    <n v="6"/>
    <s v="Credit Card"/>
    <s v="Female"/>
    <n v="3"/>
    <n v="3"/>
    <x v="0"/>
    <n v="3"/>
    <x v="0"/>
    <n v="2"/>
    <x v="1"/>
    <n v="16"/>
    <n v="0"/>
    <n v="1"/>
    <n v="3"/>
    <n v="148.59"/>
    <x v="1"/>
    <x v="1"/>
  </r>
  <r>
    <n v="50338"/>
    <x v="1"/>
    <n v="7"/>
    <x v="0"/>
    <n v="3"/>
    <n v="27"/>
    <s v="Debit Card"/>
    <s v="Male"/>
    <n v="3"/>
    <n v="2"/>
    <x v="0"/>
    <n v="2"/>
    <x v="0"/>
    <n v="2"/>
    <x v="1"/>
    <n v="12"/>
    <n v="5"/>
    <n v="5"/>
    <n v="7"/>
    <n v="153.37"/>
    <x v="1"/>
    <x v="0"/>
  </r>
  <r>
    <n v="50339"/>
    <x v="0"/>
    <n v="0"/>
    <x v="1"/>
    <n v="1"/>
    <n v="14"/>
    <s v="COD"/>
    <s v="Male"/>
    <n v="3"/>
    <n v="5"/>
    <x v="1"/>
    <n v="2"/>
    <x v="0"/>
    <n v="2"/>
    <x v="0"/>
    <n v="18"/>
    <n v="1"/>
    <n v="1"/>
    <n v="0"/>
    <n v="123.4"/>
    <x v="0"/>
    <x v="1"/>
  </r>
  <r>
    <n v="50340"/>
    <x v="1"/>
    <n v="10"/>
    <x v="0"/>
    <n v="1"/>
    <n v="6"/>
    <s v="COD"/>
    <s v="Female"/>
    <n v="2"/>
    <n v="3"/>
    <x v="4"/>
    <n v="2"/>
    <x v="0"/>
    <n v="5"/>
    <x v="1"/>
    <n v="17"/>
    <n v="1"/>
    <n v="1"/>
    <n v="2"/>
    <n v="174.91"/>
    <x v="1"/>
    <x v="0"/>
  </r>
  <r>
    <n v="50341"/>
    <x v="1"/>
    <n v="19"/>
    <x v="2"/>
    <n v="1"/>
    <n v="24"/>
    <s v="Credit Card"/>
    <s v="Female"/>
    <n v="2"/>
    <n v="3"/>
    <x v="4"/>
    <n v="3"/>
    <x v="1"/>
    <n v="6"/>
    <x v="1"/>
    <n v="11"/>
    <n v="1"/>
    <n v="1"/>
    <n v="2"/>
    <n v="205.27"/>
    <x v="2"/>
    <x v="0"/>
  </r>
  <r>
    <n v="50342"/>
    <x v="1"/>
    <n v="14"/>
    <x v="0"/>
    <n v="3"/>
    <n v="8"/>
    <s v="Debit Card"/>
    <s v="Female"/>
    <n v="3"/>
    <n v="3"/>
    <x v="5"/>
    <n v="5"/>
    <x v="1"/>
    <n v="8"/>
    <x v="1"/>
    <n v="16"/>
    <n v="1"/>
    <n v="11"/>
    <n v="8"/>
    <n v="265.95"/>
    <x v="2"/>
    <x v="2"/>
  </r>
  <r>
    <n v="50343"/>
    <x v="1"/>
    <n v="10"/>
    <x v="2"/>
    <n v="3"/>
    <n v="15"/>
    <s v="Credit Card"/>
    <s v="Male"/>
    <n v="3"/>
    <n v="3"/>
    <x v="4"/>
    <n v="4"/>
    <x v="2"/>
    <n v="2"/>
    <x v="1"/>
    <n v="13"/>
    <n v="6"/>
    <n v="7"/>
    <n v="7"/>
    <n v="188.34"/>
    <x v="1"/>
    <x v="0"/>
  </r>
  <r>
    <n v="50344"/>
    <x v="1"/>
    <n v="25"/>
    <x v="0"/>
    <n v="1"/>
    <n v="12"/>
    <s v="COD"/>
    <s v="Male"/>
    <n v="3"/>
    <n v="3"/>
    <x v="0"/>
    <n v="5"/>
    <x v="2"/>
    <n v="4"/>
    <x v="0"/>
    <n v="12"/>
    <n v="2"/>
    <n v="6"/>
    <n v="9"/>
    <n v="155.77000000000001"/>
    <x v="3"/>
    <x v="0"/>
  </r>
  <r>
    <n v="50345"/>
    <x v="0"/>
    <n v="0"/>
    <x v="2"/>
    <n v="3"/>
    <n v="17"/>
    <s v="UPI"/>
    <s v="Male"/>
    <n v="2"/>
    <n v="2"/>
    <x v="0"/>
    <n v="3"/>
    <x v="1"/>
    <n v="9"/>
    <x v="1"/>
    <n v="12"/>
    <n v="1"/>
    <n v="1"/>
    <n v="2"/>
    <n v="147.07"/>
    <x v="0"/>
    <x v="1"/>
  </r>
  <r>
    <n v="50346"/>
    <x v="1"/>
    <n v="0"/>
    <x v="2"/>
    <n v="3"/>
    <n v="14"/>
    <s v="CC"/>
    <s v="Male"/>
    <n v="2"/>
    <n v="3"/>
    <x v="1"/>
    <n v="2"/>
    <x v="1"/>
    <n v="1"/>
    <x v="1"/>
    <n v="13"/>
    <n v="0"/>
    <n v="2"/>
    <n v="1"/>
    <n v="124"/>
    <x v="0"/>
    <x v="1"/>
  </r>
  <r>
    <n v="50347"/>
    <x v="1"/>
    <n v="11"/>
    <x v="0"/>
    <n v="1"/>
    <n v="16"/>
    <s v="Credit Card"/>
    <s v="Female"/>
    <n v="3"/>
    <n v="3"/>
    <x v="0"/>
    <n v="3"/>
    <x v="1"/>
    <n v="4"/>
    <x v="1"/>
    <n v="19"/>
    <n v="1"/>
    <n v="1"/>
    <n v="0"/>
    <n v="198.24"/>
    <x v="1"/>
    <x v="0"/>
  </r>
  <r>
    <n v="50348"/>
    <x v="1"/>
    <n v="10"/>
    <x v="0"/>
    <n v="1"/>
    <n v="6"/>
    <s v="Debit Card"/>
    <s v="Female"/>
    <n v="3"/>
    <n v="3"/>
    <x v="0"/>
    <n v="4"/>
    <x v="1"/>
    <n v="7"/>
    <x v="1"/>
    <n v="12"/>
    <n v="3"/>
    <n v="4"/>
    <n v="3"/>
    <n v="164.47"/>
    <x v="1"/>
    <x v="0"/>
  </r>
  <r>
    <n v="50349"/>
    <x v="1"/>
    <n v="22"/>
    <x v="0"/>
    <n v="1"/>
    <n v="24"/>
    <s v="Debit Card"/>
    <s v="Male"/>
    <n v="2"/>
    <n v="4"/>
    <x v="3"/>
    <n v="3"/>
    <x v="2"/>
    <n v="2"/>
    <x v="0"/>
    <n v="15"/>
    <n v="0"/>
    <n v="1"/>
    <n v="9"/>
    <n v="295.02"/>
    <x v="2"/>
    <x v="2"/>
  </r>
  <r>
    <n v="50350"/>
    <x v="1"/>
    <n v="0"/>
    <x v="1"/>
    <n v="1"/>
    <n v="29"/>
    <s v="CC"/>
    <s v="Male"/>
    <n v="3"/>
    <n v="2"/>
    <x v="1"/>
    <n v="2"/>
    <x v="1"/>
    <n v="2"/>
    <x v="0"/>
    <n v="11"/>
    <n v="0"/>
    <n v="1"/>
    <n v="4"/>
    <n v="127.25"/>
    <x v="0"/>
    <x v="1"/>
  </r>
  <r>
    <n v="50351"/>
    <x v="1"/>
    <n v="0"/>
    <x v="0"/>
    <n v="3"/>
    <n v="34"/>
    <s v="E wallet"/>
    <s v="Male"/>
    <n v="3"/>
    <n v="3"/>
    <x v="0"/>
    <n v="4"/>
    <x v="1"/>
    <n v="2"/>
    <x v="1"/>
    <n v="20"/>
    <n v="1"/>
    <n v="1"/>
    <n v="4"/>
    <n v="162.72"/>
    <x v="0"/>
    <x v="0"/>
  </r>
  <r>
    <n v="50352"/>
    <x v="1"/>
    <n v="9"/>
    <x v="1"/>
    <n v="1"/>
    <n v="23"/>
    <s v="UPI"/>
    <s v="Male"/>
    <n v="3"/>
    <n v="4"/>
    <x v="1"/>
    <n v="4"/>
    <x v="1"/>
    <n v="2"/>
    <x v="1"/>
    <n v="21"/>
    <n v="1"/>
    <n v="1"/>
    <n v="0"/>
    <n v="121.27000000000001"/>
    <x v="1"/>
    <x v="1"/>
  </r>
  <r>
    <n v="50353"/>
    <x v="1"/>
    <n v="23"/>
    <x v="2"/>
    <n v="2"/>
    <n v="9"/>
    <s v="Credit Card"/>
    <s v="Male"/>
    <n v="2"/>
    <n v="3"/>
    <x v="3"/>
    <n v="4"/>
    <x v="1"/>
    <n v="2"/>
    <x v="1"/>
    <n v="11"/>
    <n v="1"/>
    <n v="10"/>
    <n v="7"/>
    <n v="282"/>
    <x v="2"/>
    <x v="2"/>
  </r>
  <r>
    <n v="50354"/>
    <x v="1"/>
    <n v="9"/>
    <x v="1"/>
    <n v="3"/>
    <n v="19"/>
    <s v="CC"/>
    <s v="Male"/>
    <n v="2"/>
    <n v="3"/>
    <x v="1"/>
    <n v="3"/>
    <x v="1"/>
    <n v="2"/>
    <x v="1"/>
    <n v="11"/>
    <n v="1"/>
    <n v="1"/>
    <n v="6"/>
    <n v="120.96000000000001"/>
    <x v="1"/>
    <x v="1"/>
  </r>
  <r>
    <n v="50355"/>
    <x v="0"/>
    <n v="0"/>
    <x v="2"/>
    <n v="1"/>
    <n v="13"/>
    <s v="Debit Card"/>
    <s v="Female"/>
    <n v="3"/>
    <n v="3"/>
    <x v="1"/>
    <n v="3"/>
    <x v="1"/>
    <n v="2"/>
    <x v="0"/>
    <n v="16"/>
    <n v="0"/>
    <n v="1"/>
    <n v="2"/>
    <n v="128.86000000000001"/>
    <x v="0"/>
    <x v="1"/>
  </r>
  <r>
    <n v="50356"/>
    <x v="0"/>
    <n v="9"/>
    <x v="2"/>
    <n v="3"/>
    <n v="18"/>
    <s v="Debit Card"/>
    <s v="Male"/>
    <n v="3"/>
    <n v="4"/>
    <x v="1"/>
    <n v="5"/>
    <x v="1"/>
    <n v="2"/>
    <x v="1"/>
    <n v="18"/>
    <n v="1"/>
    <n v="1"/>
    <n v="0"/>
    <n v="120.33000000000001"/>
    <x v="1"/>
    <x v="1"/>
  </r>
  <r>
    <n v="50357"/>
    <x v="1"/>
    <n v="7"/>
    <x v="1"/>
    <n v="1"/>
    <n v="6"/>
    <s v="Debit Card"/>
    <s v="Male"/>
    <n v="2"/>
    <n v="4"/>
    <x v="2"/>
    <n v="2"/>
    <x v="1"/>
    <n v="2"/>
    <x v="0"/>
    <n v="13"/>
    <n v="0"/>
    <n v="1"/>
    <n v="3"/>
    <n v="136.22"/>
    <x v="1"/>
    <x v="1"/>
  </r>
  <r>
    <n v="50358"/>
    <x v="0"/>
    <n v="0"/>
    <x v="1"/>
    <n v="3"/>
    <n v="19"/>
    <s v="Credit Card"/>
    <s v="Male"/>
    <n v="2"/>
    <n v="3"/>
    <x v="0"/>
    <n v="5"/>
    <x v="2"/>
    <n v="3"/>
    <x v="1"/>
    <n v="17"/>
    <n v="0"/>
    <n v="1"/>
    <n v="2"/>
    <n v="142.33000000000001"/>
    <x v="0"/>
    <x v="1"/>
  </r>
  <r>
    <n v="50359"/>
    <x v="1"/>
    <n v="8"/>
    <x v="1"/>
    <n v="1"/>
    <n v="31"/>
    <s v="UPI"/>
    <s v="Male"/>
    <n v="2"/>
    <n v="4"/>
    <x v="0"/>
    <n v="2"/>
    <x v="0"/>
    <n v="5"/>
    <x v="1"/>
    <n v="14"/>
    <n v="0"/>
    <n v="1"/>
    <n v="2"/>
    <n v="136.81"/>
    <x v="1"/>
    <x v="1"/>
  </r>
  <r>
    <n v="50360"/>
    <x v="1"/>
    <n v="4"/>
    <x v="0"/>
    <n v="3"/>
    <n v="12"/>
    <s v="Credit Card"/>
    <s v="Male"/>
    <n v="3"/>
    <n v="2"/>
    <x v="0"/>
    <n v="2"/>
    <x v="2"/>
    <n v="5"/>
    <x v="1"/>
    <n v="22"/>
    <n v="3"/>
    <n v="5"/>
    <n v="7"/>
    <n v="154.6"/>
    <x v="0"/>
    <x v="0"/>
  </r>
  <r>
    <n v="50361"/>
    <x v="1"/>
    <n v="9"/>
    <x v="1"/>
    <n v="1"/>
    <n v="12"/>
    <s v="CC"/>
    <s v="Female"/>
    <n v="3"/>
    <n v="4"/>
    <x v="1"/>
    <n v="3"/>
    <x v="2"/>
    <n v="1"/>
    <x v="1"/>
    <n v="12"/>
    <n v="1"/>
    <n v="1"/>
    <n v="3"/>
    <n v="121.87"/>
    <x v="1"/>
    <x v="1"/>
  </r>
  <r>
    <n v="50362"/>
    <x v="1"/>
    <n v="10"/>
    <x v="0"/>
    <n v="3"/>
    <n v="8"/>
    <s v="E wallet"/>
    <s v="Male"/>
    <n v="3"/>
    <n v="3"/>
    <x v="0"/>
    <n v="3"/>
    <x v="1"/>
    <n v="5"/>
    <x v="0"/>
    <n v="11"/>
    <n v="0"/>
    <n v="1"/>
    <n v="0"/>
    <n v="196.02"/>
    <x v="1"/>
    <x v="0"/>
  </r>
  <r>
    <n v="50363"/>
    <x v="1"/>
    <n v="0"/>
    <x v="1"/>
    <n v="1"/>
    <n v="6"/>
    <s v="Debit Card"/>
    <s v="Female"/>
    <n v="3"/>
    <n v="4"/>
    <x v="1"/>
    <n v="4"/>
    <x v="0"/>
    <n v="2"/>
    <x v="1"/>
    <n v="13"/>
    <n v="1"/>
    <n v="1"/>
    <n v="0"/>
    <n v="128.36000000000001"/>
    <x v="0"/>
    <x v="1"/>
  </r>
  <r>
    <n v="50364"/>
    <x v="1"/>
    <n v="15"/>
    <x v="1"/>
    <n v="1"/>
    <n v="8"/>
    <s v="Debit Card"/>
    <s v="Female"/>
    <n v="2"/>
    <n v="3"/>
    <x v="0"/>
    <n v="2"/>
    <x v="1"/>
    <n v="2"/>
    <x v="1"/>
    <n v="13"/>
    <n v="2"/>
    <n v="2"/>
    <n v="2"/>
    <n v="140.88999999999999"/>
    <x v="2"/>
    <x v="1"/>
  </r>
  <r>
    <n v="50365"/>
    <x v="1"/>
    <n v="16"/>
    <x v="0"/>
    <n v="1"/>
    <n v="12"/>
    <s v="UPI"/>
    <s v="Male"/>
    <n v="2"/>
    <n v="4"/>
    <x v="5"/>
    <n v="2"/>
    <x v="2"/>
    <n v="5"/>
    <x v="0"/>
    <n v="14"/>
    <n v="1"/>
    <n v="1"/>
    <n v="0"/>
    <n v="266.27"/>
    <x v="2"/>
    <x v="2"/>
  </r>
  <r>
    <n v="50366"/>
    <x v="1"/>
    <n v="11"/>
    <x v="1"/>
    <n v="1"/>
    <n v="14"/>
    <s v="Debit Card"/>
    <s v="Female"/>
    <n v="2"/>
    <n v="3"/>
    <x v="1"/>
    <n v="5"/>
    <x v="0"/>
    <n v="4"/>
    <x v="1"/>
    <n v="17"/>
    <n v="1"/>
    <n v="1"/>
    <n v="0"/>
    <n v="126.19"/>
    <x v="1"/>
    <x v="1"/>
  </r>
  <r>
    <n v="50367"/>
    <x v="1"/>
    <n v="16"/>
    <x v="2"/>
    <n v="1"/>
    <n v="15"/>
    <s v="Credit Card"/>
    <s v="Male"/>
    <n v="3"/>
    <n v="3"/>
    <x v="0"/>
    <n v="3"/>
    <x v="2"/>
    <n v="4"/>
    <x v="0"/>
    <n v="13"/>
    <n v="2"/>
    <n v="4"/>
    <n v="7"/>
    <n v="156.79"/>
    <x v="2"/>
    <x v="0"/>
  </r>
  <r>
    <n v="50368"/>
    <x v="1"/>
    <n v="21"/>
    <x v="0"/>
    <n v="1"/>
    <n v="6"/>
    <s v="Debit Card"/>
    <s v="Female"/>
    <n v="2"/>
    <n v="4"/>
    <x v="5"/>
    <n v="5"/>
    <x v="1"/>
    <n v="8"/>
    <x v="1"/>
    <n v="11"/>
    <n v="0"/>
    <n v="2"/>
    <n v="2"/>
    <n v="254.01999999999998"/>
    <x v="2"/>
    <x v="2"/>
  </r>
  <r>
    <n v="50369"/>
    <x v="1"/>
    <n v="17"/>
    <x v="0"/>
    <n v="2"/>
    <n v="6"/>
    <s v="Debit Card"/>
    <s v="Female"/>
    <n v="2"/>
    <n v="4"/>
    <x v="0"/>
    <n v="3"/>
    <x v="0"/>
    <n v="5"/>
    <x v="1"/>
    <n v="11"/>
    <n v="1"/>
    <n v="1"/>
    <n v="2"/>
    <n v="159.85"/>
    <x v="2"/>
    <x v="0"/>
  </r>
  <r>
    <n v="50370"/>
    <x v="1"/>
    <n v="7"/>
    <x v="1"/>
    <n v="3"/>
    <n v="14"/>
    <s v="COD"/>
    <s v="Female"/>
    <n v="2"/>
    <n v="3"/>
    <x v="1"/>
    <n v="3"/>
    <x v="2"/>
    <n v="2"/>
    <x v="0"/>
    <n v="18"/>
    <n v="1"/>
    <n v="1"/>
    <n v="6"/>
    <n v="125.78999999999999"/>
    <x v="1"/>
    <x v="1"/>
  </r>
  <r>
    <n v="50371"/>
    <x v="0"/>
    <n v="0"/>
    <x v="1"/>
    <n v="3"/>
    <n v="8"/>
    <s v="E wallet"/>
    <s v="Male"/>
    <n v="3"/>
    <n v="3"/>
    <x v="1"/>
    <n v="5"/>
    <x v="2"/>
    <n v="1"/>
    <x v="1"/>
    <n v="11"/>
    <n v="0"/>
    <n v="1"/>
    <n v="2"/>
    <n v="130.41"/>
    <x v="0"/>
    <x v="1"/>
  </r>
  <r>
    <n v="50372"/>
    <x v="1"/>
    <n v="0"/>
    <x v="1"/>
    <n v="3"/>
    <n v="28"/>
    <s v="COD"/>
    <s v="Male"/>
    <n v="2"/>
    <n v="3"/>
    <x v="1"/>
    <n v="3"/>
    <x v="0"/>
    <n v="2"/>
    <x v="1"/>
    <n v="11"/>
    <n v="1"/>
    <n v="1"/>
    <n v="2"/>
    <n v="134.47"/>
    <x v="0"/>
    <x v="1"/>
  </r>
  <r>
    <n v="50373"/>
    <x v="1"/>
    <n v="17"/>
    <x v="0"/>
    <n v="1"/>
    <n v="9"/>
    <s v="UPI"/>
    <s v="Male"/>
    <n v="2"/>
    <n v="3"/>
    <x v="3"/>
    <n v="2"/>
    <x v="1"/>
    <n v="5"/>
    <x v="0"/>
    <n v="15"/>
    <n v="1"/>
    <n v="1"/>
    <n v="1"/>
    <n v="295.13"/>
    <x v="2"/>
    <x v="2"/>
  </r>
  <r>
    <n v="50374"/>
    <x v="1"/>
    <n v="0"/>
    <x v="1"/>
    <n v="1"/>
    <n v="12"/>
    <s v="CC"/>
    <s v="Male"/>
    <n v="3"/>
    <n v="3"/>
    <x v="1"/>
    <n v="3"/>
    <x v="1"/>
    <n v="1"/>
    <x v="1"/>
    <n v="20"/>
    <n v="2"/>
    <n v="2"/>
    <n v="2"/>
    <n v="127.72999999999999"/>
    <x v="0"/>
    <x v="1"/>
  </r>
  <r>
    <n v="50375"/>
    <x v="1"/>
    <n v="6"/>
    <x v="0"/>
    <n v="3"/>
    <n v="14"/>
    <s v="E wallet"/>
    <s v="Male"/>
    <n v="2"/>
    <n v="3"/>
    <x v="0"/>
    <n v="3"/>
    <x v="2"/>
    <n v="1"/>
    <x v="1"/>
    <n v="12"/>
    <n v="1"/>
    <n v="1"/>
    <n v="2"/>
    <n v="171.04"/>
    <x v="0"/>
    <x v="0"/>
  </r>
  <r>
    <n v="50376"/>
    <x v="1"/>
    <n v="5"/>
    <x v="0"/>
    <n v="1"/>
    <n v="15"/>
    <s v="Debit Card"/>
    <s v="Female"/>
    <n v="3"/>
    <n v="3"/>
    <x v="0"/>
    <n v="2"/>
    <x v="1"/>
    <n v="2"/>
    <x v="0"/>
    <n v="12"/>
    <n v="1"/>
    <n v="1"/>
    <n v="5"/>
    <n v="163.22"/>
    <x v="0"/>
    <x v="0"/>
  </r>
  <r>
    <n v="50377"/>
    <x v="1"/>
    <n v="9"/>
    <x v="2"/>
    <n v="1"/>
    <n v="9"/>
    <s v="CC"/>
    <s v="Female"/>
    <n v="3"/>
    <n v="3"/>
    <x v="1"/>
    <n v="3"/>
    <x v="2"/>
    <n v="2"/>
    <x v="1"/>
    <n v="20"/>
    <n v="1"/>
    <n v="1"/>
    <n v="0"/>
    <n v="120.83000000000001"/>
    <x v="1"/>
    <x v="1"/>
  </r>
  <r>
    <n v="50378"/>
    <x v="1"/>
    <n v="26"/>
    <x v="0"/>
    <n v="3"/>
    <n v="6"/>
    <s v="Credit Card"/>
    <s v="Female"/>
    <n v="2"/>
    <n v="3"/>
    <x v="0"/>
    <n v="5"/>
    <x v="0"/>
    <n v="8"/>
    <x v="1"/>
    <n v="20"/>
    <n v="6"/>
    <n v="8"/>
    <n v="10"/>
    <n v="183.81"/>
    <x v="3"/>
    <x v="0"/>
  </r>
  <r>
    <n v="50379"/>
    <x v="1"/>
    <n v="7"/>
    <x v="1"/>
    <n v="1"/>
    <n v="6"/>
    <s v="Debit Card"/>
    <s v="Male"/>
    <n v="3"/>
    <n v="3"/>
    <x v="1"/>
    <n v="2"/>
    <x v="1"/>
    <n v="2"/>
    <x v="1"/>
    <n v="12"/>
    <n v="6"/>
    <n v="8"/>
    <n v="8"/>
    <n v="126.91"/>
    <x v="1"/>
    <x v="1"/>
  </r>
  <r>
    <n v="50380"/>
    <x v="0"/>
    <n v="8"/>
    <x v="2"/>
    <n v="3"/>
    <n v="32"/>
    <s v="Debit Card"/>
    <s v="Female"/>
    <n v="3"/>
    <n v="3"/>
    <x v="0"/>
    <n v="5"/>
    <x v="1"/>
    <n v="3"/>
    <x v="1"/>
    <n v="14"/>
    <n v="0"/>
    <n v="1"/>
    <n v="0"/>
    <n v="142.86000000000001"/>
    <x v="1"/>
    <x v="1"/>
  </r>
  <r>
    <n v="50381"/>
    <x v="1"/>
    <n v="0"/>
    <x v="1"/>
    <n v="1"/>
    <n v="12"/>
    <s v="Debit Card"/>
    <s v="Female"/>
    <n v="3"/>
    <n v="3"/>
    <x v="1"/>
    <n v="2"/>
    <x v="1"/>
    <n v="2"/>
    <x v="0"/>
    <n v="13"/>
    <n v="0"/>
    <n v="1"/>
    <n v="2"/>
    <n v="126.59"/>
    <x v="0"/>
    <x v="1"/>
  </r>
  <r>
    <n v="50382"/>
    <x v="1"/>
    <n v="10"/>
    <x v="0"/>
    <n v="1"/>
    <n v="9"/>
    <s v="UPI"/>
    <s v="Male"/>
    <n v="2"/>
    <n v="3"/>
    <x v="4"/>
    <n v="3"/>
    <x v="1"/>
    <n v="2"/>
    <x v="1"/>
    <n v="15"/>
    <n v="6"/>
    <n v="7"/>
    <n v="8"/>
    <n v="194.34"/>
    <x v="1"/>
    <x v="0"/>
  </r>
  <r>
    <n v="50383"/>
    <x v="1"/>
    <n v="2"/>
    <x v="0"/>
    <n v="3"/>
    <n v="9"/>
    <s v="Credit Card"/>
    <s v="Female"/>
    <n v="3"/>
    <n v="3"/>
    <x v="0"/>
    <n v="3"/>
    <x v="1"/>
    <n v="2"/>
    <x v="1"/>
    <n v="14"/>
    <n v="0"/>
    <n v="1"/>
    <n v="2"/>
    <n v="155.61000000000001"/>
    <x v="0"/>
    <x v="0"/>
  </r>
  <r>
    <n v="50384"/>
    <x v="1"/>
    <n v="8"/>
    <x v="0"/>
    <n v="1"/>
    <n v="12"/>
    <s v="Debit Card"/>
    <s v="Male"/>
    <n v="2"/>
    <n v="5"/>
    <x v="0"/>
    <n v="2"/>
    <x v="0"/>
    <n v="2"/>
    <x v="1"/>
    <n v="13"/>
    <n v="11"/>
    <n v="11"/>
    <n v="8"/>
    <n v="166.46"/>
    <x v="1"/>
    <x v="0"/>
  </r>
  <r>
    <n v="50385"/>
    <x v="1"/>
    <n v="6"/>
    <x v="2"/>
    <n v="1"/>
    <n v="12"/>
    <s v="Debit Card"/>
    <s v="Male"/>
    <n v="1"/>
    <n v="3"/>
    <x v="0"/>
    <n v="2"/>
    <x v="2"/>
    <n v="4"/>
    <x v="1"/>
    <n v="23"/>
    <n v="4"/>
    <n v="4"/>
    <n v="7"/>
    <n v="177.25"/>
    <x v="0"/>
    <x v="0"/>
  </r>
  <r>
    <n v="50386"/>
    <x v="1"/>
    <n v="27"/>
    <x v="0"/>
    <n v="2"/>
    <n v="25"/>
    <s v="Credit Card"/>
    <s v="Male"/>
    <n v="2"/>
    <n v="3"/>
    <x v="4"/>
    <n v="4"/>
    <x v="1"/>
    <n v="3"/>
    <x v="1"/>
    <n v="15"/>
    <n v="3"/>
    <n v="7"/>
    <n v="1"/>
    <n v="207.25"/>
    <x v="3"/>
    <x v="0"/>
  </r>
  <r>
    <n v="50387"/>
    <x v="1"/>
    <n v="9"/>
    <x v="0"/>
    <n v="1"/>
    <n v="15"/>
    <s v="Credit Card"/>
    <s v="Male"/>
    <n v="2"/>
    <n v="4"/>
    <x v="0"/>
    <n v="4"/>
    <x v="2"/>
    <n v="3"/>
    <x v="0"/>
    <n v="11"/>
    <n v="1"/>
    <n v="1"/>
    <n v="2"/>
    <n v="188.47"/>
    <x v="1"/>
    <x v="0"/>
  </r>
  <r>
    <n v="50388"/>
    <x v="1"/>
    <n v="9"/>
    <x v="1"/>
    <n v="1"/>
    <n v="9"/>
    <s v="CC"/>
    <s v="Male"/>
    <n v="2"/>
    <n v="4"/>
    <x v="1"/>
    <n v="2"/>
    <x v="0"/>
    <n v="1"/>
    <x v="1"/>
    <n v="13"/>
    <n v="0"/>
    <n v="1"/>
    <n v="1"/>
    <n v="120.44999999999999"/>
    <x v="1"/>
    <x v="1"/>
  </r>
  <r>
    <n v="50389"/>
    <x v="0"/>
    <n v="0"/>
    <x v="0"/>
    <n v="1"/>
    <n v="16"/>
    <s v="Credit Card"/>
    <s v="Male"/>
    <n v="2"/>
    <n v="3"/>
    <x v="2"/>
    <n v="3"/>
    <x v="0"/>
    <n v="2"/>
    <x v="0"/>
    <n v="11"/>
    <n v="0"/>
    <n v="1"/>
    <n v="1"/>
    <n v="110.09"/>
    <x v="0"/>
    <x v="1"/>
  </r>
  <r>
    <n v="50390"/>
    <x v="0"/>
    <n v="0"/>
    <x v="2"/>
    <n v="1"/>
    <n v="9"/>
    <s v="Debit Card"/>
    <s v="Male"/>
    <n v="3"/>
    <n v="3"/>
    <x v="1"/>
    <n v="5"/>
    <x v="0"/>
    <n v="2"/>
    <x v="0"/>
    <n v="11"/>
    <n v="9"/>
    <n v="9"/>
    <n v="7"/>
    <n v="133.47999999999999"/>
    <x v="0"/>
    <x v="1"/>
  </r>
  <r>
    <n v="50391"/>
    <x v="1"/>
    <n v="9"/>
    <x v="2"/>
    <n v="1"/>
    <n v="9"/>
    <s v="Debit Card"/>
    <s v="Male"/>
    <n v="2"/>
    <n v="4"/>
    <x v="2"/>
    <n v="3"/>
    <x v="1"/>
    <n v="2"/>
    <x v="1"/>
    <n v="18"/>
    <n v="1"/>
    <n v="1"/>
    <n v="0"/>
    <n v="112.81"/>
    <x v="1"/>
    <x v="1"/>
  </r>
  <r>
    <n v="50392"/>
    <x v="1"/>
    <n v="0"/>
    <x v="1"/>
    <n v="1"/>
    <n v="10"/>
    <s v="CC"/>
    <s v="Male"/>
    <n v="3"/>
    <n v="2"/>
    <x v="1"/>
    <n v="5"/>
    <x v="1"/>
    <n v="3"/>
    <x v="1"/>
    <n v="16"/>
    <n v="0"/>
    <n v="1"/>
    <n v="2"/>
    <n v="128.19"/>
    <x v="0"/>
    <x v="1"/>
  </r>
  <r>
    <n v="50393"/>
    <x v="1"/>
    <n v="0"/>
    <x v="1"/>
    <n v="3"/>
    <n v="14"/>
    <s v="Debit Card"/>
    <s v="Male"/>
    <n v="2"/>
    <n v="2"/>
    <x v="0"/>
    <n v="4"/>
    <x v="1"/>
    <n v="1"/>
    <x v="1"/>
    <n v="22"/>
    <n v="0"/>
    <n v="1"/>
    <n v="2"/>
    <n v="148.51"/>
    <x v="0"/>
    <x v="1"/>
  </r>
  <r>
    <n v="50394"/>
    <x v="1"/>
    <n v="11"/>
    <x v="1"/>
    <n v="3"/>
    <n v="13"/>
    <s v="E wallet"/>
    <s v="Female"/>
    <n v="2"/>
    <n v="4"/>
    <x v="0"/>
    <n v="2"/>
    <x v="0"/>
    <n v="1"/>
    <x v="1"/>
    <n v="20"/>
    <n v="1"/>
    <n v="1"/>
    <n v="5"/>
    <n v="140.28"/>
    <x v="1"/>
    <x v="1"/>
  </r>
  <r>
    <n v="50395"/>
    <x v="1"/>
    <n v="2"/>
    <x v="2"/>
    <n v="1"/>
    <n v="6"/>
    <s v="Debit Card"/>
    <s v="Male"/>
    <n v="3"/>
    <n v="5"/>
    <x v="1"/>
    <n v="2"/>
    <x v="2"/>
    <n v="2"/>
    <x v="1"/>
    <n v="18"/>
    <n v="2"/>
    <n v="2"/>
    <n v="8"/>
    <n v="127.19999999999999"/>
    <x v="0"/>
    <x v="1"/>
  </r>
  <r>
    <n v="50396"/>
    <x v="1"/>
    <n v="21"/>
    <x v="0"/>
    <n v="3"/>
    <n v="8"/>
    <s v="E wallet"/>
    <s v="Male"/>
    <n v="2"/>
    <n v="2"/>
    <x v="0"/>
    <n v="4"/>
    <x v="1"/>
    <n v="4"/>
    <x v="1"/>
    <n v="12"/>
    <n v="2"/>
    <n v="2"/>
    <n v="2"/>
    <n v="181.2"/>
    <x v="2"/>
    <x v="0"/>
  </r>
  <r>
    <n v="50397"/>
    <x v="1"/>
    <n v="0"/>
    <x v="2"/>
    <n v="3"/>
    <n v="9"/>
    <s v="Credit Card"/>
    <s v="Female"/>
    <n v="3"/>
    <n v="2"/>
    <x v="0"/>
    <n v="2"/>
    <x v="2"/>
    <n v="2"/>
    <x v="0"/>
    <n v="20"/>
    <n v="1"/>
    <n v="1"/>
    <n v="4"/>
    <n v="146.47"/>
    <x v="0"/>
    <x v="1"/>
  </r>
  <r>
    <n v="50398"/>
    <x v="1"/>
    <n v="10"/>
    <x v="1"/>
    <n v="1"/>
    <n v="16"/>
    <s v="Debit Card"/>
    <s v="Male"/>
    <n v="3"/>
    <n v="2"/>
    <x v="2"/>
    <n v="2"/>
    <x v="0"/>
    <n v="4"/>
    <x v="1"/>
    <n v="17"/>
    <n v="1"/>
    <n v="1"/>
    <n v="0"/>
    <n v="146.80000000000001"/>
    <x v="1"/>
    <x v="1"/>
  </r>
  <r>
    <n v="50399"/>
    <x v="1"/>
    <n v="23"/>
    <x v="1"/>
    <n v="1"/>
    <n v="34"/>
    <s v="CC"/>
    <s v="Male"/>
    <n v="3"/>
    <n v="2"/>
    <x v="1"/>
    <n v="3"/>
    <x v="1"/>
    <n v="2"/>
    <x v="0"/>
    <n v="11"/>
    <n v="3"/>
    <n v="3"/>
    <n v="8"/>
    <n v="132.21"/>
    <x v="2"/>
    <x v="1"/>
  </r>
  <r>
    <n v="50400"/>
    <x v="1"/>
    <n v="7"/>
    <x v="0"/>
    <n v="1"/>
    <n v="15"/>
    <s v="Credit Card"/>
    <s v="Female"/>
    <n v="2"/>
    <n v="4"/>
    <x v="4"/>
    <n v="4"/>
    <x v="0"/>
    <n v="2"/>
    <x v="1"/>
    <n v="14"/>
    <n v="4"/>
    <n v="7"/>
    <n v="7"/>
    <n v="186.21"/>
    <x v="1"/>
    <x v="0"/>
  </r>
  <r>
    <n v="50401"/>
    <x v="0"/>
    <n v="0"/>
    <x v="1"/>
    <n v="3"/>
    <n v="9"/>
    <s v="Debit Card"/>
    <s v="Female"/>
    <n v="3"/>
    <n v="3"/>
    <x v="0"/>
    <n v="3"/>
    <x v="0"/>
    <n v="10"/>
    <x v="1"/>
    <n v="14"/>
    <n v="1"/>
    <n v="2"/>
    <n v="0"/>
    <n v="145.77000000000001"/>
    <x v="0"/>
    <x v="1"/>
  </r>
  <r>
    <n v="50402"/>
    <x v="1"/>
    <n v="12"/>
    <x v="1"/>
    <n v="1"/>
    <n v="8"/>
    <s v="COD"/>
    <s v="Female"/>
    <n v="3"/>
    <n v="4"/>
    <x v="0"/>
    <n v="3"/>
    <x v="0"/>
    <n v="2"/>
    <x v="1"/>
    <n v="11"/>
    <n v="2"/>
    <n v="11"/>
    <n v="10"/>
    <n v="145.53"/>
    <x v="1"/>
    <x v="1"/>
  </r>
  <r>
    <n v="50403"/>
    <x v="1"/>
    <n v="5"/>
    <x v="0"/>
    <n v="3"/>
    <n v="16"/>
    <s v="E wallet"/>
    <s v="Male"/>
    <n v="2"/>
    <n v="3"/>
    <x v="0"/>
    <n v="2"/>
    <x v="0"/>
    <n v="2"/>
    <x v="1"/>
    <n v="12"/>
    <n v="0"/>
    <n v="1"/>
    <n v="8"/>
    <n v="153.96"/>
    <x v="0"/>
    <x v="0"/>
  </r>
  <r>
    <n v="50404"/>
    <x v="0"/>
    <n v="13"/>
    <x v="2"/>
    <n v="3"/>
    <n v="14"/>
    <s v="COD"/>
    <s v="Male"/>
    <n v="2"/>
    <n v="3"/>
    <x v="0"/>
    <n v="3"/>
    <x v="1"/>
    <n v="4"/>
    <x v="0"/>
    <n v="14"/>
    <n v="1"/>
    <n v="1"/>
    <n v="3"/>
    <n v="167.96"/>
    <x v="2"/>
    <x v="0"/>
  </r>
  <r>
    <n v="50405"/>
    <x v="1"/>
    <n v="11"/>
    <x v="0"/>
    <n v="1"/>
    <n v="6"/>
    <s v="Debit Card"/>
    <s v="Female"/>
    <n v="2"/>
    <n v="2"/>
    <x v="0"/>
    <n v="2"/>
    <x v="0"/>
    <n v="1"/>
    <x v="1"/>
    <n v="13"/>
    <n v="1"/>
    <n v="1"/>
    <n v="8"/>
    <n v="176.25"/>
    <x v="1"/>
    <x v="0"/>
  </r>
  <r>
    <n v="50406"/>
    <x v="1"/>
    <n v="0"/>
    <x v="0"/>
    <n v="1"/>
    <n v="6"/>
    <s v="Debit Card"/>
    <s v="Female"/>
    <n v="3"/>
    <n v="3"/>
    <x v="4"/>
    <n v="5"/>
    <x v="1"/>
    <n v="2"/>
    <x v="1"/>
    <n v="11"/>
    <n v="1"/>
    <n v="1"/>
    <n v="7"/>
    <n v="174.12"/>
    <x v="0"/>
    <x v="0"/>
  </r>
  <r>
    <n v="50407"/>
    <x v="1"/>
    <n v="5"/>
    <x v="0"/>
    <n v="1"/>
    <n v="9"/>
    <s v="Debit Card"/>
    <s v="Female"/>
    <n v="2"/>
    <n v="3"/>
    <x v="4"/>
    <n v="2"/>
    <x v="0"/>
    <n v="4"/>
    <x v="1"/>
    <n v="15"/>
    <n v="3"/>
    <n v="7"/>
    <n v="3"/>
    <n v="211.58999999999997"/>
    <x v="0"/>
    <x v="0"/>
  </r>
  <r>
    <n v="50408"/>
    <x v="1"/>
    <n v="20"/>
    <x v="0"/>
    <n v="3"/>
    <n v="20"/>
    <s v="E wallet"/>
    <s v="Male"/>
    <n v="2"/>
    <n v="3"/>
    <x v="0"/>
    <n v="5"/>
    <x v="0"/>
    <n v="3"/>
    <x v="1"/>
    <n v="12"/>
    <n v="0"/>
    <n v="1"/>
    <n v="7"/>
    <n v="149.6"/>
    <x v="2"/>
    <x v="1"/>
  </r>
  <r>
    <n v="50409"/>
    <x v="1"/>
    <n v="13"/>
    <x v="2"/>
    <n v="3"/>
    <n v="11"/>
    <s v="Debit Card"/>
    <s v="Male"/>
    <n v="2"/>
    <n v="4"/>
    <x v="4"/>
    <n v="5"/>
    <x v="1"/>
    <n v="6"/>
    <x v="0"/>
    <n v="21"/>
    <n v="0"/>
    <n v="1"/>
    <n v="12"/>
    <n v="204.75"/>
    <x v="2"/>
    <x v="0"/>
  </r>
  <r>
    <n v="50410"/>
    <x v="1"/>
    <n v="26"/>
    <x v="0"/>
    <n v="1"/>
    <n v="13"/>
    <s v="Debit Card"/>
    <s v="Male"/>
    <n v="2"/>
    <n v="2"/>
    <x v="5"/>
    <n v="3"/>
    <x v="1"/>
    <n v="4"/>
    <x v="1"/>
    <n v="19"/>
    <n v="0"/>
    <n v="2"/>
    <n v="3"/>
    <n v="248.14"/>
    <x v="3"/>
    <x v="0"/>
  </r>
  <r>
    <n v="50411"/>
    <x v="1"/>
    <n v="14"/>
    <x v="0"/>
    <n v="2"/>
    <n v="16"/>
    <s v="UPI"/>
    <s v="Male"/>
    <n v="3"/>
    <n v="4"/>
    <x v="3"/>
    <n v="2"/>
    <x v="2"/>
    <n v="4"/>
    <x v="1"/>
    <n v="15"/>
    <n v="1"/>
    <n v="12"/>
    <n v="6"/>
    <n v="291.41000000000003"/>
    <x v="2"/>
    <x v="2"/>
  </r>
  <r>
    <n v="50412"/>
    <x v="1"/>
    <n v="30"/>
    <x v="0"/>
    <n v="3"/>
    <n v="22"/>
    <s v="E wallet"/>
    <s v="Male"/>
    <n v="2"/>
    <n v="3"/>
    <x v="0"/>
    <n v="5"/>
    <x v="0"/>
    <n v="9"/>
    <x v="1"/>
    <n v="14"/>
    <n v="1"/>
    <n v="2"/>
    <n v="2"/>
    <n v="154.05000000000001"/>
    <x v="3"/>
    <x v="0"/>
  </r>
  <r>
    <n v="50413"/>
    <x v="1"/>
    <n v="0"/>
    <x v="2"/>
    <n v="1"/>
    <n v="16"/>
    <s v="Debit Card"/>
    <s v="Male"/>
    <n v="2"/>
    <n v="3"/>
    <x v="4"/>
    <n v="5"/>
    <x v="2"/>
    <n v="2"/>
    <x v="1"/>
    <n v="21"/>
    <n v="1"/>
    <n v="1"/>
    <n v="7"/>
    <n v="187.93"/>
    <x v="0"/>
    <x v="0"/>
  </r>
  <r>
    <n v="50414"/>
    <x v="1"/>
    <n v="14"/>
    <x v="0"/>
    <n v="2"/>
    <n v="6"/>
    <s v="UPI"/>
    <s v="Male"/>
    <n v="2"/>
    <n v="4"/>
    <x v="3"/>
    <n v="3"/>
    <x v="1"/>
    <n v="2"/>
    <x v="1"/>
    <n v="12"/>
    <n v="1"/>
    <n v="2"/>
    <n v="10"/>
    <n v="291.89"/>
    <x v="2"/>
    <x v="2"/>
  </r>
  <r>
    <n v="50415"/>
    <x v="1"/>
    <n v="23"/>
    <x v="1"/>
    <n v="3"/>
    <n v="14"/>
    <s v="E wallet"/>
    <s v="Male"/>
    <n v="2"/>
    <n v="3"/>
    <x v="2"/>
    <n v="4"/>
    <x v="1"/>
    <n v="8"/>
    <x v="1"/>
    <n v="15"/>
    <n v="1"/>
    <n v="2"/>
    <n v="2"/>
    <n v="138.75"/>
    <x v="2"/>
    <x v="1"/>
  </r>
  <r>
    <n v="50416"/>
    <x v="0"/>
    <n v="9"/>
    <x v="1"/>
    <n v="1"/>
    <n v="6"/>
    <s v="Debit Card"/>
    <s v="Female"/>
    <n v="3"/>
    <n v="5"/>
    <x v="1"/>
    <n v="4"/>
    <x v="0"/>
    <n v="8"/>
    <x v="0"/>
    <n v="13"/>
    <n v="1"/>
    <n v="3"/>
    <n v="7"/>
    <n v="122.16"/>
    <x v="1"/>
    <x v="1"/>
  </r>
  <r>
    <n v="50417"/>
    <x v="1"/>
    <n v="9"/>
    <x v="2"/>
    <n v="1"/>
    <n v="14"/>
    <s v="Debit Card"/>
    <s v="Female"/>
    <n v="3"/>
    <n v="2"/>
    <x v="4"/>
    <n v="5"/>
    <x v="1"/>
    <n v="10"/>
    <x v="1"/>
    <n v="14"/>
    <n v="0"/>
    <n v="1"/>
    <n v="3"/>
    <n v="217.13"/>
    <x v="1"/>
    <x v="0"/>
  </r>
  <r>
    <n v="50418"/>
    <x v="1"/>
    <n v="11"/>
    <x v="0"/>
    <n v="1"/>
    <n v="6"/>
    <s v="Debit Card"/>
    <s v="Female"/>
    <n v="2"/>
    <n v="3"/>
    <x v="4"/>
    <n v="3"/>
    <x v="0"/>
    <n v="5"/>
    <x v="0"/>
    <n v="14"/>
    <n v="0"/>
    <n v="1"/>
    <n v="0"/>
    <n v="178.61"/>
    <x v="1"/>
    <x v="0"/>
  </r>
  <r>
    <n v="50419"/>
    <x v="1"/>
    <n v="17"/>
    <x v="2"/>
    <n v="1"/>
    <n v="30"/>
    <s v="Credit Card"/>
    <s v="Male"/>
    <n v="2"/>
    <n v="5"/>
    <x v="2"/>
    <n v="3"/>
    <x v="0"/>
    <n v="3"/>
    <x v="1"/>
    <n v="14"/>
    <n v="0"/>
    <n v="1"/>
    <n v="4"/>
    <n v="137.08000000000001"/>
    <x v="2"/>
    <x v="1"/>
  </r>
  <r>
    <n v="50420"/>
    <x v="1"/>
    <n v="20"/>
    <x v="2"/>
    <n v="3"/>
    <n v="9"/>
    <s v="Credit Card"/>
    <s v="Female"/>
    <n v="2"/>
    <n v="3"/>
    <x v="5"/>
    <n v="3"/>
    <x v="2"/>
    <n v="10"/>
    <x v="0"/>
    <n v="12"/>
    <n v="7"/>
    <n v="2"/>
    <n v="13"/>
    <n v="237.7"/>
    <x v="2"/>
    <x v="0"/>
  </r>
  <r>
    <n v="50421"/>
    <x v="1"/>
    <n v="3"/>
    <x v="0"/>
    <n v="3"/>
    <n v="33"/>
    <s v="E wallet"/>
    <s v="Male"/>
    <n v="2"/>
    <n v="3"/>
    <x v="0"/>
    <n v="2"/>
    <x v="2"/>
    <n v="8"/>
    <x v="1"/>
    <n v="23"/>
    <n v="4"/>
    <n v="7"/>
    <n v="7"/>
    <n v="153.04"/>
    <x v="0"/>
    <x v="0"/>
  </r>
  <r>
    <n v="50422"/>
    <x v="1"/>
    <n v="2"/>
    <x v="1"/>
    <n v="3"/>
    <n v="14"/>
    <s v="Debit Card"/>
    <s v="Male"/>
    <n v="2"/>
    <n v="3"/>
    <x v="1"/>
    <n v="3"/>
    <x v="0"/>
    <n v="2"/>
    <x v="1"/>
    <n v="11"/>
    <n v="0"/>
    <n v="1"/>
    <n v="0"/>
    <n v="126.41999999999999"/>
    <x v="0"/>
    <x v="1"/>
  </r>
  <r>
    <n v="50423"/>
    <x v="0"/>
    <n v="5"/>
    <x v="2"/>
    <n v="1"/>
    <n v="25"/>
    <s v="CC"/>
    <s v="Male"/>
    <n v="3"/>
    <n v="2"/>
    <x v="1"/>
    <n v="3"/>
    <x v="2"/>
    <n v="7"/>
    <x v="0"/>
    <n v="12"/>
    <n v="2"/>
    <n v="2"/>
    <n v="2"/>
    <n v="127.59"/>
    <x v="0"/>
    <x v="1"/>
  </r>
  <r>
    <n v="50424"/>
    <x v="1"/>
    <n v="16"/>
    <x v="2"/>
    <n v="3"/>
    <n v="21"/>
    <s v="Debit Card"/>
    <s v="Male"/>
    <n v="2"/>
    <n v="4"/>
    <x v="0"/>
    <n v="2"/>
    <x v="1"/>
    <n v="4"/>
    <x v="1"/>
    <n v="18"/>
    <n v="0"/>
    <n v="2"/>
    <n v="2"/>
    <n v="168.04"/>
    <x v="2"/>
    <x v="0"/>
  </r>
  <r>
    <n v="50425"/>
    <x v="1"/>
    <n v="7"/>
    <x v="0"/>
    <n v="1"/>
    <n v="14"/>
    <s v="Credit Card"/>
    <s v="Female"/>
    <n v="3"/>
    <n v="3"/>
    <x v="0"/>
    <n v="3"/>
    <x v="0"/>
    <n v="4"/>
    <x v="1"/>
    <n v="11"/>
    <n v="1"/>
    <n v="4"/>
    <n v="3"/>
    <n v="161.41999999999999"/>
    <x v="1"/>
    <x v="0"/>
  </r>
  <r>
    <n v="50426"/>
    <x v="1"/>
    <n v="0"/>
    <x v="1"/>
    <n v="1"/>
    <n v="14"/>
    <s v="CC"/>
    <s v="Male"/>
    <n v="2"/>
    <n v="3"/>
    <x v="1"/>
    <n v="5"/>
    <x v="1"/>
    <n v="2"/>
    <x v="1"/>
    <n v="14"/>
    <n v="0"/>
    <n v="1"/>
    <n v="2"/>
    <n v="125"/>
    <x v="0"/>
    <x v="1"/>
  </r>
  <r>
    <n v="50427"/>
    <x v="1"/>
    <n v="12"/>
    <x v="0"/>
    <n v="2"/>
    <n v="9"/>
    <s v="UPI"/>
    <s v="Female"/>
    <n v="2"/>
    <n v="2"/>
    <x v="0"/>
    <n v="4"/>
    <x v="1"/>
    <n v="10"/>
    <x v="1"/>
    <n v="15"/>
    <n v="3"/>
    <n v="3"/>
    <n v="6"/>
    <n v="163.89"/>
    <x v="1"/>
    <x v="0"/>
  </r>
  <r>
    <n v="50428"/>
    <x v="1"/>
    <n v="29"/>
    <x v="0"/>
    <n v="1"/>
    <n v="15"/>
    <s v="Credit Card"/>
    <s v="Male"/>
    <n v="2"/>
    <n v="3"/>
    <x v="5"/>
    <n v="2"/>
    <x v="1"/>
    <n v="8"/>
    <x v="1"/>
    <n v="11"/>
    <n v="0"/>
    <n v="1"/>
    <n v="3"/>
    <n v="211.02999999999997"/>
    <x v="3"/>
    <x v="0"/>
  </r>
  <r>
    <n v="50429"/>
    <x v="1"/>
    <n v="13"/>
    <x v="1"/>
    <n v="1"/>
    <n v="14"/>
    <s v="CC"/>
    <s v="Female"/>
    <n v="2"/>
    <n v="4"/>
    <x v="1"/>
    <n v="2"/>
    <x v="0"/>
    <n v="1"/>
    <x v="0"/>
    <n v="20"/>
    <n v="2"/>
    <n v="2"/>
    <n v="3"/>
    <n v="123.41999999999999"/>
    <x v="2"/>
    <x v="1"/>
  </r>
  <r>
    <n v="50430"/>
    <x v="1"/>
    <n v="0"/>
    <x v="0"/>
    <n v="1"/>
    <n v="13"/>
    <s v="Credit Card"/>
    <s v="Female"/>
    <n v="2"/>
    <n v="4"/>
    <x v="0"/>
    <n v="5"/>
    <x v="0"/>
    <n v="9"/>
    <x v="1"/>
    <n v="19"/>
    <n v="1"/>
    <n v="1"/>
    <n v="7"/>
    <n v="168.11"/>
    <x v="0"/>
    <x v="0"/>
  </r>
  <r>
    <n v="50431"/>
    <x v="1"/>
    <n v="9"/>
    <x v="1"/>
    <n v="3"/>
    <n v="16"/>
    <s v="E wallet"/>
    <s v="Male"/>
    <n v="2"/>
    <n v="3"/>
    <x v="1"/>
    <n v="4"/>
    <x v="2"/>
    <n v="2"/>
    <x v="1"/>
    <n v="14"/>
    <n v="0"/>
    <n v="2"/>
    <n v="2"/>
    <n v="122.97"/>
    <x v="1"/>
    <x v="1"/>
  </r>
  <r>
    <n v="50432"/>
    <x v="1"/>
    <n v="26"/>
    <x v="1"/>
    <n v="1"/>
    <n v="14"/>
    <s v="Debit Card"/>
    <s v="Male"/>
    <n v="2"/>
    <n v="3"/>
    <x v="0"/>
    <n v="2"/>
    <x v="0"/>
    <n v="3"/>
    <x v="1"/>
    <n v="17"/>
    <n v="1"/>
    <n v="2"/>
    <n v="2"/>
    <n v="124.5"/>
    <x v="3"/>
    <x v="1"/>
  </r>
  <r>
    <n v="50433"/>
    <x v="1"/>
    <n v="8"/>
    <x v="2"/>
    <n v="1"/>
    <n v="8"/>
    <s v="Debit Card"/>
    <s v="Female"/>
    <n v="3"/>
    <n v="3"/>
    <x v="0"/>
    <n v="5"/>
    <x v="2"/>
    <n v="3"/>
    <x v="1"/>
    <n v="11"/>
    <n v="0"/>
    <n v="1"/>
    <n v="0"/>
    <n v="150.93"/>
    <x v="1"/>
    <x v="0"/>
  </r>
  <r>
    <n v="50434"/>
    <x v="1"/>
    <n v="5"/>
    <x v="2"/>
    <n v="1"/>
    <n v="30"/>
    <s v="Debit Card"/>
    <s v="Male"/>
    <n v="3"/>
    <n v="3"/>
    <x v="0"/>
    <n v="2"/>
    <x v="1"/>
    <n v="2"/>
    <x v="1"/>
    <n v="15"/>
    <n v="2"/>
    <n v="4"/>
    <n v="7"/>
    <n v="153.09"/>
    <x v="0"/>
    <x v="0"/>
  </r>
  <r>
    <n v="50435"/>
    <x v="1"/>
    <n v="11"/>
    <x v="1"/>
    <n v="1"/>
    <n v="8"/>
    <s v="CC"/>
    <s v="Male"/>
    <n v="3"/>
    <n v="3"/>
    <x v="1"/>
    <n v="3"/>
    <x v="1"/>
    <n v="7"/>
    <x v="0"/>
    <n v="13"/>
    <n v="0"/>
    <n v="1"/>
    <n v="1"/>
    <n v="130.57"/>
    <x v="1"/>
    <x v="1"/>
  </r>
  <r>
    <n v="50436"/>
    <x v="1"/>
    <n v="7"/>
    <x v="0"/>
    <n v="1"/>
    <n v="14"/>
    <s v="Debit Card"/>
    <s v="Female"/>
    <n v="2"/>
    <n v="3"/>
    <x v="0"/>
    <n v="5"/>
    <x v="2"/>
    <n v="4"/>
    <x v="1"/>
    <n v="14"/>
    <n v="1"/>
    <n v="1"/>
    <n v="0"/>
    <n v="151.21"/>
    <x v="1"/>
    <x v="0"/>
  </r>
  <r>
    <n v="50437"/>
    <x v="1"/>
    <n v="25"/>
    <x v="0"/>
    <n v="3"/>
    <n v="9"/>
    <s v="E wallet"/>
    <s v="Male"/>
    <n v="2"/>
    <n v="4"/>
    <x v="5"/>
    <n v="5"/>
    <x v="1"/>
    <n v="2"/>
    <x v="1"/>
    <n v="11"/>
    <n v="1"/>
    <n v="1"/>
    <n v="16"/>
    <n v="268.56"/>
    <x v="3"/>
    <x v="2"/>
  </r>
  <r>
    <n v="50438"/>
    <x v="0"/>
    <n v="0"/>
    <x v="1"/>
    <n v="1"/>
    <n v="6"/>
    <s v="UPI"/>
    <s v="Male"/>
    <n v="3"/>
    <n v="3"/>
    <x v="1"/>
    <n v="2"/>
    <x v="0"/>
    <n v="2"/>
    <x v="0"/>
    <n v="13"/>
    <n v="5"/>
    <n v="7"/>
    <n v="8"/>
    <n v="126.86000000000001"/>
    <x v="0"/>
    <x v="1"/>
  </r>
  <r>
    <n v="50439"/>
    <x v="1"/>
    <n v="0"/>
    <x v="0"/>
    <n v="3"/>
    <n v="32"/>
    <s v="Credit Card"/>
    <s v="Female"/>
    <n v="2"/>
    <n v="3"/>
    <x v="0"/>
    <n v="2"/>
    <x v="0"/>
    <n v="2"/>
    <x v="1"/>
    <n v="23"/>
    <n v="0"/>
    <n v="1"/>
    <n v="4"/>
    <n v="161.80000000000001"/>
    <x v="0"/>
    <x v="0"/>
  </r>
  <r>
    <n v="50440"/>
    <x v="1"/>
    <n v="18"/>
    <x v="0"/>
    <n v="3"/>
    <n v="8"/>
    <s v="COD"/>
    <s v="Male"/>
    <n v="2"/>
    <n v="5"/>
    <x v="0"/>
    <n v="3"/>
    <x v="0"/>
    <n v="1"/>
    <x v="1"/>
    <n v="13"/>
    <n v="0"/>
    <n v="3"/>
    <n v="1"/>
    <n v="166.32"/>
    <x v="2"/>
    <x v="0"/>
  </r>
  <r>
    <n v="50441"/>
    <x v="1"/>
    <n v="0"/>
    <x v="1"/>
    <n v="1"/>
    <n v="16"/>
    <s v="Credit Card"/>
    <s v="Male"/>
    <n v="3"/>
    <n v="2"/>
    <x v="1"/>
    <n v="3"/>
    <x v="0"/>
    <n v="2"/>
    <x v="1"/>
    <n v="18"/>
    <n v="1"/>
    <n v="1"/>
    <n v="2"/>
    <n v="135.05000000000001"/>
    <x v="0"/>
    <x v="1"/>
  </r>
  <r>
    <n v="50442"/>
    <x v="0"/>
    <n v="10"/>
    <x v="2"/>
    <n v="3"/>
    <n v="33"/>
    <s v="Debit Card"/>
    <s v="Female"/>
    <n v="3"/>
    <n v="1"/>
    <x v="0"/>
    <n v="3"/>
    <x v="0"/>
    <n v="5"/>
    <x v="0"/>
    <n v="12"/>
    <n v="1"/>
    <n v="1"/>
    <n v="3"/>
    <n v="163.97"/>
    <x v="1"/>
    <x v="0"/>
  </r>
  <r>
    <n v="50443"/>
    <x v="1"/>
    <n v="7"/>
    <x v="0"/>
    <n v="3"/>
    <n v="8"/>
    <s v="UPI"/>
    <s v="Male"/>
    <n v="2"/>
    <n v="3"/>
    <x v="0"/>
    <n v="2"/>
    <x v="0"/>
    <n v="2"/>
    <x v="1"/>
    <n v="22"/>
    <n v="0"/>
    <n v="1"/>
    <n v="4"/>
    <n v="162.74"/>
    <x v="1"/>
    <x v="0"/>
  </r>
  <r>
    <n v="50444"/>
    <x v="0"/>
    <n v="18"/>
    <x v="0"/>
    <n v="1"/>
    <n v="8"/>
    <s v="Credit Card"/>
    <s v="Male"/>
    <n v="3"/>
    <n v="3"/>
    <x v="3"/>
    <n v="5"/>
    <x v="1"/>
    <n v="6"/>
    <x v="0"/>
    <n v="15"/>
    <n v="1"/>
    <n v="1"/>
    <n v="4"/>
    <n v="298.58999999999997"/>
    <x v="2"/>
    <x v="2"/>
  </r>
  <r>
    <n v="50445"/>
    <x v="1"/>
    <n v="9"/>
    <x v="2"/>
    <n v="3"/>
    <n v="14"/>
    <s v="Debit Card"/>
    <s v="Male"/>
    <n v="3"/>
    <n v="4"/>
    <x v="4"/>
    <n v="5"/>
    <x v="0"/>
    <n v="2"/>
    <x v="1"/>
    <n v="15"/>
    <n v="0"/>
    <n v="1"/>
    <n v="9"/>
    <n v="175.87"/>
    <x v="1"/>
    <x v="0"/>
  </r>
  <r>
    <n v="50446"/>
    <x v="1"/>
    <n v="25"/>
    <x v="2"/>
    <n v="1"/>
    <n v="25"/>
    <s v="Credit Card"/>
    <s v="Male"/>
    <n v="2"/>
    <n v="3"/>
    <x v="2"/>
    <n v="2"/>
    <x v="1"/>
    <n v="1"/>
    <x v="1"/>
    <n v="18"/>
    <n v="1"/>
    <n v="1"/>
    <n v="2"/>
    <n v="142.58000000000001"/>
    <x v="3"/>
    <x v="1"/>
  </r>
  <r>
    <n v="50447"/>
    <x v="1"/>
    <n v="0"/>
    <x v="2"/>
    <n v="1"/>
    <n v="6"/>
    <s v="Debit Card"/>
    <s v="Female"/>
    <n v="3"/>
    <n v="5"/>
    <x v="2"/>
    <n v="2"/>
    <x v="2"/>
    <n v="4"/>
    <x v="1"/>
    <n v="14"/>
    <n v="2"/>
    <n v="2"/>
    <n v="0"/>
    <n v="143.63999999999999"/>
    <x v="0"/>
    <x v="1"/>
  </r>
  <r>
    <n v="50448"/>
    <x v="1"/>
    <n v="2"/>
    <x v="1"/>
    <n v="1"/>
    <n v="33"/>
    <s v="Credit Card"/>
    <s v="Female"/>
    <n v="3"/>
    <n v="3"/>
    <x v="0"/>
    <n v="3"/>
    <x v="1"/>
    <n v="5"/>
    <x v="1"/>
    <n v="12"/>
    <n v="1"/>
    <n v="1"/>
    <n v="1"/>
    <n v="143.35"/>
    <x v="0"/>
    <x v="1"/>
  </r>
  <r>
    <n v="50449"/>
    <x v="0"/>
    <n v="0"/>
    <x v="0"/>
    <n v="3"/>
    <n v="14"/>
    <s v="COD"/>
    <s v="Male"/>
    <n v="2"/>
    <n v="4"/>
    <x v="0"/>
    <n v="5"/>
    <x v="0"/>
    <n v="7"/>
    <x v="1"/>
    <n v="17"/>
    <n v="1"/>
    <n v="1"/>
    <n v="2"/>
    <n v="153.26"/>
    <x v="0"/>
    <x v="0"/>
  </r>
  <r>
    <n v="50450"/>
    <x v="1"/>
    <n v="7"/>
    <x v="1"/>
    <n v="1"/>
    <n v="6"/>
    <s v="Debit Card"/>
    <s v="Female"/>
    <n v="3"/>
    <n v="1"/>
    <x v="1"/>
    <n v="2"/>
    <x v="0"/>
    <n v="3"/>
    <x v="1"/>
    <n v="16"/>
    <n v="0"/>
    <n v="1"/>
    <n v="3"/>
    <n v="132.80000000000001"/>
    <x v="1"/>
    <x v="1"/>
  </r>
  <r>
    <n v="50451"/>
    <x v="1"/>
    <n v="27"/>
    <x v="0"/>
    <n v="1"/>
    <n v="25"/>
    <s v="Credit Card"/>
    <s v="Female"/>
    <n v="3"/>
    <n v="3"/>
    <x v="0"/>
    <n v="5"/>
    <x v="2"/>
    <n v="10"/>
    <x v="0"/>
    <n v="11"/>
    <n v="0"/>
    <n v="1"/>
    <n v="4"/>
    <n v="154.85"/>
    <x v="3"/>
    <x v="0"/>
  </r>
  <r>
    <n v="50452"/>
    <x v="1"/>
    <n v="2"/>
    <x v="2"/>
    <n v="3"/>
    <n v="5"/>
    <s v="E wallet"/>
    <s v="Male"/>
    <n v="2"/>
    <n v="3"/>
    <x v="0"/>
    <n v="2"/>
    <x v="1"/>
    <n v="1"/>
    <x v="1"/>
    <n v="19"/>
    <n v="0"/>
    <n v="1"/>
    <n v="1"/>
    <n v="143.41999999999999"/>
    <x v="0"/>
    <x v="1"/>
  </r>
  <r>
    <n v="50453"/>
    <x v="1"/>
    <n v="10"/>
    <x v="1"/>
    <n v="1"/>
    <n v="16"/>
    <s v="Debit Card"/>
    <s v="Female"/>
    <n v="3"/>
    <n v="3"/>
    <x v="1"/>
    <n v="5"/>
    <x v="2"/>
    <n v="1"/>
    <x v="0"/>
    <n v="13"/>
    <n v="3"/>
    <n v="4"/>
    <n v="3"/>
    <n v="127.82"/>
    <x v="1"/>
    <x v="1"/>
  </r>
  <r>
    <n v="50454"/>
    <x v="1"/>
    <n v="11"/>
    <x v="2"/>
    <n v="1"/>
    <n v="8"/>
    <s v="Debit Card"/>
    <s v="Female"/>
    <n v="3"/>
    <n v="1"/>
    <x v="0"/>
    <n v="5"/>
    <x v="0"/>
    <n v="7"/>
    <x v="0"/>
    <n v="12"/>
    <n v="4"/>
    <n v="4"/>
    <n v="12"/>
    <n v="159.80000000000001"/>
    <x v="1"/>
    <x v="0"/>
  </r>
  <r>
    <n v="50455"/>
    <x v="1"/>
    <n v="7"/>
    <x v="1"/>
    <n v="1"/>
    <n v="8"/>
    <s v="Credit Card"/>
    <s v="Female"/>
    <n v="2"/>
    <n v="4"/>
    <x v="2"/>
    <n v="5"/>
    <x v="0"/>
    <n v="2"/>
    <x v="1"/>
    <n v="11"/>
    <n v="1"/>
    <n v="1"/>
    <n v="3"/>
    <n v="143.81"/>
    <x v="1"/>
    <x v="1"/>
  </r>
  <r>
    <n v="50456"/>
    <x v="1"/>
    <n v="8"/>
    <x v="1"/>
    <n v="3"/>
    <n v="14"/>
    <s v="Debit Card"/>
    <s v="Female"/>
    <n v="3"/>
    <n v="3"/>
    <x v="1"/>
    <n v="2"/>
    <x v="1"/>
    <n v="2"/>
    <x v="1"/>
    <n v="16"/>
    <n v="0"/>
    <n v="1"/>
    <n v="2"/>
    <n v="125.72"/>
    <x v="1"/>
    <x v="1"/>
  </r>
  <r>
    <n v="50457"/>
    <x v="1"/>
    <n v="3"/>
    <x v="1"/>
    <n v="1"/>
    <n v="6"/>
    <s v="Debit Card"/>
    <s v="Male"/>
    <n v="2"/>
    <n v="5"/>
    <x v="2"/>
    <n v="3"/>
    <x v="1"/>
    <n v="4"/>
    <x v="1"/>
    <n v="21"/>
    <n v="1"/>
    <n v="1"/>
    <n v="2"/>
    <n v="138.33000000000001"/>
    <x v="0"/>
    <x v="1"/>
  </r>
  <r>
    <n v="50458"/>
    <x v="1"/>
    <n v="13"/>
    <x v="2"/>
    <n v="1"/>
    <n v="8"/>
    <s v="Credit Card"/>
    <s v="Female"/>
    <n v="2"/>
    <n v="1"/>
    <x v="0"/>
    <n v="4"/>
    <x v="1"/>
    <n v="2"/>
    <x v="1"/>
    <n v="24"/>
    <n v="0"/>
    <n v="3"/>
    <n v="7"/>
    <n v="142.44"/>
    <x v="2"/>
    <x v="1"/>
  </r>
  <r>
    <n v="50459"/>
    <x v="1"/>
    <n v="7"/>
    <x v="0"/>
    <n v="3"/>
    <n v="14"/>
    <s v="Debit Card"/>
    <s v="Female"/>
    <n v="3"/>
    <n v="3"/>
    <x v="0"/>
    <n v="5"/>
    <x v="1"/>
    <n v="6"/>
    <x v="1"/>
    <n v="17"/>
    <n v="1"/>
    <n v="1"/>
    <n v="2"/>
    <n v="165"/>
    <x v="1"/>
    <x v="0"/>
  </r>
  <r>
    <n v="50460"/>
    <x v="1"/>
    <n v="15"/>
    <x v="2"/>
    <n v="1"/>
    <n v="14"/>
    <s v="Debit Card"/>
    <s v="Male"/>
    <n v="3"/>
    <n v="3"/>
    <x v="3"/>
    <n v="2"/>
    <x v="2"/>
    <n v="2"/>
    <x v="1"/>
    <n v="13"/>
    <n v="1"/>
    <n v="14"/>
    <n v="9"/>
    <n v="284.3"/>
    <x v="2"/>
    <x v="2"/>
  </r>
  <r>
    <n v="50461"/>
    <x v="0"/>
    <n v="9"/>
    <x v="0"/>
    <n v="1"/>
    <n v="12"/>
    <s v="Debit Card"/>
    <s v="Male"/>
    <n v="3"/>
    <n v="1"/>
    <x v="2"/>
    <n v="5"/>
    <x v="1"/>
    <n v="2"/>
    <x v="0"/>
    <n v="21"/>
    <n v="1"/>
    <n v="1"/>
    <n v="0"/>
    <n v="116.00999999999999"/>
    <x v="1"/>
    <x v="1"/>
  </r>
  <r>
    <n v="50462"/>
    <x v="1"/>
    <n v="0"/>
    <x v="2"/>
    <n v="1"/>
    <n v="15"/>
    <s v="Debit Card"/>
    <s v="Male"/>
    <n v="3"/>
    <n v="4"/>
    <x v="1"/>
    <n v="4"/>
    <x v="2"/>
    <n v="2"/>
    <x v="1"/>
    <n v="11"/>
    <n v="1"/>
    <n v="1"/>
    <n v="0"/>
    <n v="126.94"/>
    <x v="0"/>
    <x v="1"/>
  </r>
  <r>
    <n v="50463"/>
    <x v="1"/>
    <n v="25"/>
    <x v="1"/>
    <n v="1"/>
    <n v="17"/>
    <s v="Debit Card"/>
    <s v="Female"/>
    <n v="3"/>
    <n v="3"/>
    <x v="0"/>
    <n v="3"/>
    <x v="1"/>
    <n v="9"/>
    <x v="1"/>
    <n v="20"/>
    <n v="1"/>
    <n v="1"/>
    <n v="4"/>
    <n v="131.49"/>
    <x v="3"/>
    <x v="1"/>
  </r>
  <r>
    <n v="50464"/>
    <x v="1"/>
    <n v="23"/>
    <x v="0"/>
    <n v="1"/>
    <n v="8"/>
    <s v="Credit Card"/>
    <s v="Male"/>
    <n v="3"/>
    <n v="3"/>
    <x v="5"/>
    <n v="3"/>
    <x v="1"/>
    <n v="6"/>
    <x v="1"/>
    <n v="16"/>
    <n v="1"/>
    <n v="1"/>
    <n v="3"/>
    <n v="276.39"/>
    <x v="2"/>
    <x v="2"/>
  </r>
  <r>
    <n v="50465"/>
    <x v="0"/>
    <n v="0"/>
    <x v="1"/>
    <n v="1"/>
    <n v="14"/>
    <s v="Debit Card"/>
    <s v="Female"/>
    <n v="2"/>
    <n v="4"/>
    <x v="1"/>
    <n v="5"/>
    <x v="1"/>
    <n v="2"/>
    <x v="0"/>
    <n v="11"/>
    <n v="0"/>
    <n v="1"/>
    <n v="0"/>
    <n v="123.19"/>
    <x v="0"/>
    <x v="1"/>
  </r>
  <r>
    <n v="50466"/>
    <x v="1"/>
    <n v="6"/>
    <x v="0"/>
    <n v="1"/>
    <n v="13"/>
    <s v="Credit Card"/>
    <s v="Male"/>
    <n v="2"/>
    <n v="3"/>
    <x v="4"/>
    <n v="3"/>
    <x v="1"/>
    <n v="1"/>
    <x v="1"/>
    <n v="11"/>
    <n v="0"/>
    <n v="3"/>
    <n v="3"/>
    <n v="216.91000000000003"/>
    <x v="0"/>
    <x v="0"/>
  </r>
  <r>
    <n v="50467"/>
    <x v="0"/>
    <n v="0"/>
    <x v="0"/>
    <n v="3"/>
    <n v="22"/>
    <s v="E wallet"/>
    <s v="Female"/>
    <n v="3"/>
    <n v="3"/>
    <x v="0"/>
    <n v="5"/>
    <x v="0"/>
    <n v="6"/>
    <x v="1"/>
    <n v="15"/>
    <n v="1"/>
    <n v="1"/>
    <n v="2"/>
    <n v="153.24"/>
    <x v="0"/>
    <x v="0"/>
  </r>
  <r>
    <n v="50468"/>
    <x v="1"/>
    <n v="20"/>
    <x v="0"/>
    <n v="1"/>
    <n v="8"/>
    <s v="UPI"/>
    <s v="Female"/>
    <n v="2"/>
    <n v="3"/>
    <x v="5"/>
    <n v="2"/>
    <x v="1"/>
    <n v="2"/>
    <x v="0"/>
    <n v="11"/>
    <n v="1"/>
    <n v="3"/>
    <n v="0"/>
    <n v="267.52"/>
    <x v="2"/>
    <x v="2"/>
  </r>
  <r>
    <n v="50469"/>
    <x v="1"/>
    <n v="9"/>
    <x v="0"/>
    <n v="1"/>
    <n v="6"/>
    <s v="UPI"/>
    <s v="Female"/>
    <n v="2"/>
    <n v="3"/>
    <x v="0"/>
    <n v="4"/>
    <x v="1"/>
    <n v="1"/>
    <x v="1"/>
    <n v="15"/>
    <n v="0"/>
    <n v="1"/>
    <n v="5"/>
    <n v="152.28"/>
    <x v="1"/>
    <x v="0"/>
  </r>
  <r>
    <n v="50470"/>
    <x v="1"/>
    <n v="2"/>
    <x v="1"/>
    <n v="1"/>
    <n v="29"/>
    <s v="Debit Card"/>
    <s v="Male"/>
    <n v="3"/>
    <n v="1"/>
    <x v="1"/>
    <n v="3"/>
    <x v="1"/>
    <n v="2"/>
    <x v="1"/>
    <n v="24"/>
    <n v="1"/>
    <n v="1"/>
    <n v="7"/>
    <n v="127"/>
    <x v="0"/>
    <x v="1"/>
  </r>
  <r>
    <n v="50471"/>
    <x v="0"/>
    <n v="20"/>
    <x v="0"/>
    <n v="1"/>
    <n v="8"/>
    <s v="Debit Card"/>
    <s v="Male"/>
    <n v="2"/>
    <n v="3"/>
    <x v="3"/>
    <n v="4"/>
    <x v="0"/>
    <n v="8"/>
    <x v="0"/>
    <n v="15"/>
    <n v="5"/>
    <n v="13"/>
    <n v="8"/>
    <n v="292.45999999999998"/>
    <x v="2"/>
    <x v="2"/>
  </r>
  <r>
    <n v="50472"/>
    <x v="1"/>
    <n v="8"/>
    <x v="1"/>
    <n v="1"/>
    <n v="14"/>
    <s v="Debit Card"/>
    <s v="Female"/>
    <n v="2"/>
    <n v="1"/>
    <x v="1"/>
    <n v="3"/>
    <x v="0"/>
    <n v="4"/>
    <x v="1"/>
    <n v="13"/>
    <n v="0"/>
    <n v="2"/>
    <n v="2"/>
    <n v="125.06"/>
    <x v="1"/>
    <x v="1"/>
  </r>
  <r>
    <n v="50473"/>
    <x v="1"/>
    <n v="15"/>
    <x v="0"/>
    <n v="1"/>
    <n v="6"/>
    <s v="Debit Card"/>
    <s v="Female"/>
    <n v="2"/>
    <n v="4"/>
    <x v="0"/>
    <n v="2"/>
    <x v="1"/>
    <n v="10"/>
    <x v="0"/>
    <n v="13"/>
    <n v="0"/>
    <n v="1"/>
    <n v="2"/>
    <n v="160.62"/>
    <x v="2"/>
    <x v="0"/>
  </r>
  <r>
    <n v="50474"/>
    <x v="0"/>
    <n v="0"/>
    <x v="1"/>
    <n v="1"/>
    <n v="8"/>
    <s v="Credit Card"/>
    <s v="Male"/>
    <n v="2"/>
    <n v="3"/>
    <x v="2"/>
    <n v="3"/>
    <x v="0"/>
    <n v="7"/>
    <x v="1"/>
    <n v="17"/>
    <n v="0"/>
    <n v="2"/>
    <n v="1"/>
    <n v="143.82"/>
    <x v="0"/>
    <x v="1"/>
  </r>
  <r>
    <n v="50475"/>
    <x v="1"/>
    <n v="9"/>
    <x v="1"/>
    <n v="2"/>
    <n v="19"/>
    <s v="UPI"/>
    <s v="Male"/>
    <n v="2"/>
    <n v="3"/>
    <x v="1"/>
    <n v="4"/>
    <x v="1"/>
    <n v="4"/>
    <x v="1"/>
    <n v="13"/>
    <n v="1"/>
    <n v="1"/>
    <n v="4"/>
    <n v="121.43"/>
    <x v="1"/>
    <x v="1"/>
  </r>
  <r>
    <n v="50476"/>
    <x v="1"/>
    <n v="5"/>
    <x v="0"/>
    <n v="1"/>
    <n v="10"/>
    <s v="Debit Card"/>
    <s v="Female"/>
    <n v="3"/>
    <n v="4"/>
    <x v="0"/>
    <n v="3"/>
    <x v="1"/>
    <n v="2"/>
    <x v="1"/>
    <n v="12"/>
    <n v="1"/>
    <n v="6"/>
    <n v="8"/>
    <n v="161.62"/>
    <x v="0"/>
    <x v="0"/>
  </r>
  <r>
    <n v="50477"/>
    <x v="1"/>
    <n v="13"/>
    <x v="2"/>
    <n v="1"/>
    <n v="22"/>
    <s v="Credit Card"/>
    <s v="Male"/>
    <n v="2"/>
    <n v="4"/>
    <x v="0"/>
    <n v="3"/>
    <x v="0"/>
    <n v="7"/>
    <x v="1"/>
    <n v="14"/>
    <n v="1"/>
    <n v="1"/>
    <n v="0"/>
    <n v="150.94"/>
    <x v="2"/>
    <x v="0"/>
  </r>
  <r>
    <n v="50478"/>
    <x v="1"/>
    <n v="3"/>
    <x v="0"/>
    <n v="1"/>
    <n v="8"/>
    <s v="Credit Card"/>
    <s v="Female"/>
    <n v="2"/>
    <n v="4"/>
    <x v="0"/>
    <n v="2"/>
    <x v="0"/>
    <n v="6"/>
    <x v="0"/>
    <n v="24"/>
    <n v="1"/>
    <n v="1"/>
    <n v="0"/>
    <n v="168.77"/>
    <x v="0"/>
    <x v="0"/>
  </r>
  <r>
    <n v="50479"/>
    <x v="1"/>
    <n v="9"/>
    <x v="1"/>
    <n v="1"/>
    <n v="8"/>
    <s v="Debit Card"/>
    <s v="Female"/>
    <n v="3"/>
    <n v="4"/>
    <x v="1"/>
    <n v="3"/>
    <x v="0"/>
    <n v="2"/>
    <x v="1"/>
    <n v="14"/>
    <n v="1"/>
    <n v="1"/>
    <n v="0"/>
    <n v="122.74000000000001"/>
    <x v="1"/>
    <x v="1"/>
  </r>
  <r>
    <n v="50480"/>
    <x v="1"/>
    <n v="15"/>
    <x v="1"/>
    <n v="1"/>
    <n v="35"/>
    <s v="Debit Card"/>
    <s v="Male"/>
    <n v="3"/>
    <n v="3"/>
    <x v="0"/>
    <n v="4"/>
    <x v="1"/>
    <n v="2"/>
    <x v="1"/>
    <n v="13"/>
    <n v="2"/>
    <n v="7"/>
    <n v="8"/>
    <n v="144.34"/>
    <x v="2"/>
    <x v="1"/>
  </r>
  <r>
    <n v="50481"/>
    <x v="1"/>
    <n v="11"/>
    <x v="2"/>
    <n v="1"/>
    <n v="18"/>
    <s v="Debit Card"/>
    <s v="Male"/>
    <n v="2"/>
    <n v="4"/>
    <x v="0"/>
    <n v="5"/>
    <x v="2"/>
    <n v="3"/>
    <x v="1"/>
    <n v="15"/>
    <n v="1"/>
    <n v="1"/>
    <n v="2"/>
    <n v="162.88"/>
    <x v="1"/>
    <x v="0"/>
  </r>
  <r>
    <n v="50482"/>
    <x v="1"/>
    <n v="7"/>
    <x v="2"/>
    <n v="1"/>
    <n v="14"/>
    <s v="Debit Card"/>
    <s v="Female"/>
    <n v="3"/>
    <n v="4"/>
    <x v="1"/>
    <n v="2"/>
    <x v="0"/>
    <n v="2"/>
    <x v="1"/>
    <n v="16"/>
    <n v="1"/>
    <n v="1"/>
    <n v="3"/>
    <n v="125.53"/>
    <x v="1"/>
    <x v="1"/>
  </r>
  <r>
    <n v="50483"/>
    <x v="0"/>
    <n v="12"/>
    <x v="0"/>
    <n v="3"/>
    <n v="17"/>
    <s v="E wallet"/>
    <s v="Female"/>
    <n v="2"/>
    <n v="3"/>
    <x v="4"/>
    <n v="2"/>
    <x v="1"/>
    <n v="2"/>
    <x v="1"/>
    <n v="18"/>
    <n v="0"/>
    <n v="7"/>
    <n v="7"/>
    <n v="176.54"/>
    <x v="1"/>
    <x v="0"/>
  </r>
  <r>
    <n v="50484"/>
    <x v="0"/>
    <n v="18"/>
    <x v="0"/>
    <n v="3"/>
    <n v="8"/>
    <s v="Credit Card"/>
    <s v="Male"/>
    <n v="2"/>
    <n v="3"/>
    <x v="0"/>
    <n v="2"/>
    <x v="0"/>
    <n v="5"/>
    <x v="1"/>
    <n v="16"/>
    <n v="0"/>
    <n v="7"/>
    <n v="3"/>
    <n v="151.6"/>
    <x v="2"/>
    <x v="0"/>
  </r>
  <r>
    <n v="50485"/>
    <x v="1"/>
    <n v="16"/>
    <x v="0"/>
    <n v="1"/>
    <n v="20"/>
    <s v="Debit Card"/>
    <s v="Male"/>
    <n v="3"/>
    <n v="3"/>
    <x v="5"/>
    <n v="5"/>
    <x v="1"/>
    <n v="7"/>
    <x v="1"/>
    <n v="24"/>
    <n v="1"/>
    <n v="1"/>
    <n v="0"/>
    <n v="271.58999999999997"/>
    <x v="2"/>
    <x v="2"/>
  </r>
  <r>
    <n v="50486"/>
    <x v="1"/>
    <n v="0"/>
    <x v="0"/>
    <n v="1"/>
    <n v="11"/>
    <s v="Cash on Delivery"/>
    <s v="Male"/>
    <n v="2"/>
    <n v="4"/>
    <x v="4"/>
    <n v="2"/>
    <x v="2"/>
    <n v="2"/>
    <x v="0"/>
    <n v="16"/>
    <n v="0"/>
    <n v="1"/>
    <n v="3"/>
    <n v="228.07999999999998"/>
    <x v="0"/>
    <x v="0"/>
  </r>
  <r>
    <n v="50487"/>
    <x v="1"/>
    <n v="8"/>
    <x v="0"/>
    <n v="1"/>
    <n v="13"/>
    <s v="UPI"/>
    <s v="Male"/>
    <n v="2"/>
    <n v="3"/>
    <x v="4"/>
    <n v="3"/>
    <x v="0"/>
    <n v="4"/>
    <x v="1"/>
    <n v="21"/>
    <n v="0"/>
    <n v="1"/>
    <n v="6"/>
    <n v="202.21"/>
    <x v="1"/>
    <x v="0"/>
  </r>
  <r>
    <n v="50488"/>
    <x v="1"/>
    <n v="1"/>
    <x v="1"/>
    <n v="3"/>
    <n v="8"/>
    <s v="E wallet"/>
    <s v="Female"/>
    <n v="2"/>
    <n v="3"/>
    <x v="0"/>
    <n v="4"/>
    <x v="1"/>
    <n v="2"/>
    <x v="0"/>
    <n v="20"/>
    <n v="7"/>
    <n v="7"/>
    <n v="5"/>
    <n v="147.79"/>
    <x v="0"/>
    <x v="1"/>
  </r>
  <r>
    <n v="50489"/>
    <x v="1"/>
    <n v="7"/>
    <x v="1"/>
    <n v="2"/>
    <n v="9"/>
    <s v="UPI"/>
    <s v="Male"/>
    <n v="2"/>
    <n v="3"/>
    <x v="2"/>
    <n v="2"/>
    <x v="1"/>
    <n v="1"/>
    <x v="1"/>
    <n v="19"/>
    <n v="1"/>
    <n v="1"/>
    <n v="2"/>
    <n v="137.37"/>
    <x v="1"/>
    <x v="1"/>
  </r>
  <r>
    <n v="50490"/>
    <x v="0"/>
    <n v="0"/>
    <x v="2"/>
    <n v="1"/>
    <n v="14"/>
    <s v="CC"/>
    <s v="Female"/>
    <n v="2"/>
    <n v="4"/>
    <x v="1"/>
    <n v="3"/>
    <x v="1"/>
    <n v="2"/>
    <x v="0"/>
    <n v="14"/>
    <n v="0"/>
    <n v="1"/>
    <n v="7"/>
    <n v="123.66"/>
    <x v="0"/>
    <x v="1"/>
  </r>
  <r>
    <n v="50491"/>
    <x v="1"/>
    <n v="9"/>
    <x v="2"/>
    <n v="1"/>
    <n v="9"/>
    <s v="Credit Card"/>
    <s v="Male"/>
    <n v="2"/>
    <n v="3"/>
    <x v="2"/>
    <n v="2"/>
    <x v="1"/>
    <n v="2"/>
    <x v="1"/>
    <n v="11"/>
    <n v="1"/>
    <n v="1"/>
    <n v="0"/>
    <n v="117.06"/>
    <x v="1"/>
    <x v="1"/>
  </r>
  <r>
    <n v="50492"/>
    <x v="1"/>
    <n v="24"/>
    <x v="0"/>
    <n v="3"/>
    <n v="32"/>
    <s v="E wallet"/>
    <s v="Female"/>
    <n v="3"/>
    <n v="3"/>
    <x v="5"/>
    <n v="3"/>
    <x v="1"/>
    <n v="3"/>
    <x v="1"/>
    <n v="14"/>
    <n v="1"/>
    <n v="4"/>
    <n v="17"/>
    <n v="263.07"/>
    <x v="2"/>
    <x v="2"/>
  </r>
  <r>
    <n v="50493"/>
    <x v="1"/>
    <n v="17"/>
    <x v="0"/>
    <n v="1"/>
    <n v="10"/>
    <s v="Credit Card"/>
    <s v="Male"/>
    <n v="2"/>
    <n v="3"/>
    <x v="0"/>
    <n v="4"/>
    <x v="0"/>
    <n v="10"/>
    <x v="1"/>
    <n v="12"/>
    <n v="1"/>
    <n v="2"/>
    <n v="3"/>
    <n v="159.33000000000001"/>
    <x v="2"/>
    <x v="0"/>
  </r>
  <r>
    <n v="50494"/>
    <x v="1"/>
    <n v="0"/>
    <x v="1"/>
    <n v="1"/>
    <n v="8"/>
    <s v="CC"/>
    <s v="Male"/>
    <n v="3"/>
    <n v="1"/>
    <x v="1"/>
    <n v="5"/>
    <x v="0"/>
    <n v="8"/>
    <x v="1"/>
    <n v="13"/>
    <n v="1"/>
    <n v="1"/>
    <n v="1"/>
    <n v="134.24"/>
    <x v="0"/>
    <x v="1"/>
  </r>
  <r>
    <n v="50495"/>
    <x v="1"/>
    <n v="6"/>
    <x v="1"/>
    <n v="3"/>
    <n v="6"/>
    <s v="Credit Card"/>
    <s v="Male"/>
    <n v="2"/>
    <n v="1"/>
    <x v="0"/>
    <n v="5"/>
    <x v="2"/>
    <n v="2"/>
    <x v="1"/>
    <n v="22"/>
    <n v="0"/>
    <n v="1"/>
    <n v="8"/>
    <n v="140.37"/>
    <x v="0"/>
    <x v="1"/>
  </r>
  <r>
    <n v="50496"/>
    <x v="1"/>
    <n v="8"/>
    <x v="1"/>
    <n v="1"/>
    <n v="14"/>
    <s v="CC"/>
    <s v="Female"/>
    <n v="2"/>
    <n v="4"/>
    <x v="1"/>
    <n v="5"/>
    <x v="0"/>
    <n v="2"/>
    <x v="1"/>
    <n v="11"/>
    <n v="1"/>
    <n v="1"/>
    <n v="1"/>
    <n v="125.59"/>
    <x v="1"/>
    <x v="1"/>
  </r>
  <r>
    <n v="50497"/>
    <x v="1"/>
    <n v="9"/>
    <x v="0"/>
    <n v="3"/>
    <n v="6"/>
    <s v="Debit Card"/>
    <s v="Male"/>
    <n v="2"/>
    <n v="3"/>
    <x v="0"/>
    <n v="2"/>
    <x v="1"/>
    <n v="2"/>
    <x v="0"/>
    <n v="14"/>
    <n v="2"/>
    <n v="4"/>
    <n v="11"/>
    <n v="162.01"/>
    <x v="1"/>
    <x v="0"/>
  </r>
  <r>
    <n v="50498"/>
    <x v="1"/>
    <n v="5"/>
    <x v="1"/>
    <n v="3"/>
    <n v="19"/>
    <s v="Debit Card"/>
    <s v="Male"/>
    <n v="3"/>
    <n v="3"/>
    <x v="0"/>
    <n v="2"/>
    <x v="2"/>
    <n v="3"/>
    <x v="1"/>
    <n v="11"/>
    <n v="0"/>
    <n v="1"/>
    <n v="3"/>
    <n v="144.03"/>
    <x v="0"/>
    <x v="1"/>
  </r>
  <r>
    <n v="50499"/>
    <x v="1"/>
    <n v="3"/>
    <x v="2"/>
    <n v="1"/>
    <n v="11"/>
    <s v="Debit Card"/>
    <s v="Male"/>
    <n v="3"/>
    <n v="4"/>
    <x v="2"/>
    <n v="2"/>
    <x v="2"/>
    <n v="10"/>
    <x v="1"/>
    <n v="12"/>
    <n v="0"/>
    <n v="1"/>
    <n v="3"/>
    <n v="137.61000000000001"/>
    <x v="0"/>
    <x v="1"/>
  </r>
  <r>
    <n v="50500"/>
    <x v="1"/>
    <n v="26"/>
    <x v="0"/>
    <n v="3"/>
    <n v="13"/>
    <s v="E wallet"/>
    <s v="Female"/>
    <n v="3"/>
    <n v="4"/>
    <x v="4"/>
    <n v="2"/>
    <x v="1"/>
    <n v="8"/>
    <x v="0"/>
    <n v="18"/>
    <n v="0"/>
    <n v="1"/>
    <n v="3"/>
    <n v="209.33999999999997"/>
    <x v="3"/>
    <x v="0"/>
  </r>
  <r>
    <n v="50501"/>
    <x v="1"/>
    <n v="18"/>
    <x v="0"/>
    <n v="3"/>
    <n v="15"/>
    <s v="E wallet"/>
    <s v="Male"/>
    <n v="3"/>
    <n v="3"/>
    <x v="4"/>
    <n v="5"/>
    <x v="2"/>
    <n v="5"/>
    <x v="0"/>
    <n v="12"/>
    <n v="1"/>
    <n v="1"/>
    <n v="2"/>
    <n v="207.61"/>
    <x v="2"/>
    <x v="0"/>
  </r>
  <r>
    <n v="50502"/>
    <x v="1"/>
    <n v="5"/>
    <x v="0"/>
    <n v="1"/>
    <n v="14"/>
    <s v="Credit Card"/>
    <s v="Female"/>
    <n v="3"/>
    <n v="1"/>
    <x v="0"/>
    <n v="3"/>
    <x v="1"/>
    <n v="6"/>
    <x v="1"/>
    <n v="12"/>
    <n v="1"/>
    <n v="1"/>
    <n v="3"/>
    <n v="151.75"/>
    <x v="0"/>
    <x v="0"/>
  </r>
  <r>
    <n v="50503"/>
    <x v="1"/>
    <n v="25"/>
    <x v="2"/>
    <n v="1"/>
    <n v="31"/>
    <s v="Credit Card"/>
    <s v="Female"/>
    <n v="2"/>
    <n v="4"/>
    <x v="5"/>
    <n v="2"/>
    <x v="1"/>
    <n v="4"/>
    <x v="1"/>
    <n v="22"/>
    <n v="0"/>
    <n v="2"/>
    <n v="0"/>
    <n v="238.26"/>
    <x v="3"/>
    <x v="0"/>
  </r>
  <r>
    <n v="50504"/>
    <x v="1"/>
    <n v="10"/>
    <x v="0"/>
    <n v="3"/>
    <n v="22"/>
    <s v="E wallet"/>
    <s v="Male"/>
    <n v="3"/>
    <n v="4"/>
    <x v="0"/>
    <n v="3"/>
    <x v="2"/>
    <n v="5"/>
    <x v="1"/>
    <n v="19"/>
    <n v="1"/>
    <n v="1"/>
    <n v="0"/>
    <n v="163.34"/>
    <x v="1"/>
    <x v="0"/>
  </r>
  <r>
    <n v="50505"/>
    <x v="1"/>
    <n v="1"/>
    <x v="1"/>
    <n v="2"/>
    <n v="14"/>
    <s v="Credit Card"/>
    <s v="Male"/>
    <n v="3"/>
    <n v="4"/>
    <x v="2"/>
    <n v="2"/>
    <x v="2"/>
    <n v="2"/>
    <x v="1"/>
    <n v="13"/>
    <n v="0"/>
    <n v="1"/>
    <n v="4"/>
    <n v="149.36000000000001"/>
    <x v="0"/>
    <x v="1"/>
  </r>
  <r>
    <n v="50506"/>
    <x v="1"/>
    <n v="0"/>
    <x v="1"/>
    <n v="1"/>
    <n v="6"/>
    <s v="Debit Card"/>
    <s v="Male"/>
    <n v="2"/>
    <n v="4"/>
    <x v="0"/>
    <n v="2"/>
    <x v="1"/>
    <n v="7"/>
    <x v="1"/>
    <n v="22"/>
    <n v="2"/>
    <n v="2"/>
    <n v="2"/>
    <n v="147.75"/>
    <x v="0"/>
    <x v="1"/>
  </r>
  <r>
    <n v="50507"/>
    <x v="1"/>
    <n v="17"/>
    <x v="1"/>
    <n v="1"/>
    <n v="14"/>
    <s v="Debit Card"/>
    <s v="Male"/>
    <n v="3"/>
    <n v="1"/>
    <x v="1"/>
    <n v="2"/>
    <x v="1"/>
    <n v="3"/>
    <x v="0"/>
    <n v="24"/>
    <n v="1"/>
    <n v="1"/>
    <n v="2"/>
    <n v="128.18"/>
    <x v="2"/>
    <x v="1"/>
  </r>
  <r>
    <n v="50508"/>
    <x v="1"/>
    <n v="15"/>
    <x v="2"/>
    <n v="1"/>
    <n v="14"/>
    <s v="CC"/>
    <s v="Male"/>
    <n v="2"/>
    <n v="3"/>
    <x v="1"/>
    <n v="2"/>
    <x v="0"/>
    <n v="6"/>
    <x v="0"/>
    <n v="14"/>
    <n v="0"/>
    <n v="2"/>
    <n v="2"/>
    <n v="125.15"/>
    <x v="2"/>
    <x v="1"/>
  </r>
  <r>
    <n v="50509"/>
    <x v="1"/>
    <n v="9"/>
    <x v="1"/>
    <n v="2"/>
    <n v="14"/>
    <s v="Debit Card"/>
    <s v="Male"/>
    <n v="3"/>
    <n v="4"/>
    <x v="1"/>
    <n v="5"/>
    <x v="1"/>
    <n v="1"/>
    <x v="1"/>
    <n v="21"/>
    <n v="1"/>
    <n v="1"/>
    <n v="3"/>
    <n v="123.41999999999999"/>
    <x v="1"/>
    <x v="1"/>
  </r>
  <r>
    <n v="50510"/>
    <x v="1"/>
    <n v="0"/>
    <x v="1"/>
    <n v="3"/>
    <n v="9"/>
    <s v="UPI"/>
    <s v="Male"/>
    <n v="3"/>
    <n v="3"/>
    <x v="0"/>
    <n v="5"/>
    <x v="1"/>
    <n v="2"/>
    <x v="0"/>
    <n v="18"/>
    <n v="1"/>
    <n v="1"/>
    <n v="3"/>
    <n v="141.94"/>
    <x v="0"/>
    <x v="1"/>
  </r>
  <r>
    <n v="50511"/>
    <x v="1"/>
    <n v="8"/>
    <x v="0"/>
    <n v="1"/>
    <n v="15"/>
    <s v="Debit Card"/>
    <s v="Female"/>
    <n v="3"/>
    <n v="4"/>
    <x v="4"/>
    <n v="3"/>
    <x v="1"/>
    <n v="2"/>
    <x v="0"/>
    <n v="20"/>
    <n v="2"/>
    <n v="5"/>
    <n v="15"/>
    <n v="206.85000000000002"/>
    <x v="1"/>
    <x v="0"/>
  </r>
  <r>
    <n v="50512"/>
    <x v="0"/>
    <n v="9"/>
    <x v="2"/>
    <n v="1"/>
    <n v="31"/>
    <s v="Debit Card"/>
    <s v="Female"/>
    <n v="3"/>
    <n v="3"/>
    <x v="1"/>
    <n v="4"/>
    <x v="2"/>
    <n v="2"/>
    <x v="0"/>
    <n v="19"/>
    <n v="0"/>
    <n v="7"/>
    <n v="8"/>
    <n v="120.22"/>
    <x v="1"/>
    <x v="1"/>
  </r>
  <r>
    <n v="50513"/>
    <x v="1"/>
    <n v="5"/>
    <x v="2"/>
    <n v="1"/>
    <n v="6"/>
    <s v="Debit Card"/>
    <s v="Male"/>
    <n v="3"/>
    <n v="3"/>
    <x v="1"/>
    <n v="2"/>
    <x v="2"/>
    <n v="1"/>
    <x v="1"/>
    <n v="12"/>
    <n v="0"/>
    <n v="1"/>
    <n v="2"/>
    <n v="123.13999999999999"/>
    <x v="0"/>
    <x v="1"/>
  </r>
  <r>
    <n v="50514"/>
    <x v="1"/>
    <n v="0"/>
    <x v="1"/>
    <n v="3"/>
    <n v="10"/>
    <s v="E wallet"/>
    <s v="Male"/>
    <n v="2"/>
    <n v="4"/>
    <x v="0"/>
    <n v="5"/>
    <x v="1"/>
    <n v="2"/>
    <x v="1"/>
    <n v="12"/>
    <n v="1"/>
    <n v="1"/>
    <n v="3"/>
    <n v="142.56"/>
    <x v="0"/>
    <x v="1"/>
  </r>
  <r>
    <n v="50515"/>
    <x v="1"/>
    <n v="22"/>
    <x v="1"/>
    <n v="1"/>
    <n v="6"/>
    <s v="COD"/>
    <s v="Female"/>
    <n v="2"/>
    <n v="3"/>
    <x v="2"/>
    <n v="5"/>
    <x v="1"/>
    <n v="3"/>
    <x v="1"/>
    <n v="16"/>
    <n v="1"/>
    <n v="1"/>
    <n v="2"/>
    <n v="135.80000000000001"/>
    <x v="2"/>
    <x v="1"/>
  </r>
  <r>
    <n v="50516"/>
    <x v="1"/>
    <n v="0"/>
    <x v="2"/>
    <n v="1"/>
    <n v="10"/>
    <s v="Debit Card"/>
    <s v="Male"/>
    <n v="3"/>
    <n v="4"/>
    <x v="1"/>
    <n v="2"/>
    <x v="1"/>
    <n v="1"/>
    <x v="1"/>
    <n v="17"/>
    <n v="0"/>
    <n v="3"/>
    <n v="4"/>
    <n v="131.62"/>
    <x v="0"/>
    <x v="1"/>
  </r>
  <r>
    <n v="50517"/>
    <x v="1"/>
    <n v="5"/>
    <x v="2"/>
    <n v="3"/>
    <n v="11"/>
    <s v="Debit Card"/>
    <s v="Male"/>
    <n v="2"/>
    <n v="3"/>
    <x v="0"/>
    <n v="4"/>
    <x v="1"/>
    <n v="2"/>
    <x v="1"/>
    <n v="14"/>
    <n v="2"/>
    <n v="5"/>
    <n v="3"/>
    <n v="165.24"/>
    <x v="0"/>
    <x v="0"/>
  </r>
  <r>
    <n v="50518"/>
    <x v="1"/>
    <n v="11"/>
    <x v="1"/>
    <n v="3"/>
    <n v="15"/>
    <s v="E wallet"/>
    <s v="Male"/>
    <n v="3"/>
    <n v="4"/>
    <x v="1"/>
    <n v="4"/>
    <x v="1"/>
    <n v="1"/>
    <x v="1"/>
    <n v="19"/>
    <n v="0"/>
    <n v="1"/>
    <n v="2"/>
    <n v="128.99"/>
    <x v="1"/>
    <x v="1"/>
  </r>
  <r>
    <n v="50519"/>
    <x v="1"/>
    <n v="15"/>
    <x v="0"/>
    <n v="1"/>
    <n v="9"/>
    <s v="Debit Card"/>
    <s v="Female"/>
    <n v="3"/>
    <n v="1"/>
    <x v="0"/>
    <n v="2"/>
    <x v="1"/>
    <n v="3"/>
    <x v="0"/>
    <n v="13"/>
    <n v="0"/>
    <n v="1"/>
    <n v="3"/>
    <n v="152.31"/>
    <x v="2"/>
    <x v="0"/>
  </r>
  <r>
    <n v="50520"/>
    <x v="1"/>
    <n v="4"/>
    <x v="1"/>
    <n v="1"/>
    <n v="14"/>
    <s v="Debit Card"/>
    <s v="Male"/>
    <n v="2"/>
    <n v="3"/>
    <x v="1"/>
    <n v="2"/>
    <x v="1"/>
    <n v="4"/>
    <x v="0"/>
    <n v="19"/>
    <n v="1"/>
    <n v="1"/>
    <n v="2"/>
    <n v="123.56"/>
    <x v="0"/>
    <x v="1"/>
  </r>
  <r>
    <n v="50521"/>
    <x v="0"/>
    <n v="0"/>
    <x v="1"/>
    <n v="3"/>
    <n v="6"/>
    <s v="CC"/>
    <s v="Female"/>
    <n v="3"/>
    <n v="4"/>
    <x v="1"/>
    <n v="3"/>
    <x v="2"/>
    <n v="7"/>
    <x v="0"/>
    <n v="19"/>
    <n v="0"/>
    <n v="1"/>
    <n v="2"/>
    <n v="128"/>
    <x v="0"/>
    <x v="1"/>
  </r>
  <r>
    <n v="50522"/>
    <x v="1"/>
    <n v="26"/>
    <x v="0"/>
    <n v="3"/>
    <n v="14"/>
    <s v="E wallet"/>
    <s v="Male"/>
    <n v="3"/>
    <n v="3"/>
    <x v="5"/>
    <n v="2"/>
    <x v="1"/>
    <n v="6"/>
    <x v="1"/>
    <n v="14"/>
    <n v="0"/>
    <n v="2"/>
    <n v="3"/>
    <n v="218.36"/>
    <x v="3"/>
    <x v="0"/>
  </r>
  <r>
    <n v="50523"/>
    <x v="1"/>
    <n v="8"/>
    <x v="0"/>
    <n v="1"/>
    <n v="31"/>
    <s v="Cash on Delivery"/>
    <s v="Male"/>
    <n v="3"/>
    <n v="4"/>
    <x v="4"/>
    <n v="4"/>
    <x v="1"/>
    <n v="4"/>
    <x v="1"/>
    <n v="16"/>
    <n v="3"/>
    <n v="4"/>
    <n v="8"/>
    <n v="209.02999999999997"/>
    <x v="1"/>
    <x v="0"/>
  </r>
  <r>
    <n v="50524"/>
    <x v="1"/>
    <n v="10"/>
    <x v="2"/>
    <n v="3"/>
    <n v="27"/>
    <s v="CC"/>
    <s v="Female"/>
    <n v="3"/>
    <n v="3"/>
    <x v="1"/>
    <n v="2"/>
    <x v="1"/>
    <n v="6"/>
    <x v="1"/>
    <n v="15"/>
    <n v="1"/>
    <n v="1"/>
    <n v="0"/>
    <n v="129.72999999999999"/>
    <x v="1"/>
    <x v="1"/>
  </r>
  <r>
    <n v="50525"/>
    <x v="1"/>
    <n v="26"/>
    <x v="0"/>
    <n v="1"/>
    <n v="29"/>
    <s v="Debit Card"/>
    <s v="Female"/>
    <n v="3"/>
    <n v="3"/>
    <x v="5"/>
    <n v="2"/>
    <x v="0"/>
    <n v="7"/>
    <x v="1"/>
    <n v="18"/>
    <n v="2"/>
    <n v="2"/>
    <n v="8"/>
    <n v="242.75"/>
    <x v="3"/>
    <x v="0"/>
  </r>
  <r>
    <n v="50526"/>
    <x v="1"/>
    <n v="16"/>
    <x v="2"/>
    <n v="1"/>
    <n v="6"/>
    <s v="Debit Card"/>
    <s v="Female"/>
    <n v="2"/>
    <n v="3"/>
    <x v="0"/>
    <n v="2"/>
    <x v="1"/>
    <n v="5"/>
    <x v="1"/>
    <n v="13"/>
    <n v="1"/>
    <n v="2"/>
    <n v="2"/>
    <n v="155.62"/>
    <x v="2"/>
    <x v="0"/>
  </r>
  <r>
    <n v="50527"/>
    <x v="1"/>
    <n v="20"/>
    <x v="1"/>
    <n v="3"/>
    <n v="8"/>
    <s v="E wallet"/>
    <s v="Female"/>
    <n v="2"/>
    <n v="3"/>
    <x v="0"/>
    <n v="2"/>
    <x v="1"/>
    <n v="1"/>
    <x v="0"/>
    <n v="22"/>
    <n v="5"/>
    <n v="7"/>
    <n v="7"/>
    <n v="145.37"/>
    <x v="2"/>
    <x v="1"/>
  </r>
  <r>
    <n v="50528"/>
    <x v="1"/>
    <n v="10"/>
    <x v="2"/>
    <n v="3"/>
    <n v="25"/>
    <s v="Credit Card"/>
    <s v="Male"/>
    <n v="2"/>
    <n v="3"/>
    <x v="4"/>
    <n v="4"/>
    <x v="0"/>
    <n v="2"/>
    <x v="0"/>
    <n v="13"/>
    <n v="0"/>
    <n v="1"/>
    <n v="9"/>
    <n v="176.42"/>
    <x v="1"/>
    <x v="0"/>
  </r>
  <r>
    <n v="50529"/>
    <x v="1"/>
    <n v="23"/>
    <x v="2"/>
    <n v="1"/>
    <n v="8"/>
    <s v="Debit Card"/>
    <s v="Male"/>
    <n v="3"/>
    <n v="3"/>
    <x v="5"/>
    <n v="5"/>
    <x v="2"/>
    <n v="2"/>
    <x v="1"/>
    <n v="11"/>
    <n v="1"/>
    <n v="14"/>
    <n v="7"/>
    <n v="279.24"/>
    <x v="2"/>
    <x v="2"/>
  </r>
  <r>
    <n v="50530"/>
    <x v="1"/>
    <n v="12"/>
    <x v="0"/>
    <n v="2"/>
    <n v="8"/>
    <s v="Debit Card"/>
    <s v="Female"/>
    <n v="2"/>
    <n v="4"/>
    <x v="0"/>
    <n v="2"/>
    <x v="1"/>
    <n v="9"/>
    <x v="1"/>
    <n v="11"/>
    <n v="0"/>
    <n v="1"/>
    <n v="4"/>
    <n v="152.04"/>
    <x v="1"/>
    <x v="0"/>
  </r>
  <r>
    <n v="50531"/>
    <x v="1"/>
    <n v="9"/>
    <x v="1"/>
    <n v="2"/>
    <n v="9"/>
    <s v="UPI"/>
    <s v="Male"/>
    <n v="2"/>
    <n v="3"/>
    <x v="1"/>
    <n v="4"/>
    <x v="2"/>
    <n v="4"/>
    <x v="0"/>
    <n v="11"/>
    <n v="0"/>
    <n v="1"/>
    <n v="3"/>
    <n v="122.77000000000001"/>
    <x v="1"/>
    <x v="1"/>
  </r>
  <r>
    <n v="50532"/>
    <x v="0"/>
    <n v="0"/>
    <x v="1"/>
    <n v="1"/>
    <n v="31"/>
    <s v="Debit Card"/>
    <s v="Male"/>
    <n v="3"/>
    <n v="3"/>
    <x v="1"/>
    <n v="2"/>
    <x v="0"/>
    <n v="2"/>
    <x v="0"/>
    <n v="24"/>
    <n v="1"/>
    <n v="1"/>
    <n v="1"/>
    <n v="127.94999999999999"/>
    <x v="0"/>
    <x v="1"/>
  </r>
  <r>
    <n v="50533"/>
    <x v="1"/>
    <n v="2"/>
    <x v="1"/>
    <n v="1"/>
    <n v="14"/>
    <s v="CC"/>
    <s v="Female"/>
    <n v="3"/>
    <n v="4"/>
    <x v="1"/>
    <n v="2"/>
    <x v="2"/>
    <n v="7"/>
    <x v="1"/>
    <n v="14"/>
    <n v="1"/>
    <n v="1"/>
    <n v="3"/>
    <n v="125.32"/>
    <x v="0"/>
    <x v="1"/>
  </r>
  <r>
    <n v="50534"/>
    <x v="1"/>
    <n v="17"/>
    <x v="1"/>
    <n v="1"/>
    <n v="14"/>
    <s v="Debit Card"/>
    <s v="Male"/>
    <n v="3"/>
    <n v="3"/>
    <x v="1"/>
    <n v="5"/>
    <x v="1"/>
    <n v="2"/>
    <x v="0"/>
    <n v="13"/>
    <n v="2"/>
    <n v="7"/>
    <n v="1"/>
    <n v="125.59"/>
    <x v="2"/>
    <x v="1"/>
  </r>
  <r>
    <n v="50535"/>
    <x v="1"/>
    <n v="1"/>
    <x v="1"/>
    <n v="3"/>
    <n v="11"/>
    <s v="Credit Card"/>
    <s v="Male"/>
    <n v="3"/>
    <n v="3"/>
    <x v="0"/>
    <n v="2"/>
    <x v="0"/>
    <n v="2"/>
    <x v="1"/>
    <n v="14"/>
    <n v="1"/>
    <n v="1"/>
    <n v="2"/>
    <n v="149.08000000000001"/>
    <x v="0"/>
    <x v="1"/>
  </r>
  <r>
    <n v="50536"/>
    <x v="0"/>
    <n v="20"/>
    <x v="2"/>
    <n v="1"/>
    <n v="14"/>
    <s v="Debit Card"/>
    <s v="Male"/>
    <n v="2"/>
    <n v="4"/>
    <x v="1"/>
    <n v="2"/>
    <x v="2"/>
    <n v="10"/>
    <x v="0"/>
    <n v="14"/>
    <n v="0"/>
    <n v="1"/>
    <n v="0"/>
    <n v="123.80000000000001"/>
    <x v="2"/>
    <x v="1"/>
  </r>
  <r>
    <n v="50537"/>
    <x v="1"/>
    <n v="16"/>
    <x v="1"/>
    <n v="1"/>
    <n v="14"/>
    <s v="Debit Card"/>
    <s v="Female"/>
    <n v="2"/>
    <n v="3"/>
    <x v="0"/>
    <n v="4"/>
    <x v="2"/>
    <n v="5"/>
    <x v="1"/>
    <n v="21"/>
    <n v="1"/>
    <n v="1"/>
    <n v="0"/>
    <n v="147.65"/>
    <x v="2"/>
    <x v="1"/>
  </r>
  <r>
    <n v="50538"/>
    <x v="0"/>
    <n v="9"/>
    <x v="1"/>
    <n v="3"/>
    <n v="8"/>
    <s v="CC"/>
    <s v="Female"/>
    <n v="2"/>
    <n v="4"/>
    <x v="1"/>
    <n v="3"/>
    <x v="0"/>
    <n v="2"/>
    <x v="1"/>
    <n v="13"/>
    <n v="0"/>
    <n v="1"/>
    <n v="2"/>
    <n v="120.44"/>
    <x v="1"/>
    <x v="1"/>
  </r>
  <r>
    <n v="50539"/>
    <x v="0"/>
    <n v="0"/>
    <x v="1"/>
    <n v="1"/>
    <n v="24"/>
    <s v="UPI"/>
    <s v="Female"/>
    <n v="3"/>
    <n v="3"/>
    <x v="1"/>
    <n v="2"/>
    <x v="0"/>
    <n v="2"/>
    <x v="1"/>
    <n v="19"/>
    <n v="1"/>
    <n v="1"/>
    <n v="0"/>
    <n v="126.93"/>
    <x v="0"/>
    <x v="1"/>
  </r>
  <r>
    <n v="50540"/>
    <x v="1"/>
    <n v="9"/>
    <x v="0"/>
    <n v="1"/>
    <n v="20"/>
    <s v="Debit Card"/>
    <s v="Male"/>
    <n v="3"/>
    <n v="3"/>
    <x v="0"/>
    <n v="2"/>
    <x v="1"/>
    <n v="1"/>
    <x v="0"/>
    <n v="17"/>
    <n v="4"/>
    <n v="4"/>
    <n v="11"/>
    <n v="165.86"/>
    <x v="1"/>
    <x v="0"/>
  </r>
  <r>
    <n v="50541"/>
    <x v="1"/>
    <n v="20"/>
    <x v="1"/>
    <n v="3"/>
    <n v="8"/>
    <s v="Debit Card"/>
    <s v="Female"/>
    <n v="3"/>
    <n v="4"/>
    <x v="1"/>
    <n v="2"/>
    <x v="0"/>
    <n v="2"/>
    <x v="0"/>
    <n v="18"/>
    <n v="1"/>
    <n v="1"/>
    <n v="2"/>
    <n v="132.94"/>
    <x v="2"/>
    <x v="1"/>
  </r>
  <r>
    <n v="50542"/>
    <x v="0"/>
    <n v="0"/>
    <x v="1"/>
    <n v="1"/>
    <n v="9"/>
    <s v="Debit Card"/>
    <s v="Female"/>
    <n v="2"/>
    <n v="3"/>
    <x v="0"/>
    <n v="3"/>
    <x v="1"/>
    <n v="1"/>
    <x v="0"/>
    <n v="19"/>
    <n v="1"/>
    <n v="1"/>
    <n v="2"/>
    <n v="141.71"/>
    <x v="0"/>
    <x v="1"/>
  </r>
  <r>
    <n v="50543"/>
    <x v="0"/>
    <n v="4"/>
    <x v="1"/>
    <n v="1"/>
    <n v="8"/>
    <s v="Debit Card"/>
    <s v="Female"/>
    <n v="3"/>
    <n v="5"/>
    <x v="1"/>
    <n v="2"/>
    <x v="2"/>
    <n v="5"/>
    <x v="0"/>
    <n v="13"/>
    <n v="0"/>
    <n v="1"/>
    <n v="0"/>
    <n v="127.78"/>
    <x v="0"/>
    <x v="1"/>
  </r>
  <r>
    <n v="50544"/>
    <x v="1"/>
    <n v="1"/>
    <x v="1"/>
    <n v="1"/>
    <n v="14"/>
    <s v="CC"/>
    <s v="Female"/>
    <n v="3"/>
    <n v="3"/>
    <x v="1"/>
    <n v="3"/>
    <x v="2"/>
    <n v="6"/>
    <x v="1"/>
    <n v="18"/>
    <n v="2"/>
    <n v="2"/>
    <n v="2"/>
    <n v="123.77000000000001"/>
    <x v="0"/>
    <x v="1"/>
  </r>
  <r>
    <n v="50545"/>
    <x v="0"/>
    <n v="2"/>
    <x v="1"/>
    <n v="1"/>
    <n v="14"/>
    <s v="CC"/>
    <s v="Male"/>
    <n v="3"/>
    <n v="3"/>
    <x v="1"/>
    <n v="5"/>
    <x v="1"/>
    <n v="8"/>
    <x v="0"/>
    <n v="21"/>
    <n v="1"/>
    <n v="2"/>
    <n v="2"/>
    <n v="124.03999999999999"/>
    <x v="0"/>
    <x v="1"/>
  </r>
  <r>
    <n v="50546"/>
    <x v="1"/>
    <n v="0"/>
    <x v="1"/>
    <n v="1"/>
    <n v="14"/>
    <s v="Debit Card"/>
    <s v="Female"/>
    <n v="3"/>
    <n v="3"/>
    <x v="1"/>
    <n v="3"/>
    <x v="0"/>
    <n v="2"/>
    <x v="1"/>
    <n v="19"/>
    <n v="1"/>
    <n v="1"/>
    <n v="0"/>
    <n v="123.18"/>
    <x v="0"/>
    <x v="1"/>
  </r>
  <r>
    <n v="50547"/>
    <x v="1"/>
    <n v="9"/>
    <x v="0"/>
    <n v="1"/>
    <n v="16"/>
    <s v="Debit Card"/>
    <s v="Male"/>
    <n v="2"/>
    <n v="3"/>
    <x v="1"/>
    <n v="4"/>
    <x v="2"/>
    <n v="2"/>
    <x v="1"/>
    <n v="14"/>
    <n v="1"/>
    <n v="1"/>
    <n v="0"/>
    <n v="120.08000000000001"/>
    <x v="1"/>
    <x v="1"/>
  </r>
  <r>
    <n v="50548"/>
    <x v="1"/>
    <n v="15"/>
    <x v="0"/>
    <n v="3"/>
    <n v="20"/>
    <s v="Credit Card"/>
    <s v="Female"/>
    <n v="3"/>
    <n v="4"/>
    <x v="0"/>
    <n v="3"/>
    <x v="0"/>
    <n v="8"/>
    <x v="1"/>
    <n v="17"/>
    <n v="0"/>
    <n v="1"/>
    <n v="3"/>
    <n v="162.44"/>
    <x v="2"/>
    <x v="0"/>
  </r>
  <r>
    <n v="50549"/>
    <x v="1"/>
    <n v="6"/>
    <x v="1"/>
    <n v="1"/>
    <n v="6"/>
    <s v="UPI"/>
    <s v="Male"/>
    <n v="3"/>
    <n v="4"/>
    <x v="1"/>
    <n v="5"/>
    <x v="0"/>
    <n v="4"/>
    <x v="0"/>
    <n v="11"/>
    <n v="0"/>
    <n v="1"/>
    <n v="2"/>
    <n v="127.99000000000001"/>
    <x v="0"/>
    <x v="1"/>
  </r>
  <r>
    <n v="50550"/>
    <x v="1"/>
    <n v="30"/>
    <x v="0"/>
    <n v="1"/>
    <n v="11"/>
    <s v="Cash on Delivery"/>
    <s v="Female"/>
    <n v="2"/>
    <n v="4"/>
    <x v="4"/>
    <n v="4"/>
    <x v="2"/>
    <n v="3"/>
    <x v="0"/>
    <n v="13"/>
    <n v="1"/>
    <n v="1"/>
    <n v="4"/>
    <n v="205.52"/>
    <x v="3"/>
    <x v="0"/>
  </r>
  <r>
    <n v="50551"/>
    <x v="1"/>
    <n v="4"/>
    <x v="1"/>
    <n v="3"/>
    <n v="14"/>
    <s v="Debit Card"/>
    <s v="Male"/>
    <n v="2"/>
    <n v="4"/>
    <x v="1"/>
    <n v="3"/>
    <x v="1"/>
    <n v="4"/>
    <x v="1"/>
    <n v="15"/>
    <n v="3"/>
    <n v="5"/>
    <n v="2"/>
    <n v="123.28999999999999"/>
    <x v="0"/>
    <x v="1"/>
  </r>
  <r>
    <n v="50552"/>
    <x v="1"/>
    <n v="8"/>
    <x v="1"/>
    <n v="1"/>
    <n v="27"/>
    <s v="Debit Card"/>
    <s v="Female"/>
    <n v="2"/>
    <n v="3"/>
    <x v="0"/>
    <n v="2"/>
    <x v="1"/>
    <n v="2"/>
    <x v="0"/>
    <n v="25"/>
    <n v="0"/>
    <n v="1"/>
    <n v="7"/>
    <n v="140.13999999999999"/>
    <x v="1"/>
    <x v="1"/>
  </r>
  <r>
    <n v="50553"/>
    <x v="1"/>
    <n v="22"/>
    <x v="0"/>
    <n v="1"/>
    <n v="14"/>
    <s v="UPI"/>
    <s v="Female"/>
    <n v="2"/>
    <n v="3"/>
    <x v="4"/>
    <n v="4"/>
    <x v="1"/>
    <n v="5"/>
    <x v="1"/>
    <n v="11"/>
    <n v="0"/>
    <n v="1"/>
    <n v="7"/>
    <n v="174.03"/>
    <x v="2"/>
    <x v="0"/>
  </r>
  <r>
    <n v="50554"/>
    <x v="1"/>
    <n v="9"/>
    <x v="1"/>
    <n v="1"/>
    <n v="26"/>
    <s v="CC"/>
    <s v="Male"/>
    <n v="2"/>
    <n v="3"/>
    <x v="1"/>
    <n v="3"/>
    <x v="1"/>
    <n v="5"/>
    <x v="1"/>
    <n v="17"/>
    <n v="0"/>
    <n v="1"/>
    <n v="0"/>
    <n v="122.59"/>
    <x v="1"/>
    <x v="1"/>
  </r>
  <r>
    <n v="50555"/>
    <x v="1"/>
    <n v="4"/>
    <x v="2"/>
    <n v="3"/>
    <n v="26"/>
    <s v="E wallet"/>
    <s v="Female"/>
    <n v="2"/>
    <n v="3"/>
    <x v="0"/>
    <n v="3"/>
    <x v="1"/>
    <n v="2"/>
    <x v="1"/>
    <n v="13"/>
    <n v="1"/>
    <n v="1"/>
    <n v="0"/>
    <n v="169.32"/>
    <x v="0"/>
    <x v="0"/>
  </r>
  <r>
    <n v="50556"/>
    <x v="1"/>
    <n v="9"/>
    <x v="1"/>
    <n v="1"/>
    <n v="13"/>
    <s v="UPI"/>
    <s v="Male"/>
    <n v="3"/>
    <n v="3"/>
    <x v="2"/>
    <n v="2"/>
    <x v="0"/>
    <n v="3"/>
    <x v="1"/>
    <n v="18"/>
    <n v="0"/>
    <n v="1"/>
    <n v="1"/>
    <n v="146.78"/>
    <x v="1"/>
    <x v="1"/>
  </r>
  <r>
    <n v="50557"/>
    <x v="1"/>
    <n v="11"/>
    <x v="0"/>
    <n v="1"/>
    <n v="6"/>
    <s v="Cash on Delivery"/>
    <s v="Female"/>
    <n v="3"/>
    <n v="3"/>
    <x v="4"/>
    <n v="5"/>
    <x v="1"/>
    <n v="2"/>
    <x v="1"/>
    <n v="13"/>
    <n v="3"/>
    <n v="2"/>
    <n v="11"/>
    <n v="235.82"/>
    <x v="1"/>
    <x v="0"/>
  </r>
  <r>
    <n v="50558"/>
    <x v="1"/>
    <n v="5"/>
    <x v="2"/>
    <n v="1"/>
    <n v="14"/>
    <s v="Debit Card"/>
    <s v="Female"/>
    <n v="3"/>
    <n v="4"/>
    <x v="1"/>
    <n v="4"/>
    <x v="1"/>
    <n v="7"/>
    <x v="1"/>
    <n v="20"/>
    <n v="1"/>
    <n v="1"/>
    <n v="2"/>
    <n v="123.32"/>
    <x v="0"/>
    <x v="1"/>
  </r>
  <r>
    <n v="50559"/>
    <x v="0"/>
    <n v="0"/>
    <x v="1"/>
    <n v="3"/>
    <n v="14"/>
    <s v="E wallet"/>
    <s v="Male"/>
    <n v="2"/>
    <n v="4"/>
    <x v="1"/>
    <n v="4"/>
    <x v="1"/>
    <n v="2"/>
    <x v="0"/>
    <n v="18"/>
    <n v="0"/>
    <n v="1"/>
    <n v="0"/>
    <n v="124.13"/>
    <x v="0"/>
    <x v="1"/>
  </r>
  <r>
    <n v="50560"/>
    <x v="1"/>
    <n v="13"/>
    <x v="0"/>
    <n v="3"/>
    <n v="16"/>
    <s v="E wallet"/>
    <s v="Male"/>
    <n v="3"/>
    <n v="4"/>
    <x v="4"/>
    <n v="4"/>
    <x v="2"/>
    <n v="3"/>
    <x v="1"/>
    <n v="12"/>
    <n v="1"/>
    <n v="1"/>
    <n v="0"/>
    <n v="197.05"/>
    <x v="2"/>
    <x v="0"/>
  </r>
  <r>
    <n v="50561"/>
    <x v="1"/>
    <n v="0"/>
    <x v="2"/>
    <n v="3"/>
    <n v="6"/>
    <s v="Credit Card"/>
    <s v="Male"/>
    <n v="2"/>
    <n v="4"/>
    <x v="0"/>
    <n v="5"/>
    <x v="0"/>
    <n v="2"/>
    <x v="1"/>
    <n v="12"/>
    <n v="1"/>
    <n v="1"/>
    <n v="7"/>
    <n v="142.94"/>
    <x v="0"/>
    <x v="1"/>
  </r>
  <r>
    <n v="50562"/>
    <x v="1"/>
    <n v="14"/>
    <x v="1"/>
    <n v="1"/>
    <n v="12"/>
    <s v="Credit Card"/>
    <s v="Male"/>
    <n v="2"/>
    <n v="3"/>
    <x v="2"/>
    <n v="5"/>
    <x v="0"/>
    <n v="3"/>
    <x v="0"/>
    <n v="13"/>
    <n v="1"/>
    <n v="2"/>
    <n v="17"/>
    <n v="147.21"/>
    <x v="2"/>
    <x v="1"/>
  </r>
  <r>
    <n v="50563"/>
    <x v="1"/>
    <n v="9"/>
    <x v="1"/>
    <n v="1"/>
    <n v="14"/>
    <s v="CC"/>
    <s v="Male"/>
    <n v="3"/>
    <n v="3"/>
    <x v="1"/>
    <n v="3"/>
    <x v="0"/>
    <n v="5"/>
    <x v="1"/>
    <n v="21"/>
    <n v="2"/>
    <n v="3"/>
    <n v="9"/>
    <n v="125.19"/>
    <x v="1"/>
    <x v="1"/>
  </r>
  <r>
    <n v="50564"/>
    <x v="0"/>
    <n v="9"/>
    <x v="1"/>
    <n v="3"/>
    <n v="27"/>
    <s v="UPI"/>
    <s v="Male"/>
    <n v="2"/>
    <n v="4"/>
    <x v="1"/>
    <n v="4"/>
    <x v="0"/>
    <n v="2"/>
    <x v="0"/>
    <n v="13"/>
    <n v="0"/>
    <n v="1"/>
    <n v="0"/>
    <n v="121.21000000000001"/>
    <x v="1"/>
    <x v="1"/>
  </r>
  <r>
    <n v="50565"/>
    <x v="0"/>
    <n v="0"/>
    <x v="1"/>
    <n v="1"/>
    <n v="10"/>
    <s v="COD"/>
    <s v="Male"/>
    <n v="3"/>
    <n v="3"/>
    <x v="1"/>
    <n v="5"/>
    <x v="0"/>
    <n v="2"/>
    <x v="1"/>
    <n v="19"/>
    <n v="1"/>
    <n v="1"/>
    <n v="0"/>
    <n v="129.72999999999999"/>
    <x v="0"/>
    <x v="1"/>
  </r>
  <r>
    <n v="50566"/>
    <x v="1"/>
    <n v="4"/>
    <x v="0"/>
    <n v="1"/>
    <n v="18"/>
    <s v="Credit Card"/>
    <s v="Female"/>
    <n v="2"/>
    <n v="3"/>
    <x v="0"/>
    <n v="2"/>
    <x v="1"/>
    <n v="1"/>
    <x v="0"/>
    <n v="11"/>
    <n v="0"/>
    <n v="8"/>
    <n v="5"/>
    <n v="158.55000000000001"/>
    <x v="0"/>
    <x v="0"/>
  </r>
  <r>
    <n v="50567"/>
    <x v="1"/>
    <n v="13"/>
    <x v="2"/>
    <n v="1"/>
    <n v="15"/>
    <s v="Credit Card"/>
    <s v="Male"/>
    <n v="2"/>
    <n v="3"/>
    <x v="2"/>
    <n v="4"/>
    <x v="2"/>
    <n v="9"/>
    <x v="0"/>
    <n v="14"/>
    <n v="0"/>
    <n v="1"/>
    <n v="0"/>
    <n v="136.16999999999999"/>
    <x v="2"/>
    <x v="1"/>
  </r>
  <r>
    <n v="50568"/>
    <x v="1"/>
    <n v="5"/>
    <x v="0"/>
    <n v="1"/>
    <n v="9"/>
    <s v="Credit Card"/>
    <s v="Female"/>
    <n v="3"/>
    <n v="3"/>
    <x v="0"/>
    <n v="5"/>
    <x v="1"/>
    <n v="2"/>
    <x v="1"/>
    <n v="12"/>
    <n v="6"/>
    <n v="6"/>
    <n v="3"/>
    <n v="167.25"/>
    <x v="0"/>
    <x v="0"/>
  </r>
  <r>
    <n v="50569"/>
    <x v="0"/>
    <n v="0"/>
    <x v="0"/>
    <n v="3"/>
    <n v="9"/>
    <s v="Debit Card"/>
    <s v="Male"/>
    <n v="2"/>
    <n v="4"/>
    <x v="4"/>
    <n v="2"/>
    <x v="1"/>
    <n v="2"/>
    <x v="0"/>
    <n v="11"/>
    <n v="3"/>
    <n v="3"/>
    <n v="7"/>
    <n v="203.25"/>
    <x v="0"/>
    <x v="0"/>
  </r>
  <r>
    <n v="50570"/>
    <x v="1"/>
    <n v="6"/>
    <x v="0"/>
    <n v="1"/>
    <n v="6"/>
    <s v="Debit Card"/>
    <s v="Female"/>
    <n v="2"/>
    <n v="4"/>
    <x v="0"/>
    <n v="2"/>
    <x v="0"/>
    <n v="1"/>
    <x v="1"/>
    <n v="14"/>
    <n v="0"/>
    <n v="1"/>
    <n v="4"/>
    <n v="169.49"/>
    <x v="0"/>
    <x v="0"/>
  </r>
  <r>
    <n v="50571"/>
    <x v="0"/>
    <n v="0"/>
    <x v="0"/>
    <n v="3"/>
    <n v="6"/>
    <s v="Debit Card"/>
    <s v="Male"/>
    <n v="2"/>
    <n v="4"/>
    <x v="4"/>
    <n v="3"/>
    <x v="1"/>
    <n v="6"/>
    <x v="1"/>
    <n v="11"/>
    <n v="1"/>
    <n v="11"/>
    <n v="7"/>
    <n v="206.08999999999997"/>
    <x v="0"/>
    <x v="0"/>
  </r>
  <r>
    <n v="50572"/>
    <x v="1"/>
    <n v="18"/>
    <x v="2"/>
    <n v="1"/>
    <n v="10"/>
    <s v="Debit Card"/>
    <s v="Male"/>
    <n v="2"/>
    <n v="3"/>
    <x v="0"/>
    <n v="4"/>
    <x v="1"/>
    <n v="2"/>
    <x v="1"/>
    <n v="12"/>
    <n v="1"/>
    <n v="1"/>
    <n v="8"/>
    <n v="144.47"/>
    <x v="2"/>
    <x v="1"/>
  </r>
  <r>
    <n v="50573"/>
    <x v="1"/>
    <n v="9"/>
    <x v="2"/>
    <n v="3"/>
    <n v="26"/>
    <s v="Cash on Delivery"/>
    <s v="Female"/>
    <n v="2"/>
    <n v="3"/>
    <x v="1"/>
    <n v="2"/>
    <x v="1"/>
    <n v="2"/>
    <x v="1"/>
    <n v="15"/>
    <n v="0"/>
    <n v="1"/>
    <n v="2"/>
    <n v="121.57"/>
    <x v="1"/>
    <x v="1"/>
  </r>
  <r>
    <n v="50574"/>
    <x v="1"/>
    <n v="8"/>
    <x v="1"/>
    <n v="3"/>
    <n v="24"/>
    <s v="Credit Card"/>
    <s v="Female"/>
    <n v="2"/>
    <n v="3"/>
    <x v="0"/>
    <n v="3"/>
    <x v="1"/>
    <n v="2"/>
    <x v="1"/>
    <n v="16"/>
    <n v="1"/>
    <n v="1"/>
    <n v="0"/>
    <n v="146.01"/>
    <x v="1"/>
    <x v="1"/>
  </r>
  <r>
    <n v="50575"/>
    <x v="1"/>
    <n v="25"/>
    <x v="0"/>
    <n v="1"/>
    <n v="6"/>
    <s v="Debit Card"/>
    <s v="Male"/>
    <n v="3"/>
    <n v="3"/>
    <x v="5"/>
    <n v="2"/>
    <x v="1"/>
    <n v="3"/>
    <x v="1"/>
    <n v="15"/>
    <n v="1"/>
    <n v="7"/>
    <n v="8"/>
    <n v="270.99"/>
    <x v="3"/>
    <x v="2"/>
  </r>
  <r>
    <n v="50576"/>
    <x v="0"/>
    <n v="20"/>
    <x v="1"/>
    <n v="1"/>
    <n v="14"/>
    <s v="COD"/>
    <s v="Male"/>
    <n v="2"/>
    <n v="3"/>
    <x v="1"/>
    <n v="3"/>
    <x v="0"/>
    <n v="5"/>
    <x v="1"/>
    <n v="24"/>
    <n v="1"/>
    <n v="1"/>
    <n v="0"/>
    <n v="124.78999999999999"/>
    <x v="2"/>
    <x v="1"/>
  </r>
  <r>
    <n v="50577"/>
    <x v="1"/>
    <n v="26"/>
    <x v="0"/>
    <n v="3"/>
    <n v="8"/>
    <s v="Credit Card"/>
    <s v="Male"/>
    <n v="2"/>
    <n v="3"/>
    <x v="5"/>
    <n v="3"/>
    <x v="2"/>
    <n v="7"/>
    <x v="1"/>
    <n v="13"/>
    <n v="2"/>
    <n v="2"/>
    <n v="2"/>
    <n v="248.51999999999998"/>
    <x v="3"/>
    <x v="0"/>
  </r>
  <r>
    <n v="50578"/>
    <x v="1"/>
    <n v="3"/>
    <x v="0"/>
    <n v="3"/>
    <n v="14"/>
    <s v="UPI"/>
    <s v="Male"/>
    <n v="3"/>
    <n v="3"/>
    <x v="4"/>
    <n v="3"/>
    <x v="2"/>
    <n v="6"/>
    <x v="1"/>
    <n v="11"/>
    <n v="4"/>
    <n v="7"/>
    <n v="7"/>
    <n v="172.64"/>
    <x v="0"/>
    <x v="0"/>
  </r>
  <r>
    <n v="50579"/>
    <x v="1"/>
    <n v="11"/>
    <x v="2"/>
    <n v="3"/>
    <n v="16"/>
    <s v="COD"/>
    <s v="Female"/>
    <n v="2"/>
    <n v="3"/>
    <x v="0"/>
    <n v="2"/>
    <x v="0"/>
    <n v="2"/>
    <x v="0"/>
    <n v="13"/>
    <n v="0"/>
    <n v="1"/>
    <n v="3"/>
    <n v="156.66"/>
    <x v="1"/>
    <x v="0"/>
  </r>
  <r>
    <n v="50580"/>
    <x v="1"/>
    <n v="8"/>
    <x v="0"/>
    <n v="3"/>
    <n v="9"/>
    <s v="Debit Card"/>
    <s v="Male"/>
    <n v="3"/>
    <n v="3"/>
    <x v="4"/>
    <n v="2"/>
    <x v="2"/>
    <n v="7"/>
    <x v="1"/>
    <n v="13"/>
    <n v="0"/>
    <n v="1"/>
    <n v="8"/>
    <n v="178.23"/>
    <x v="1"/>
    <x v="0"/>
  </r>
  <r>
    <n v="50581"/>
    <x v="1"/>
    <n v="12"/>
    <x v="0"/>
    <n v="3"/>
    <n v="8"/>
    <s v="Debit Card"/>
    <s v="Male"/>
    <n v="2"/>
    <n v="1"/>
    <x v="4"/>
    <n v="3"/>
    <x v="0"/>
    <n v="1"/>
    <x v="1"/>
    <n v="18"/>
    <n v="1"/>
    <n v="1"/>
    <n v="7"/>
    <n v="178.8"/>
    <x v="1"/>
    <x v="0"/>
  </r>
  <r>
    <n v="50582"/>
    <x v="0"/>
    <n v="3"/>
    <x v="2"/>
    <n v="3"/>
    <n v="30"/>
    <s v="Debit Card"/>
    <s v="Female"/>
    <n v="3"/>
    <n v="1"/>
    <x v="5"/>
    <n v="4"/>
    <x v="0"/>
    <n v="5"/>
    <x v="0"/>
    <n v="16"/>
    <n v="1"/>
    <n v="2"/>
    <n v="0"/>
    <n v="231.94"/>
    <x v="0"/>
    <x v="0"/>
  </r>
  <r>
    <n v="50583"/>
    <x v="1"/>
    <n v="20"/>
    <x v="2"/>
    <n v="1"/>
    <n v="22"/>
    <s v="Credit Card"/>
    <s v="Male"/>
    <n v="3"/>
    <n v="1"/>
    <x v="0"/>
    <n v="3"/>
    <x v="2"/>
    <n v="2"/>
    <x v="0"/>
    <n v="19"/>
    <n v="0"/>
    <n v="2"/>
    <n v="7"/>
    <n v="150.66999999999999"/>
    <x v="2"/>
    <x v="0"/>
  </r>
  <r>
    <n v="50584"/>
    <x v="1"/>
    <n v="9"/>
    <x v="2"/>
    <n v="3"/>
    <n v="14"/>
    <s v="COD"/>
    <s v="Male"/>
    <n v="2"/>
    <n v="3"/>
    <x v="0"/>
    <n v="2"/>
    <x v="2"/>
    <n v="5"/>
    <x v="1"/>
    <n v="13"/>
    <n v="1"/>
    <n v="1"/>
    <n v="7"/>
    <n v="150.79"/>
    <x v="1"/>
    <x v="0"/>
  </r>
  <r>
    <n v="50585"/>
    <x v="0"/>
    <n v="0"/>
    <x v="2"/>
    <n v="1"/>
    <n v="14"/>
    <s v="CC"/>
    <s v="Male"/>
    <n v="2"/>
    <n v="4"/>
    <x v="1"/>
    <n v="5"/>
    <x v="0"/>
    <n v="1"/>
    <x v="0"/>
    <n v="22"/>
    <n v="1"/>
    <n v="1"/>
    <n v="2"/>
    <n v="123.21000000000001"/>
    <x v="0"/>
    <x v="1"/>
  </r>
  <r>
    <n v="50586"/>
    <x v="1"/>
    <n v="6"/>
    <x v="2"/>
    <n v="3"/>
    <n v="23"/>
    <s v="Debit Card"/>
    <s v="Male"/>
    <n v="2"/>
    <n v="3"/>
    <x v="5"/>
    <n v="3"/>
    <x v="0"/>
    <n v="2"/>
    <x v="1"/>
    <n v="11"/>
    <n v="1"/>
    <n v="6"/>
    <n v="0"/>
    <n v="274.44"/>
    <x v="0"/>
    <x v="2"/>
  </r>
  <r>
    <n v="50587"/>
    <x v="0"/>
    <n v="0"/>
    <x v="1"/>
    <n v="1"/>
    <n v="14"/>
    <s v="Debit Card"/>
    <s v="Female"/>
    <n v="3"/>
    <n v="4"/>
    <x v="1"/>
    <n v="5"/>
    <x v="0"/>
    <n v="7"/>
    <x v="0"/>
    <n v="20"/>
    <n v="1"/>
    <n v="1"/>
    <n v="0"/>
    <n v="124.03999999999999"/>
    <x v="0"/>
    <x v="1"/>
  </r>
  <r>
    <n v="50588"/>
    <x v="1"/>
    <n v="6"/>
    <x v="1"/>
    <n v="1"/>
    <n v="19"/>
    <s v="Debit Card"/>
    <s v="Female"/>
    <n v="2"/>
    <n v="3"/>
    <x v="1"/>
    <n v="2"/>
    <x v="0"/>
    <n v="4"/>
    <x v="1"/>
    <n v="18"/>
    <n v="1"/>
    <n v="1"/>
    <n v="2"/>
    <n v="134.52000000000001"/>
    <x v="0"/>
    <x v="1"/>
  </r>
  <r>
    <n v="50589"/>
    <x v="1"/>
    <n v="9"/>
    <x v="1"/>
    <n v="1"/>
    <n v="6"/>
    <s v="CC"/>
    <s v="Female"/>
    <n v="3"/>
    <n v="3"/>
    <x v="1"/>
    <n v="2"/>
    <x v="2"/>
    <n v="4"/>
    <x v="1"/>
    <n v="14"/>
    <n v="0"/>
    <n v="1"/>
    <n v="2"/>
    <n v="122.69999999999999"/>
    <x v="1"/>
    <x v="1"/>
  </r>
  <r>
    <n v="50590"/>
    <x v="1"/>
    <n v="23"/>
    <x v="0"/>
    <n v="1"/>
    <n v="6"/>
    <s v="Credit Card"/>
    <s v="Male"/>
    <n v="3"/>
    <n v="3"/>
    <x v="5"/>
    <n v="2"/>
    <x v="2"/>
    <n v="10"/>
    <x v="1"/>
    <n v="22"/>
    <n v="1"/>
    <n v="1"/>
    <n v="3"/>
    <n v="273.99"/>
    <x v="2"/>
    <x v="2"/>
  </r>
  <r>
    <n v="50591"/>
    <x v="1"/>
    <n v="6"/>
    <x v="2"/>
    <n v="1"/>
    <n v="6"/>
    <s v="UPI"/>
    <s v="Female"/>
    <n v="2"/>
    <n v="1"/>
    <x v="0"/>
    <n v="4"/>
    <x v="1"/>
    <n v="2"/>
    <x v="0"/>
    <n v="13"/>
    <n v="0"/>
    <n v="1"/>
    <n v="2"/>
    <n v="154.88"/>
    <x v="0"/>
    <x v="0"/>
  </r>
  <r>
    <n v="50592"/>
    <x v="1"/>
    <n v="14"/>
    <x v="2"/>
    <n v="1"/>
    <n v="15"/>
    <s v="Credit Card"/>
    <s v="Male"/>
    <n v="3"/>
    <n v="3"/>
    <x v="3"/>
    <n v="3"/>
    <x v="2"/>
    <n v="3"/>
    <x v="1"/>
    <n v="15"/>
    <n v="1"/>
    <n v="1"/>
    <n v="11"/>
    <n v="294.19"/>
    <x v="2"/>
    <x v="2"/>
  </r>
  <r>
    <n v="50593"/>
    <x v="1"/>
    <n v="0"/>
    <x v="1"/>
    <n v="1"/>
    <n v="22"/>
    <s v="COD"/>
    <s v="Female"/>
    <n v="3"/>
    <n v="3"/>
    <x v="1"/>
    <n v="4"/>
    <x v="1"/>
    <n v="10"/>
    <x v="1"/>
    <n v="14"/>
    <n v="2"/>
    <n v="2"/>
    <n v="2"/>
    <n v="128.11000000000001"/>
    <x v="0"/>
    <x v="1"/>
  </r>
  <r>
    <n v="50594"/>
    <x v="1"/>
    <n v="18"/>
    <x v="2"/>
    <n v="1"/>
    <n v="29"/>
    <s v="Debit Card"/>
    <s v="Male"/>
    <n v="2"/>
    <n v="3"/>
    <x v="0"/>
    <n v="5"/>
    <x v="1"/>
    <n v="2"/>
    <x v="0"/>
    <n v="15"/>
    <n v="1"/>
    <n v="1"/>
    <n v="8"/>
    <n v="136.33000000000001"/>
    <x v="2"/>
    <x v="1"/>
  </r>
  <r>
    <n v="50595"/>
    <x v="1"/>
    <n v="20"/>
    <x v="1"/>
    <n v="3"/>
    <n v="10"/>
    <s v="Debit Card"/>
    <s v="Female"/>
    <n v="2"/>
    <n v="3"/>
    <x v="0"/>
    <n v="2"/>
    <x v="0"/>
    <n v="2"/>
    <x v="0"/>
    <n v="17"/>
    <n v="1"/>
    <n v="1"/>
    <n v="7"/>
    <n v="141.63"/>
    <x v="2"/>
    <x v="1"/>
  </r>
  <r>
    <n v="50596"/>
    <x v="0"/>
    <n v="9"/>
    <x v="1"/>
    <n v="1"/>
    <n v="28"/>
    <s v="Debit Card"/>
    <s v="Female"/>
    <n v="2"/>
    <n v="3"/>
    <x v="1"/>
    <n v="3"/>
    <x v="1"/>
    <n v="5"/>
    <x v="0"/>
    <n v="11"/>
    <n v="0"/>
    <n v="1"/>
    <n v="1"/>
    <n v="121.32"/>
    <x v="1"/>
    <x v="1"/>
  </r>
  <r>
    <n v="50597"/>
    <x v="1"/>
    <n v="23"/>
    <x v="0"/>
    <n v="1"/>
    <n v="30"/>
    <s v="Debit Card"/>
    <s v="Male"/>
    <n v="3"/>
    <n v="3"/>
    <x v="5"/>
    <n v="3"/>
    <x v="1"/>
    <n v="4"/>
    <x v="0"/>
    <n v="18"/>
    <n v="0"/>
    <n v="2"/>
    <n v="5"/>
    <n v="239.73000000000002"/>
    <x v="2"/>
    <x v="0"/>
  </r>
  <r>
    <n v="50598"/>
    <x v="1"/>
    <n v="11"/>
    <x v="2"/>
    <n v="1"/>
    <n v="16"/>
    <s v="CC"/>
    <s v="Male"/>
    <n v="3"/>
    <n v="3"/>
    <x v="1"/>
    <n v="3"/>
    <x v="1"/>
    <n v="1"/>
    <x v="1"/>
    <n v="17"/>
    <n v="0"/>
    <n v="1"/>
    <n v="2"/>
    <n v="126.84"/>
    <x v="1"/>
    <x v="1"/>
  </r>
  <r>
    <n v="50599"/>
    <x v="1"/>
    <n v="19"/>
    <x v="0"/>
    <n v="1"/>
    <n v="13"/>
    <s v="Credit Card"/>
    <s v="Male"/>
    <n v="3"/>
    <n v="3"/>
    <x v="4"/>
    <n v="3"/>
    <x v="2"/>
    <n v="7"/>
    <x v="1"/>
    <n v="13"/>
    <n v="0"/>
    <n v="1"/>
    <n v="7"/>
    <n v="208.45"/>
    <x v="2"/>
    <x v="0"/>
  </r>
  <r>
    <n v="50600"/>
    <x v="1"/>
    <n v="0"/>
    <x v="1"/>
    <n v="1"/>
    <n v="23"/>
    <s v="Credit Card"/>
    <s v="Female"/>
    <n v="2"/>
    <n v="4"/>
    <x v="0"/>
    <n v="3"/>
    <x v="2"/>
    <n v="2"/>
    <x v="1"/>
    <n v="15"/>
    <n v="2"/>
    <n v="3"/>
    <n v="2"/>
    <n v="143.77000000000001"/>
    <x v="0"/>
    <x v="1"/>
  </r>
  <r>
    <n v="50601"/>
    <x v="0"/>
    <n v="0"/>
    <x v="1"/>
    <n v="1"/>
    <n v="20"/>
    <s v="UPI"/>
    <s v="Male"/>
    <n v="2"/>
    <n v="4"/>
    <x v="2"/>
    <n v="4"/>
    <x v="2"/>
    <n v="2"/>
    <x v="0"/>
    <n v="24"/>
    <n v="1"/>
    <n v="1"/>
    <n v="2"/>
    <n v="137.43"/>
    <x v="0"/>
    <x v="1"/>
  </r>
  <r>
    <n v="50602"/>
    <x v="1"/>
    <n v="4"/>
    <x v="2"/>
    <n v="1"/>
    <n v="6"/>
    <s v="Debit Card"/>
    <s v="Female"/>
    <n v="3"/>
    <n v="3"/>
    <x v="0"/>
    <n v="5"/>
    <x v="1"/>
    <n v="2"/>
    <x v="1"/>
    <n v="12"/>
    <n v="1"/>
    <n v="1"/>
    <n v="3"/>
    <n v="141.47999999999999"/>
    <x v="0"/>
    <x v="1"/>
  </r>
  <r>
    <n v="50603"/>
    <x v="1"/>
    <n v="0"/>
    <x v="2"/>
    <n v="1"/>
    <n v="11"/>
    <s v="Debit Card"/>
    <s v="Male"/>
    <n v="3"/>
    <n v="3"/>
    <x v="2"/>
    <n v="2"/>
    <x v="0"/>
    <n v="2"/>
    <x v="1"/>
    <n v="15"/>
    <n v="1"/>
    <n v="1"/>
    <n v="0"/>
    <n v="110.50999999999999"/>
    <x v="0"/>
    <x v="1"/>
  </r>
  <r>
    <n v="50604"/>
    <x v="1"/>
    <n v="27"/>
    <x v="0"/>
    <n v="1"/>
    <n v="23"/>
    <s v="Cash on Delivery"/>
    <s v="Female"/>
    <n v="2"/>
    <n v="3"/>
    <x v="4"/>
    <n v="3"/>
    <x v="1"/>
    <n v="9"/>
    <x v="1"/>
    <n v="11"/>
    <n v="1"/>
    <n v="1"/>
    <n v="8"/>
    <n v="207.39"/>
    <x v="3"/>
    <x v="0"/>
  </r>
  <r>
    <n v="50605"/>
    <x v="1"/>
    <n v="8"/>
    <x v="0"/>
    <n v="1"/>
    <n v="31"/>
    <s v="Credit Card"/>
    <s v="Female"/>
    <n v="2"/>
    <n v="3"/>
    <x v="4"/>
    <n v="3"/>
    <x v="2"/>
    <n v="2"/>
    <x v="0"/>
    <n v="11"/>
    <n v="2"/>
    <n v="10"/>
    <n v="1"/>
    <n v="203.88"/>
    <x v="1"/>
    <x v="0"/>
  </r>
  <r>
    <n v="50606"/>
    <x v="1"/>
    <n v="3"/>
    <x v="0"/>
    <n v="1"/>
    <n v="14"/>
    <s v="Debit Card"/>
    <s v="Female"/>
    <n v="3"/>
    <n v="1"/>
    <x v="4"/>
    <n v="5"/>
    <x v="1"/>
    <n v="1"/>
    <x v="0"/>
    <n v="12"/>
    <n v="0"/>
    <n v="1"/>
    <n v="3"/>
    <n v="214.16000000000003"/>
    <x v="0"/>
    <x v="0"/>
  </r>
  <r>
    <n v="50607"/>
    <x v="0"/>
    <n v="0"/>
    <x v="1"/>
    <n v="1"/>
    <n v="14"/>
    <s v="CC"/>
    <s v="Female"/>
    <n v="3"/>
    <n v="4"/>
    <x v="1"/>
    <n v="5"/>
    <x v="0"/>
    <n v="2"/>
    <x v="0"/>
    <n v="15"/>
    <n v="0"/>
    <n v="1"/>
    <n v="0"/>
    <n v="126"/>
    <x v="0"/>
    <x v="1"/>
  </r>
  <r>
    <n v="50608"/>
    <x v="0"/>
    <n v="0"/>
    <x v="2"/>
    <n v="1"/>
    <n v="14"/>
    <s v="CC"/>
    <s v="Female"/>
    <n v="2"/>
    <n v="3"/>
    <x v="1"/>
    <n v="4"/>
    <x v="0"/>
    <n v="1"/>
    <x v="1"/>
    <n v="17"/>
    <n v="0"/>
    <n v="1"/>
    <n v="2"/>
    <n v="124.22"/>
    <x v="0"/>
    <x v="1"/>
  </r>
  <r>
    <n v="50609"/>
    <x v="1"/>
    <n v="0"/>
    <x v="0"/>
    <n v="1"/>
    <n v="8"/>
    <s v="Credit Card"/>
    <s v="Male"/>
    <n v="2"/>
    <n v="1"/>
    <x v="0"/>
    <n v="2"/>
    <x v="1"/>
    <n v="2"/>
    <x v="1"/>
    <n v="12"/>
    <n v="1"/>
    <n v="1"/>
    <n v="3"/>
    <n v="154.72"/>
    <x v="0"/>
    <x v="0"/>
  </r>
  <r>
    <n v="50610"/>
    <x v="1"/>
    <n v="0"/>
    <x v="1"/>
    <n v="1"/>
    <n v="14"/>
    <s v="Debit Card"/>
    <s v="Male"/>
    <n v="3"/>
    <n v="5"/>
    <x v="1"/>
    <n v="5"/>
    <x v="1"/>
    <n v="2"/>
    <x v="1"/>
    <n v="15"/>
    <n v="1"/>
    <n v="1"/>
    <n v="1"/>
    <n v="124.50999999999999"/>
    <x v="0"/>
    <x v="1"/>
  </r>
  <r>
    <n v="50611"/>
    <x v="1"/>
    <n v="21"/>
    <x v="1"/>
    <n v="1"/>
    <n v="12"/>
    <s v="Debit Card"/>
    <s v="Male"/>
    <n v="3"/>
    <n v="4"/>
    <x v="0"/>
    <n v="3"/>
    <x v="0"/>
    <n v="3"/>
    <x v="1"/>
    <n v="13"/>
    <n v="0"/>
    <n v="2"/>
    <n v="2"/>
    <n v="142.4"/>
    <x v="2"/>
    <x v="1"/>
  </r>
  <r>
    <n v="50612"/>
    <x v="1"/>
    <n v="21"/>
    <x v="0"/>
    <n v="1"/>
    <n v="10"/>
    <s v="Debit Card"/>
    <s v="Male"/>
    <n v="3"/>
    <n v="4"/>
    <x v="4"/>
    <n v="3"/>
    <x v="0"/>
    <n v="8"/>
    <x v="1"/>
    <n v="14"/>
    <n v="1"/>
    <n v="4"/>
    <n v="3"/>
    <n v="209.99"/>
    <x v="2"/>
    <x v="0"/>
  </r>
  <r>
    <n v="50613"/>
    <x v="1"/>
    <n v="14"/>
    <x v="0"/>
    <n v="1"/>
    <n v="13"/>
    <s v="Credit Card"/>
    <s v="Female"/>
    <n v="2"/>
    <n v="3"/>
    <x v="0"/>
    <n v="3"/>
    <x v="0"/>
    <n v="7"/>
    <x v="1"/>
    <n v="14"/>
    <n v="1"/>
    <n v="2"/>
    <n v="1"/>
    <n v="150.03"/>
    <x v="2"/>
    <x v="0"/>
  </r>
  <r>
    <n v="50614"/>
    <x v="1"/>
    <n v="12"/>
    <x v="0"/>
    <n v="1"/>
    <n v="6"/>
    <s v="Debit Card"/>
    <s v="Female"/>
    <n v="3"/>
    <n v="4"/>
    <x v="5"/>
    <n v="2"/>
    <x v="1"/>
    <n v="2"/>
    <x v="1"/>
    <n v="16"/>
    <n v="0"/>
    <n v="11"/>
    <n v="3"/>
    <n v="227.42000000000002"/>
    <x v="1"/>
    <x v="0"/>
  </r>
  <r>
    <n v="50615"/>
    <x v="1"/>
    <n v="0"/>
    <x v="1"/>
    <n v="1"/>
    <n v="8"/>
    <s v="Debit Card"/>
    <s v="Female"/>
    <n v="2"/>
    <n v="3"/>
    <x v="0"/>
    <n v="2"/>
    <x v="1"/>
    <n v="1"/>
    <x v="1"/>
    <n v="18"/>
    <n v="0"/>
    <n v="2"/>
    <n v="2"/>
    <n v="142.27000000000001"/>
    <x v="0"/>
    <x v="1"/>
  </r>
  <r>
    <n v="50616"/>
    <x v="1"/>
    <n v="8"/>
    <x v="1"/>
    <n v="1"/>
    <n v="16"/>
    <s v="UPI"/>
    <s v="Male"/>
    <n v="2"/>
    <n v="3"/>
    <x v="2"/>
    <n v="2"/>
    <x v="2"/>
    <n v="2"/>
    <x v="1"/>
    <n v="20"/>
    <n v="1"/>
    <n v="1"/>
    <n v="2"/>
    <n v="139.16999999999999"/>
    <x v="1"/>
    <x v="1"/>
  </r>
  <r>
    <n v="50617"/>
    <x v="1"/>
    <n v="15"/>
    <x v="0"/>
    <n v="3"/>
    <n v="11"/>
    <s v="E wallet"/>
    <s v="Male"/>
    <n v="2"/>
    <n v="3"/>
    <x v="3"/>
    <n v="3"/>
    <x v="1"/>
    <n v="7"/>
    <x v="1"/>
    <n v="13"/>
    <n v="1"/>
    <n v="1"/>
    <n v="0"/>
    <n v="283.02999999999997"/>
    <x v="2"/>
    <x v="2"/>
  </r>
  <r>
    <n v="50618"/>
    <x v="1"/>
    <n v="23"/>
    <x v="1"/>
    <n v="1"/>
    <n v="14"/>
    <s v="Debit Card"/>
    <s v="Male"/>
    <n v="3"/>
    <n v="3"/>
    <x v="1"/>
    <n v="2"/>
    <x v="1"/>
    <n v="5"/>
    <x v="1"/>
    <n v="18"/>
    <n v="1"/>
    <n v="1"/>
    <n v="0"/>
    <n v="123.80000000000001"/>
    <x v="2"/>
    <x v="1"/>
  </r>
  <r>
    <n v="50619"/>
    <x v="1"/>
    <n v="30"/>
    <x v="0"/>
    <n v="1"/>
    <n v="8"/>
    <s v="Debit Card"/>
    <s v="Female"/>
    <n v="3"/>
    <n v="4"/>
    <x v="5"/>
    <n v="2"/>
    <x v="0"/>
    <n v="4"/>
    <x v="0"/>
    <n v="13"/>
    <n v="0"/>
    <n v="2"/>
    <n v="3"/>
    <n v="237.26"/>
    <x v="3"/>
    <x v="0"/>
  </r>
  <r>
    <n v="50620"/>
    <x v="0"/>
    <n v="0"/>
    <x v="1"/>
    <n v="1"/>
    <n v="17"/>
    <s v="Credit Card"/>
    <s v="Female"/>
    <n v="3"/>
    <n v="5"/>
    <x v="0"/>
    <n v="4"/>
    <x v="1"/>
    <n v="6"/>
    <x v="1"/>
    <n v="15"/>
    <n v="1"/>
    <n v="1"/>
    <n v="0"/>
    <n v="147.77000000000001"/>
    <x v="0"/>
    <x v="1"/>
  </r>
  <r>
    <n v="50621"/>
    <x v="1"/>
    <n v="28"/>
    <x v="2"/>
    <n v="1"/>
    <n v="24"/>
    <s v="Credit Card"/>
    <s v="Male"/>
    <n v="3"/>
    <n v="3"/>
    <x v="0"/>
    <n v="4"/>
    <x v="1"/>
    <n v="4"/>
    <x v="0"/>
    <n v="14"/>
    <n v="6"/>
    <n v="6"/>
    <n v="7"/>
    <n v="163.85"/>
    <x v="3"/>
    <x v="0"/>
  </r>
  <r>
    <n v="50622"/>
    <x v="1"/>
    <n v="14"/>
    <x v="2"/>
    <n v="1"/>
    <n v="13"/>
    <s v="Debit Card"/>
    <s v="Female"/>
    <n v="2"/>
    <n v="5"/>
    <x v="3"/>
    <n v="3"/>
    <x v="2"/>
    <n v="2"/>
    <x v="1"/>
    <n v="15"/>
    <n v="1"/>
    <n v="5"/>
    <n v="10"/>
    <n v="299.73"/>
    <x v="2"/>
    <x v="2"/>
  </r>
  <r>
    <n v="50623"/>
    <x v="1"/>
    <n v="11"/>
    <x v="0"/>
    <n v="3"/>
    <n v="9"/>
    <s v="Debit Card"/>
    <s v="Male"/>
    <n v="2"/>
    <n v="3"/>
    <x v="0"/>
    <n v="2"/>
    <x v="0"/>
    <n v="9"/>
    <x v="0"/>
    <n v="12"/>
    <n v="1"/>
    <n v="1"/>
    <n v="0"/>
    <n v="168.61"/>
    <x v="1"/>
    <x v="0"/>
  </r>
  <r>
    <n v="50624"/>
    <x v="0"/>
    <n v="0"/>
    <x v="2"/>
    <n v="3"/>
    <n v="35"/>
    <s v="Credit Card"/>
    <s v="Male"/>
    <n v="3"/>
    <n v="5"/>
    <x v="0"/>
    <n v="5"/>
    <x v="0"/>
    <n v="9"/>
    <x v="1"/>
    <n v="18"/>
    <n v="0"/>
    <n v="2"/>
    <n v="2"/>
    <n v="149.69"/>
    <x v="0"/>
    <x v="1"/>
  </r>
  <r>
    <n v="50625"/>
    <x v="0"/>
    <n v="15"/>
    <x v="0"/>
    <n v="3"/>
    <n v="8"/>
    <s v="E wallet"/>
    <s v="Female"/>
    <n v="2"/>
    <n v="5"/>
    <x v="3"/>
    <n v="2"/>
    <x v="1"/>
    <n v="2"/>
    <x v="1"/>
    <n v="15"/>
    <n v="5"/>
    <n v="6"/>
    <n v="9"/>
    <n v="298.45"/>
    <x v="2"/>
    <x v="2"/>
  </r>
  <r>
    <n v="50626"/>
    <x v="1"/>
    <n v="17"/>
    <x v="0"/>
    <n v="3"/>
    <n v="34"/>
    <s v="Credit Card"/>
    <s v="Female"/>
    <n v="2"/>
    <n v="1"/>
    <x v="5"/>
    <n v="2"/>
    <x v="1"/>
    <n v="4"/>
    <x v="0"/>
    <n v="18"/>
    <n v="1"/>
    <n v="2"/>
    <n v="11"/>
    <n v="233.2"/>
    <x v="2"/>
    <x v="0"/>
  </r>
  <r>
    <n v="50627"/>
    <x v="1"/>
    <n v="23"/>
    <x v="2"/>
    <n v="3"/>
    <n v="6"/>
    <s v="Debit Card"/>
    <s v="Female"/>
    <n v="3"/>
    <n v="3"/>
    <x v="0"/>
    <n v="3"/>
    <x v="1"/>
    <n v="1"/>
    <x v="1"/>
    <n v="12"/>
    <n v="1"/>
    <n v="1"/>
    <n v="13"/>
    <n v="163.47"/>
    <x v="2"/>
    <x v="0"/>
  </r>
  <r>
    <n v="50628"/>
    <x v="0"/>
    <n v="0"/>
    <x v="1"/>
    <n v="1"/>
    <n v="22"/>
    <s v="Debit Card"/>
    <s v="Female"/>
    <n v="3"/>
    <n v="1"/>
    <x v="1"/>
    <n v="5"/>
    <x v="0"/>
    <n v="2"/>
    <x v="1"/>
    <n v="16"/>
    <n v="15"/>
    <n v="15"/>
    <n v="14"/>
    <n v="127.43"/>
    <x v="0"/>
    <x v="1"/>
  </r>
  <r>
    <n v="50629"/>
    <x v="1"/>
    <n v="12"/>
    <x v="2"/>
    <n v="1"/>
    <n v="28"/>
    <s v="Credit Card"/>
    <s v="Female"/>
    <n v="2"/>
    <n v="3"/>
    <x v="4"/>
    <n v="5"/>
    <x v="0"/>
    <n v="2"/>
    <x v="0"/>
    <n v="13"/>
    <n v="1"/>
    <n v="2"/>
    <n v="8"/>
    <n v="208.8"/>
    <x v="1"/>
    <x v="0"/>
  </r>
  <r>
    <n v="50630"/>
    <x v="1"/>
    <n v="6"/>
    <x v="2"/>
    <n v="3"/>
    <n v="14"/>
    <s v="Debit Card"/>
    <s v="Female"/>
    <n v="2"/>
    <n v="4"/>
    <x v="1"/>
    <n v="2"/>
    <x v="0"/>
    <n v="1"/>
    <x v="1"/>
    <n v="19"/>
    <n v="2"/>
    <n v="2"/>
    <n v="2"/>
    <n v="123.41999999999999"/>
    <x v="0"/>
    <x v="1"/>
  </r>
  <r>
    <n v="50631"/>
    <x v="1"/>
    <n v="18"/>
    <x v="0"/>
    <n v="3"/>
    <n v="17"/>
    <s v="Debit Card"/>
    <s v="Female"/>
    <n v="2"/>
    <n v="3"/>
    <x v="5"/>
    <n v="2"/>
    <x v="1"/>
    <n v="4"/>
    <x v="1"/>
    <n v="13"/>
    <n v="1"/>
    <n v="1"/>
    <n v="1"/>
    <n v="276.5"/>
    <x v="2"/>
    <x v="2"/>
  </r>
  <r>
    <n v="50632"/>
    <x v="1"/>
    <n v="5"/>
    <x v="2"/>
    <n v="1"/>
    <n v="35"/>
    <s v="Credit Card"/>
    <s v="Female"/>
    <n v="3"/>
    <n v="3"/>
    <x v="2"/>
    <n v="3"/>
    <x v="0"/>
    <n v="10"/>
    <x v="1"/>
    <n v="12"/>
    <n v="5"/>
    <n v="7"/>
    <n v="7"/>
    <n v="140.25"/>
    <x v="0"/>
    <x v="1"/>
  </r>
  <r>
    <n v="50633"/>
    <x v="1"/>
    <n v="7"/>
    <x v="0"/>
    <n v="3"/>
    <n v="6"/>
    <s v="E wallet"/>
    <s v="Male"/>
    <n v="3"/>
    <n v="1"/>
    <x v="0"/>
    <n v="2"/>
    <x v="2"/>
    <n v="1"/>
    <x v="1"/>
    <n v="11"/>
    <n v="1"/>
    <n v="1"/>
    <n v="9"/>
    <n v="197.25"/>
    <x v="1"/>
    <x v="0"/>
  </r>
  <r>
    <n v="50634"/>
    <x v="1"/>
    <n v="30"/>
    <x v="0"/>
    <n v="3"/>
    <n v="6"/>
    <s v="Cash on Delivery"/>
    <s v="Male"/>
    <n v="3"/>
    <n v="3"/>
    <x v="4"/>
    <n v="2"/>
    <x v="1"/>
    <n v="4"/>
    <x v="0"/>
    <n v="14"/>
    <n v="0"/>
    <n v="1"/>
    <n v="3"/>
    <n v="219.04000000000002"/>
    <x v="3"/>
    <x v="0"/>
  </r>
  <r>
    <n v="50635"/>
    <x v="1"/>
    <n v="9"/>
    <x v="1"/>
    <n v="2"/>
    <n v="30"/>
    <s v="CC"/>
    <s v="Male"/>
    <n v="2"/>
    <n v="3"/>
    <x v="1"/>
    <n v="4"/>
    <x v="0"/>
    <n v="2"/>
    <x v="1"/>
    <n v="16"/>
    <n v="0"/>
    <n v="1"/>
    <n v="4"/>
    <n v="121.77000000000001"/>
    <x v="1"/>
    <x v="1"/>
  </r>
  <r>
    <n v="50636"/>
    <x v="1"/>
    <n v="26"/>
    <x v="2"/>
    <n v="3"/>
    <n v="8"/>
    <s v="E wallet"/>
    <s v="Female"/>
    <n v="2"/>
    <n v="4"/>
    <x v="4"/>
    <n v="4"/>
    <x v="1"/>
    <n v="3"/>
    <x v="1"/>
    <n v="12"/>
    <n v="0"/>
    <n v="6"/>
    <n v="12"/>
    <n v="175.25"/>
    <x v="3"/>
    <x v="0"/>
  </r>
  <r>
    <n v="50637"/>
    <x v="0"/>
    <n v="0"/>
    <x v="1"/>
    <n v="1"/>
    <n v="21"/>
    <s v="UPI"/>
    <s v="Male"/>
    <n v="2"/>
    <n v="3"/>
    <x v="0"/>
    <n v="3"/>
    <x v="2"/>
    <n v="8"/>
    <x v="1"/>
    <n v="14"/>
    <n v="0"/>
    <n v="1"/>
    <n v="0"/>
    <n v="148.34"/>
    <x v="0"/>
    <x v="1"/>
  </r>
  <r>
    <n v="50638"/>
    <x v="0"/>
    <n v="9"/>
    <x v="2"/>
    <n v="1"/>
    <n v="8"/>
    <s v="Debit Card"/>
    <s v="Male"/>
    <n v="2"/>
    <n v="3"/>
    <x v="1"/>
    <n v="5"/>
    <x v="1"/>
    <n v="7"/>
    <x v="0"/>
    <n v="14"/>
    <n v="1"/>
    <n v="1"/>
    <n v="2"/>
    <n v="120.41999999999999"/>
    <x v="1"/>
    <x v="1"/>
  </r>
  <r>
    <n v="50639"/>
    <x v="1"/>
    <n v="9"/>
    <x v="1"/>
    <n v="3"/>
    <n v="16"/>
    <s v="Debit Card"/>
    <s v="Female"/>
    <n v="2"/>
    <n v="3"/>
    <x v="1"/>
    <n v="3"/>
    <x v="1"/>
    <n v="2"/>
    <x v="0"/>
    <n v="19"/>
    <n v="0"/>
    <n v="1"/>
    <n v="0"/>
    <n v="122.19999999999999"/>
    <x v="1"/>
    <x v="1"/>
  </r>
  <r>
    <n v="50640"/>
    <x v="1"/>
    <n v="1"/>
    <x v="0"/>
    <n v="3"/>
    <n v="16"/>
    <s v="Credit Card"/>
    <s v="Male"/>
    <n v="3"/>
    <n v="3"/>
    <x v="2"/>
    <n v="4"/>
    <x v="1"/>
    <n v="2"/>
    <x v="1"/>
    <n v="22"/>
    <n v="1"/>
    <n v="1"/>
    <n v="0"/>
    <n v="110.52000000000001"/>
    <x v="0"/>
    <x v="1"/>
  </r>
  <r>
    <n v="50641"/>
    <x v="1"/>
    <n v="11"/>
    <x v="2"/>
    <n v="1"/>
    <n v="9"/>
    <s v="UPI"/>
    <s v="Male"/>
    <n v="3"/>
    <n v="3"/>
    <x v="1"/>
    <n v="3"/>
    <x v="1"/>
    <n v="4"/>
    <x v="1"/>
    <n v="16"/>
    <n v="2"/>
    <n v="2"/>
    <n v="2"/>
    <n v="128.21"/>
    <x v="1"/>
    <x v="1"/>
  </r>
  <r>
    <n v="50642"/>
    <x v="1"/>
    <n v="23"/>
    <x v="0"/>
    <n v="1"/>
    <n v="8"/>
    <s v="Credit Card"/>
    <s v="Male"/>
    <n v="3"/>
    <n v="3"/>
    <x v="3"/>
    <n v="3"/>
    <x v="1"/>
    <n v="3"/>
    <x v="0"/>
    <n v="15"/>
    <n v="7"/>
    <n v="7"/>
    <n v="7"/>
    <n v="292.37"/>
    <x v="2"/>
    <x v="2"/>
  </r>
  <r>
    <n v="50643"/>
    <x v="1"/>
    <n v="10"/>
    <x v="1"/>
    <n v="1"/>
    <n v="9"/>
    <s v="UPI"/>
    <s v="Female"/>
    <n v="2"/>
    <n v="3"/>
    <x v="0"/>
    <n v="4"/>
    <x v="0"/>
    <n v="4"/>
    <x v="1"/>
    <n v="15"/>
    <n v="1"/>
    <n v="1"/>
    <n v="1"/>
    <n v="141.07"/>
    <x v="1"/>
    <x v="1"/>
  </r>
  <r>
    <n v="50644"/>
    <x v="1"/>
    <n v="13"/>
    <x v="0"/>
    <n v="3"/>
    <n v="32"/>
    <s v="E wallet"/>
    <s v="Male"/>
    <n v="3"/>
    <n v="3"/>
    <x v="0"/>
    <n v="5"/>
    <x v="1"/>
    <n v="2"/>
    <x v="1"/>
    <n v="14"/>
    <n v="5"/>
    <n v="7"/>
    <n v="5"/>
    <n v="183.96"/>
    <x v="2"/>
    <x v="0"/>
  </r>
  <r>
    <n v="50645"/>
    <x v="1"/>
    <n v="9"/>
    <x v="2"/>
    <n v="1"/>
    <n v="6"/>
    <s v="CC"/>
    <s v="Female"/>
    <n v="3"/>
    <n v="4"/>
    <x v="1"/>
    <n v="3"/>
    <x v="2"/>
    <n v="2"/>
    <x v="1"/>
    <n v="13"/>
    <n v="1"/>
    <n v="1"/>
    <n v="3"/>
    <n v="120.07"/>
    <x v="1"/>
    <x v="1"/>
  </r>
  <r>
    <n v="50646"/>
    <x v="1"/>
    <n v="19"/>
    <x v="0"/>
    <n v="1"/>
    <n v="6"/>
    <s v="Credit Card"/>
    <s v="Male"/>
    <n v="2"/>
    <n v="3"/>
    <x v="3"/>
    <n v="2"/>
    <x v="2"/>
    <n v="10"/>
    <x v="1"/>
    <n v="15"/>
    <n v="1"/>
    <n v="2"/>
    <n v="2"/>
    <n v="296.27"/>
    <x v="2"/>
    <x v="2"/>
  </r>
  <r>
    <n v="50647"/>
    <x v="1"/>
    <n v="27"/>
    <x v="0"/>
    <n v="3"/>
    <n v="8"/>
    <s v="Debit Card"/>
    <s v="Female"/>
    <n v="2"/>
    <n v="4"/>
    <x v="4"/>
    <n v="3"/>
    <x v="1"/>
    <n v="7"/>
    <x v="1"/>
    <n v="11"/>
    <n v="6"/>
    <n v="7"/>
    <n v="0"/>
    <n v="206.86"/>
    <x v="3"/>
    <x v="0"/>
  </r>
  <r>
    <n v="50648"/>
    <x v="1"/>
    <n v="29"/>
    <x v="2"/>
    <n v="1"/>
    <n v="15"/>
    <s v="CC"/>
    <s v="Female"/>
    <n v="3"/>
    <n v="3"/>
    <x v="1"/>
    <n v="3"/>
    <x v="1"/>
    <n v="3"/>
    <x v="1"/>
    <n v="19"/>
    <n v="0"/>
    <n v="1"/>
    <n v="3"/>
    <n v="129.41999999999999"/>
    <x v="3"/>
    <x v="1"/>
  </r>
  <r>
    <n v="50649"/>
    <x v="1"/>
    <n v="9"/>
    <x v="0"/>
    <n v="1"/>
    <n v="18"/>
    <s v="Credit Card"/>
    <s v="Female"/>
    <n v="2"/>
    <n v="4"/>
    <x v="4"/>
    <n v="2"/>
    <x v="0"/>
    <n v="1"/>
    <x v="1"/>
    <n v="11"/>
    <n v="5"/>
    <n v="7"/>
    <n v="8"/>
    <n v="188.58"/>
    <x v="1"/>
    <x v="0"/>
  </r>
  <r>
    <n v="50650"/>
    <x v="1"/>
    <n v="28"/>
    <x v="2"/>
    <n v="1"/>
    <n v="8"/>
    <s v="Credit Card"/>
    <s v="Male"/>
    <n v="2"/>
    <n v="4"/>
    <x v="5"/>
    <n v="5"/>
    <x v="0"/>
    <n v="8"/>
    <x v="1"/>
    <n v="15"/>
    <n v="1"/>
    <n v="6"/>
    <n v="2"/>
    <n v="267.56"/>
    <x v="3"/>
    <x v="2"/>
  </r>
  <r>
    <n v="50651"/>
    <x v="1"/>
    <n v="16"/>
    <x v="0"/>
    <n v="3"/>
    <n v="31"/>
    <s v="Credit Card"/>
    <s v="Male"/>
    <n v="3"/>
    <n v="4"/>
    <x v="4"/>
    <n v="2"/>
    <x v="2"/>
    <n v="6"/>
    <x v="1"/>
    <n v="13"/>
    <n v="1"/>
    <n v="2"/>
    <n v="0"/>
    <n v="234"/>
    <x v="2"/>
    <x v="0"/>
  </r>
  <r>
    <n v="50652"/>
    <x v="0"/>
    <n v="0"/>
    <x v="2"/>
    <n v="3"/>
    <n v="14"/>
    <s v="E wallet"/>
    <s v="Female"/>
    <n v="2"/>
    <n v="3"/>
    <x v="1"/>
    <n v="2"/>
    <x v="0"/>
    <n v="2"/>
    <x v="0"/>
    <n v="14"/>
    <n v="0"/>
    <n v="1"/>
    <n v="2"/>
    <n v="123.22999999999999"/>
    <x v="0"/>
    <x v="1"/>
  </r>
  <r>
    <n v="50653"/>
    <x v="0"/>
    <n v="9"/>
    <x v="0"/>
    <n v="1"/>
    <n v="16"/>
    <s v="Debit Card"/>
    <s v="Female"/>
    <n v="2"/>
    <n v="4"/>
    <x v="2"/>
    <n v="5"/>
    <x v="0"/>
    <n v="2"/>
    <x v="1"/>
    <n v="13"/>
    <n v="1"/>
    <n v="1"/>
    <n v="0"/>
    <n v="114.16"/>
    <x v="1"/>
    <x v="1"/>
  </r>
  <r>
    <n v="50654"/>
    <x v="1"/>
    <n v="19"/>
    <x v="1"/>
    <n v="1"/>
    <n v="14"/>
    <s v="Debit Card"/>
    <s v="Female"/>
    <n v="3"/>
    <n v="4"/>
    <x v="0"/>
    <n v="5"/>
    <x v="2"/>
    <n v="9"/>
    <x v="0"/>
    <n v="23"/>
    <n v="1"/>
    <n v="1"/>
    <n v="7"/>
    <n v="146.15"/>
    <x v="2"/>
    <x v="1"/>
  </r>
  <r>
    <n v="50655"/>
    <x v="0"/>
    <n v="14"/>
    <x v="1"/>
    <n v="1"/>
    <n v="14"/>
    <s v="Debit Card"/>
    <s v="Male"/>
    <n v="2"/>
    <n v="3"/>
    <x v="1"/>
    <n v="3"/>
    <x v="1"/>
    <n v="10"/>
    <x v="0"/>
    <n v="12"/>
    <n v="1"/>
    <n v="2"/>
    <n v="7"/>
    <n v="124.61000000000001"/>
    <x v="2"/>
    <x v="1"/>
  </r>
  <r>
    <n v="50656"/>
    <x v="0"/>
    <n v="0"/>
    <x v="2"/>
    <n v="1"/>
    <n v="30"/>
    <s v="COD"/>
    <s v="Male"/>
    <n v="3"/>
    <n v="4"/>
    <x v="4"/>
    <n v="5"/>
    <x v="0"/>
    <n v="2"/>
    <x v="1"/>
    <n v="12"/>
    <n v="0"/>
    <n v="1"/>
    <n v="9"/>
    <n v="187.22"/>
    <x v="0"/>
    <x v="0"/>
  </r>
  <r>
    <n v="50657"/>
    <x v="1"/>
    <n v="0"/>
    <x v="1"/>
    <n v="1"/>
    <n v="6"/>
    <s v="Credit Card"/>
    <s v="Male"/>
    <n v="2"/>
    <n v="4"/>
    <x v="2"/>
    <n v="5"/>
    <x v="1"/>
    <n v="2"/>
    <x v="1"/>
    <n v="16"/>
    <n v="0"/>
    <n v="1"/>
    <n v="3"/>
    <n v="139.55000000000001"/>
    <x v="0"/>
    <x v="1"/>
  </r>
  <r>
    <n v="50658"/>
    <x v="1"/>
    <n v="3"/>
    <x v="0"/>
    <n v="1"/>
    <n v="26"/>
    <s v="UPI"/>
    <s v="Male"/>
    <n v="2"/>
    <n v="3"/>
    <x v="0"/>
    <n v="5"/>
    <x v="1"/>
    <n v="1"/>
    <x v="1"/>
    <n v="15"/>
    <n v="1"/>
    <n v="1"/>
    <n v="2"/>
    <n v="199.57"/>
    <x v="0"/>
    <x v="0"/>
  </r>
  <r>
    <n v="50659"/>
    <x v="1"/>
    <n v="14"/>
    <x v="1"/>
    <n v="1"/>
    <n v="13"/>
    <s v="COD"/>
    <s v="Female"/>
    <n v="2"/>
    <n v="1"/>
    <x v="1"/>
    <n v="3"/>
    <x v="1"/>
    <n v="2"/>
    <x v="1"/>
    <n v="13"/>
    <n v="1"/>
    <n v="1"/>
    <n v="8"/>
    <n v="133.76"/>
    <x v="2"/>
    <x v="1"/>
  </r>
  <r>
    <n v="50660"/>
    <x v="1"/>
    <n v="11"/>
    <x v="0"/>
    <n v="1"/>
    <n v="23"/>
    <s v="Debit Card"/>
    <s v="Female"/>
    <n v="3"/>
    <n v="4"/>
    <x v="4"/>
    <n v="3"/>
    <x v="1"/>
    <n v="1"/>
    <x v="1"/>
    <n v="18"/>
    <n v="0"/>
    <n v="1"/>
    <n v="9"/>
    <n v="188.23"/>
    <x v="1"/>
    <x v="0"/>
  </r>
  <r>
    <n v="50661"/>
    <x v="1"/>
    <n v="13"/>
    <x v="0"/>
    <n v="1"/>
    <n v="26"/>
    <s v="Cash on Delivery"/>
    <s v="Male"/>
    <n v="3"/>
    <n v="3"/>
    <x v="4"/>
    <n v="2"/>
    <x v="1"/>
    <n v="5"/>
    <x v="1"/>
    <n v="20"/>
    <n v="4"/>
    <n v="11"/>
    <n v="1"/>
    <n v="203.22"/>
    <x v="2"/>
    <x v="0"/>
  </r>
  <r>
    <n v="50662"/>
    <x v="1"/>
    <n v="0"/>
    <x v="2"/>
    <n v="1"/>
    <n v="14"/>
    <s v="Debit Card"/>
    <s v="Male"/>
    <n v="2"/>
    <n v="5"/>
    <x v="2"/>
    <n v="3"/>
    <x v="1"/>
    <n v="2"/>
    <x v="1"/>
    <n v="19"/>
    <n v="1"/>
    <n v="1"/>
    <n v="2"/>
    <n v="146.21"/>
    <x v="0"/>
    <x v="1"/>
  </r>
  <r>
    <n v="50663"/>
    <x v="1"/>
    <n v="28"/>
    <x v="2"/>
    <n v="1"/>
    <n v="8"/>
    <s v="Debit Card"/>
    <s v="Male"/>
    <n v="3"/>
    <n v="3"/>
    <x v="4"/>
    <n v="4"/>
    <x v="1"/>
    <n v="4"/>
    <x v="1"/>
    <n v="18"/>
    <n v="1"/>
    <n v="1"/>
    <n v="3"/>
    <n v="209.76"/>
    <x v="3"/>
    <x v="0"/>
  </r>
  <r>
    <n v="50664"/>
    <x v="1"/>
    <n v="1"/>
    <x v="1"/>
    <n v="1"/>
    <n v="16"/>
    <s v="UPI"/>
    <s v="Female"/>
    <n v="2"/>
    <n v="3"/>
    <x v="0"/>
    <n v="3"/>
    <x v="0"/>
    <n v="4"/>
    <x v="1"/>
    <n v="13"/>
    <n v="1"/>
    <n v="1"/>
    <n v="7"/>
    <n v="136.6"/>
    <x v="0"/>
    <x v="1"/>
  </r>
  <r>
    <n v="50665"/>
    <x v="0"/>
    <n v="7"/>
    <x v="0"/>
    <n v="2"/>
    <n v="6"/>
    <s v="Credit Card"/>
    <s v="Male"/>
    <n v="3"/>
    <n v="4"/>
    <x v="4"/>
    <n v="5"/>
    <x v="1"/>
    <n v="10"/>
    <x v="1"/>
    <n v="14"/>
    <n v="2"/>
    <n v="3"/>
    <n v="6"/>
    <n v="204.82"/>
    <x v="1"/>
    <x v="0"/>
  </r>
  <r>
    <n v="50666"/>
    <x v="1"/>
    <n v="6"/>
    <x v="0"/>
    <n v="1"/>
    <n v="11"/>
    <s v="Debit Card"/>
    <s v="Male"/>
    <n v="2"/>
    <n v="4"/>
    <x v="4"/>
    <n v="2"/>
    <x v="2"/>
    <n v="5"/>
    <x v="1"/>
    <n v="15"/>
    <n v="0"/>
    <n v="1"/>
    <n v="2"/>
    <n v="171.19"/>
    <x v="0"/>
    <x v="0"/>
  </r>
  <r>
    <n v="50667"/>
    <x v="0"/>
    <n v="0"/>
    <x v="0"/>
    <n v="3"/>
    <n v="10"/>
    <s v="Cash on Delivery"/>
    <s v="Male"/>
    <n v="2"/>
    <n v="3"/>
    <x v="4"/>
    <n v="5"/>
    <x v="0"/>
    <n v="1"/>
    <x v="0"/>
    <n v="22"/>
    <n v="3"/>
    <n v="4"/>
    <n v="7"/>
    <n v="195.82"/>
    <x v="0"/>
    <x v="0"/>
  </r>
  <r>
    <n v="50668"/>
    <x v="0"/>
    <n v="0"/>
    <x v="2"/>
    <n v="1"/>
    <n v="35"/>
    <s v="Credit Card"/>
    <s v="Female"/>
    <n v="2"/>
    <n v="4"/>
    <x v="0"/>
    <n v="3"/>
    <x v="0"/>
    <n v="2"/>
    <x v="1"/>
    <n v="22"/>
    <n v="3"/>
    <n v="3"/>
    <n v="8"/>
    <n v="145.08000000000001"/>
    <x v="0"/>
    <x v="1"/>
  </r>
  <r>
    <n v="50669"/>
    <x v="1"/>
    <n v="9"/>
    <x v="1"/>
    <n v="1"/>
    <n v="21"/>
    <s v="Debit Card"/>
    <s v="Male"/>
    <n v="2"/>
    <n v="3"/>
    <x v="1"/>
    <n v="3"/>
    <x v="2"/>
    <n v="2"/>
    <x v="1"/>
    <n v="16"/>
    <n v="2"/>
    <n v="2"/>
    <n v="2"/>
    <n v="122.07"/>
    <x v="1"/>
    <x v="1"/>
  </r>
  <r>
    <n v="50670"/>
    <x v="1"/>
    <n v="7"/>
    <x v="2"/>
    <n v="1"/>
    <n v="9"/>
    <s v="Debit Card"/>
    <s v="Male"/>
    <n v="2"/>
    <n v="3"/>
    <x v="0"/>
    <n v="2"/>
    <x v="0"/>
    <n v="1"/>
    <x v="1"/>
    <n v="17"/>
    <n v="1"/>
    <n v="1"/>
    <n v="4"/>
    <n v="177.56"/>
    <x v="1"/>
    <x v="0"/>
  </r>
  <r>
    <n v="50671"/>
    <x v="1"/>
    <n v="10"/>
    <x v="0"/>
    <n v="3"/>
    <n v="16"/>
    <s v="Debit Card"/>
    <s v="Female"/>
    <n v="2"/>
    <n v="4"/>
    <x v="0"/>
    <n v="2"/>
    <x v="2"/>
    <n v="3"/>
    <x v="0"/>
    <n v="14"/>
    <n v="0"/>
    <n v="1"/>
    <n v="0"/>
    <n v="166.94"/>
    <x v="1"/>
    <x v="0"/>
  </r>
  <r>
    <n v="50672"/>
    <x v="0"/>
    <n v="0"/>
    <x v="1"/>
    <n v="1"/>
    <n v="10"/>
    <s v="COD"/>
    <s v="Male"/>
    <n v="2"/>
    <n v="3"/>
    <x v="2"/>
    <n v="2"/>
    <x v="1"/>
    <n v="2"/>
    <x v="0"/>
    <n v="15"/>
    <n v="5"/>
    <n v="5"/>
    <n v="6"/>
    <n v="136.91"/>
    <x v="0"/>
    <x v="1"/>
  </r>
  <r>
    <n v="50673"/>
    <x v="0"/>
    <n v="0"/>
    <x v="1"/>
    <n v="1"/>
    <n v="14"/>
    <s v="CC"/>
    <s v="Male"/>
    <n v="2"/>
    <n v="3"/>
    <x v="1"/>
    <n v="3"/>
    <x v="2"/>
    <n v="2"/>
    <x v="1"/>
    <n v="20"/>
    <n v="1"/>
    <n v="1"/>
    <n v="0"/>
    <n v="123.77000000000001"/>
    <x v="0"/>
    <x v="1"/>
  </r>
  <r>
    <n v="50674"/>
    <x v="0"/>
    <n v="9"/>
    <x v="1"/>
    <n v="1"/>
    <n v="31"/>
    <s v="CC"/>
    <s v="Male"/>
    <n v="2"/>
    <n v="4"/>
    <x v="1"/>
    <n v="4"/>
    <x v="0"/>
    <n v="5"/>
    <x v="0"/>
    <n v="20"/>
    <n v="0"/>
    <n v="2"/>
    <n v="2"/>
    <n v="123.13"/>
    <x v="1"/>
    <x v="1"/>
  </r>
  <r>
    <n v="50675"/>
    <x v="1"/>
    <n v="15"/>
    <x v="0"/>
    <n v="1"/>
    <n v="8"/>
    <s v="Credit Card"/>
    <s v="Male"/>
    <n v="2"/>
    <n v="3"/>
    <x v="5"/>
    <n v="5"/>
    <x v="1"/>
    <n v="1"/>
    <x v="1"/>
    <n v="17"/>
    <n v="1"/>
    <n v="13"/>
    <n v="7"/>
    <n v="276.64999999999998"/>
    <x v="2"/>
    <x v="2"/>
  </r>
  <r>
    <n v="50676"/>
    <x v="0"/>
    <n v="0"/>
    <x v="2"/>
    <n v="1"/>
    <n v="14"/>
    <s v="CC"/>
    <s v="Male"/>
    <n v="2"/>
    <n v="4"/>
    <x v="1"/>
    <n v="4"/>
    <x v="2"/>
    <n v="2"/>
    <x v="1"/>
    <n v="15"/>
    <n v="0"/>
    <n v="1"/>
    <n v="0"/>
    <n v="125.96000000000001"/>
    <x v="0"/>
    <x v="1"/>
  </r>
  <r>
    <n v="50677"/>
    <x v="0"/>
    <n v="13"/>
    <x v="2"/>
    <n v="3"/>
    <n v="6"/>
    <s v="UPI"/>
    <s v="Male"/>
    <n v="2"/>
    <n v="3"/>
    <x v="0"/>
    <n v="3"/>
    <x v="0"/>
    <n v="4"/>
    <x v="0"/>
    <n v="14"/>
    <n v="0"/>
    <n v="1"/>
    <n v="0"/>
    <n v="147.28"/>
    <x v="2"/>
    <x v="1"/>
  </r>
  <r>
    <n v="50678"/>
    <x v="1"/>
    <n v="6"/>
    <x v="2"/>
    <n v="3"/>
    <n v="13"/>
    <s v="Debit Card"/>
    <s v="Female"/>
    <n v="1"/>
    <n v="3"/>
    <x v="0"/>
    <n v="4"/>
    <x v="1"/>
    <n v="1"/>
    <x v="1"/>
    <n v="17"/>
    <n v="1"/>
    <n v="1"/>
    <n v="2"/>
    <n v="143.02000000000001"/>
    <x v="0"/>
    <x v="1"/>
  </r>
  <r>
    <n v="50679"/>
    <x v="1"/>
    <n v="7"/>
    <x v="2"/>
    <n v="1"/>
    <n v="9"/>
    <s v="Debit Card"/>
    <s v="Male"/>
    <n v="3"/>
    <n v="4"/>
    <x v="1"/>
    <n v="2"/>
    <x v="1"/>
    <n v="4"/>
    <x v="1"/>
    <n v="17"/>
    <n v="1"/>
    <n v="1"/>
    <n v="0"/>
    <n v="129.79"/>
    <x v="1"/>
    <x v="1"/>
  </r>
  <r>
    <n v="50680"/>
    <x v="1"/>
    <n v="21"/>
    <x v="2"/>
    <n v="1"/>
    <n v="6"/>
    <s v="Credit Card"/>
    <s v="Male"/>
    <n v="2"/>
    <n v="1"/>
    <x v="5"/>
    <n v="2"/>
    <x v="0"/>
    <n v="3"/>
    <x v="1"/>
    <n v="22"/>
    <n v="1"/>
    <n v="2"/>
    <n v="1"/>
    <n v="268.85000000000002"/>
    <x v="2"/>
    <x v="2"/>
  </r>
  <r>
    <n v="50681"/>
    <x v="1"/>
    <n v="18"/>
    <x v="2"/>
    <n v="3"/>
    <n v="15"/>
    <s v="Debit Card"/>
    <s v="Female"/>
    <n v="3"/>
    <n v="4"/>
    <x v="0"/>
    <n v="3"/>
    <x v="1"/>
    <n v="2"/>
    <x v="1"/>
    <n v="13"/>
    <n v="0"/>
    <n v="4"/>
    <n v="12"/>
    <n v="155.93"/>
    <x v="2"/>
    <x v="0"/>
  </r>
  <r>
    <n v="50682"/>
    <x v="1"/>
    <n v="25"/>
    <x v="0"/>
    <n v="1"/>
    <n v="13"/>
    <s v="Debit Card"/>
    <s v="Male"/>
    <n v="2"/>
    <n v="3"/>
    <x v="4"/>
    <n v="4"/>
    <x v="0"/>
    <n v="8"/>
    <x v="1"/>
    <n v="19"/>
    <n v="3"/>
    <n v="4"/>
    <n v="0"/>
    <n v="204.45"/>
    <x v="3"/>
    <x v="0"/>
  </r>
  <r>
    <n v="50683"/>
    <x v="1"/>
    <n v="11"/>
    <x v="0"/>
    <n v="3"/>
    <n v="16"/>
    <s v="E wallet"/>
    <s v="Male"/>
    <n v="3"/>
    <n v="4"/>
    <x v="4"/>
    <n v="3"/>
    <x v="2"/>
    <n v="1"/>
    <x v="0"/>
    <n v="14"/>
    <n v="2"/>
    <n v="2"/>
    <n v="7"/>
    <n v="187.4"/>
    <x v="1"/>
    <x v="0"/>
  </r>
  <r>
    <n v="50684"/>
    <x v="1"/>
    <n v="2"/>
    <x v="1"/>
    <n v="1"/>
    <n v="14"/>
    <s v="Debit Card"/>
    <s v="Female"/>
    <n v="3"/>
    <n v="3"/>
    <x v="1"/>
    <n v="2"/>
    <x v="2"/>
    <n v="5"/>
    <x v="1"/>
    <n v="22"/>
    <n v="0"/>
    <n v="1"/>
    <n v="7"/>
    <n v="125.13999999999999"/>
    <x v="0"/>
    <x v="1"/>
  </r>
  <r>
    <n v="50685"/>
    <x v="1"/>
    <n v="1"/>
    <x v="0"/>
    <n v="1"/>
    <n v="9"/>
    <s v="Credit Card"/>
    <s v="Female"/>
    <n v="3"/>
    <n v="3"/>
    <x v="4"/>
    <n v="4"/>
    <x v="2"/>
    <n v="1"/>
    <x v="1"/>
    <n v="17"/>
    <n v="0"/>
    <n v="1"/>
    <n v="7"/>
    <n v="176.55"/>
    <x v="0"/>
    <x v="0"/>
  </r>
  <r>
    <n v="50686"/>
    <x v="1"/>
    <n v="19"/>
    <x v="0"/>
    <n v="3"/>
    <n v="9"/>
    <s v="E wallet"/>
    <s v="Male"/>
    <n v="2"/>
    <n v="3"/>
    <x v="5"/>
    <n v="3"/>
    <x v="1"/>
    <n v="4"/>
    <x v="1"/>
    <n v="12"/>
    <n v="1"/>
    <n v="4"/>
    <n v="9"/>
    <n v="274.64999999999998"/>
    <x v="2"/>
    <x v="2"/>
  </r>
  <r>
    <n v="50687"/>
    <x v="1"/>
    <n v="11"/>
    <x v="0"/>
    <n v="3"/>
    <n v="8"/>
    <s v="E wallet"/>
    <s v="Male"/>
    <n v="2"/>
    <n v="3"/>
    <x v="4"/>
    <n v="4"/>
    <x v="0"/>
    <n v="8"/>
    <x v="1"/>
    <n v="16"/>
    <n v="1"/>
    <n v="1"/>
    <n v="0"/>
    <n v="173.51"/>
    <x v="1"/>
    <x v="0"/>
  </r>
  <r>
    <n v="50688"/>
    <x v="1"/>
    <n v="16"/>
    <x v="2"/>
    <n v="1"/>
    <n v="33"/>
    <s v="Debit Card"/>
    <s v="Female"/>
    <n v="2"/>
    <n v="3"/>
    <x v="4"/>
    <n v="5"/>
    <x v="1"/>
    <n v="9"/>
    <x v="1"/>
    <n v="11"/>
    <n v="0"/>
    <n v="1"/>
    <n v="1"/>
    <n v="208.2"/>
    <x v="2"/>
    <x v="0"/>
  </r>
  <r>
    <n v="50689"/>
    <x v="0"/>
    <n v="2"/>
    <x v="2"/>
    <n v="1"/>
    <n v="8"/>
    <s v="Debit Card"/>
    <s v="Male"/>
    <n v="2"/>
    <n v="3"/>
    <x v="5"/>
    <n v="2"/>
    <x v="2"/>
    <n v="8"/>
    <x v="1"/>
    <n v="11"/>
    <n v="7"/>
    <n v="11"/>
    <n v="3"/>
    <n v="221.69"/>
    <x v="0"/>
    <x v="0"/>
  </r>
  <r>
    <n v="50690"/>
    <x v="1"/>
    <n v="13"/>
    <x v="0"/>
    <n v="1"/>
    <n v="20"/>
    <s v="Credit Card"/>
    <s v="Male"/>
    <n v="2"/>
    <n v="4"/>
    <x v="3"/>
    <n v="3"/>
    <x v="0"/>
    <n v="2"/>
    <x v="1"/>
    <n v="15"/>
    <n v="4"/>
    <n v="4"/>
    <n v="9"/>
    <n v="296.26"/>
    <x v="2"/>
    <x v="2"/>
  </r>
  <r>
    <n v="50691"/>
    <x v="1"/>
    <n v="9"/>
    <x v="1"/>
    <n v="1"/>
    <n v="6"/>
    <s v="Cash on Delivery"/>
    <s v="Female"/>
    <n v="3"/>
    <n v="4"/>
    <x v="1"/>
    <n v="4"/>
    <x v="0"/>
    <n v="2"/>
    <x v="0"/>
    <n v="11"/>
    <n v="0"/>
    <n v="2"/>
    <n v="2"/>
    <n v="120.69999999999999"/>
    <x v="1"/>
    <x v="1"/>
  </r>
  <r>
    <n v="50692"/>
    <x v="1"/>
    <n v="12"/>
    <x v="2"/>
    <n v="1"/>
    <n v="15"/>
    <s v="Debit Card"/>
    <s v="Male"/>
    <n v="3"/>
    <n v="3"/>
    <x v="0"/>
    <n v="4"/>
    <x v="0"/>
    <n v="21"/>
    <x v="1"/>
    <n v="15"/>
    <n v="1"/>
    <n v="1"/>
    <n v="3"/>
    <n v="167.82"/>
    <x v="1"/>
    <x v="0"/>
  </r>
  <r>
    <n v="50693"/>
    <x v="1"/>
    <n v="9"/>
    <x v="2"/>
    <n v="1"/>
    <n v="24"/>
    <s v="Debit Card"/>
    <s v="Male"/>
    <n v="3"/>
    <n v="3"/>
    <x v="0"/>
    <n v="2"/>
    <x v="0"/>
    <n v="3"/>
    <x v="1"/>
    <n v="20"/>
    <n v="1"/>
    <n v="1"/>
    <n v="9"/>
    <n v="177.79"/>
    <x v="1"/>
    <x v="0"/>
  </r>
  <r>
    <n v="50694"/>
    <x v="1"/>
    <n v="4"/>
    <x v="2"/>
    <n v="3"/>
    <n v="26"/>
    <s v="Debit Card"/>
    <s v="Male"/>
    <n v="3"/>
    <n v="1"/>
    <x v="1"/>
    <n v="2"/>
    <x v="1"/>
    <n v="1"/>
    <x v="1"/>
    <n v="12"/>
    <n v="1"/>
    <n v="2"/>
    <n v="2"/>
    <n v="127.91"/>
    <x v="0"/>
    <x v="1"/>
  </r>
  <r>
    <n v="50695"/>
    <x v="1"/>
    <n v="1"/>
    <x v="1"/>
    <n v="1"/>
    <n v="8"/>
    <s v="Debit Card"/>
    <s v="Male"/>
    <n v="3"/>
    <n v="4"/>
    <x v="1"/>
    <n v="4"/>
    <x v="1"/>
    <n v="1"/>
    <x v="1"/>
    <n v="17"/>
    <n v="0"/>
    <n v="1"/>
    <n v="4"/>
    <n v="132.01"/>
    <x v="0"/>
    <x v="1"/>
  </r>
  <r>
    <n v="50696"/>
    <x v="1"/>
    <n v="8"/>
    <x v="2"/>
    <n v="3"/>
    <n v="17"/>
    <s v="E wallet"/>
    <s v="Male"/>
    <n v="2"/>
    <n v="3"/>
    <x v="0"/>
    <n v="2"/>
    <x v="2"/>
    <n v="2"/>
    <x v="1"/>
    <n v="11"/>
    <n v="0"/>
    <n v="1"/>
    <n v="2"/>
    <n v="149.68"/>
    <x v="1"/>
    <x v="1"/>
  </r>
  <r>
    <n v="50697"/>
    <x v="1"/>
    <n v="22"/>
    <x v="0"/>
    <n v="3"/>
    <n v="14"/>
    <s v="Cash on Delivery"/>
    <s v="Male"/>
    <n v="2"/>
    <n v="4"/>
    <x v="5"/>
    <n v="4"/>
    <x v="1"/>
    <n v="7"/>
    <x v="1"/>
    <n v="17"/>
    <n v="1"/>
    <n v="2"/>
    <n v="3"/>
    <n v="231.2"/>
    <x v="2"/>
    <x v="0"/>
  </r>
  <r>
    <n v="50698"/>
    <x v="1"/>
    <n v="7"/>
    <x v="2"/>
    <n v="1"/>
    <n v="8"/>
    <s v="Debit Card"/>
    <s v="Male"/>
    <n v="3"/>
    <n v="3"/>
    <x v="0"/>
    <n v="3"/>
    <x v="0"/>
    <n v="3"/>
    <x v="1"/>
    <n v="11"/>
    <n v="1"/>
    <n v="1"/>
    <n v="2"/>
    <n v="140.33000000000001"/>
    <x v="1"/>
    <x v="1"/>
  </r>
  <r>
    <n v="50699"/>
    <x v="1"/>
    <n v="2"/>
    <x v="2"/>
    <n v="1"/>
    <n v="16"/>
    <s v="Debit Card"/>
    <s v="Female"/>
    <n v="3"/>
    <n v="3"/>
    <x v="1"/>
    <n v="4"/>
    <x v="2"/>
    <n v="1"/>
    <x v="1"/>
    <n v="14"/>
    <n v="1"/>
    <n v="1"/>
    <n v="1"/>
    <n v="132.91"/>
    <x v="0"/>
    <x v="1"/>
  </r>
  <r>
    <n v="50700"/>
    <x v="1"/>
    <n v="15"/>
    <x v="1"/>
    <n v="1"/>
    <n v="35"/>
    <s v="Credit Card"/>
    <s v="Male"/>
    <n v="2"/>
    <n v="5"/>
    <x v="0"/>
    <n v="2"/>
    <x v="0"/>
    <n v="5"/>
    <x v="1"/>
    <n v="19"/>
    <n v="1"/>
    <n v="1"/>
    <n v="0"/>
    <n v="142.72"/>
    <x v="2"/>
    <x v="1"/>
  </r>
  <r>
    <n v="50701"/>
    <x v="1"/>
    <n v="2"/>
    <x v="0"/>
    <n v="1"/>
    <n v="14"/>
    <s v="Credit Card"/>
    <s v="Male"/>
    <n v="3"/>
    <n v="4"/>
    <x v="0"/>
    <n v="2"/>
    <x v="1"/>
    <n v="2"/>
    <x v="0"/>
    <n v="13"/>
    <n v="0"/>
    <n v="1"/>
    <n v="2"/>
    <n v="150.56"/>
    <x v="0"/>
    <x v="0"/>
  </r>
  <r>
    <n v="50702"/>
    <x v="1"/>
    <n v="11"/>
    <x v="1"/>
    <n v="2"/>
    <n v="6"/>
    <s v="UPI"/>
    <s v="Male"/>
    <n v="3"/>
    <n v="1"/>
    <x v="1"/>
    <n v="3"/>
    <x v="1"/>
    <n v="2"/>
    <x v="1"/>
    <n v="13"/>
    <n v="1"/>
    <n v="5"/>
    <n v="0"/>
    <n v="128.44"/>
    <x v="1"/>
    <x v="1"/>
  </r>
  <r>
    <n v="50703"/>
    <x v="1"/>
    <n v="4"/>
    <x v="2"/>
    <n v="1"/>
    <n v="12"/>
    <s v="Debit Card"/>
    <s v="Male"/>
    <n v="3"/>
    <n v="4"/>
    <x v="1"/>
    <n v="3"/>
    <x v="2"/>
    <n v="2"/>
    <x v="0"/>
    <n v="14"/>
    <n v="1"/>
    <n v="1"/>
    <n v="2"/>
    <n v="127.03"/>
    <x v="0"/>
    <x v="1"/>
  </r>
  <r>
    <n v="50704"/>
    <x v="0"/>
    <n v="9"/>
    <x v="2"/>
    <n v="1"/>
    <n v="14"/>
    <s v="CC"/>
    <s v="Male"/>
    <n v="3"/>
    <n v="3"/>
    <x v="2"/>
    <n v="3"/>
    <x v="0"/>
    <n v="2"/>
    <x v="1"/>
    <n v="12"/>
    <n v="0"/>
    <n v="1"/>
    <n v="0"/>
    <n v="119.03999999999999"/>
    <x v="1"/>
    <x v="1"/>
  </r>
  <r>
    <n v="50705"/>
    <x v="0"/>
    <n v="0"/>
    <x v="0"/>
    <n v="3"/>
    <n v="15"/>
    <s v="E wallet"/>
    <s v="Female"/>
    <n v="3"/>
    <n v="3"/>
    <x v="0"/>
    <n v="5"/>
    <x v="0"/>
    <n v="1"/>
    <x v="0"/>
    <n v="17"/>
    <n v="0"/>
    <n v="1"/>
    <n v="3"/>
    <n v="182.24"/>
    <x v="0"/>
    <x v="0"/>
  </r>
  <r>
    <n v="50706"/>
    <x v="1"/>
    <n v="14"/>
    <x v="1"/>
    <n v="1"/>
    <n v="18"/>
    <s v="Debit Card"/>
    <s v="Male"/>
    <n v="2"/>
    <n v="3"/>
    <x v="2"/>
    <n v="2"/>
    <x v="1"/>
    <n v="4"/>
    <x v="0"/>
    <n v="11"/>
    <n v="1"/>
    <n v="1"/>
    <n v="0"/>
    <n v="147.66"/>
    <x v="2"/>
    <x v="1"/>
  </r>
  <r>
    <n v="50707"/>
    <x v="0"/>
    <n v="0"/>
    <x v="2"/>
    <n v="1"/>
    <n v="14"/>
    <s v="CC"/>
    <s v="Male"/>
    <n v="3"/>
    <n v="3"/>
    <x v="1"/>
    <n v="3"/>
    <x v="1"/>
    <n v="2"/>
    <x v="1"/>
    <n v="12"/>
    <n v="2"/>
    <n v="2"/>
    <n v="2"/>
    <n v="126.1"/>
    <x v="0"/>
    <x v="1"/>
  </r>
  <r>
    <n v="50708"/>
    <x v="1"/>
    <n v="10"/>
    <x v="0"/>
    <n v="1"/>
    <n v="31"/>
    <s v="Credit Card"/>
    <s v="Female"/>
    <n v="2"/>
    <n v="4"/>
    <x v="0"/>
    <n v="2"/>
    <x v="2"/>
    <n v="8"/>
    <x v="1"/>
    <n v="13"/>
    <n v="0"/>
    <n v="1"/>
    <n v="3"/>
    <n v="157.31"/>
    <x v="1"/>
    <x v="0"/>
  </r>
  <r>
    <n v="50709"/>
    <x v="1"/>
    <n v="0"/>
    <x v="1"/>
    <n v="1"/>
    <n v="14"/>
    <s v="Debit Card"/>
    <s v="Male"/>
    <n v="2"/>
    <n v="4"/>
    <x v="1"/>
    <n v="3"/>
    <x v="1"/>
    <n v="2"/>
    <x v="1"/>
    <n v="13"/>
    <n v="2"/>
    <n v="2"/>
    <n v="2"/>
    <n v="125.38999999999999"/>
    <x v="0"/>
    <x v="1"/>
  </r>
  <r>
    <n v="50710"/>
    <x v="1"/>
    <n v="7"/>
    <x v="0"/>
    <n v="3"/>
    <n v="15"/>
    <s v="Debit Card"/>
    <s v="Female"/>
    <n v="3"/>
    <n v="3"/>
    <x v="0"/>
    <n v="3"/>
    <x v="1"/>
    <n v="2"/>
    <x v="1"/>
    <n v="20"/>
    <n v="1"/>
    <n v="1"/>
    <n v="3"/>
    <n v="157.13999999999999"/>
    <x v="1"/>
    <x v="0"/>
  </r>
  <r>
    <n v="50711"/>
    <x v="1"/>
    <n v="8"/>
    <x v="1"/>
    <n v="2"/>
    <n v="14"/>
    <s v="COD"/>
    <s v="Male"/>
    <n v="3"/>
    <n v="3"/>
    <x v="2"/>
    <n v="3"/>
    <x v="0"/>
    <n v="2"/>
    <x v="1"/>
    <n v="17"/>
    <n v="0"/>
    <n v="1"/>
    <n v="4"/>
    <n v="143.22999999999999"/>
    <x v="1"/>
    <x v="1"/>
  </r>
  <r>
    <n v="50712"/>
    <x v="0"/>
    <n v="0"/>
    <x v="0"/>
    <n v="3"/>
    <n v="29"/>
    <s v="Debit Card"/>
    <s v="Female"/>
    <n v="2"/>
    <n v="4"/>
    <x v="4"/>
    <n v="5"/>
    <x v="1"/>
    <n v="2"/>
    <x v="1"/>
    <n v="13"/>
    <n v="0"/>
    <n v="3"/>
    <n v="10"/>
    <n v="173.36"/>
    <x v="0"/>
    <x v="0"/>
  </r>
  <r>
    <n v="50713"/>
    <x v="1"/>
    <n v="13"/>
    <x v="2"/>
    <n v="1"/>
    <n v="15"/>
    <s v="Credit Card"/>
    <s v="Female"/>
    <n v="2"/>
    <n v="3"/>
    <x v="4"/>
    <n v="3"/>
    <x v="0"/>
    <n v="10"/>
    <x v="1"/>
    <n v="17"/>
    <n v="0"/>
    <n v="2"/>
    <n v="13"/>
    <n v="234.99"/>
    <x v="2"/>
    <x v="0"/>
  </r>
  <r>
    <n v="50714"/>
    <x v="0"/>
    <n v="5"/>
    <x v="2"/>
    <n v="3"/>
    <n v="18"/>
    <s v="Debit Card"/>
    <s v="Male"/>
    <n v="2"/>
    <n v="3"/>
    <x v="5"/>
    <n v="5"/>
    <x v="0"/>
    <n v="1"/>
    <x v="0"/>
    <n v="12"/>
    <n v="7"/>
    <n v="2"/>
    <n v="14"/>
    <n v="237.57999999999998"/>
    <x v="0"/>
    <x v="0"/>
  </r>
  <r>
    <n v="50715"/>
    <x v="1"/>
    <n v="15"/>
    <x v="0"/>
    <n v="3"/>
    <n v="10"/>
    <s v="E wallet"/>
    <s v="Male"/>
    <n v="2"/>
    <n v="3"/>
    <x v="0"/>
    <n v="5"/>
    <x v="0"/>
    <n v="8"/>
    <x v="1"/>
    <n v="13"/>
    <n v="1"/>
    <n v="1"/>
    <n v="5"/>
    <n v="151.55000000000001"/>
    <x v="2"/>
    <x v="0"/>
  </r>
  <r>
    <n v="50716"/>
    <x v="1"/>
    <n v="9"/>
    <x v="1"/>
    <n v="1"/>
    <n v="6"/>
    <s v="CC"/>
    <s v="Male"/>
    <n v="2"/>
    <n v="4"/>
    <x v="1"/>
    <n v="3"/>
    <x v="1"/>
    <n v="7"/>
    <x v="1"/>
    <n v="12"/>
    <n v="1"/>
    <n v="1"/>
    <n v="7"/>
    <n v="122.58000000000001"/>
    <x v="1"/>
    <x v="1"/>
  </r>
  <r>
    <n v="50717"/>
    <x v="1"/>
    <n v="0"/>
    <x v="1"/>
    <n v="1"/>
    <n v="30"/>
    <s v="Credit Card"/>
    <s v="Male"/>
    <n v="2"/>
    <n v="3"/>
    <x v="2"/>
    <n v="4"/>
    <x v="0"/>
    <n v="9"/>
    <x v="1"/>
    <n v="22"/>
    <n v="1"/>
    <n v="1"/>
    <n v="2"/>
    <n v="135.97"/>
    <x v="0"/>
    <x v="1"/>
  </r>
  <r>
    <n v="50718"/>
    <x v="0"/>
    <n v="0"/>
    <x v="1"/>
    <n v="1"/>
    <n v="14"/>
    <s v="Debit Card"/>
    <s v="Female"/>
    <n v="3"/>
    <n v="3"/>
    <x v="1"/>
    <n v="2"/>
    <x v="1"/>
    <n v="2"/>
    <x v="0"/>
    <n v="11"/>
    <n v="1"/>
    <n v="1"/>
    <n v="0"/>
    <n v="125.15"/>
    <x v="0"/>
    <x v="1"/>
  </r>
  <r>
    <n v="50719"/>
    <x v="1"/>
    <n v="0"/>
    <x v="1"/>
    <n v="1"/>
    <n v="9"/>
    <s v="Credit Card"/>
    <s v="Male"/>
    <n v="2"/>
    <n v="1"/>
    <x v="2"/>
    <n v="2"/>
    <x v="1"/>
    <n v="2"/>
    <x v="1"/>
    <n v="22"/>
    <n v="1"/>
    <n v="1"/>
    <n v="7"/>
    <n v="144.19999999999999"/>
    <x v="0"/>
    <x v="1"/>
  </r>
  <r>
    <n v="50720"/>
    <x v="1"/>
    <n v="3"/>
    <x v="0"/>
    <n v="3"/>
    <n v="16"/>
    <s v="E wallet"/>
    <s v="Male"/>
    <n v="3"/>
    <n v="4"/>
    <x v="0"/>
    <n v="3"/>
    <x v="1"/>
    <n v="2"/>
    <x v="1"/>
    <n v="18"/>
    <n v="1"/>
    <n v="1"/>
    <n v="4"/>
    <n v="165.78"/>
    <x v="0"/>
    <x v="0"/>
  </r>
  <r>
    <n v="50721"/>
    <x v="1"/>
    <n v="13"/>
    <x v="2"/>
    <n v="1"/>
    <n v="32"/>
    <s v="Credit Card"/>
    <s v="Female"/>
    <n v="3"/>
    <n v="4"/>
    <x v="0"/>
    <n v="2"/>
    <x v="1"/>
    <n v="4"/>
    <x v="0"/>
    <n v="13"/>
    <n v="1"/>
    <n v="1"/>
    <n v="0"/>
    <n v="144.22"/>
    <x v="2"/>
    <x v="1"/>
  </r>
  <r>
    <n v="50722"/>
    <x v="1"/>
    <n v="8"/>
    <x v="0"/>
    <n v="1"/>
    <n v="8"/>
    <s v="Debit Card"/>
    <s v="Male"/>
    <n v="2"/>
    <n v="4"/>
    <x v="4"/>
    <n v="4"/>
    <x v="2"/>
    <n v="3"/>
    <x v="1"/>
    <n v="18"/>
    <n v="6"/>
    <n v="6"/>
    <n v="4"/>
    <n v="202.74"/>
    <x v="1"/>
    <x v="0"/>
  </r>
  <r>
    <n v="50723"/>
    <x v="1"/>
    <n v="7"/>
    <x v="2"/>
    <n v="1"/>
    <n v="6"/>
    <s v="Credit Card"/>
    <s v="Male"/>
    <n v="3"/>
    <n v="4"/>
    <x v="0"/>
    <n v="5"/>
    <x v="0"/>
    <n v="1"/>
    <x v="1"/>
    <n v="20"/>
    <n v="1"/>
    <n v="4"/>
    <n v="9"/>
    <n v="153.43"/>
    <x v="1"/>
    <x v="0"/>
  </r>
  <r>
    <n v="50724"/>
    <x v="1"/>
    <n v="8"/>
    <x v="2"/>
    <n v="1"/>
    <n v="14"/>
    <s v="UPI"/>
    <s v="Male"/>
    <n v="2"/>
    <n v="4"/>
    <x v="1"/>
    <n v="2"/>
    <x v="1"/>
    <n v="2"/>
    <x v="1"/>
    <n v="13"/>
    <n v="2"/>
    <n v="2"/>
    <n v="2"/>
    <n v="123.75999999999999"/>
    <x v="1"/>
    <x v="1"/>
  </r>
  <r>
    <n v="50725"/>
    <x v="0"/>
    <n v="6"/>
    <x v="0"/>
    <n v="3"/>
    <n v="15"/>
    <s v="E wallet"/>
    <s v="Female"/>
    <n v="2"/>
    <n v="5"/>
    <x v="0"/>
    <n v="3"/>
    <x v="0"/>
    <n v="9"/>
    <x v="1"/>
    <n v="13"/>
    <n v="1"/>
    <n v="1"/>
    <n v="3"/>
    <n v="153.46"/>
    <x v="0"/>
    <x v="0"/>
  </r>
  <r>
    <n v="50726"/>
    <x v="1"/>
    <n v="5"/>
    <x v="2"/>
    <n v="3"/>
    <n v="8"/>
    <s v="Debit Card"/>
    <s v="Female"/>
    <n v="3"/>
    <n v="3"/>
    <x v="1"/>
    <n v="5"/>
    <x v="2"/>
    <n v="2"/>
    <x v="1"/>
    <n v="12"/>
    <n v="0"/>
    <n v="1"/>
    <n v="0"/>
    <n v="128.27000000000001"/>
    <x v="0"/>
    <x v="1"/>
  </r>
  <r>
    <n v="50727"/>
    <x v="1"/>
    <n v="29"/>
    <x v="0"/>
    <n v="1"/>
    <n v="10"/>
    <s v="Cash on Delivery"/>
    <s v="Female"/>
    <n v="3"/>
    <n v="3"/>
    <x v="3"/>
    <n v="5"/>
    <x v="2"/>
    <n v="5"/>
    <x v="1"/>
    <n v="15"/>
    <n v="0"/>
    <n v="4"/>
    <n v="2"/>
    <n v="299.43"/>
    <x v="3"/>
    <x v="2"/>
  </r>
  <r>
    <n v="50728"/>
    <x v="1"/>
    <n v="2"/>
    <x v="1"/>
    <n v="1"/>
    <n v="12"/>
    <s v="CC"/>
    <s v="Female"/>
    <n v="3"/>
    <n v="3"/>
    <x v="1"/>
    <n v="2"/>
    <x v="1"/>
    <n v="2"/>
    <x v="1"/>
    <n v="13"/>
    <n v="0"/>
    <n v="1"/>
    <n v="8"/>
    <n v="131.31"/>
    <x v="0"/>
    <x v="1"/>
  </r>
  <r>
    <n v="50729"/>
    <x v="1"/>
    <n v="0"/>
    <x v="1"/>
    <n v="1"/>
    <n v="14"/>
    <s v="Debit Card"/>
    <s v="Male"/>
    <n v="2"/>
    <n v="3"/>
    <x v="1"/>
    <n v="5"/>
    <x v="0"/>
    <n v="2"/>
    <x v="1"/>
    <n v="25"/>
    <n v="0"/>
    <n v="1"/>
    <n v="0"/>
    <n v="125.52000000000001"/>
    <x v="0"/>
    <x v="1"/>
  </r>
  <r>
    <n v="50730"/>
    <x v="1"/>
    <n v="18"/>
    <x v="1"/>
    <n v="1"/>
    <n v="13"/>
    <s v="Credit Card"/>
    <s v="Female"/>
    <n v="2"/>
    <n v="3"/>
    <x v="2"/>
    <n v="3"/>
    <x v="1"/>
    <n v="5"/>
    <x v="0"/>
    <n v="19"/>
    <n v="1"/>
    <n v="1"/>
    <n v="2"/>
    <n v="144.77000000000001"/>
    <x v="2"/>
    <x v="1"/>
  </r>
  <r>
    <n v="50731"/>
    <x v="1"/>
    <n v="10"/>
    <x v="0"/>
    <n v="1"/>
    <n v="6"/>
    <s v="Debit Card"/>
    <s v="Female"/>
    <n v="2"/>
    <n v="4"/>
    <x v="0"/>
    <n v="2"/>
    <x v="1"/>
    <n v="2"/>
    <x v="1"/>
    <n v="13"/>
    <n v="3"/>
    <n v="3"/>
    <n v="11"/>
    <n v="164.74"/>
    <x v="1"/>
    <x v="0"/>
  </r>
  <r>
    <n v="50732"/>
    <x v="1"/>
    <n v="0"/>
    <x v="1"/>
    <n v="1"/>
    <n v="9"/>
    <s v="Debit Card"/>
    <s v="Male"/>
    <n v="3"/>
    <n v="4"/>
    <x v="1"/>
    <n v="3"/>
    <x v="0"/>
    <n v="2"/>
    <x v="1"/>
    <n v="12"/>
    <n v="0"/>
    <n v="1"/>
    <n v="2"/>
    <n v="130.33000000000001"/>
    <x v="0"/>
    <x v="1"/>
  </r>
  <r>
    <n v="50733"/>
    <x v="0"/>
    <n v="7"/>
    <x v="1"/>
    <n v="1"/>
    <n v="16"/>
    <s v="Debit Card"/>
    <s v="Male"/>
    <n v="3"/>
    <n v="3"/>
    <x v="1"/>
    <n v="3"/>
    <x v="0"/>
    <n v="2"/>
    <x v="0"/>
    <n v="11"/>
    <n v="1"/>
    <n v="1"/>
    <n v="2"/>
    <n v="129.36000000000001"/>
    <x v="1"/>
    <x v="1"/>
  </r>
  <r>
    <n v="50734"/>
    <x v="1"/>
    <n v="26"/>
    <x v="0"/>
    <n v="1"/>
    <n v="13"/>
    <s v="Credit Card"/>
    <s v="Female"/>
    <n v="2"/>
    <n v="3"/>
    <x v="3"/>
    <n v="3"/>
    <x v="2"/>
    <n v="4"/>
    <x v="1"/>
    <n v="18"/>
    <n v="1"/>
    <n v="4"/>
    <n v="7"/>
    <n v="286.06"/>
    <x v="3"/>
    <x v="2"/>
  </r>
  <r>
    <n v="50735"/>
    <x v="1"/>
    <n v="9"/>
    <x v="1"/>
    <n v="1"/>
    <n v="21"/>
    <s v="Debit Card"/>
    <s v="Female"/>
    <n v="3"/>
    <n v="5"/>
    <x v="1"/>
    <n v="2"/>
    <x v="1"/>
    <n v="1"/>
    <x v="0"/>
    <n v="18"/>
    <n v="1"/>
    <n v="1"/>
    <n v="3"/>
    <n v="121.68"/>
    <x v="1"/>
    <x v="1"/>
  </r>
  <r>
    <n v="50736"/>
    <x v="0"/>
    <n v="0"/>
    <x v="2"/>
    <n v="1"/>
    <n v="9"/>
    <s v="Debit Card"/>
    <s v="Male"/>
    <n v="3"/>
    <n v="4"/>
    <x v="1"/>
    <n v="2"/>
    <x v="1"/>
    <n v="1"/>
    <x v="0"/>
    <n v="11"/>
    <n v="0"/>
    <n v="1"/>
    <n v="0"/>
    <n v="128.53"/>
    <x v="0"/>
    <x v="1"/>
  </r>
  <r>
    <n v="50737"/>
    <x v="1"/>
    <n v="19"/>
    <x v="0"/>
    <n v="3"/>
    <n v="8"/>
    <s v="E wallet"/>
    <s v="Female"/>
    <n v="3"/>
    <n v="3"/>
    <x v="5"/>
    <n v="5"/>
    <x v="1"/>
    <n v="9"/>
    <x v="1"/>
    <n v="23"/>
    <n v="1"/>
    <n v="15"/>
    <n v="9"/>
    <n v="270.48"/>
    <x v="2"/>
    <x v="2"/>
  </r>
  <r>
    <n v="50738"/>
    <x v="1"/>
    <n v="9"/>
    <x v="2"/>
    <n v="1"/>
    <n v="23"/>
    <s v="Debit Card"/>
    <s v="Male"/>
    <n v="3"/>
    <n v="5"/>
    <x v="1"/>
    <n v="3"/>
    <x v="0"/>
    <n v="3"/>
    <x v="1"/>
    <n v="13"/>
    <n v="1"/>
    <n v="1"/>
    <n v="0"/>
    <n v="122.9"/>
    <x v="1"/>
    <x v="1"/>
  </r>
  <r>
    <n v="50739"/>
    <x v="1"/>
    <n v="6"/>
    <x v="1"/>
    <n v="2"/>
    <n v="8"/>
    <s v="UPI"/>
    <s v="Male"/>
    <n v="2"/>
    <n v="3"/>
    <x v="2"/>
    <n v="3"/>
    <x v="1"/>
    <n v="2"/>
    <x v="1"/>
    <n v="13"/>
    <n v="0"/>
    <n v="1"/>
    <n v="4"/>
    <n v="136"/>
    <x v="0"/>
    <x v="1"/>
  </r>
  <r>
    <n v="50740"/>
    <x v="0"/>
    <n v="9"/>
    <x v="2"/>
    <n v="1"/>
    <n v="11"/>
    <s v="Debit Card"/>
    <s v="Male"/>
    <n v="3"/>
    <n v="4"/>
    <x v="1"/>
    <n v="5"/>
    <x v="2"/>
    <n v="7"/>
    <x v="1"/>
    <n v="17"/>
    <n v="1"/>
    <n v="1"/>
    <n v="0"/>
    <n v="121.07"/>
    <x v="1"/>
    <x v="1"/>
  </r>
  <r>
    <n v="50741"/>
    <x v="1"/>
    <n v="3"/>
    <x v="1"/>
    <n v="3"/>
    <n v="35"/>
    <s v="Debit Card"/>
    <s v="Male"/>
    <n v="3"/>
    <n v="3"/>
    <x v="0"/>
    <n v="5"/>
    <x v="2"/>
    <n v="9"/>
    <x v="1"/>
    <n v="19"/>
    <n v="1"/>
    <n v="1"/>
    <n v="3"/>
    <n v="141.15"/>
    <x v="0"/>
    <x v="1"/>
  </r>
  <r>
    <n v="50742"/>
    <x v="1"/>
    <n v="13"/>
    <x v="2"/>
    <n v="3"/>
    <n v="8"/>
    <s v="Credit Card"/>
    <s v="Male"/>
    <n v="3"/>
    <n v="3"/>
    <x v="0"/>
    <n v="4"/>
    <x v="1"/>
    <n v="6"/>
    <x v="1"/>
    <n v="12"/>
    <n v="1"/>
    <n v="1"/>
    <n v="0"/>
    <n v="143.27000000000001"/>
    <x v="2"/>
    <x v="1"/>
  </r>
  <r>
    <n v="50743"/>
    <x v="1"/>
    <n v="23"/>
    <x v="2"/>
    <n v="1"/>
    <n v="8"/>
    <s v="Credit Card"/>
    <s v="Female"/>
    <n v="1"/>
    <n v="3"/>
    <x v="5"/>
    <n v="5"/>
    <x v="1"/>
    <n v="3"/>
    <x v="1"/>
    <n v="22"/>
    <n v="1"/>
    <n v="2"/>
    <n v="2"/>
    <n v="278.56"/>
    <x v="2"/>
    <x v="2"/>
  </r>
  <r>
    <n v="50744"/>
    <x v="1"/>
    <n v="1"/>
    <x v="1"/>
    <n v="1"/>
    <n v="25"/>
    <s v="CC"/>
    <s v="Male"/>
    <n v="3"/>
    <n v="4"/>
    <x v="1"/>
    <n v="5"/>
    <x v="1"/>
    <n v="2"/>
    <x v="1"/>
    <n v="12"/>
    <n v="1"/>
    <n v="3"/>
    <n v="3"/>
    <n v="131.96"/>
    <x v="0"/>
    <x v="1"/>
  </r>
  <r>
    <n v="50745"/>
    <x v="1"/>
    <n v="19"/>
    <x v="0"/>
    <n v="1"/>
    <n v="21"/>
    <s v="Debit Card"/>
    <s v="Male"/>
    <n v="2"/>
    <n v="3"/>
    <x v="3"/>
    <n v="4"/>
    <x v="1"/>
    <n v="6"/>
    <x v="1"/>
    <n v="11"/>
    <n v="1"/>
    <n v="1"/>
    <n v="3"/>
    <n v="290.81"/>
    <x v="2"/>
    <x v="2"/>
  </r>
  <r>
    <n v="50746"/>
    <x v="1"/>
    <n v="8"/>
    <x v="0"/>
    <n v="3"/>
    <n v="23"/>
    <s v="Debit Card"/>
    <s v="Male"/>
    <n v="3"/>
    <n v="3"/>
    <x v="0"/>
    <n v="5"/>
    <x v="1"/>
    <n v="4"/>
    <x v="0"/>
    <n v="15"/>
    <n v="1"/>
    <n v="1"/>
    <n v="7"/>
    <n v="189.66"/>
    <x v="1"/>
    <x v="0"/>
  </r>
  <r>
    <n v="50747"/>
    <x v="0"/>
    <n v="9"/>
    <x v="1"/>
    <n v="1"/>
    <n v="23"/>
    <s v="Debit Card"/>
    <s v="Female"/>
    <n v="3"/>
    <n v="3"/>
    <x v="1"/>
    <n v="4"/>
    <x v="1"/>
    <n v="2"/>
    <x v="1"/>
    <n v="13"/>
    <n v="0"/>
    <n v="1"/>
    <n v="0"/>
    <n v="122.1"/>
    <x v="1"/>
    <x v="1"/>
  </r>
  <r>
    <n v="50748"/>
    <x v="1"/>
    <n v="6"/>
    <x v="2"/>
    <n v="3"/>
    <n v="31"/>
    <s v="Credit Card"/>
    <s v="Female"/>
    <n v="2"/>
    <n v="3"/>
    <x v="0"/>
    <n v="3"/>
    <x v="1"/>
    <n v="2"/>
    <x v="1"/>
    <n v="12"/>
    <n v="0"/>
    <n v="1"/>
    <n v="1"/>
    <n v="145.38999999999999"/>
    <x v="0"/>
    <x v="1"/>
  </r>
  <r>
    <n v="50749"/>
    <x v="1"/>
    <n v="9"/>
    <x v="1"/>
    <n v="1"/>
    <n v="12"/>
    <s v="Debit Card"/>
    <s v="Male"/>
    <n v="3"/>
    <n v="5"/>
    <x v="1"/>
    <n v="3"/>
    <x v="2"/>
    <n v="2"/>
    <x v="1"/>
    <n v="14"/>
    <n v="0"/>
    <n v="1"/>
    <n v="7"/>
    <n v="127.41"/>
    <x v="1"/>
    <x v="1"/>
  </r>
  <r>
    <n v="50750"/>
    <x v="1"/>
    <n v="3"/>
    <x v="1"/>
    <n v="1"/>
    <n v="13"/>
    <s v="Debit Card"/>
    <s v="Male"/>
    <n v="2"/>
    <n v="3"/>
    <x v="0"/>
    <n v="3"/>
    <x v="2"/>
    <n v="2"/>
    <x v="1"/>
    <n v="13"/>
    <n v="8"/>
    <n v="8"/>
    <n v="9"/>
    <n v="134.91"/>
    <x v="0"/>
    <x v="1"/>
  </r>
  <r>
    <n v="50751"/>
    <x v="1"/>
    <n v="17"/>
    <x v="1"/>
    <n v="1"/>
    <n v="35"/>
    <s v="UPI"/>
    <s v="Male"/>
    <n v="2"/>
    <n v="3"/>
    <x v="0"/>
    <n v="2"/>
    <x v="0"/>
    <n v="2"/>
    <x v="1"/>
    <n v="25"/>
    <n v="1"/>
    <n v="1"/>
    <n v="17"/>
    <n v="145.41"/>
    <x v="2"/>
    <x v="1"/>
  </r>
  <r>
    <n v="50752"/>
    <x v="1"/>
    <n v="0"/>
    <x v="1"/>
    <n v="3"/>
    <n v="27"/>
    <s v="E wallet"/>
    <s v="Male"/>
    <n v="3"/>
    <n v="1"/>
    <x v="1"/>
    <n v="2"/>
    <x v="0"/>
    <n v="2"/>
    <x v="1"/>
    <n v="17"/>
    <n v="0"/>
    <n v="2"/>
    <n v="2"/>
    <n v="126.78"/>
    <x v="0"/>
    <x v="1"/>
  </r>
  <r>
    <n v="50753"/>
    <x v="1"/>
    <n v="19"/>
    <x v="0"/>
    <n v="1"/>
    <n v="8"/>
    <s v="COD"/>
    <s v="Male"/>
    <n v="2"/>
    <n v="3"/>
    <x v="0"/>
    <n v="2"/>
    <x v="2"/>
    <n v="3"/>
    <x v="1"/>
    <n v="11"/>
    <n v="1"/>
    <n v="1"/>
    <n v="4"/>
    <n v="173.79"/>
    <x v="2"/>
    <x v="0"/>
  </r>
  <r>
    <n v="50754"/>
    <x v="1"/>
    <n v="15"/>
    <x v="2"/>
    <n v="2"/>
    <n v="8"/>
    <s v="Credit Card"/>
    <s v="Male"/>
    <n v="3"/>
    <n v="1"/>
    <x v="0"/>
    <n v="5"/>
    <x v="1"/>
    <n v="8"/>
    <x v="1"/>
    <n v="16"/>
    <n v="0"/>
    <n v="1"/>
    <n v="3"/>
    <n v="162.72"/>
    <x v="2"/>
    <x v="0"/>
  </r>
  <r>
    <n v="50755"/>
    <x v="1"/>
    <n v="30"/>
    <x v="0"/>
    <n v="3"/>
    <n v="13"/>
    <s v="E wallet"/>
    <s v="Male"/>
    <n v="2"/>
    <n v="1"/>
    <x v="0"/>
    <n v="2"/>
    <x v="2"/>
    <n v="1"/>
    <x v="0"/>
    <n v="18"/>
    <n v="0"/>
    <n v="1"/>
    <n v="9"/>
    <n v="152.19999999999999"/>
    <x v="3"/>
    <x v="0"/>
  </r>
  <r>
    <n v="50756"/>
    <x v="1"/>
    <n v="5"/>
    <x v="2"/>
    <n v="1"/>
    <n v="19"/>
    <s v="UPI"/>
    <s v="Female"/>
    <n v="3"/>
    <n v="4"/>
    <x v="1"/>
    <n v="4"/>
    <x v="1"/>
    <n v="2"/>
    <x v="1"/>
    <n v="20"/>
    <n v="0"/>
    <n v="2"/>
    <n v="2"/>
    <n v="127.43"/>
    <x v="0"/>
    <x v="1"/>
  </r>
  <r>
    <n v="50757"/>
    <x v="1"/>
    <n v="5"/>
    <x v="2"/>
    <n v="1"/>
    <n v="8"/>
    <s v="Debit Card"/>
    <s v="Female"/>
    <n v="2"/>
    <n v="3"/>
    <x v="0"/>
    <n v="3"/>
    <x v="0"/>
    <n v="5"/>
    <x v="0"/>
    <n v="14"/>
    <n v="1"/>
    <n v="1"/>
    <n v="7"/>
    <n v="149.97999999999999"/>
    <x v="0"/>
    <x v="1"/>
  </r>
  <r>
    <n v="50758"/>
    <x v="1"/>
    <n v="9"/>
    <x v="0"/>
    <n v="1"/>
    <n v="6"/>
    <s v="Cash on Delivery"/>
    <s v="Female"/>
    <n v="3"/>
    <n v="5"/>
    <x v="4"/>
    <n v="5"/>
    <x v="2"/>
    <n v="3"/>
    <x v="0"/>
    <n v="21"/>
    <n v="5"/>
    <n v="7"/>
    <n v="7"/>
    <n v="202.52"/>
    <x v="1"/>
    <x v="0"/>
  </r>
  <r>
    <n v="50759"/>
    <x v="1"/>
    <n v="6"/>
    <x v="1"/>
    <n v="1"/>
    <n v="15"/>
    <s v="CC"/>
    <s v="Male"/>
    <n v="3"/>
    <n v="3"/>
    <x v="1"/>
    <n v="2"/>
    <x v="1"/>
    <n v="1"/>
    <x v="1"/>
    <n v="13"/>
    <n v="1"/>
    <n v="4"/>
    <n v="10"/>
    <n v="127.81"/>
    <x v="0"/>
    <x v="1"/>
  </r>
  <r>
    <n v="50760"/>
    <x v="1"/>
    <n v="13"/>
    <x v="0"/>
    <n v="3"/>
    <n v="16"/>
    <s v="COD"/>
    <s v="Female"/>
    <n v="2"/>
    <n v="4"/>
    <x v="0"/>
    <n v="4"/>
    <x v="2"/>
    <n v="8"/>
    <x v="1"/>
    <n v="12"/>
    <n v="1"/>
    <n v="1"/>
    <n v="3"/>
    <n v="168.52"/>
    <x v="2"/>
    <x v="0"/>
  </r>
  <r>
    <n v="50761"/>
    <x v="1"/>
    <n v="0"/>
    <x v="1"/>
    <n v="3"/>
    <n v="16"/>
    <s v="Debit Card"/>
    <s v="Male"/>
    <n v="2"/>
    <n v="3"/>
    <x v="0"/>
    <n v="2"/>
    <x v="0"/>
    <n v="1"/>
    <x v="1"/>
    <n v="14"/>
    <n v="0"/>
    <n v="1"/>
    <n v="1"/>
    <n v="149.5"/>
    <x v="0"/>
    <x v="1"/>
  </r>
  <r>
    <n v="50762"/>
    <x v="1"/>
    <n v="3"/>
    <x v="1"/>
    <n v="1"/>
    <n v="6"/>
    <s v="Credit Card"/>
    <s v="Male"/>
    <n v="3"/>
    <n v="3"/>
    <x v="2"/>
    <n v="4"/>
    <x v="1"/>
    <n v="1"/>
    <x v="0"/>
    <n v="21"/>
    <n v="1"/>
    <n v="5"/>
    <n v="7"/>
    <n v="135.79"/>
    <x v="0"/>
    <x v="1"/>
  </r>
  <r>
    <n v="50763"/>
    <x v="1"/>
    <n v="15"/>
    <x v="2"/>
    <n v="1"/>
    <n v="32"/>
    <s v="Credit Card"/>
    <s v="Female"/>
    <n v="2"/>
    <n v="3"/>
    <x v="4"/>
    <n v="5"/>
    <x v="1"/>
    <n v="4"/>
    <x v="0"/>
    <n v="17"/>
    <n v="0"/>
    <n v="2"/>
    <n v="0"/>
    <n v="231.91000000000003"/>
    <x v="2"/>
    <x v="0"/>
  </r>
  <r>
    <n v="50764"/>
    <x v="1"/>
    <n v="8"/>
    <x v="2"/>
    <n v="3"/>
    <n v="14"/>
    <s v="E wallet"/>
    <s v="Female"/>
    <n v="3"/>
    <n v="4"/>
    <x v="4"/>
    <n v="2"/>
    <x v="1"/>
    <n v="5"/>
    <x v="0"/>
    <n v="11"/>
    <n v="2"/>
    <n v="4"/>
    <n v="12"/>
    <n v="203.77"/>
    <x v="1"/>
    <x v="0"/>
  </r>
  <r>
    <n v="50765"/>
    <x v="1"/>
    <n v="9"/>
    <x v="1"/>
    <n v="1"/>
    <n v="20"/>
    <s v="Debit Card"/>
    <s v="Male"/>
    <n v="2"/>
    <n v="3"/>
    <x v="1"/>
    <n v="5"/>
    <x v="1"/>
    <n v="2"/>
    <x v="0"/>
    <n v="14"/>
    <n v="2"/>
    <n v="6"/>
    <n v="8"/>
    <n v="122.35"/>
    <x v="1"/>
    <x v="1"/>
  </r>
  <r>
    <n v="50766"/>
    <x v="1"/>
    <n v="27"/>
    <x v="2"/>
    <n v="1"/>
    <n v="6"/>
    <s v="Debit Card"/>
    <s v="Female"/>
    <n v="2"/>
    <n v="3"/>
    <x v="4"/>
    <n v="3"/>
    <x v="2"/>
    <n v="8"/>
    <x v="1"/>
    <n v="17"/>
    <n v="1"/>
    <n v="1"/>
    <n v="4"/>
    <n v="205.02"/>
    <x v="3"/>
    <x v="0"/>
  </r>
  <r>
    <n v="50767"/>
    <x v="1"/>
    <n v="9"/>
    <x v="0"/>
    <n v="1"/>
    <n v="8"/>
    <s v="Debit Card"/>
    <s v="Female"/>
    <n v="3"/>
    <n v="1"/>
    <x v="1"/>
    <n v="2"/>
    <x v="1"/>
    <n v="2"/>
    <x v="1"/>
    <n v="13"/>
    <n v="6"/>
    <n v="7"/>
    <n v="7"/>
    <n v="120.11000000000001"/>
    <x v="1"/>
    <x v="1"/>
  </r>
  <r>
    <n v="50768"/>
    <x v="0"/>
    <n v="9"/>
    <x v="2"/>
    <n v="1"/>
    <n v="16"/>
    <s v="CC"/>
    <s v="Female"/>
    <n v="3"/>
    <n v="4"/>
    <x v="2"/>
    <n v="4"/>
    <x v="0"/>
    <n v="2"/>
    <x v="0"/>
    <n v="25"/>
    <n v="1"/>
    <n v="1"/>
    <n v="0"/>
    <n v="118.59"/>
    <x v="1"/>
    <x v="1"/>
  </r>
  <r>
    <n v="50769"/>
    <x v="1"/>
    <n v="2"/>
    <x v="1"/>
    <n v="1"/>
    <n v="6"/>
    <s v="Debit Card"/>
    <s v="Female"/>
    <n v="3"/>
    <n v="3"/>
    <x v="2"/>
    <n v="2"/>
    <x v="2"/>
    <n v="2"/>
    <x v="1"/>
    <n v="15"/>
    <n v="0"/>
    <n v="1"/>
    <n v="2"/>
    <n v="137.6"/>
    <x v="0"/>
    <x v="1"/>
  </r>
  <r>
    <n v="50770"/>
    <x v="1"/>
    <n v="27"/>
    <x v="0"/>
    <n v="1"/>
    <n v="9"/>
    <s v="Debit Card"/>
    <s v="Male"/>
    <n v="2"/>
    <n v="3"/>
    <x v="5"/>
    <n v="2"/>
    <x v="1"/>
    <n v="4"/>
    <x v="1"/>
    <n v="14"/>
    <n v="1"/>
    <n v="1"/>
    <n v="9"/>
    <n v="277.79000000000002"/>
    <x v="3"/>
    <x v="2"/>
  </r>
  <r>
    <n v="50771"/>
    <x v="1"/>
    <n v="4"/>
    <x v="0"/>
    <n v="1"/>
    <n v="17"/>
    <s v="Credit Card"/>
    <s v="Male"/>
    <n v="3"/>
    <n v="3"/>
    <x v="0"/>
    <n v="5"/>
    <x v="1"/>
    <n v="2"/>
    <x v="0"/>
    <n v="12"/>
    <n v="0"/>
    <n v="1"/>
    <n v="1"/>
    <n v="168.33"/>
    <x v="0"/>
    <x v="0"/>
  </r>
  <r>
    <n v="50772"/>
    <x v="1"/>
    <n v="4"/>
    <x v="0"/>
    <n v="1"/>
    <n v="30"/>
    <s v="Credit Card"/>
    <s v="Female"/>
    <n v="3"/>
    <n v="4"/>
    <x v="0"/>
    <n v="5"/>
    <x v="0"/>
    <n v="2"/>
    <x v="1"/>
    <n v="19"/>
    <n v="0"/>
    <n v="1"/>
    <n v="8"/>
    <n v="168.12"/>
    <x v="0"/>
    <x v="0"/>
  </r>
  <r>
    <n v="50773"/>
    <x v="1"/>
    <n v="30"/>
    <x v="0"/>
    <n v="3"/>
    <n v="9"/>
    <s v="Debit Card"/>
    <s v="Female"/>
    <n v="2"/>
    <n v="4"/>
    <x v="0"/>
    <n v="2"/>
    <x v="0"/>
    <n v="6"/>
    <x v="1"/>
    <n v="17"/>
    <n v="0"/>
    <n v="1"/>
    <n v="5"/>
    <n v="151.71"/>
    <x v="3"/>
    <x v="0"/>
  </r>
  <r>
    <n v="50774"/>
    <x v="1"/>
    <n v="16"/>
    <x v="0"/>
    <n v="1"/>
    <n v="9"/>
    <s v="Debit Card"/>
    <s v="Male"/>
    <n v="3"/>
    <n v="5"/>
    <x v="3"/>
    <n v="2"/>
    <x v="1"/>
    <n v="4"/>
    <x v="1"/>
    <n v="15"/>
    <n v="1"/>
    <n v="1"/>
    <n v="7"/>
    <n v="297.39999999999998"/>
    <x v="2"/>
    <x v="2"/>
  </r>
  <r>
    <n v="50775"/>
    <x v="1"/>
    <n v="22"/>
    <x v="0"/>
    <n v="1"/>
    <n v="10"/>
    <s v="Credit Card"/>
    <s v="Male"/>
    <n v="2"/>
    <n v="4"/>
    <x v="3"/>
    <n v="3"/>
    <x v="1"/>
    <n v="3"/>
    <x v="1"/>
    <n v="13"/>
    <n v="1"/>
    <n v="1"/>
    <n v="0"/>
    <n v="287.11"/>
    <x v="2"/>
    <x v="2"/>
  </r>
  <r>
    <n v="50776"/>
    <x v="1"/>
    <n v="9"/>
    <x v="2"/>
    <n v="1"/>
    <n v="9"/>
    <s v="COD"/>
    <s v="Male"/>
    <n v="2"/>
    <n v="3"/>
    <x v="2"/>
    <n v="4"/>
    <x v="1"/>
    <n v="2"/>
    <x v="1"/>
    <n v="12"/>
    <n v="1"/>
    <n v="1"/>
    <n v="7"/>
    <n v="136.91999999999999"/>
    <x v="1"/>
    <x v="1"/>
  </r>
  <r>
    <n v="50777"/>
    <x v="1"/>
    <n v="21"/>
    <x v="1"/>
    <n v="1"/>
    <n v="14"/>
    <s v="COD"/>
    <s v="Male"/>
    <n v="3"/>
    <n v="1"/>
    <x v="1"/>
    <n v="4"/>
    <x v="0"/>
    <n v="6"/>
    <x v="1"/>
    <n v="11"/>
    <n v="0"/>
    <n v="1"/>
    <n v="0"/>
    <n v="125.59"/>
    <x v="2"/>
    <x v="1"/>
  </r>
  <r>
    <n v="50778"/>
    <x v="1"/>
    <n v="0"/>
    <x v="1"/>
    <n v="1"/>
    <n v="14"/>
    <s v="Debit Card"/>
    <s v="Male"/>
    <n v="3"/>
    <n v="3"/>
    <x v="1"/>
    <n v="3"/>
    <x v="2"/>
    <n v="2"/>
    <x v="1"/>
    <n v="11"/>
    <n v="1"/>
    <n v="1"/>
    <n v="3"/>
    <n v="125.16999999999999"/>
    <x v="0"/>
    <x v="1"/>
  </r>
  <r>
    <n v="50779"/>
    <x v="1"/>
    <n v="2"/>
    <x v="0"/>
    <n v="1"/>
    <n v="13"/>
    <s v="Debit Card"/>
    <s v="Male"/>
    <n v="2"/>
    <n v="3"/>
    <x v="0"/>
    <n v="2"/>
    <x v="2"/>
    <n v="2"/>
    <x v="0"/>
    <n v="11"/>
    <n v="0"/>
    <n v="1"/>
    <n v="0"/>
    <n v="166.23"/>
    <x v="0"/>
    <x v="0"/>
  </r>
  <r>
    <n v="50780"/>
    <x v="1"/>
    <n v="21"/>
    <x v="0"/>
    <n v="1"/>
    <n v="6"/>
    <s v="Debit Card"/>
    <s v="Male"/>
    <n v="3"/>
    <n v="4"/>
    <x v="3"/>
    <n v="2"/>
    <x v="0"/>
    <n v="7"/>
    <x v="1"/>
    <n v="12"/>
    <n v="1"/>
    <n v="1"/>
    <n v="0"/>
    <n v="282.64999999999998"/>
    <x v="2"/>
    <x v="2"/>
  </r>
  <r>
    <n v="50781"/>
    <x v="1"/>
    <n v="2"/>
    <x v="0"/>
    <n v="1"/>
    <n v="6"/>
    <s v="Debit Card"/>
    <s v="Female"/>
    <n v="2"/>
    <n v="4"/>
    <x v="5"/>
    <n v="2"/>
    <x v="2"/>
    <n v="4"/>
    <x v="1"/>
    <n v="14"/>
    <n v="1"/>
    <n v="1"/>
    <n v="7"/>
    <n v="261.24"/>
    <x v="0"/>
    <x v="2"/>
  </r>
  <r>
    <n v="50782"/>
    <x v="1"/>
    <n v="7"/>
    <x v="1"/>
    <n v="1"/>
    <n v="14"/>
    <s v="COD"/>
    <s v="Female"/>
    <n v="2"/>
    <n v="1"/>
    <x v="1"/>
    <n v="3"/>
    <x v="1"/>
    <n v="1"/>
    <x v="1"/>
    <n v="17"/>
    <n v="1"/>
    <n v="1"/>
    <n v="0"/>
    <n v="125.85"/>
    <x v="1"/>
    <x v="1"/>
  </r>
  <r>
    <n v="50783"/>
    <x v="1"/>
    <n v="17"/>
    <x v="0"/>
    <n v="3"/>
    <n v="11"/>
    <s v="E wallet"/>
    <s v="Male"/>
    <n v="2"/>
    <n v="3"/>
    <x v="3"/>
    <n v="4"/>
    <x v="1"/>
    <n v="8"/>
    <x v="1"/>
    <n v="11"/>
    <n v="1"/>
    <n v="3"/>
    <n v="10"/>
    <n v="282.13"/>
    <x v="2"/>
    <x v="2"/>
  </r>
  <r>
    <n v="50784"/>
    <x v="1"/>
    <n v="6"/>
    <x v="0"/>
    <n v="3"/>
    <n v="16"/>
    <s v="E wallet"/>
    <s v="Male"/>
    <n v="2"/>
    <n v="1"/>
    <x v="4"/>
    <n v="3"/>
    <x v="2"/>
    <n v="1"/>
    <x v="0"/>
    <n v="14"/>
    <n v="1"/>
    <n v="1"/>
    <n v="8"/>
    <n v="183.8"/>
    <x v="0"/>
    <x v="0"/>
  </r>
  <r>
    <n v="50785"/>
    <x v="1"/>
    <n v="0"/>
    <x v="1"/>
    <n v="1"/>
    <n v="31"/>
    <s v="Debit Card"/>
    <s v="Female"/>
    <n v="3"/>
    <n v="1"/>
    <x v="1"/>
    <n v="2"/>
    <x v="0"/>
    <n v="2"/>
    <x v="0"/>
    <n v="12"/>
    <n v="1"/>
    <n v="1"/>
    <n v="1"/>
    <n v="129.94"/>
    <x v="0"/>
    <x v="1"/>
  </r>
  <r>
    <n v="50786"/>
    <x v="1"/>
    <n v="9"/>
    <x v="0"/>
    <n v="1"/>
    <n v="6"/>
    <s v="Debit Card"/>
    <s v="Male"/>
    <n v="2"/>
    <n v="3"/>
    <x v="2"/>
    <n v="3"/>
    <x v="1"/>
    <n v="2"/>
    <x v="1"/>
    <n v="22"/>
    <n v="0"/>
    <n v="1"/>
    <n v="1"/>
    <n v="112.22999999999999"/>
    <x v="1"/>
    <x v="1"/>
  </r>
  <r>
    <n v="50787"/>
    <x v="0"/>
    <n v="0"/>
    <x v="2"/>
    <n v="3"/>
    <n v="30"/>
    <s v="Debit Card"/>
    <s v="Male"/>
    <n v="3"/>
    <n v="5"/>
    <x v="2"/>
    <n v="2"/>
    <x v="0"/>
    <n v="2"/>
    <x v="0"/>
    <n v="14"/>
    <n v="1"/>
    <n v="1"/>
    <n v="0"/>
    <n v="111.18"/>
    <x v="0"/>
    <x v="1"/>
  </r>
  <r>
    <n v="50788"/>
    <x v="1"/>
    <n v="0"/>
    <x v="1"/>
    <n v="1"/>
    <n v="10"/>
    <s v="Debit Card"/>
    <s v="Male"/>
    <n v="3"/>
    <n v="3"/>
    <x v="1"/>
    <n v="2"/>
    <x v="0"/>
    <n v="2"/>
    <x v="0"/>
    <n v="20"/>
    <n v="0"/>
    <n v="2"/>
    <n v="2"/>
    <n v="128.75"/>
    <x v="0"/>
    <x v="1"/>
  </r>
  <r>
    <n v="50789"/>
    <x v="0"/>
    <n v="8"/>
    <x v="0"/>
    <n v="3"/>
    <n v="8"/>
    <s v="E wallet"/>
    <s v="Female"/>
    <n v="3"/>
    <n v="5"/>
    <x v="3"/>
    <n v="4"/>
    <x v="0"/>
    <n v="3"/>
    <x v="0"/>
    <n v="16"/>
    <n v="1"/>
    <n v="1"/>
    <n v="11"/>
    <n v="288.24"/>
    <x v="1"/>
    <x v="2"/>
  </r>
  <r>
    <n v="50790"/>
    <x v="1"/>
    <n v="28"/>
    <x v="2"/>
    <n v="1"/>
    <n v="14"/>
    <s v="Credit Card"/>
    <s v="Male"/>
    <n v="2"/>
    <n v="4"/>
    <x v="5"/>
    <n v="4"/>
    <x v="2"/>
    <n v="2"/>
    <x v="0"/>
    <n v="15"/>
    <n v="3"/>
    <n v="2"/>
    <n v="0"/>
    <n v="235.76999999999998"/>
    <x v="3"/>
    <x v="0"/>
  </r>
  <r>
    <n v="50791"/>
    <x v="0"/>
    <n v="0"/>
    <x v="2"/>
    <n v="1"/>
    <n v="14"/>
    <s v="Debit Card"/>
    <s v="Female"/>
    <n v="2"/>
    <n v="4"/>
    <x v="1"/>
    <n v="3"/>
    <x v="0"/>
    <n v="2"/>
    <x v="1"/>
    <n v="20"/>
    <n v="2"/>
    <n v="2"/>
    <n v="2"/>
    <n v="126.25"/>
    <x v="0"/>
    <x v="1"/>
  </r>
  <r>
    <n v="50792"/>
    <x v="1"/>
    <n v="19"/>
    <x v="0"/>
    <n v="3"/>
    <n v="10"/>
    <s v="E wallet"/>
    <s v="Female"/>
    <n v="2"/>
    <n v="4"/>
    <x v="3"/>
    <n v="4"/>
    <x v="1"/>
    <n v="3"/>
    <x v="1"/>
    <n v="14"/>
    <n v="1"/>
    <n v="1"/>
    <n v="8"/>
    <n v="287.89"/>
    <x v="2"/>
    <x v="2"/>
  </r>
  <r>
    <n v="50793"/>
    <x v="1"/>
    <n v="7"/>
    <x v="1"/>
    <n v="3"/>
    <n v="8"/>
    <s v="E wallet"/>
    <s v="Female"/>
    <n v="2"/>
    <n v="3"/>
    <x v="0"/>
    <n v="5"/>
    <x v="0"/>
    <n v="1"/>
    <x v="0"/>
    <n v="12"/>
    <n v="1"/>
    <n v="1"/>
    <n v="2"/>
    <n v="145.38"/>
    <x v="1"/>
    <x v="1"/>
  </r>
  <r>
    <n v="50794"/>
    <x v="1"/>
    <n v="24"/>
    <x v="2"/>
    <n v="3"/>
    <n v="15"/>
    <s v="Debit Card"/>
    <s v="Male"/>
    <n v="2"/>
    <n v="3"/>
    <x v="3"/>
    <n v="4"/>
    <x v="2"/>
    <n v="5"/>
    <x v="0"/>
    <n v="15"/>
    <n v="2"/>
    <n v="11"/>
    <n v="10"/>
    <n v="298.47000000000003"/>
    <x v="2"/>
    <x v="2"/>
  </r>
  <r>
    <n v="50795"/>
    <x v="1"/>
    <n v="30"/>
    <x v="0"/>
    <n v="1"/>
    <n v="24"/>
    <s v="Credit Card"/>
    <s v="Male"/>
    <n v="3"/>
    <n v="3"/>
    <x v="4"/>
    <n v="2"/>
    <x v="0"/>
    <n v="7"/>
    <x v="1"/>
    <n v="12"/>
    <n v="1"/>
    <n v="5"/>
    <n v="4"/>
    <n v="205.12"/>
    <x v="3"/>
    <x v="0"/>
  </r>
  <r>
    <n v="50796"/>
    <x v="1"/>
    <n v="7"/>
    <x v="2"/>
    <n v="1"/>
    <n v="25"/>
    <s v="Credit Card"/>
    <s v="Female"/>
    <n v="2"/>
    <n v="3"/>
    <x v="0"/>
    <n v="4"/>
    <x v="2"/>
    <n v="5"/>
    <x v="1"/>
    <n v="13"/>
    <n v="3"/>
    <n v="5"/>
    <n v="10"/>
    <n v="144.44"/>
    <x v="1"/>
    <x v="1"/>
  </r>
  <r>
    <n v="50797"/>
    <x v="1"/>
    <n v="9"/>
    <x v="2"/>
    <n v="1"/>
    <n v="6"/>
    <s v="CC"/>
    <s v="Male"/>
    <n v="2"/>
    <n v="3"/>
    <x v="1"/>
    <n v="3"/>
    <x v="0"/>
    <n v="1"/>
    <x v="0"/>
    <n v="11"/>
    <n v="0"/>
    <n v="1"/>
    <n v="2"/>
    <n v="121.53999999999999"/>
    <x v="1"/>
    <x v="1"/>
  </r>
  <r>
    <n v="50798"/>
    <x v="1"/>
    <n v="17"/>
    <x v="0"/>
    <n v="1"/>
    <n v="10"/>
    <s v="Debit Card"/>
    <s v="Male"/>
    <n v="3"/>
    <n v="1"/>
    <x v="3"/>
    <n v="5"/>
    <x v="2"/>
    <n v="2"/>
    <x v="1"/>
    <n v="14"/>
    <n v="1"/>
    <n v="14"/>
    <n v="13"/>
    <n v="291.89999999999998"/>
    <x v="2"/>
    <x v="2"/>
  </r>
  <r>
    <n v="50799"/>
    <x v="1"/>
    <n v="7"/>
    <x v="2"/>
    <n v="2"/>
    <n v="17"/>
    <s v="Debit Card"/>
    <s v="Male"/>
    <n v="2"/>
    <n v="4"/>
    <x v="0"/>
    <n v="4"/>
    <x v="1"/>
    <n v="5"/>
    <x v="1"/>
    <n v="11"/>
    <n v="0"/>
    <n v="1"/>
    <n v="8"/>
    <n v="144.9"/>
    <x v="1"/>
    <x v="1"/>
  </r>
  <r>
    <n v="50800"/>
    <x v="1"/>
    <n v="8"/>
    <x v="1"/>
    <n v="1"/>
    <n v="12"/>
    <s v="Debit Card"/>
    <s v="Male"/>
    <n v="3"/>
    <n v="3"/>
    <x v="1"/>
    <n v="3"/>
    <x v="1"/>
    <n v="1"/>
    <x v="0"/>
    <n v="14"/>
    <n v="1"/>
    <n v="2"/>
    <n v="2"/>
    <n v="135.06"/>
    <x v="1"/>
    <x v="1"/>
  </r>
  <r>
    <n v="50801"/>
    <x v="1"/>
    <n v="15"/>
    <x v="1"/>
    <n v="1"/>
    <n v="14"/>
    <s v="CC"/>
    <s v="Female"/>
    <n v="3"/>
    <n v="1"/>
    <x v="0"/>
    <n v="4"/>
    <x v="1"/>
    <n v="7"/>
    <x v="0"/>
    <n v="16"/>
    <n v="0"/>
    <n v="1"/>
    <n v="0"/>
    <n v="123.72"/>
    <x v="2"/>
    <x v="1"/>
  </r>
  <r>
    <n v="50802"/>
    <x v="1"/>
    <n v="16"/>
    <x v="0"/>
    <n v="3"/>
    <n v="10"/>
    <s v="E wallet"/>
    <s v="Female"/>
    <n v="2"/>
    <n v="4"/>
    <x v="4"/>
    <n v="2"/>
    <x v="0"/>
    <n v="4"/>
    <x v="1"/>
    <n v="14"/>
    <n v="10"/>
    <n v="15"/>
    <n v="17"/>
    <n v="202.31"/>
    <x v="2"/>
    <x v="0"/>
  </r>
  <r>
    <n v="50803"/>
    <x v="1"/>
    <n v="9"/>
    <x v="0"/>
    <n v="1"/>
    <n v="8"/>
    <s v="Debit Card"/>
    <s v="Female"/>
    <n v="2"/>
    <n v="3"/>
    <x v="0"/>
    <n v="4"/>
    <x v="0"/>
    <n v="10"/>
    <x v="0"/>
    <n v="11"/>
    <n v="4"/>
    <n v="5"/>
    <n v="12"/>
    <n v="154.1"/>
    <x v="1"/>
    <x v="0"/>
  </r>
  <r>
    <n v="50804"/>
    <x v="0"/>
    <n v="7"/>
    <x v="0"/>
    <n v="1"/>
    <n v="21"/>
    <s v="Credit Card"/>
    <s v="Female"/>
    <n v="3"/>
    <n v="3"/>
    <x v="4"/>
    <n v="2"/>
    <x v="1"/>
    <n v="2"/>
    <x v="1"/>
    <n v="11"/>
    <n v="0"/>
    <n v="1"/>
    <n v="5"/>
    <n v="179.78"/>
    <x v="1"/>
    <x v="0"/>
  </r>
  <r>
    <n v="50805"/>
    <x v="1"/>
    <n v="1"/>
    <x v="2"/>
    <n v="1"/>
    <n v="8"/>
    <s v="Debit Card"/>
    <s v="Male"/>
    <n v="2"/>
    <n v="4"/>
    <x v="2"/>
    <n v="2"/>
    <x v="1"/>
    <n v="2"/>
    <x v="0"/>
    <n v="12"/>
    <n v="2"/>
    <n v="2"/>
    <n v="2"/>
    <n v="138.66999999999999"/>
    <x v="0"/>
    <x v="1"/>
  </r>
  <r>
    <n v="50806"/>
    <x v="1"/>
    <n v="24"/>
    <x v="2"/>
    <n v="1"/>
    <n v="12"/>
    <s v="CC"/>
    <s v="Female"/>
    <n v="3"/>
    <n v="4"/>
    <x v="1"/>
    <n v="3"/>
    <x v="0"/>
    <n v="1"/>
    <x v="1"/>
    <n v="14"/>
    <n v="7"/>
    <n v="7"/>
    <n v="7"/>
    <n v="128.38"/>
    <x v="2"/>
    <x v="1"/>
  </r>
  <r>
    <n v="50807"/>
    <x v="1"/>
    <n v="3"/>
    <x v="2"/>
    <n v="1"/>
    <n v="15"/>
    <s v="Credit Card"/>
    <s v="Female"/>
    <n v="3"/>
    <n v="3"/>
    <x v="0"/>
    <n v="3"/>
    <x v="0"/>
    <n v="8"/>
    <x v="0"/>
    <n v="18"/>
    <n v="1"/>
    <n v="1"/>
    <n v="7"/>
    <n v="146.94999999999999"/>
    <x v="0"/>
    <x v="1"/>
  </r>
  <r>
    <n v="50808"/>
    <x v="0"/>
    <n v="0"/>
    <x v="1"/>
    <n v="1"/>
    <n v="13"/>
    <s v="COD"/>
    <s v="Female"/>
    <n v="2"/>
    <n v="3"/>
    <x v="1"/>
    <n v="3"/>
    <x v="2"/>
    <n v="4"/>
    <x v="0"/>
    <n v="13"/>
    <n v="1"/>
    <n v="7"/>
    <n v="7"/>
    <n v="133.38999999999999"/>
    <x v="0"/>
    <x v="1"/>
  </r>
  <r>
    <n v="50809"/>
    <x v="1"/>
    <n v="9"/>
    <x v="1"/>
    <n v="1"/>
    <n v="6"/>
    <s v="Cash on Delivery"/>
    <s v="Male"/>
    <n v="2"/>
    <n v="3"/>
    <x v="1"/>
    <n v="5"/>
    <x v="0"/>
    <n v="3"/>
    <x v="1"/>
    <n v="11"/>
    <n v="0"/>
    <n v="1"/>
    <n v="2"/>
    <n v="120.80000000000001"/>
    <x v="1"/>
    <x v="1"/>
  </r>
  <r>
    <n v="50810"/>
    <x v="1"/>
    <n v="9"/>
    <x v="1"/>
    <n v="1"/>
    <n v="6"/>
    <s v="CC"/>
    <s v="Female"/>
    <n v="2"/>
    <n v="3"/>
    <x v="1"/>
    <n v="4"/>
    <x v="0"/>
    <n v="2"/>
    <x v="1"/>
    <n v="18"/>
    <n v="1"/>
    <n v="2"/>
    <n v="1"/>
    <n v="120.96000000000001"/>
    <x v="1"/>
    <x v="1"/>
  </r>
  <r>
    <n v="50811"/>
    <x v="1"/>
    <n v="5"/>
    <x v="0"/>
    <n v="3"/>
    <n v="14"/>
    <s v="Credit Card"/>
    <s v="Male"/>
    <n v="2"/>
    <n v="1"/>
    <x v="0"/>
    <n v="2"/>
    <x v="1"/>
    <n v="2"/>
    <x v="1"/>
    <n v="15"/>
    <n v="0"/>
    <n v="1"/>
    <n v="8"/>
    <n v="162.09"/>
    <x v="0"/>
    <x v="0"/>
  </r>
  <r>
    <n v="50812"/>
    <x v="1"/>
    <n v="18"/>
    <x v="2"/>
    <n v="1"/>
    <n v="31"/>
    <s v="Credit Card"/>
    <s v="Female"/>
    <n v="2"/>
    <n v="3"/>
    <x v="3"/>
    <n v="4"/>
    <x v="0"/>
    <n v="4"/>
    <x v="1"/>
    <n v="22"/>
    <n v="1"/>
    <n v="1"/>
    <n v="0"/>
    <n v="280.61"/>
    <x v="2"/>
    <x v="2"/>
  </r>
  <r>
    <n v="50813"/>
    <x v="1"/>
    <n v="12"/>
    <x v="0"/>
    <n v="1"/>
    <n v="19"/>
    <s v="Credit Card"/>
    <s v="Female"/>
    <n v="3"/>
    <n v="4"/>
    <x v="5"/>
    <n v="4"/>
    <x v="2"/>
    <n v="7"/>
    <x v="0"/>
    <n v="13"/>
    <n v="1"/>
    <n v="15"/>
    <n v="2"/>
    <n v="271.23"/>
    <x v="1"/>
    <x v="2"/>
  </r>
  <r>
    <n v="50814"/>
    <x v="1"/>
    <n v="30"/>
    <x v="1"/>
    <n v="1"/>
    <n v="14"/>
    <s v="Debit Card"/>
    <s v="Male"/>
    <n v="2"/>
    <n v="3"/>
    <x v="1"/>
    <n v="3"/>
    <x v="2"/>
    <n v="2"/>
    <x v="1"/>
    <n v="12"/>
    <n v="2"/>
    <n v="2"/>
    <n v="2"/>
    <n v="123.72"/>
    <x v="3"/>
    <x v="1"/>
  </r>
  <r>
    <n v="50815"/>
    <x v="0"/>
    <n v="0"/>
    <x v="1"/>
    <n v="1"/>
    <n v="13"/>
    <s v="Debit Card"/>
    <s v="Male"/>
    <n v="3"/>
    <n v="3"/>
    <x v="0"/>
    <n v="3"/>
    <x v="1"/>
    <n v="2"/>
    <x v="1"/>
    <n v="18"/>
    <n v="1"/>
    <n v="1"/>
    <n v="1"/>
    <n v="148.83000000000001"/>
    <x v="0"/>
    <x v="1"/>
  </r>
  <r>
    <n v="50816"/>
    <x v="0"/>
    <n v="2"/>
    <x v="1"/>
    <n v="1"/>
    <n v="29"/>
    <s v="Credit Card"/>
    <s v="Male"/>
    <n v="3"/>
    <n v="3"/>
    <x v="2"/>
    <n v="5"/>
    <x v="0"/>
    <n v="1"/>
    <x v="1"/>
    <n v="13"/>
    <n v="0"/>
    <n v="1"/>
    <n v="3"/>
    <n v="139.04"/>
    <x v="0"/>
    <x v="1"/>
  </r>
  <r>
    <n v="50817"/>
    <x v="1"/>
    <n v="3"/>
    <x v="1"/>
    <n v="1"/>
    <n v="12"/>
    <s v="COD"/>
    <s v="Female"/>
    <n v="2"/>
    <n v="4"/>
    <x v="0"/>
    <n v="2"/>
    <x v="1"/>
    <n v="1"/>
    <x v="1"/>
    <n v="12"/>
    <n v="5"/>
    <n v="6"/>
    <n v="7"/>
    <n v="146.27000000000001"/>
    <x v="0"/>
    <x v="1"/>
  </r>
  <r>
    <n v="50818"/>
    <x v="1"/>
    <n v="9"/>
    <x v="0"/>
    <n v="1"/>
    <n v="16"/>
    <s v="COD"/>
    <s v="Female"/>
    <n v="3"/>
    <n v="3"/>
    <x v="4"/>
    <n v="3"/>
    <x v="1"/>
    <n v="4"/>
    <x v="1"/>
    <n v="12"/>
    <n v="0"/>
    <n v="1"/>
    <n v="7"/>
    <n v="170.94"/>
    <x v="1"/>
    <x v="0"/>
  </r>
  <r>
    <n v="50819"/>
    <x v="1"/>
    <n v="19"/>
    <x v="1"/>
    <n v="2"/>
    <n v="6"/>
    <s v="Debit Card"/>
    <s v="Female"/>
    <n v="2"/>
    <n v="3"/>
    <x v="1"/>
    <n v="5"/>
    <x v="0"/>
    <n v="7"/>
    <x v="1"/>
    <n v="12"/>
    <n v="3"/>
    <n v="5"/>
    <n v="7"/>
    <n v="134.22999999999999"/>
    <x v="2"/>
    <x v="1"/>
  </r>
  <r>
    <n v="50820"/>
    <x v="1"/>
    <n v="1"/>
    <x v="2"/>
    <n v="1"/>
    <n v="6"/>
    <s v="Debit Card"/>
    <s v="Female"/>
    <n v="2"/>
    <n v="5"/>
    <x v="0"/>
    <n v="2"/>
    <x v="1"/>
    <n v="1"/>
    <x v="1"/>
    <n v="11"/>
    <n v="7"/>
    <n v="7"/>
    <n v="5"/>
    <n v="166.74"/>
    <x v="0"/>
    <x v="0"/>
  </r>
  <r>
    <n v="50821"/>
    <x v="1"/>
    <n v="23"/>
    <x v="0"/>
    <n v="1"/>
    <n v="34"/>
    <s v="Debit Card"/>
    <s v="Female"/>
    <n v="2"/>
    <n v="3"/>
    <x v="5"/>
    <n v="5"/>
    <x v="1"/>
    <n v="5"/>
    <x v="0"/>
    <n v="11"/>
    <n v="1"/>
    <n v="1"/>
    <n v="2"/>
    <n v="268.8"/>
    <x v="2"/>
    <x v="2"/>
  </r>
  <r>
    <n v="50822"/>
    <x v="0"/>
    <n v="3"/>
    <x v="0"/>
    <n v="3"/>
    <n v="31"/>
    <s v="E wallet"/>
    <s v="Male"/>
    <n v="2"/>
    <n v="4"/>
    <x v="4"/>
    <n v="4"/>
    <x v="0"/>
    <n v="3"/>
    <x v="0"/>
    <n v="12"/>
    <n v="0"/>
    <n v="1"/>
    <n v="0"/>
    <n v="190.94"/>
    <x v="0"/>
    <x v="0"/>
  </r>
  <r>
    <n v="50823"/>
    <x v="0"/>
    <n v="15"/>
    <x v="0"/>
    <n v="3"/>
    <n v="11"/>
    <s v="Debit Card"/>
    <s v="Male"/>
    <n v="3"/>
    <n v="3"/>
    <x v="4"/>
    <n v="4"/>
    <x v="0"/>
    <n v="10"/>
    <x v="0"/>
    <n v="19"/>
    <n v="5"/>
    <n v="7"/>
    <n v="7"/>
    <n v="184.46"/>
    <x v="2"/>
    <x v="0"/>
  </r>
  <r>
    <n v="50824"/>
    <x v="1"/>
    <n v="3"/>
    <x v="0"/>
    <n v="1"/>
    <n v="23"/>
    <s v="Credit Card"/>
    <s v="Female"/>
    <n v="3"/>
    <n v="3"/>
    <x v="4"/>
    <n v="5"/>
    <x v="1"/>
    <n v="2"/>
    <x v="0"/>
    <n v="23"/>
    <n v="0"/>
    <n v="1"/>
    <n v="3"/>
    <n v="219.16000000000003"/>
    <x v="0"/>
    <x v="0"/>
  </r>
  <r>
    <n v="50825"/>
    <x v="1"/>
    <n v="12"/>
    <x v="1"/>
    <n v="1"/>
    <n v="24"/>
    <s v="Debit Card"/>
    <s v="Male"/>
    <n v="2"/>
    <n v="3"/>
    <x v="0"/>
    <n v="3"/>
    <x v="0"/>
    <n v="1"/>
    <x v="1"/>
    <n v="11"/>
    <n v="0"/>
    <n v="1"/>
    <n v="7"/>
    <n v="145.34"/>
    <x v="1"/>
    <x v="1"/>
  </r>
  <r>
    <n v="50826"/>
    <x v="1"/>
    <n v="4"/>
    <x v="2"/>
    <n v="3"/>
    <n v="8"/>
    <s v="Debit Card"/>
    <s v="Female"/>
    <n v="2"/>
    <n v="3"/>
    <x v="4"/>
    <n v="3"/>
    <x v="2"/>
    <n v="2"/>
    <x v="0"/>
    <n v="19"/>
    <n v="3"/>
    <n v="9"/>
    <n v="6"/>
    <n v="198.52"/>
    <x v="0"/>
    <x v="0"/>
  </r>
  <r>
    <n v="50827"/>
    <x v="1"/>
    <n v="14"/>
    <x v="2"/>
    <n v="3"/>
    <n v="16"/>
    <s v="Credit Card"/>
    <s v="Male"/>
    <n v="2"/>
    <n v="5"/>
    <x v="0"/>
    <n v="4"/>
    <x v="0"/>
    <n v="2"/>
    <x v="1"/>
    <n v="13"/>
    <n v="3"/>
    <n v="11"/>
    <n v="9"/>
    <n v="161.51"/>
    <x v="2"/>
    <x v="0"/>
  </r>
  <r>
    <n v="50828"/>
    <x v="0"/>
    <n v="9"/>
    <x v="2"/>
    <n v="3"/>
    <n v="6"/>
    <s v="Debit Card"/>
    <s v="Female"/>
    <n v="2"/>
    <n v="3"/>
    <x v="1"/>
    <n v="4"/>
    <x v="0"/>
    <n v="2"/>
    <x v="0"/>
    <n v="11"/>
    <n v="1"/>
    <n v="2"/>
    <n v="2"/>
    <n v="123.02000000000001"/>
    <x v="1"/>
    <x v="1"/>
  </r>
  <r>
    <n v="50829"/>
    <x v="0"/>
    <n v="7"/>
    <x v="1"/>
    <n v="1"/>
    <n v="14"/>
    <s v="Debit Card"/>
    <s v="Male"/>
    <n v="2"/>
    <n v="3"/>
    <x v="1"/>
    <n v="5"/>
    <x v="1"/>
    <n v="5"/>
    <x v="1"/>
    <n v="12"/>
    <n v="1"/>
    <n v="1"/>
    <n v="2"/>
    <n v="123.62"/>
    <x v="1"/>
    <x v="1"/>
  </r>
  <r>
    <n v="50830"/>
    <x v="1"/>
    <n v="15"/>
    <x v="2"/>
    <n v="1"/>
    <n v="8"/>
    <s v="Debit Card"/>
    <s v="Male"/>
    <n v="2"/>
    <n v="3"/>
    <x v="5"/>
    <n v="3"/>
    <x v="1"/>
    <n v="1"/>
    <x v="0"/>
    <n v="13"/>
    <n v="1"/>
    <n v="2"/>
    <n v="10"/>
    <n v="278.61"/>
    <x v="2"/>
    <x v="2"/>
  </r>
  <r>
    <n v="50831"/>
    <x v="1"/>
    <n v="28"/>
    <x v="0"/>
    <n v="1"/>
    <n v="8"/>
    <s v="Credit Card"/>
    <s v="Female"/>
    <n v="2"/>
    <n v="5"/>
    <x v="3"/>
    <n v="3"/>
    <x v="1"/>
    <n v="5"/>
    <x v="1"/>
    <n v="14"/>
    <n v="1"/>
    <n v="9"/>
    <n v="11"/>
    <n v="291.87"/>
    <x v="3"/>
    <x v="2"/>
  </r>
  <r>
    <n v="50832"/>
    <x v="1"/>
    <n v="29"/>
    <x v="0"/>
    <n v="2"/>
    <n v="14"/>
    <s v="Debit Card"/>
    <s v="Male"/>
    <n v="2"/>
    <n v="3"/>
    <x v="3"/>
    <n v="4"/>
    <x v="0"/>
    <n v="7"/>
    <x v="1"/>
    <n v="15"/>
    <n v="1"/>
    <n v="7"/>
    <n v="7"/>
    <n v="297.17"/>
    <x v="3"/>
    <x v="2"/>
  </r>
  <r>
    <n v="50833"/>
    <x v="1"/>
    <n v="13"/>
    <x v="2"/>
    <n v="1"/>
    <n v="22"/>
    <s v="Debit Card"/>
    <s v="Male"/>
    <n v="3"/>
    <n v="3"/>
    <x v="1"/>
    <n v="3"/>
    <x v="2"/>
    <n v="10"/>
    <x v="1"/>
    <n v="16"/>
    <n v="1"/>
    <n v="1"/>
    <n v="0"/>
    <n v="135.44"/>
    <x v="2"/>
    <x v="1"/>
  </r>
  <r>
    <n v="50834"/>
    <x v="1"/>
    <n v="7"/>
    <x v="0"/>
    <n v="1"/>
    <n v="15"/>
    <s v="Debit Card"/>
    <s v="Male"/>
    <n v="2"/>
    <n v="3"/>
    <x v="4"/>
    <n v="2"/>
    <x v="2"/>
    <n v="1"/>
    <x v="1"/>
    <n v="11"/>
    <n v="1"/>
    <n v="1"/>
    <n v="6"/>
    <n v="185"/>
    <x v="1"/>
    <x v="0"/>
  </r>
  <r>
    <n v="50835"/>
    <x v="1"/>
    <n v="13"/>
    <x v="1"/>
    <n v="1"/>
    <n v="8"/>
    <s v="Debit Card"/>
    <s v="Male"/>
    <n v="3"/>
    <n v="3"/>
    <x v="0"/>
    <n v="2"/>
    <x v="0"/>
    <n v="2"/>
    <x v="1"/>
    <n v="13"/>
    <n v="3"/>
    <n v="8"/>
    <n v="8"/>
    <n v="146.61000000000001"/>
    <x v="2"/>
    <x v="1"/>
  </r>
  <r>
    <n v="50836"/>
    <x v="1"/>
    <n v="14"/>
    <x v="2"/>
    <n v="3"/>
    <n v="6"/>
    <s v="E wallet"/>
    <s v="Female"/>
    <n v="3"/>
    <n v="3"/>
    <x v="0"/>
    <n v="5"/>
    <x v="2"/>
    <n v="1"/>
    <x v="1"/>
    <n v="17"/>
    <n v="0"/>
    <n v="1"/>
    <n v="7"/>
    <n v="141.03"/>
    <x v="2"/>
    <x v="1"/>
  </r>
  <r>
    <n v="50837"/>
    <x v="1"/>
    <n v="8"/>
    <x v="2"/>
    <n v="1"/>
    <n v="10"/>
    <s v="Debit Card"/>
    <s v="Male"/>
    <n v="2"/>
    <n v="3"/>
    <x v="0"/>
    <n v="3"/>
    <x v="0"/>
    <n v="2"/>
    <x v="0"/>
    <n v="11"/>
    <n v="1"/>
    <n v="1"/>
    <n v="1"/>
    <n v="142.49"/>
    <x v="1"/>
    <x v="1"/>
  </r>
  <r>
    <n v="50838"/>
    <x v="1"/>
    <n v="24"/>
    <x v="0"/>
    <n v="2"/>
    <n v="11"/>
    <s v="Debit Card"/>
    <s v="Male"/>
    <n v="2"/>
    <n v="3"/>
    <x v="5"/>
    <n v="4"/>
    <x v="2"/>
    <n v="2"/>
    <x v="0"/>
    <n v="11"/>
    <n v="1"/>
    <n v="2"/>
    <n v="10"/>
    <n v="240.26"/>
    <x v="2"/>
    <x v="0"/>
  </r>
  <r>
    <n v="50839"/>
    <x v="1"/>
    <n v="11"/>
    <x v="0"/>
    <n v="3"/>
    <n v="8"/>
    <s v="Debit Card"/>
    <s v="Female"/>
    <n v="2"/>
    <n v="3"/>
    <x v="0"/>
    <n v="5"/>
    <x v="2"/>
    <n v="4"/>
    <x v="1"/>
    <n v="15"/>
    <n v="0"/>
    <n v="1"/>
    <n v="7"/>
    <n v="168.93"/>
    <x v="1"/>
    <x v="0"/>
  </r>
  <r>
    <n v="50840"/>
    <x v="1"/>
    <n v="7"/>
    <x v="0"/>
    <n v="3"/>
    <n v="21"/>
    <s v="Credit Card"/>
    <s v="Female"/>
    <n v="3"/>
    <n v="3"/>
    <x v="0"/>
    <n v="5"/>
    <x v="0"/>
    <n v="2"/>
    <x v="1"/>
    <n v="12"/>
    <n v="1"/>
    <n v="9"/>
    <n v="6"/>
    <n v="161.25"/>
    <x v="1"/>
    <x v="0"/>
  </r>
  <r>
    <n v="50841"/>
    <x v="1"/>
    <n v="0"/>
    <x v="1"/>
    <n v="1"/>
    <n v="25"/>
    <s v="Credit Card"/>
    <s v="Male"/>
    <n v="3"/>
    <n v="3"/>
    <x v="2"/>
    <n v="2"/>
    <x v="1"/>
    <n v="4"/>
    <x v="1"/>
    <n v="11"/>
    <n v="1"/>
    <n v="1"/>
    <n v="2"/>
    <n v="136.69"/>
    <x v="0"/>
    <x v="1"/>
  </r>
  <r>
    <n v="50842"/>
    <x v="0"/>
    <n v="20"/>
    <x v="0"/>
    <n v="1"/>
    <n v="13"/>
    <s v="Credit Card"/>
    <s v="Female"/>
    <n v="2"/>
    <n v="4"/>
    <x v="4"/>
    <n v="5"/>
    <x v="1"/>
    <n v="8"/>
    <x v="0"/>
    <n v="14"/>
    <n v="4"/>
    <n v="5"/>
    <n v="9"/>
    <n v="200.08"/>
    <x v="2"/>
    <x v="0"/>
  </r>
  <r>
    <n v="50843"/>
    <x v="1"/>
    <n v="13"/>
    <x v="1"/>
    <n v="1"/>
    <n v="14"/>
    <s v="Debit Card"/>
    <s v="Male"/>
    <n v="2"/>
    <n v="3"/>
    <x v="1"/>
    <n v="4"/>
    <x v="1"/>
    <n v="4"/>
    <x v="1"/>
    <n v="22"/>
    <n v="1"/>
    <n v="1"/>
    <n v="3"/>
    <n v="123.87"/>
    <x v="2"/>
    <x v="1"/>
  </r>
  <r>
    <n v="50844"/>
    <x v="1"/>
    <n v="9"/>
    <x v="2"/>
    <n v="3"/>
    <n v="13"/>
    <s v="E wallet"/>
    <s v="Female"/>
    <n v="2"/>
    <n v="1"/>
    <x v="0"/>
    <n v="5"/>
    <x v="1"/>
    <n v="3"/>
    <x v="1"/>
    <n v="16"/>
    <n v="5"/>
    <n v="6"/>
    <n v="13"/>
    <n v="146.38999999999999"/>
    <x v="1"/>
    <x v="1"/>
  </r>
  <r>
    <n v="50845"/>
    <x v="1"/>
    <n v="21"/>
    <x v="0"/>
    <n v="1"/>
    <n v="10"/>
    <s v="Debit Card"/>
    <s v="Male"/>
    <n v="2"/>
    <n v="3"/>
    <x v="4"/>
    <n v="2"/>
    <x v="0"/>
    <n v="2"/>
    <x v="1"/>
    <n v="11"/>
    <n v="1"/>
    <n v="1"/>
    <n v="8"/>
    <n v="178.98"/>
    <x v="2"/>
    <x v="0"/>
  </r>
  <r>
    <n v="50846"/>
    <x v="1"/>
    <n v="0"/>
    <x v="1"/>
    <n v="3"/>
    <n v="14"/>
    <s v="CC"/>
    <s v="Female"/>
    <n v="3"/>
    <n v="1"/>
    <x v="1"/>
    <n v="2"/>
    <x v="1"/>
    <n v="9"/>
    <x v="1"/>
    <n v="14"/>
    <n v="1"/>
    <n v="1"/>
    <n v="0"/>
    <n v="125.34"/>
    <x v="0"/>
    <x v="1"/>
  </r>
  <r>
    <n v="50847"/>
    <x v="1"/>
    <n v="24"/>
    <x v="0"/>
    <n v="1"/>
    <n v="17"/>
    <s v="Cash on Delivery"/>
    <s v="Female"/>
    <n v="2"/>
    <n v="4"/>
    <x v="5"/>
    <n v="4"/>
    <x v="0"/>
    <n v="4"/>
    <x v="1"/>
    <n v="16"/>
    <n v="0"/>
    <n v="1"/>
    <n v="3"/>
    <n v="231.42000000000002"/>
    <x v="2"/>
    <x v="0"/>
  </r>
  <r>
    <n v="50848"/>
    <x v="1"/>
    <n v="9"/>
    <x v="2"/>
    <n v="1"/>
    <n v="6"/>
    <s v="Debit Card"/>
    <s v="Female"/>
    <n v="3"/>
    <n v="3"/>
    <x v="2"/>
    <n v="2"/>
    <x v="0"/>
    <n v="2"/>
    <x v="1"/>
    <n v="15"/>
    <n v="1"/>
    <n v="1"/>
    <n v="0"/>
    <n v="116.11000000000001"/>
    <x v="1"/>
    <x v="1"/>
  </r>
  <r>
    <n v="50849"/>
    <x v="1"/>
    <n v="8"/>
    <x v="0"/>
    <n v="1"/>
    <n v="6"/>
    <s v="Credit Card"/>
    <s v="Female"/>
    <n v="2"/>
    <n v="4"/>
    <x v="0"/>
    <n v="2"/>
    <x v="1"/>
    <n v="1"/>
    <x v="1"/>
    <n v="12"/>
    <n v="1"/>
    <n v="1"/>
    <n v="0"/>
    <n v="153.63"/>
    <x v="1"/>
    <x v="0"/>
  </r>
  <r>
    <n v="50850"/>
    <x v="1"/>
    <n v="0"/>
    <x v="2"/>
    <n v="3"/>
    <n v="8"/>
    <s v="Debit Card"/>
    <s v="Male"/>
    <n v="2"/>
    <n v="5"/>
    <x v="0"/>
    <n v="2"/>
    <x v="0"/>
    <n v="4"/>
    <x v="1"/>
    <n v="20"/>
    <n v="1"/>
    <n v="1"/>
    <n v="0"/>
    <n v="150.71"/>
    <x v="0"/>
    <x v="0"/>
  </r>
  <r>
    <n v="50851"/>
    <x v="0"/>
    <n v="18"/>
    <x v="0"/>
    <n v="3"/>
    <n v="19"/>
    <s v="E wallet"/>
    <s v="Male"/>
    <n v="2"/>
    <n v="1"/>
    <x v="5"/>
    <n v="3"/>
    <x v="0"/>
    <n v="7"/>
    <x v="0"/>
    <n v="17"/>
    <n v="2"/>
    <n v="2"/>
    <n v="8"/>
    <n v="236.95"/>
    <x v="2"/>
    <x v="0"/>
  </r>
  <r>
    <n v="50852"/>
    <x v="1"/>
    <n v="29"/>
    <x v="0"/>
    <n v="1"/>
    <n v="29"/>
    <s v="Debit Card"/>
    <s v="Male"/>
    <n v="3"/>
    <n v="3"/>
    <x v="5"/>
    <n v="4"/>
    <x v="1"/>
    <n v="5"/>
    <x v="0"/>
    <n v="12"/>
    <n v="11"/>
    <n v="2"/>
    <n v="9"/>
    <n v="234.01999999999998"/>
    <x v="3"/>
    <x v="0"/>
  </r>
  <r>
    <n v="50853"/>
    <x v="1"/>
    <n v="9"/>
    <x v="2"/>
    <n v="1"/>
    <n v="32"/>
    <s v="Cash on Delivery"/>
    <s v="Female"/>
    <n v="3"/>
    <n v="4"/>
    <x v="1"/>
    <n v="3"/>
    <x v="2"/>
    <n v="2"/>
    <x v="1"/>
    <n v="20"/>
    <n v="1"/>
    <n v="1"/>
    <n v="0"/>
    <n v="120.28999999999999"/>
    <x v="1"/>
    <x v="1"/>
  </r>
  <r>
    <n v="50854"/>
    <x v="1"/>
    <n v="13"/>
    <x v="0"/>
    <n v="1"/>
    <n v="8"/>
    <s v="Credit Card"/>
    <s v="Female"/>
    <n v="2"/>
    <n v="1"/>
    <x v="0"/>
    <n v="3"/>
    <x v="2"/>
    <n v="6"/>
    <x v="1"/>
    <n v="20"/>
    <n v="5"/>
    <n v="11"/>
    <n v="8"/>
    <n v="163.77000000000001"/>
    <x v="2"/>
    <x v="0"/>
  </r>
  <r>
    <n v="50855"/>
    <x v="1"/>
    <n v="7"/>
    <x v="0"/>
    <n v="1"/>
    <n v="35"/>
    <s v="Credit Card"/>
    <s v="Male"/>
    <n v="2"/>
    <n v="3"/>
    <x v="0"/>
    <n v="3"/>
    <x v="1"/>
    <n v="5"/>
    <x v="1"/>
    <n v="13"/>
    <n v="0"/>
    <n v="7"/>
    <n v="7"/>
    <n v="154.29"/>
    <x v="1"/>
    <x v="0"/>
  </r>
  <r>
    <n v="50856"/>
    <x v="0"/>
    <n v="0"/>
    <x v="2"/>
    <n v="3"/>
    <n v="8"/>
    <s v="Debit Card"/>
    <s v="Female"/>
    <n v="3"/>
    <n v="4"/>
    <x v="1"/>
    <n v="2"/>
    <x v="0"/>
    <n v="8"/>
    <x v="1"/>
    <n v="14"/>
    <n v="0"/>
    <n v="1"/>
    <n v="0"/>
    <n v="127.85"/>
    <x v="0"/>
    <x v="1"/>
  </r>
  <r>
    <n v="50857"/>
    <x v="0"/>
    <n v="0"/>
    <x v="2"/>
    <n v="3"/>
    <n v="24"/>
    <s v="E wallet"/>
    <s v="Female"/>
    <n v="3"/>
    <n v="3"/>
    <x v="0"/>
    <n v="3"/>
    <x v="1"/>
    <n v="1"/>
    <x v="0"/>
    <n v="18"/>
    <n v="3"/>
    <n v="3"/>
    <n v="2"/>
    <n v="146.13999999999999"/>
    <x v="0"/>
    <x v="1"/>
  </r>
  <r>
    <n v="50858"/>
    <x v="1"/>
    <n v="11"/>
    <x v="2"/>
    <n v="1"/>
    <n v="14"/>
    <s v="Debit Card"/>
    <s v="Male"/>
    <n v="2"/>
    <n v="1"/>
    <x v="1"/>
    <n v="3"/>
    <x v="2"/>
    <n v="2"/>
    <x v="1"/>
    <n v="11"/>
    <n v="0"/>
    <n v="1"/>
    <n v="3"/>
    <n v="126.1"/>
    <x v="1"/>
    <x v="1"/>
  </r>
  <r>
    <n v="50859"/>
    <x v="1"/>
    <n v="7"/>
    <x v="0"/>
    <n v="1"/>
    <n v="8"/>
    <s v="COD"/>
    <s v="Female"/>
    <n v="3"/>
    <n v="3"/>
    <x v="0"/>
    <n v="2"/>
    <x v="0"/>
    <n v="2"/>
    <x v="1"/>
    <n v="11"/>
    <n v="1"/>
    <n v="4"/>
    <n v="11"/>
    <n v="166.87"/>
    <x v="1"/>
    <x v="0"/>
  </r>
  <r>
    <n v="50860"/>
    <x v="1"/>
    <n v="1"/>
    <x v="1"/>
    <n v="3"/>
    <n v="32"/>
    <s v="Debit Card"/>
    <s v="Male"/>
    <n v="2"/>
    <n v="4"/>
    <x v="0"/>
    <n v="5"/>
    <x v="1"/>
    <n v="2"/>
    <x v="1"/>
    <n v="11"/>
    <n v="1"/>
    <n v="1"/>
    <n v="4"/>
    <n v="147.24"/>
    <x v="0"/>
    <x v="1"/>
  </r>
  <r>
    <n v="50861"/>
    <x v="0"/>
    <n v="0"/>
    <x v="0"/>
    <n v="1"/>
    <n v="28"/>
    <s v="Credit Card"/>
    <s v="Male"/>
    <n v="3"/>
    <n v="3"/>
    <x v="0"/>
    <n v="3"/>
    <x v="1"/>
    <n v="2"/>
    <x v="0"/>
    <n v="15"/>
    <n v="3"/>
    <n v="6"/>
    <n v="7"/>
    <n v="161.79"/>
    <x v="0"/>
    <x v="0"/>
  </r>
  <r>
    <n v="50862"/>
    <x v="1"/>
    <n v="12"/>
    <x v="0"/>
    <n v="3"/>
    <n v="27"/>
    <s v="Debit Card"/>
    <s v="Male"/>
    <n v="2"/>
    <n v="4"/>
    <x v="0"/>
    <n v="2"/>
    <x v="1"/>
    <n v="4"/>
    <x v="0"/>
    <n v="12"/>
    <n v="0"/>
    <n v="1"/>
    <n v="4"/>
    <n v="161.19999999999999"/>
    <x v="1"/>
    <x v="0"/>
  </r>
  <r>
    <n v="50863"/>
    <x v="1"/>
    <n v="24"/>
    <x v="2"/>
    <n v="3"/>
    <n v="8"/>
    <s v="E wallet"/>
    <s v="Male"/>
    <n v="2"/>
    <n v="3"/>
    <x v="4"/>
    <n v="4"/>
    <x v="1"/>
    <n v="3"/>
    <x v="1"/>
    <n v="11"/>
    <n v="0"/>
    <n v="3"/>
    <n v="2"/>
    <n v="205.96"/>
    <x v="2"/>
    <x v="0"/>
  </r>
  <r>
    <n v="50864"/>
    <x v="1"/>
    <n v="14"/>
    <x v="2"/>
    <n v="1"/>
    <n v="28"/>
    <s v="Debit Card"/>
    <s v="Female"/>
    <n v="3"/>
    <n v="3"/>
    <x v="0"/>
    <n v="2"/>
    <x v="2"/>
    <n v="4"/>
    <x v="0"/>
    <n v="14"/>
    <n v="0"/>
    <n v="3"/>
    <n v="3"/>
    <n v="154.66999999999999"/>
    <x v="2"/>
    <x v="0"/>
  </r>
  <r>
    <n v="50865"/>
    <x v="1"/>
    <n v="10"/>
    <x v="1"/>
    <n v="1"/>
    <n v="10"/>
    <s v="Debit Card"/>
    <s v="Male"/>
    <n v="3"/>
    <n v="3"/>
    <x v="1"/>
    <n v="3"/>
    <x v="1"/>
    <n v="8"/>
    <x v="0"/>
    <n v="15"/>
    <n v="1"/>
    <n v="1"/>
    <n v="3"/>
    <n v="129.96"/>
    <x v="1"/>
    <x v="1"/>
  </r>
  <r>
    <n v="50866"/>
    <x v="1"/>
    <n v="6"/>
    <x v="2"/>
    <n v="3"/>
    <n v="11"/>
    <s v="Debit Card"/>
    <s v="Male"/>
    <n v="3"/>
    <n v="3"/>
    <x v="0"/>
    <n v="2"/>
    <x v="1"/>
    <n v="7"/>
    <x v="1"/>
    <n v="13"/>
    <n v="1"/>
    <n v="1"/>
    <n v="2"/>
    <n v="199.98"/>
    <x v="0"/>
    <x v="0"/>
  </r>
  <r>
    <n v="50867"/>
    <x v="1"/>
    <n v="5"/>
    <x v="1"/>
    <n v="3"/>
    <n v="8"/>
    <s v="E wallet"/>
    <s v="Male"/>
    <n v="2"/>
    <n v="3"/>
    <x v="0"/>
    <n v="4"/>
    <x v="1"/>
    <n v="1"/>
    <x v="0"/>
    <n v="13"/>
    <n v="0"/>
    <n v="1"/>
    <n v="2"/>
    <n v="140.78"/>
    <x v="0"/>
    <x v="1"/>
  </r>
  <r>
    <n v="50868"/>
    <x v="1"/>
    <n v="12"/>
    <x v="2"/>
    <n v="1"/>
    <n v="31"/>
    <s v="Debit Card"/>
    <s v="Male"/>
    <n v="3"/>
    <n v="3"/>
    <x v="4"/>
    <n v="3"/>
    <x v="1"/>
    <n v="4"/>
    <x v="1"/>
    <n v="21"/>
    <n v="0"/>
    <n v="1"/>
    <n v="5"/>
    <n v="209.2"/>
    <x v="1"/>
    <x v="0"/>
  </r>
  <r>
    <n v="50869"/>
    <x v="1"/>
    <n v="0"/>
    <x v="0"/>
    <n v="3"/>
    <n v="24"/>
    <s v="Debit Card"/>
    <s v="Male"/>
    <n v="3"/>
    <n v="1"/>
    <x v="0"/>
    <n v="3"/>
    <x v="1"/>
    <n v="3"/>
    <x v="1"/>
    <n v="11"/>
    <n v="0"/>
    <n v="1"/>
    <n v="2"/>
    <n v="162.32"/>
    <x v="0"/>
    <x v="0"/>
  </r>
  <r>
    <n v="50870"/>
    <x v="1"/>
    <n v="25"/>
    <x v="2"/>
    <n v="1"/>
    <n v="34"/>
    <s v="Credit Card"/>
    <s v="Female"/>
    <n v="2"/>
    <n v="1"/>
    <x v="5"/>
    <n v="3"/>
    <x v="1"/>
    <n v="3"/>
    <x v="0"/>
    <n v="11"/>
    <n v="0"/>
    <n v="2"/>
    <n v="2"/>
    <n v="232.47000000000003"/>
    <x v="3"/>
    <x v="0"/>
  </r>
  <r>
    <n v="50871"/>
    <x v="1"/>
    <n v="16"/>
    <x v="1"/>
    <n v="1"/>
    <n v="12"/>
    <s v="Credit Card"/>
    <s v="Female"/>
    <n v="3"/>
    <n v="4"/>
    <x v="0"/>
    <n v="3"/>
    <x v="0"/>
    <n v="2"/>
    <x v="0"/>
    <n v="14"/>
    <n v="1"/>
    <n v="1"/>
    <n v="8"/>
    <n v="140.81"/>
    <x v="2"/>
    <x v="1"/>
  </r>
  <r>
    <n v="50872"/>
    <x v="1"/>
    <n v="0"/>
    <x v="0"/>
    <n v="3"/>
    <n v="16"/>
    <s v="E wallet"/>
    <s v="Female"/>
    <n v="3"/>
    <n v="4"/>
    <x v="0"/>
    <n v="2"/>
    <x v="1"/>
    <n v="2"/>
    <x v="0"/>
    <n v="11"/>
    <n v="2"/>
    <n v="4"/>
    <n v="4"/>
    <n v="157.69"/>
    <x v="0"/>
    <x v="0"/>
  </r>
  <r>
    <n v="50873"/>
    <x v="0"/>
    <n v="0"/>
    <x v="1"/>
    <n v="1"/>
    <n v="14"/>
    <s v="Debit Card"/>
    <s v="Female"/>
    <n v="2"/>
    <n v="3"/>
    <x v="1"/>
    <n v="3"/>
    <x v="0"/>
    <n v="2"/>
    <x v="0"/>
    <n v="13"/>
    <n v="3"/>
    <n v="7"/>
    <n v="7"/>
    <n v="123.94"/>
    <x v="0"/>
    <x v="1"/>
  </r>
  <r>
    <n v="50874"/>
    <x v="1"/>
    <n v="0"/>
    <x v="1"/>
    <n v="1"/>
    <n v="8"/>
    <s v="Credit Card"/>
    <s v="Male"/>
    <n v="2"/>
    <n v="4"/>
    <x v="2"/>
    <n v="2"/>
    <x v="0"/>
    <n v="1"/>
    <x v="1"/>
    <n v="12"/>
    <n v="0"/>
    <n v="1"/>
    <n v="1"/>
    <n v="139.04"/>
    <x v="0"/>
    <x v="1"/>
  </r>
  <r>
    <n v="50875"/>
    <x v="1"/>
    <n v="15"/>
    <x v="0"/>
    <n v="2"/>
    <n v="16"/>
    <s v="UPI"/>
    <s v="Female"/>
    <n v="2"/>
    <n v="3"/>
    <x v="5"/>
    <n v="5"/>
    <x v="1"/>
    <n v="1"/>
    <x v="1"/>
    <n v="14"/>
    <n v="1"/>
    <n v="1"/>
    <n v="9"/>
    <n v="267.99"/>
    <x v="2"/>
    <x v="2"/>
  </r>
  <r>
    <n v="50876"/>
    <x v="1"/>
    <n v="25"/>
    <x v="1"/>
    <n v="1"/>
    <n v="14"/>
    <s v="UPI"/>
    <s v="Female"/>
    <n v="3"/>
    <n v="3"/>
    <x v="1"/>
    <n v="5"/>
    <x v="1"/>
    <n v="10"/>
    <x v="1"/>
    <n v="13"/>
    <n v="1"/>
    <n v="1"/>
    <n v="4"/>
    <n v="129.5"/>
    <x v="3"/>
    <x v="1"/>
  </r>
  <r>
    <n v="50877"/>
    <x v="1"/>
    <n v="10"/>
    <x v="1"/>
    <n v="1"/>
    <n v="17"/>
    <s v="Credit Card"/>
    <s v="Female"/>
    <n v="3"/>
    <n v="3"/>
    <x v="2"/>
    <n v="3"/>
    <x v="0"/>
    <n v="5"/>
    <x v="1"/>
    <n v="18"/>
    <n v="0"/>
    <n v="1"/>
    <n v="2"/>
    <n v="136.29"/>
    <x v="1"/>
    <x v="1"/>
  </r>
  <r>
    <n v="50878"/>
    <x v="1"/>
    <n v="8"/>
    <x v="2"/>
    <n v="1"/>
    <n v="24"/>
    <s v="Debit Card"/>
    <s v="Male"/>
    <n v="2"/>
    <n v="3"/>
    <x v="4"/>
    <n v="2"/>
    <x v="0"/>
    <n v="3"/>
    <x v="1"/>
    <n v="11"/>
    <n v="0"/>
    <n v="2"/>
    <n v="2"/>
    <n v="193.62"/>
    <x v="1"/>
    <x v="0"/>
  </r>
  <r>
    <n v="50879"/>
    <x v="1"/>
    <n v="0"/>
    <x v="1"/>
    <n v="1"/>
    <n v="6"/>
    <s v="COD"/>
    <s v="Male"/>
    <n v="2"/>
    <n v="3"/>
    <x v="1"/>
    <n v="2"/>
    <x v="1"/>
    <n v="5"/>
    <x v="1"/>
    <n v="11"/>
    <n v="1"/>
    <n v="1"/>
    <n v="2"/>
    <n v="132.29"/>
    <x v="0"/>
    <x v="1"/>
  </r>
  <r>
    <n v="50880"/>
    <x v="1"/>
    <n v="0"/>
    <x v="1"/>
    <n v="1"/>
    <n v="13"/>
    <s v="UPI"/>
    <s v="Male"/>
    <n v="3"/>
    <n v="1"/>
    <x v="2"/>
    <n v="5"/>
    <x v="0"/>
    <n v="1"/>
    <x v="1"/>
    <n v="12"/>
    <n v="1"/>
    <n v="1"/>
    <n v="7"/>
    <n v="135.78"/>
    <x v="0"/>
    <x v="1"/>
  </r>
  <r>
    <n v="50881"/>
    <x v="1"/>
    <n v="2"/>
    <x v="0"/>
    <n v="2"/>
    <n v="23"/>
    <s v="UPI"/>
    <s v="Male"/>
    <n v="2"/>
    <n v="4"/>
    <x v="4"/>
    <n v="5"/>
    <x v="0"/>
    <n v="2"/>
    <x v="1"/>
    <n v="13"/>
    <n v="0"/>
    <n v="1"/>
    <n v="9"/>
    <n v="179.88"/>
    <x v="0"/>
    <x v="0"/>
  </r>
  <r>
    <n v="50882"/>
    <x v="0"/>
    <n v="0"/>
    <x v="2"/>
    <n v="1"/>
    <n v="34"/>
    <s v="Debit Card"/>
    <s v="Male"/>
    <n v="3"/>
    <n v="4"/>
    <x v="0"/>
    <n v="5"/>
    <x v="0"/>
    <n v="4"/>
    <x v="1"/>
    <n v="20"/>
    <n v="0"/>
    <n v="1"/>
    <n v="3"/>
    <n v="142.84"/>
    <x v="0"/>
    <x v="1"/>
  </r>
  <r>
    <n v="50883"/>
    <x v="0"/>
    <n v="0"/>
    <x v="2"/>
    <n v="1"/>
    <n v="20"/>
    <s v="UPI"/>
    <s v="Female"/>
    <n v="2"/>
    <n v="3"/>
    <x v="4"/>
    <n v="2"/>
    <x v="0"/>
    <n v="1"/>
    <x v="0"/>
    <n v="12"/>
    <n v="2"/>
    <n v="7"/>
    <n v="7"/>
    <n v="175.53"/>
    <x v="0"/>
    <x v="0"/>
  </r>
  <r>
    <n v="50884"/>
    <x v="1"/>
    <n v="27"/>
    <x v="0"/>
    <n v="1"/>
    <n v="6"/>
    <s v="Credit Card"/>
    <s v="Female"/>
    <n v="2"/>
    <n v="3"/>
    <x v="5"/>
    <n v="2"/>
    <x v="0"/>
    <n v="7"/>
    <x v="1"/>
    <n v="19"/>
    <n v="1"/>
    <n v="12"/>
    <n v="7"/>
    <n v="273.27999999999997"/>
    <x v="3"/>
    <x v="2"/>
  </r>
  <r>
    <n v="50885"/>
    <x v="1"/>
    <n v="30"/>
    <x v="0"/>
    <n v="1"/>
    <n v="6"/>
    <s v="Credit Card"/>
    <s v="Female"/>
    <n v="3"/>
    <n v="3"/>
    <x v="3"/>
    <n v="5"/>
    <x v="1"/>
    <n v="4"/>
    <x v="0"/>
    <n v="15"/>
    <n v="1"/>
    <n v="1"/>
    <n v="5"/>
    <n v="297.01"/>
    <x v="3"/>
    <x v="2"/>
  </r>
  <r>
    <n v="50886"/>
    <x v="1"/>
    <n v="28"/>
    <x v="0"/>
    <n v="1"/>
    <n v="6"/>
    <s v="Credit Card"/>
    <s v="Male"/>
    <n v="2"/>
    <n v="1"/>
    <x v="5"/>
    <n v="2"/>
    <x v="2"/>
    <n v="3"/>
    <x v="1"/>
    <n v="13"/>
    <n v="1"/>
    <n v="2"/>
    <n v="0"/>
    <n v="247.32"/>
    <x v="3"/>
    <x v="0"/>
  </r>
  <r>
    <n v="50887"/>
    <x v="1"/>
    <n v="9"/>
    <x v="0"/>
    <n v="3"/>
    <n v="9"/>
    <s v="E wallet"/>
    <s v="Female"/>
    <n v="2"/>
    <n v="3"/>
    <x v="0"/>
    <n v="4"/>
    <x v="0"/>
    <n v="4"/>
    <x v="0"/>
    <n v="16"/>
    <n v="0"/>
    <n v="1"/>
    <n v="1"/>
    <n v="192.78"/>
    <x v="1"/>
    <x v="0"/>
  </r>
  <r>
    <n v="50888"/>
    <x v="0"/>
    <n v="9"/>
    <x v="2"/>
    <n v="3"/>
    <n v="6"/>
    <s v="Debit Card"/>
    <s v="Female"/>
    <n v="2"/>
    <n v="5"/>
    <x v="2"/>
    <n v="3"/>
    <x v="0"/>
    <n v="2"/>
    <x v="1"/>
    <n v="12"/>
    <n v="1"/>
    <n v="1"/>
    <n v="0"/>
    <n v="113.59"/>
    <x v="1"/>
    <x v="1"/>
  </r>
  <r>
    <n v="50889"/>
    <x v="1"/>
    <n v="3"/>
    <x v="1"/>
    <n v="3"/>
    <n v="13"/>
    <s v="E wallet"/>
    <s v="Female"/>
    <n v="3"/>
    <n v="3"/>
    <x v="0"/>
    <n v="5"/>
    <x v="2"/>
    <n v="8"/>
    <x v="1"/>
    <n v="14"/>
    <n v="1"/>
    <n v="1"/>
    <n v="2"/>
    <n v="147.79"/>
    <x v="0"/>
    <x v="1"/>
  </r>
  <r>
    <n v="50890"/>
    <x v="1"/>
    <n v="4"/>
    <x v="0"/>
    <n v="1"/>
    <n v="14"/>
    <s v="Debit Card"/>
    <s v="Female"/>
    <n v="3"/>
    <n v="3"/>
    <x v="5"/>
    <n v="4"/>
    <x v="0"/>
    <n v="4"/>
    <x v="1"/>
    <n v="11"/>
    <n v="1"/>
    <n v="1"/>
    <n v="0"/>
    <n v="264.22000000000003"/>
    <x v="0"/>
    <x v="2"/>
  </r>
  <r>
    <n v="50891"/>
    <x v="1"/>
    <n v="7"/>
    <x v="2"/>
    <n v="1"/>
    <n v="6"/>
    <s v="UPI"/>
    <s v="Male"/>
    <n v="3"/>
    <n v="3"/>
    <x v="1"/>
    <n v="5"/>
    <x v="2"/>
    <n v="6"/>
    <x v="1"/>
    <n v="14"/>
    <n v="1"/>
    <n v="1"/>
    <n v="3"/>
    <n v="129.96"/>
    <x v="1"/>
    <x v="1"/>
  </r>
  <r>
    <n v="50892"/>
    <x v="0"/>
    <n v="9"/>
    <x v="0"/>
    <n v="1"/>
    <n v="14"/>
    <s v="Debit Card"/>
    <s v="Female"/>
    <n v="2"/>
    <n v="4"/>
    <x v="2"/>
    <n v="4"/>
    <x v="0"/>
    <n v="2"/>
    <x v="1"/>
    <n v="12"/>
    <n v="0"/>
    <n v="1"/>
    <n v="0"/>
    <n v="112.61000000000001"/>
    <x v="1"/>
    <x v="1"/>
  </r>
  <r>
    <n v="50893"/>
    <x v="1"/>
    <n v="9"/>
    <x v="1"/>
    <n v="1"/>
    <n v="17"/>
    <s v="Debit Card"/>
    <s v="Male"/>
    <n v="3"/>
    <n v="3"/>
    <x v="1"/>
    <n v="5"/>
    <x v="1"/>
    <n v="1"/>
    <x v="1"/>
    <n v="14"/>
    <n v="1"/>
    <n v="1"/>
    <n v="4"/>
    <n v="120.99000000000001"/>
    <x v="1"/>
    <x v="1"/>
  </r>
  <r>
    <n v="50894"/>
    <x v="1"/>
    <n v="9"/>
    <x v="0"/>
    <n v="1"/>
    <n v="10"/>
    <s v="Debit Card"/>
    <s v="Male"/>
    <n v="2"/>
    <n v="4"/>
    <x v="0"/>
    <n v="2"/>
    <x v="0"/>
    <n v="2"/>
    <x v="1"/>
    <n v="16"/>
    <n v="1"/>
    <n v="1"/>
    <n v="8"/>
    <n v="158.1"/>
    <x v="1"/>
    <x v="0"/>
  </r>
  <r>
    <n v="50895"/>
    <x v="1"/>
    <n v="9"/>
    <x v="0"/>
    <n v="3"/>
    <n v="22"/>
    <s v="E wallet"/>
    <s v="Female"/>
    <n v="3"/>
    <n v="4"/>
    <x v="0"/>
    <n v="5"/>
    <x v="1"/>
    <n v="5"/>
    <x v="1"/>
    <n v="13"/>
    <n v="1"/>
    <n v="1"/>
    <n v="2"/>
    <n v="156.47"/>
    <x v="1"/>
    <x v="0"/>
  </r>
  <r>
    <n v="50896"/>
    <x v="1"/>
    <n v="20"/>
    <x v="1"/>
    <n v="1"/>
    <n v="6"/>
    <s v="COD"/>
    <s v="Male"/>
    <n v="3"/>
    <n v="3"/>
    <x v="1"/>
    <n v="2"/>
    <x v="1"/>
    <n v="8"/>
    <x v="1"/>
    <n v="12"/>
    <n v="1"/>
    <n v="1"/>
    <n v="2"/>
    <n v="134.19999999999999"/>
    <x v="2"/>
    <x v="1"/>
  </r>
  <r>
    <n v="50897"/>
    <x v="0"/>
    <n v="0"/>
    <x v="1"/>
    <n v="3"/>
    <n v="15"/>
    <s v="Debit Card"/>
    <s v="Male"/>
    <n v="3"/>
    <n v="4"/>
    <x v="2"/>
    <n v="5"/>
    <x v="1"/>
    <n v="4"/>
    <x v="1"/>
    <n v="12"/>
    <n v="1"/>
    <n v="2"/>
    <n v="2"/>
    <n v="144"/>
    <x v="0"/>
    <x v="1"/>
  </r>
  <r>
    <n v="50898"/>
    <x v="1"/>
    <n v="10"/>
    <x v="2"/>
    <n v="1"/>
    <n v="11"/>
    <s v="COD"/>
    <s v="Male"/>
    <n v="2"/>
    <n v="1"/>
    <x v="1"/>
    <n v="3"/>
    <x v="0"/>
    <n v="1"/>
    <x v="1"/>
    <n v="14"/>
    <n v="1"/>
    <n v="1"/>
    <n v="3"/>
    <n v="135"/>
    <x v="1"/>
    <x v="1"/>
  </r>
  <r>
    <n v="50899"/>
    <x v="1"/>
    <n v="9"/>
    <x v="1"/>
    <n v="1"/>
    <n v="6"/>
    <s v="Debit Card"/>
    <s v="Female"/>
    <n v="2"/>
    <n v="3"/>
    <x v="1"/>
    <n v="5"/>
    <x v="1"/>
    <n v="3"/>
    <x v="1"/>
    <n v="22"/>
    <n v="1"/>
    <n v="1"/>
    <n v="0"/>
    <n v="120.66"/>
    <x v="1"/>
    <x v="1"/>
  </r>
  <r>
    <n v="50900"/>
    <x v="1"/>
    <n v="20"/>
    <x v="0"/>
    <n v="1"/>
    <n v="8"/>
    <s v="Credit Card"/>
    <s v="Female"/>
    <n v="2"/>
    <n v="3"/>
    <x v="5"/>
    <n v="3"/>
    <x v="1"/>
    <n v="4"/>
    <x v="1"/>
    <n v="19"/>
    <n v="1"/>
    <n v="5"/>
    <n v="6"/>
    <n v="271.69"/>
    <x v="2"/>
    <x v="2"/>
  </r>
  <r>
    <n v="50901"/>
    <x v="1"/>
    <n v="0"/>
    <x v="1"/>
    <n v="3"/>
    <n v="10"/>
    <s v="Credit Card"/>
    <s v="Female"/>
    <n v="2"/>
    <n v="3"/>
    <x v="0"/>
    <n v="3"/>
    <x v="1"/>
    <n v="2"/>
    <x v="0"/>
    <n v="12"/>
    <n v="1"/>
    <n v="1"/>
    <n v="3"/>
    <n v="141.62"/>
    <x v="0"/>
    <x v="1"/>
  </r>
  <r>
    <n v="50902"/>
    <x v="1"/>
    <n v="5"/>
    <x v="0"/>
    <n v="3"/>
    <n v="13"/>
    <s v="E wallet"/>
    <s v="Male"/>
    <n v="3"/>
    <n v="3"/>
    <x v="0"/>
    <n v="2"/>
    <x v="1"/>
    <n v="5"/>
    <x v="1"/>
    <n v="12"/>
    <n v="1"/>
    <n v="1"/>
    <n v="3"/>
    <n v="192.04"/>
    <x v="0"/>
    <x v="0"/>
  </r>
  <r>
    <n v="50903"/>
    <x v="1"/>
    <n v="7"/>
    <x v="1"/>
    <n v="1"/>
    <n v="6"/>
    <s v="Debit Card"/>
    <s v="Female"/>
    <n v="2"/>
    <n v="4"/>
    <x v="1"/>
    <n v="4"/>
    <x v="1"/>
    <n v="6"/>
    <x v="1"/>
    <n v="17"/>
    <n v="1"/>
    <n v="1"/>
    <n v="2"/>
    <n v="132.94"/>
    <x v="1"/>
    <x v="1"/>
  </r>
  <r>
    <n v="50904"/>
    <x v="1"/>
    <n v="9"/>
    <x v="1"/>
    <n v="1"/>
    <n v="11"/>
    <s v="CC"/>
    <s v="Male"/>
    <n v="2"/>
    <n v="1"/>
    <x v="1"/>
    <n v="3"/>
    <x v="1"/>
    <n v="3"/>
    <x v="0"/>
    <n v="12"/>
    <n v="1"/>
    <n v="1"/>
    <n v="3"/>
    <n v="121.27000000000001"/>
    <x v="1"/>
    <x v="1"/>
  </r>
  <r>
    <n v="50905"/>
    <x v="1"/>
    <n v="13"/>
    <x v="2"/>
    <n v="1"/>
    <n v="15"/>
    <s v="UPI"/>
    <s v="Male"/>
    <n v="2"/>
    <n v="3"/>
    <x v="0"/>
    <n v="3"/>
    <x v="2"/>
    <n v="4"/>
    <x v="1"/>
    <n v="11"/>
    <n v="1"/>
    <n v="1"/>
    <n v="7"/>
    <n v="139.75"/>
    <x v="2"/>
    <x v="1"/>
  </r>
  <r>
    <n v="50906"/>
    <x v="1"/>
    <n v="4"/>
    <x v="0"/>
    <n v="3"/>
    <n v="14"/>
    <s v="Debit Card"/>
    <s v="Male"/>
    <n v="2"/>
    <n v="3"/>
    <x v="4"/>
    <n v="2"/>
    <x v="2"/>
    <n v="2"/>
    <x v="1"/>
    <n v="18"/>
    <n v="2"/>
    <n v="9"/>
    <n v="9"/>
    <n v="207.93"/>
    <x v="0"/>
    <x v="0"/>
  </r>
  <r>
    <n v="50907"/>
    <x v="0"/>
    <n v="9"/>
    <x v="0"/>
    <n v="3"/>
    <n v="15"/>
    <s v="E wallet"/>
    <s v="Male"/>
    <n v="2"/>
    <n v="3"/>
    <x v="4"/>
    <n v="1"/>
    <x v="2"/>
    <n v="5"/>
    <x v="1"/>
    <n v="11"/>
    <n v="0"/>
    <n v="4"/>
    <n v="3"/>
    <n v="200.96"/>
    <x v="1"/>
    <x v="0"/>
  </r>
  <r>
    <n v="50908"/>
    <x v="0"/>
    <n v="2"/>
    <x v="2"/>
    <n v="1"/>
    <n v="8"/>
    <s v="Debit Card"/>
    <s v="Female"/>
    <n v="2"/>
    <n v="4"/>
    <x v="2"/>
    <n v="5"/>
    <x v="0"/>
    <n v="3"/>
    <x v="0"/>
    <n v="23"/>
    <n v="0"/>
    <n v="1"/>
    <n v="0"/>
    <n v="136.46"/>
    <x v="0"/>
    <x v="1"/>
  </r>
  <r>
    <n v="50909"/>
    <x v="0"/>
    <n v="0"/>
    <x v="2"/>
    <n v="1"/>
    <n v="6"/>
    <s v="Debit Card"/>
    <s v="Female"/>
    <n v="3"/>
    <n v="1"/>
    <x v="4"/>
    <n v="4"/>
    <x v="0"/>
    <n v="2"/>
    <x v="1"/>
    <n v="11"/>
    <n v="3"/>
    <n v="4"/>
    <n v="7"/>
    <n v="174.46"/>
    <x v="0"/>
    <x v="0"/>
  </r>
  <r>
    <n v="50910"/>
    <x v="1"/>
    <n v="18"/>
    <x v="0"/>
    <n v="1"/>
    <n v="26"/>
    <s v="Credit Card"/>
    <s v="Male"/>
    <n v="3"/>
    <n v="5"/>
    <x v="4"/>
    <n v="5"/>
    <x v="2"/>
    <n v="3"/>
    <x v="0"/>
    <n v="18"/>
    <n v="0"/>
    <n v="1"/>
    <n v="7"/>
    <n v="208.51"/>
    <x v="2"/>
    <x v="0"/>
  </r>
  <r>
    <n v="50911"/>
    <x v="1"/>
    <n v="9"/>
    <x v="1"/>
    <n v="2"/>
    <n v="14"/>
    <s v="CC"/>
    <s v="Female"/>
    <n v="3"/>
    <n v="1"/>
    <x v="1"/>
    <n v="4"/>
    <x v="0"/>
    <n v="10"/>
    <x v="1"/>
    <n v="18"/>
    <n v="0"/>
    <n v="1"/>
    <n v="2"/>
    <n v="121.09"/>
    <x v="1"/>
    <x v="1"/>
  </r>
  <r>
    <n v="50912"/>
    <x v="0"/>
    <n v="0"/>
    <x v="2"/>
    <n v="1"/>
    <n v="8"/>
    <s v="Debit Card"/>
    <s v="Male"/>
    <n v="3"/>
    <n v="3"/>
    <x v="2"/>
    <n v="1"/>
    <x v="1"/>
    <n v="7"/>
    <x v="0"/>
    <n v="13"/>
    <n v="2"/>
    <n v="2"/>
    <n v="2"/>
    <n v="137.22"/>
    <x v="0"/>
    <x v="1"/>
  </r>
  <r>
    <n v="50913"/>
    <x v="1"/>
    <n v="18"/>
    <x v="0"/>
    <n v="1"/>
    <n v="35"/>
    <s v="Cash on Delivery"/>
    <s v="Male"/>
    <n v="2"/>
    <n v="3"/>
    <x v="4"/>
    <n v="1"/>
    <x v="1"/>
    <n v="5"/>
    <x v="0"/>
    <n v="18"/>
    <n v="1"/>
    <n v="1"/>
    <n v="2"/>
    <n v="193.8"/>
    <x v="2"/>
    <x v="0"/>
  </r>
  <r>
    <n v="50914"/>
    <x v="1"/>
    <n v="21"/>
    <x v="0"/>
    <n v="3"/>
    <n v="13"/>
    <s v="E wallet"/>
    <s v="Male"/>
    <n v="3"/>
    <n v="3"/>
    <x v="0"/>
    <n v="5"/>
    <x v="2"/>
    <n v="5"/>
    <x v="1"/>
    <n v="11"/>
    <n v="1"/>
    <n v="2"/>
    <n v="2"/>
    <n v="154.86000000000001"/>
    <x v="2"/>
    <x v="0"/>
  </r>
  <r>
    <n v="50915"/>
    <x v="0"/>
    <n v="0"/>
    <x v="1"/>
    <n v="2"/>
    <n v="15"/>
    <s v="COD"/>
    <s v="Female"/>
    <n v="3"/>
    <n v="3"/>
    <x v="1"/>
    <n v="3"/>
    <x v="1"/>
    <n v="2"/>
    <x v="1"/>
    <n v="15"/>
    <n v="1"/>
    <n v="2"/>
    <n v="2"/>
    <n v="127.41999999999999"/>
    <x v="0"/>
    <x v="1"/>
  </r>
  <r>
    <n v="50916"/>
    <x v="1"/>
    <n v="13"/>
    <x v="2"/>
    <n v="1"/>
    <n v="14"/>
    <s v="Credit Card"/>
    <s v="Male"/>
    <n v="2"/>
    <n v="4"/>
    <x v="4"/>
    <n v="4"/>
    <x v="2"/>
    <n v="3"/>
    <x v="1"/>
    <n v="11"/>
    <n v="1"/>
    <n v="2"/>
    <n v="8"/>
    <n v="237.57"/>
    <x v="2"/>
    <x v="0"/>
  </r>
  <r>
    <n v="50917"/>
    <x v="1"/>
    <n v="1"/>
    <x v="0"/>
    <n v="3"/>
    <n v="11"/>
    <s v="Credit Card"/>
    <s v="Male"/>
    <n v="2"/>
    <n v="3"/>
    <x v="0"/>
    <n v="5"/>
    <x v="0"/>
    <n v="1"/>
    <x v="1"/>
    <n v="18"/>
    <n v="1"/>
    <n v="1"/>
    <n v="3"/>
    <n v="184.63"/>
    <x v="0"/>
    <x v="0"/>
  </r>
  <r>
    <n v="50918"/>
    <x v="1"/>
    <n v="17"/>
    <x v="2"/>
    <n v="1"/>
    <n v="11"/>
    <s v="Debit Card"/>
    <s v="Male"/>
    <n v="3"/>
    <n v="4"/>
    <x v="1"/>
    <n v="3"/>
    <x v="0"/>
    <n v="4"/>
    <x v="1"/>
    <n v="14"/>
    <n v="0"/>
    <n v="1"/>
    <n v="3"/>
    <n v="131.62"/>
    <x v="2"/>
    <x v="1"/>
  </r>
  <r>
    <n v="50919"/>
    <x v="1"/>
    <n v="26"/>
    <x v="0"/>
    <n v="1"/>
    <n v="8"/>
    <s v="Credit Card"/>
    <s v="Male"/>
    <n v="2"/>
    <n v="1"/>
    <x v="5"/>
    <n v="4"/>
    <x v="0"/>
    <n v="5"/>
    <x v="1"/>
    <n v="12"/>
    <n v="1"/>
    <n v="8"/>
    <n v="8"/>
    <n v="265.98"/>
    <x v="3"/>
    <x v="2"/>
  </r>
  <r>
    <n v="50920"/>
    <x v="1"/>
    <n v="22"/>
    <x v="0"/>
    <n v="1"/>
    <n v="11"/>
    <s v="COD"/>
    <s v="Male"/>
    <n v="3"/>
    <n v="3"/>
    <x v="0"/>
    <n v="3"/>
    <x v="1"/>
    <n v="3"/>
    <x v="1"/>
    <n v="14"/>
    <n v="0"/>
    <n v="1"/>
    <n v="2"/>
    <n v="166.51"/>
    <x v="2"/>
    <x v="0"/>
  </r>
  <r>
    <n v="50921"/>
    <x v="1"/>
    <n v="13"/>
    <x v="1"/>
    <n v="1"/>
    <n v="14"/>
    <s v="CC"/>
    <s v="Male"/>
    <n v="3"/>
    <n v="3"/>
    <x v="1"/>
    <n v="3"/>
    <x v="2"/>
    <n v="3"/>
    <x v="1"/>
    <n v="14"/>
    <n v="0"/>
    <n v="1"/>
    <n v="2"/>
    <n v="123.44999999999999"/>
    <x v="2"/>
    <x v="1"/>
  </r>
  <r>
    <n v="50922"/>
    <x v="1"/>
    <n v="17"/>
    <x v="1"/>
    <n v="1"/>
    <n v="26"/>
    <s v="Debit Card"/>
    <s v="Male"/>
    <n v="2"/>
    <n v="3"/>
    <x v="1"/>
    <n v="4"/>
    <x v="0"/>
    <n v="2"/>
    <x v="1"/>
    <n v="13"/>
    <n v="1"/>
    <n v="1"/>
    <n v="3"/>
    <n v="134.19999999999999"/>
    <x v="2"/>
    <x v="1"/>
  </r>
  <r>
    <n v="50923"/>
    <x v="1"/>
    <n v="6"/>
    <x v="2"/>
    <n v="3"/>
    <n v="13"/>
    <s v="Credit Card"/>
    <s v="Male"/>
    <n v="2"/>
    <n v="3"/>
    <x v="0"/>
    <n v="5"/>
    <x v="1"/>
    <n v="1"/>
    <x v="1"/>
    <n v="14"/>
    <n v="0"/>
    <n v="1"/>
    <n v="3"/>
    <n v="143.72999999999999"/>
    <x v="0"/>
    <x v="1"/>
  </r>
  <r>
    <n v="50924"/>
    <x v="1"/>
    <n v="7"/>
    <x v="1"/>
    <n v="3"/>
    <n v="9"/>
    <s v="UPI"/>
    <s v="Male"/>
    <n v="2"/>
    <n v="5"/>
    <x v="0"/>
    <n v="5"/>
    <x v="0"/>
    <n v="4"/>
    <x v="1"/>
    <n v="18"/>
    <n v="2"/>
    <n v="3"/>
    <n v="12"/>
    <n v="147.59"/>
    <x v="1"/>
    <x v="1"/>
  </r>
  <r>
    <n v="50925"/>
    <x v="1"/>
    <n v="3"/>
    <x v="0"/>
    <n v="3"/>
    <n v="22"/>
    <s v="Debit Card"/>
    <s v="Male"/>
    <n v="3"/>
    <n v="3"/>
    <x v="0"/>
    <n v="3"/>
    <x v="1"/>
    <n v="9"/>
    <x v="1"/>
    <n v="15"/>
    <n v="0"/>
    <n v="2"/>
    <n v="2"/>
    <n v="153.01"/>
    <x v="0"/>
    <x v="0"/>
  </r>
  <r>
    <n v="50926"/>
    <x v="1"/>
    <n v="15"/>
    <x v="2"/>
    <n v="1"/>
    <n v="15"/>
    <s v="Credit Card"/>
    <s v="Female"/>
    <n v="3"/>
    <n v="3"/>
    <x v="2"/>
    <n v="1"/>
    <x v="0"/>
    <n v="2"/>
    <x v="1"/>
    <n v="13"/>
    <n v="4"/>
    <n v="5"/>
    <n v="8"/>
    <n v="136.72999999999999"/>
    <x v="2"/>
    <x v="1"/>
  </r>
  <r>
    <n v="50927"/>
    <x v="1"/>
    <n v="17"/>
    <x v="2"/>
    <n v="3"/>
    <n v="6"/>
    <s v="E wallet"/>
    <s v="Female"/>
    <n v="3"/>
    <n v="3"/>
    <x v="0"/>
    <n v="3"/>
    <x v="1"/>
    <n v="8"/>
    <x v="1"/>
    <n v="12"/>
    <n v="1"/>
    <n v="1"/>
    <n v="0"/>
    <n v="147.68"/>
    <x v="2"/>
    <x v="1"/>
  </r>
  <r>
    <n v="50928"/>
    <x v="1"/>
    <n v="9"/>
    <x v="2"/>
    <n v="1"/>
    <n v="13"/>
    <s v="Cash on Delivery"/>
    <s v="Male"/>
    <n v="3"/>
    <n v="3"/>
    <x v="2"/>
    <n v="3"/>
    <x v="2"/>
    <n v="2"/>
    <x v="1"/>
    <n v="13"/>
    <n v="0"/>
    <n v="1"/>
    <n v="0"/>
    <n v="112.74000000000001"/>
    <x v="1"/>
    <x v="1"/>
  </r>
  <r>
    <n v="50929"/>
    <x v="1"/>
    <n v="50"/>
    <x v="1"/>
    <n v="1"/>
    <n v="6"/>
    <s v="Debit Card"/>
    <s v="Male"/>
    <n v="3"/>
    <n v="1"/>
    <x v="0"/>
    <n v="3"/>
    <x v="1"/>
    <n v="1"/>
    <x v="1"/>
    <n v="24"/>
    <n v="1"/>
    <n v="2"/>
    <n v="8"/>
    <n v="149"/>
    <x v="3"/>
    <x v="1"/>
  </r>
  <r>
    <n v="50930"/>
    <x v="1"/>
    <n v="22"/>
    <x v="0"/>
    <n v="1"/>
    <n v="13"/>
    <s v="Debit Card"/>
    <s v="Male"/>
    <n v="2"/>
    <n v="3"/>
    <x v="4"/>
    <n v="4"/>
    <x v="2"/>
    <n v="4"/>
    <x v="1"/>
    <n v="14"/>
    <n v="0"/>
    <n v="1"/>
    <n v="7"/>
    <n v="204.66"/>
    <x v="2"/>
    <x v="0"/>
  </r>
  <r>
    <n v="50931"/>
    <x v="1"/>
    <n v="7"/>
    <x v="2"/>
    <n v="1"/>
    <n v="21"/>
    <s v="Credit Card"/>
    <s v="Male"/>
    <n v="3"/>
    <n v="3"/>
    <x v="5"/>
    <n v="5"/>
    <x v="2"/>
    <n v="8"/>
    <x v="1"/>
    <n v="14"/>
    <n v="1"/>
    <n v="6"/>
    <n v="9"/>
    <n v="270.07"/>
    <x v="1"/>
    <x v="2"/>
  </r>
  <r>
    <n v="50932"/>
    <x v="0"/>
    <n v="0"/>
    <x v="2"/>
    <n v="3"/>
    <n v="6"/>
    <s v="COD"/>
    <s v="Male"/>
    <n v="3"/>
    <n v="3"/>
    <x v="1"/>
    <n v="3"/>
    <x v="1"/>
    <n v="4"/>
    <x v="1"/>
    <n v="15"/>
    <n v="1"/>
    <n v="1"/>
    <n v="2"/>
    <n v="129.09"/>
    <x v="0"/>
    <x v="1"/>
  </r>
  <r>
    <n v="50933"/>
    <x v="0"/>
    <n v="0"/>
    <x v="2"/>
    <n v="3"/>
    <n v="19"/>
    <s v="COD"/>
    <s v="Female"/>
    <n v="2"/>
    <n v="3"/>
    <x v="0"/>
    <n v="4"/>
    <x v="0"/>
    <n v="6"/>
    <x v="1"/>
    <n v="11"/>
    <n v="0"/>
    <n v="1"/>
    <n v="0"/>
    <n v="157.65"/>
    <x v="0"/>
    <x v="0"/>
  </r>
  <r>
    <n v="50934"/>
    <x v="0"/>
    <n v="0"/>
    <x v="1"/>
    <n v="3"/>
    <n v="30"/>
    <s v="Credit Card"/>
    <s v="Female"/>
    <n v="2"/>
    <n v="4"/>
    <x v="0"/>
    <n v="4"/>
    <x v="0"/>
    <n v="1"/>
    <x v="0"/>
    <n v="23"/>
    <n v="2"/>
    <n v="10"/>
    <n v="10"/>
    <n v="145.99"/>
    <x v="0"/>
    <x v="1"/>
  </r>
  <r>
    <n v="50935"/>
    <x v="1"/>
    <n v="8"/>
    <x v="1"/>
    <n v="3"/>
    <n v="14"/>
    <s v="Debit Card"/>
    <s v="Male"/>
    <n v="3"/>
    <n v="3"/>
    <x v="1"/>
    <n v="3"/>
    <x v="1"/>
    <n v="2"/>
    <x v="1"/>
    <n v="13"/>
    <n v="1"/>
    <n v="1"/>
    <n v="0"/>
    <n v="124.03999999999999"/>
    <x v="1"/>
    <x v="1"/>
  </r>
  <r>
    <n v="50936"/>
    <x v="0"/>
    <n v="0"/>
    <x v="2"/>
    <n v="1"/>
    <n v="15"/>
    <s v="CC"/>
    <s v="Male"/>
    <n v="2"/>
    <n v="3"/>
    <x v="1"/>
    <n v="5"/>
    <x v="0"/>
    <n v="3"/>
    <x v="0"/>
    <n v="11"/>
    <n v="0"/>
    <n v="1"/>
    <n v="0"/>
    <n v="131.72"/>
    <x v="0"/>
    <x v="1"/>
  </r>
  <r>
    <n v="50937"/>
    <x v="1"/>
    <n v="9"/>
    <x v="2"/>
    <n v="3"/>
    <n v="19"/>
    <s v="Debit Card"/>
    <s v="Female"/>
    <n v="3"/>
    <n v="3"/>
    <x v="1"/>
    <n v="4"/>
    <x v="1"/>
    <n v="2"/>
    <x v="1"/>
    <n v="13"/>
    <n v="0"/>
    <n v="1"/>
    <n v="0"/>
    <n v="120.33000000000001"/>
    <x v="1"/>
    <x v="1"/>
  </r>
  <r>
    <n v="50938"/>
    <x v="1"/>
    <n v="17"/>
    <x v="2"/>
    <n v="1"/>
    <n v="8"/>
    <s v="Credit Card"/>
    <s v="Male"/>
    <n v="2"/>
    <n v="3"/>
    <x v="4"/>
    <n v="3"/>
    <x v="0"/>
    <n v="6"/>
    <x v="0"/>
    <n v="18"/>
    <n v="0"/>
    <n v="2"/>
    <n v="2"/>
    <n v="202.09"/>
    <x v="2"/>
    <x v="0"/>
  </r>
  <r>
    <n v="50939"/>
    <x v="1"/>
    <n v="2"/>
    <x v="0"/>
    <n v="3"/>
    <n v="25"/>
    <s v="Debit Card"/>
    <s v="Male"/>
    <n v="3"/>
    <n v="4"/>
    <x v="0"/>
    <n v="3"/>
    <x v="2"/>
    <n v="2"/>
    <x v="1"/>
    <n v="14"/>
    <n v="1"/>
    <n v="1"/>
    <n v="4"/>
    <n v="186.2"/>
    <x v="0"/>
    <x v="0"/>
  </r>
  <r>
    <n v="50940"/>
    <x v="1"/>
    <n v="9"/>
    <x v="1"/>
    <n v="2"/>
    <n v="6"/>
    <s v="Debit Card"/>
    <s v="Male"/>
    <n v="2"/>
    <n v="3"/>
    <x v="1"/>
    <n v="3"/>
    <x v="2"/>
    <n v="1"/>
    <x v="1"/>
    <n v="21"/>
    <n v="0"/>
    <n v="1"/>
    <n v="3"/>
    <n v="120.63999999999999"/>
    <x v="1"/>
    <x v="1"/>
  </r>
  <r>
    <n v="50941"/>
    <x v="1"/>
    <n v="28"/>
    <x v="1"/>
    <n v="1"/>
    <n v="10"/>
    <s v="Debit Card"/>
    <s v="Male"/>
    <n v="1"/>
    <n v="3"/>
    <x v="0"/>
    <n v="3"/>
    <x v="1"/>
    <n v="1"/>
    <x v="0"/>
    <n v="16"/>
    <n v="0"/>
    <n v="1"/>
    <n v="2"/>
    <n v="140.35"/>
    <x v="3"/>
    <x v="1"/>
  </r>
  <r>
    <n v="50942"/>
    <x v="1"/>
    <n v="6"/>
    <x v="1"/>
    <n v="1"/>
    <n v="10"/>
    <s v="Credit Card"/>
    <s v="Female"/>
    <n v="2"/>
    <n v="4"/>
    <x v="2"/>
    <n v="4"/>
    <x v="1"/>
    <n v="9"/>
    <x v="1"/>
    <n v="11"/>
    <n v="0"/>
    <n v="1"/>
    <n v="2"/>
    <n v="138.38"/>
    <x v="0"/>
    <x v="1"/>
  </r>
  <r>
    <n v="50943"/>
    <x v="1"/>
    <n v="20"/>
    <x v="1"/>
    <n v="3"/>
    <n v="20"/>
    <s v="Credit Card"/>
    <s v="Female"/>
    <n v="3"/>
    <n v="3"/>
    <x v="0"/>
    <n v="3"/>
    <x v="1"/>
    <n v="4"/>
    <x v="0"/>
    <n v="17"/>
    <n v="1"/>
    <n v="1"/>
    <n v="2"/>
    <n v="145.91"/>
    <x v="2"/>
    <x v="1"/>
  </r>
  <r>
    <n v="50944"/>
    <x v="0"/>
    <n v="0"/>
    <x v="2"/>
    <n v="1"/>
    <n v="14"/>
    <s v="CC"/>
    <s v="Male"/>
    <n v="2"/>
    <n v="4"/>
    <x v="1"/>
    <n v="5"/>
    <x v="0"/>
    <n v="8"/>
    <x v="1"/>
    <n v="11"/>
    <n v="0"/>
    <n v="1"/>
    <n v="0"/>
    <n v="125.61000000000001"/>
    <x v="0"/>
    <x v="1"/>
  </r>
  <r>
    <n v="50945"/>
    <x v="1"/>
    <n v="9"/>
    <x v="0"/>
    <n v="1"/>
    <n v="6"/>
    <s v="Debit Card"/>
    <s v="Male"/>
    <n v="3"/>
    <n v="4"/>
    <x v="2"/>
    <n v="3"/>
    <x v="2"/>
    <n v="2"/>
    <x v="1"/>
    <n v="14"/>
    <n v="0"/>
    <n v="1"/>
    <n v="0"/>
    <n v="115.63"/>
    <x v="1"/>
    <x v="1"/>
  </r>
  <r>
    <n v="50946"/>
    <x v="1"/>
    <n v="1"/>
    <x v="2"/>
    <n v="3"/>
    <n v="13"/>
    <s v="Debit Card"/>
    <s v="Male"/>
    <n v="2"/>
    <n v="3"/>
    <x v="0"/>
    <n v="5"/>
    <x v="0"/>
    <n v="1"/>
    <x v="1"/>
    <n v="14"/>
    <n v="1"/>
    <n v="1"/>
    <n v="3"/>
    <n v="148.97999999999999"/>
    <x v="0"/>
    <x v="1"/>
  </r>
  <r>
    <n v="50947"/>
    <x v="1"/>
    <n v="22"/>
    <x v="1"/>
    <n v="1"/>
    <n v="9"/>
    <s v="Credit Card"/>
    <s v="Female"/>
    <n v="2"/>
    <n v="4"/>
    <x v="0"/>
    <n v="5"/>
    <x v="1"/>
    <n v="5"/>
    <x v="1"/>
    <n v="25"/>
    <n v="1"/>
    <n v="1"/>
    <n v="2"/>
    <n v="147.88999999999999"/>
    <x v="2"/>
    <x v="1"/>
  </r>
  <r>
    <n v="50948"/>
    <x v="1"/>
    <n v="2"/>
    <x v="2"/>
    <n v="1"/>
    <n v="8"/>
    <s v="Debit Card"/>
    <s v="Female"/>
    <n v="3"/>
    <n v="3"/>
    <x v="1"/>
    <n v="4"/>
    <x v="1"/>
    <n v="1"/>
    <x v="1"/>
    <n v="13"/>
    <n v="0"/>
    <n v="1"/>
    <n v="2"/>
    <n v="131.80000000000001"/>
    <x v="0"/>
    <x v="1"/>
  </r>
  <r>
    <n v="50949"/>
    <x v="1"/>
    <n v="1"/>
    <x v="0"/>
    <n v="1"/>
    <n v="35"/>
    <s v="Debit Card"/>
    <s v="Male"/>
    <n v="3"/>
    <n v="5"/>
    <x v="0"/>
    <n v="4"/>
    <x v="1"/>
    <n v="2"/>
    <x v="1"/>
    <n v="14"/>
    <n v="1"/>
    <n v="1"/>
    <n v="7"/>
    <n v="165.49"/>
    <x v="0"/>
    <x v="0"/>
  </r>
  <r>
    <n v="50950"/>
    <x v="1"/>
    <n v="6"/>
    <x v="0"/>
    <n v="1"/>
    <n v="14"/>
    <s v="Debit Card"/>
    <s v="Male"/>
    <n v="3"/>
    <n v="3"/>
    <x v="0"/>
    <n v="3"/>
    <x v="0"/>
    <n v="3"/>
    <x v="0"/>
    <n v="17"/>
    <n v="0"/>
    <n v="1"/>
    <n v="0"/>
    <n v="163.88"/>
    <x v="0"/>
    <x v="0"/>
  </r>
  <r>
    <n v="50951"/>
    <x v="1"/>
    <n v="5"/>
    <x v="0"/>
    <n v="1"/>
    <n v="16"/>
    <s v="Credit Card"/>
    <s v="Male"/>
    <n v="0"/>
    <n v="3"/>
    <x v="4"/>
    <n v="1"/>
    <x v="0"/>
    <n v="3"/>
    <x v="1"/>
    <n v="25"/>
    <n v="0"/>
    <n v="1"/>
    <n v="3"/>
    <n v="212.44"/>
    <x v="0"/>
    <x v="0"/>
  </r>
  <r>
    <n v="50952"/>
    <x v="1"/>
    <n v="27"/>
    <x v="2"/>
    <n v="1"/>
    <n v="17"/>
    <s v="Credit Card"/>
    <s v="Female"/>
    <n v="2"/>
    <n v="3"/>
    <x v="5"/>
    <n v="1"/>
    <x v="2"/>
    <n v="4"/>
    <x v="1"/>
    <n v="20"/>
    <n v="1"/>
    <n v="2"/>
    <n v="12"/>
    <n v="260.32"/>
    <x v="3"/>
    <x v="2"/>
  </r>
  <r>
    <n v="50953"/>
    <x v="0"/>
    <n v="0"/>
    <x v="1"/>
    <n v="1"/>
    <n v="14"/>
    <s v="COD"/>
    <s v="Male"/>
    <n v="3"/>
    <n v="4"/>
    <x v="1"/>
    <n v="5"/>
    <x v="0"/>
    <n v="7"/>
    <x v="1"/>
    <n v="13"/>
    <n v="0"/>
    <n v="1"/>
    <n v="7"/>
    <n v="123.62"/>
    <x v="0"/>
    <x v="1"/>
  </r>
  <r>
    <n v="50954"/>
    <x v="1"/>
    <n v="17"/>
    <x v="0"/>
    <n v="1"/>
    <n v="34"/>
    <s v="Debit Card"/>
    <s v="Male"/>
    <n v="2"/>
    <n v="3"/>
    <x v="5"/>
    <n v="5"/>
    <x v="1"/>
    <n v="4"/>
    <x v="1"/>
    <n v="13"/>
    <n v="1"/>
    <n v="14"/>
    <n v="17"/>
    <n v="263.27999999999997"/>
    <x v="2"/>
    <x v="2"/>
  </r>
  <r>
    <n v="50955"/>
    <x v="1"/>
    <n v="12"/>
    <x v="0"/>
    <n v="1"/>
    <n v="12"/>
    <s v="Debit Card"/>
    <s v="Female"/>
    <n v="2"/>
    <n v="3"/>
    <x v="4"/>
    <n v="4"/>
    <x v="0"/>
    <n v="5"/>
    <x v="1"/>
    <n v="18"/>
    <n v="0"/>
    <n v="2"/>
    <n v="2"/>
    <n v="183.76"/>
    <x v="1"/>
    <x v="0"/>
  </r>
  <r>
    <n v="50956"/>
    <x v="1"/>
    <n v="19"/>
    <x v="0"/>
    <n v="3"/>
    <n v="9"/>
    <s v="Debit Card"/>
    <s v="Female"/>
    <n v="2"/>
    <n v="3"/>
    <x v="5"/>
    <n v="4"/>
    <x v="1"/>
    <n v="9"/>
    <x v="1"/>
    <n v="12"/>
    <n v="1"/>
    <n v="5"/>
    <n v="1"/>
    <n v="266.06"/>
    <x v="2"/>
    <x v="2"/>
  </r>
  <r>
    <n v="50957"/>
    <x v="1"/>
    <n v="8"/>
    <x v="0"/>
    <n v="1"/>
    <n v="22"/>
    <s v="Debit Card"/>
    <s v="Female"/>
    <n v="3"/>
    <n v="4"/>
    <x v="4"/>
    <n v="4"/>
    <x v="0"/>
    <n v="2"/>
    <x v="1"/>
    <n v="19"/>
    <n v="1"/>
    <n v="3"/>
    <n v="3"/>
    <n v="186.06"/>
    <x v="1"/>
    <x v="0"/>
  </r>
  <r>
    <n v="50958"/>
    <x v="1"/>
    <n v="9"/>
    <x v="1"/>
    <n v="1"/>
    <n v="26"/>
    <s v="Debit Card"/>
    <s v="Male"/>
    <n v="3"/>
    <n v="3"/>
    <x v="0"/>
    <n v="3"/>
    <x v="0"/>
    <n v="1"/>
    <x v="1"/>
    <n v="14"/>
    <n v="1"/>
    <n v="1"/>
    <n v="2"/>
    <n v="122.72"/>
    <x v="1"/>
    <x v="1"/>
  </r>
  <r>
    <n v="50959"/>
    <x v="0"/>
    <n v="9"/>
    <x v="0"/>
    <n v="1"/>
    <n v="15"/>
    <s v="Debit Card"/>
    <s v="Male"/>
    <n v="2"/>
    <n v="3"/>
    <x v="1"/>
    <n v="5"/>
    <x v="0"/>
    <n v="4"/>
    <x v="1"/>
    <n v="14"/>
    <n v="1"/>
    <n v="1"/>
    <n v="0"/>
    <n v="120.18"/>
    <x v="1"/>
    <x v="1"/>
  </r>
  <r>
    <n v="50960"/>
    <x v="1"/>
    <n v="7"/>
    <x v="0"/>
    <n v="3"/>
    <n v="6"/>
    <s v="COD"/>
    <s v="Male"/>
    <n v="3"/>
    <n v="4"/>
    <x v="4"/>
    <n v="3"/>
    <x v="1"/>
    <n v="2"/>
    <x v="0"/>
    <n v="14"/>
    <n v="7"/>
    <n v="8"/>
    <n v="6"/>
    <n v="170.83"/>
    <x v="1"/>
    <x v="0"/>
  </r>
  <r>
    <n v="50961"/>
    <x v="0"/>
    <n v="0"/>
    <x v="2"/>
    <n v="1"/>
    <n v="9"/>
    <s v="Debit Card"/>
    <s v="Female"/>
    <n v="2"/>
    <n v="3"/>
    <x v="2"/>
    <n v="3"/>
    <x v="0"/>
    <n v="2"/>
    <x v="1"/>
    <n v="12"/>
    <n v="6"/>
    <n v="7"/>
    <n v="7"/>
    <n v="140.84"/>
    <x v="0"/>
    <x v="1"/>
  </r>
  <r>
    <n v="50962"/>
    <x v="1"/>
    <n v="23"/>
    <x v="2"/>
    <n v="1"/>
    <n v="28"/>
    <s v="Credit Card"/>
    <s v="Male"/>
    <n v="2"/>
    <n v="5"/>
    <x v="5"/>
    <n v="1"/>
    <x v="0"/>
    <n v="2"/>
    <x v="0"/>
    <n v="13"/>
    <n v="13"/>
    <n v="2"/>
    <n v="9"/>
    <n v="244.11"/>
    <x v="2"/>
    <x v="0"/>
  </r>
  <r>
    <n v="50963"/>
    <x v="1"/>
    <n v="9"/>
    <x v="1"/>
    <n v="3"/>
    <n v="13"/>
    <s v="COD"/>
    <s v="Male"/>
    <n v="2"/>
    <n v="3"/>
    <x v="1"/>
    <n v="3"/>
    <x v="2"/>
    <n v="1"/>
    <x v="0"/>
    <n v="25"/>
    <n v="0"/>
    <n v="5"/>
    <n v="7"/>
    <n v="123.08000000000001"/>
    <x v="1"/>
    <x v="1"/>
  </r>
  <r>
    <n v="50964"/>
    <x v="1"/>
    <n v="15"/>
    <x v="1"/>
    <n v="1"/>
    <n v="8"/>
    <s v="Credit Card"/>
    <s v="Male"/>
    <n v="3"/>
    <n v="4"/>
    <x v="2"/>
    <n v="4"/>
    <x v="2"/>
    <n v="5"/>
    <x v="1"/>
    <n v="14"/>
    <n v="1"/>
    <n v="1"/>
    <n v="0"/>
    <n v="148.41"/>
    <x v="2"/>
    <x v="1"/>
  </r>
  <r>
    <n v="50965"/>
    <x v="1"/>
    <n v="10"/>
    <x v="1"/>
    <n v="1"/>
    <n v="19"/>
    <s v="Credit Card"/>
    <s v="Male"/>
    <n v="2"/>
    <n v="3"/>
    <x v="0"/>
    <n v="1"/>
    <x v="2"/>
    <n v="2"/>
    <x v="1"/>
    <n v="17"/>
    <n v="0"/>
    <n v="3"/>
    <n v="7"/>
    <n v="142.85"/>
    <x v="1"/>
    <x v="1"/>
  </r>
  <r>
    <n v="50966"/>
    <x v="1"/>
    <n v="2"/>
    <x v="0"/>
    <n v="1"/>
    <n v="14"/>
    <s v="UPI"/>
    <s v="Female"/>
    <n v="2"/>
    <n v="5"/>
    <x v="0"/>
    <n v="5"/>
    <x v="2"/>
    <n v="4"/>
    <x v="1"/>
    <n v="13"/>
    <n v="0"/>
    <n v="1"/>
    <n v="7"/>
    <n v="197.15"/>
    <x v="0"/>
    <x v="0"/>
  </r>
  <r>
    <n v="50967"/>
    <x v="1"/>
    <n v="6"/>
    <x v="1"/>
    <n v="1"/>
    <n v="31"/>
    <s v="Debit Card"/>
    <s v="Male"/>
    <n v="2"/>
    <n v="4"/>
    <x v="0"/>
    <n v="4"/>
    <x v="0"/>
    <n v="2"/>
    <x v="1"/>
    <n v="13"/>
    <n v="0"/>
    <n v="1"/>
    <n v="2"/>
    <n v="143.19999999999999"/>
    <x v="0"/>
    <x v="1"/>
  </r>
  <r>
    <n v="50968"/>
    <x v="1"/>
    <n v="9"/>
    <x v="1"/>
    <n v="1"/>
    <n v="34"/>
    <s v="Cash on Delivery"/>
    <s v="Male"/>
    <n v="3"/>
    <n v="3"/>
    <x v="1"/>
    <n v="1"/>
    <x v="2"/>
    <n v="5"/>
    <x v="1"/>
    <n v="20"/>
    <n v="1"/>
    <n v="1"/>
    <n v="3"/>
    <n v="121.32"/>
    <x v="1"/>
    <x v="1"/>
  </r>
  <r>
    <n v="50969"/>
    <x v="1"/>
    <n v="15"/>
    <x v="2"/>
    <n v="1"/>
    <n v="8"/>
    <s v="Debit Card"/>
    <s v="Male"/>
    <n v="2"/>
    <n v="3"/>
    <x v="4"/>
    <n v="1"/>
    <x v="2"/>
    <n v="3"/>
    <x v="0"/>
    <n v="14"/>
    <n v="12"/>
    <n v="13"/>
    <n v="9"/>
    <n v="201.24"/>
    <x v="2"/>
    <x v="0"/>
  </r>
  <r>
    <n v="50970"/>
    <x v="1"/>
    <n v="13"/>
    <x v="0"/>
    <n v="3"/>
    <n v="15"/>
    <s v="Credit Card"/>
    <s v="Male"/>
    <n v="2"/>
    <n v="3"/>
    <x v="0"/>
    <n v="5"/>
    <x v="2"/>
    <n v="1"/>
    <x v="1"/>
    <n v="12"/>
    <n v="2"/>
    <n v="7"/>
    <n v="1"/>
    <n v="154.72999999999999"/>
    <x v="2"/>
    <x v="0"/>
  </r>
  <r>
    <n v="50971"/>
    <x v="1"/>
    <n v="6"/>
    <x v="0"/>
    <n v="1"/>
    <n v="34"/>
    <s v="Debit Card"/>
    <s v="Male"/>
    <n v="3"/>
    <n v="3"/>
    <x v="0"/>
    <n v="3"/>
    <x v="2"/>
    <n v="2"/>
    <x v="0"/>
    <n v="12"/>
    <n v="1"/>
    <n v="5"/>
    <n v="7"/>
    <n v="152.07"/>
    <x v="0"/>
    <x v="0"/>
  </r>
  <r>
    <n v="50972"/>
    <x v="1"/>
    <n v="13"/>
    <x v="0"/>
    <n v="2"/>
    <n v="12"/>
    <s v="Credit Card"/>
    <s v="Male"/>
    <n v="2"/>
    <n v="3"/>
    <x v="5"/>
    <n v="1"/>
    <x v="0"/>
    <n v="2"/>
    <x v="0"/>
    <n v="21"/>
    <n v="1"/>
    <n v="7"/>
    <n v="7"/>
    <n v="264.37"/>
    <x v="2"/>
    <x v="2"/>
  </r>
  <r>
    <n v="50973"/>
    <x v="1"/>
    <n v="9"/>
    <x v="1"/>
    <n v="1"/>
    <n v="27"/>
    <s v="COD"/>
    <s v="Male"/>
    <n v="2"/>
    <n v="4"/>
    <x v="1"/>
    <n v="5"/>
    <x v="2"/>
    <n v="1"/>
    <x v="1"/>
    <n v="14"/>
    <n v="0"/>
    <n v="1"/>
    <n v="0"/>
    <n v="122.96000000000001"/>
    <x v="1"/>
    <x v="1"/>
  </r>
  <r>
    <n v="50974"/>
    <x v="1"/>
    <n v="13"/>
    <x v="2"/>
    <n v="1"/>
    <n v="14"/>
    <s v="Debit Card"/>
    <s v="Male"/>
    <n v="3"/>
    <n v="3"/>
    <x v="0"/>
    <n v="1"/>
    <x v="2"/>
    <n v="4"/>
    <x v="0"/>
    <n v="18"/>
    <n v="2"/>
    <n v="2"/>
    <n v="2"/>
    <n v="140.69"/>
    <x v="2"/>
    <x v="1"/>
  </r>
  <r>
    <n v="50975"/>
    <x v="1"/>
    <n v="18"/>
    <x v="0"/>
    <n v="1"/>
    <n v="6"/>
    <s v="COD"/>
    <s v="Male"/>
    <n v="3"/>
    <n v="3"/>
    <x v="4"/>
    <n v="4"/>
    <x v="2"/>
    <n v="2"/>
    <x v="1"/>
    <n v="12"/>
    <n v="6"/>
    <n v="7"/>
    <n v="7"/>
    <n v="174.41"/>
    <x v="2"/>
    <x v="0"/>
  </r>
  <r>
    <n v="50976"/>
    <x v="1"/>
    <n v="8"/>
    <x v="1"/>
    <n v="3"/>
    <n v="14"/>
    <s v="Debit Card"/>
    <s v="Female"/>
    <n v="3"/>
    <n v="4"/>
    <x v="1"/>
    <n v="3"/>
    <x v="2"/>
    <n v="1"/>
    <x v="1"/>
    <n v="23"/>
    <n v="2"/>
    <n v="4"/>
    <n v="2"/>
    <n v="124.30000000000001"/>
    <x v="1"/>
    <x v="1"/>
  </r>
  <r>
    <n v="50977"/>
    <x v="1"/>
    <n v="5"/>
    <x v="0"/>
    <n v="1"/>
    <n v="11"/>
    <s v="Debit Card"/>
    <s v="Female"/>
    <n v="3"/>
    <n v="4"/>
    <x v="0"/>
    <n v="4"/>
    <x v="2"/>
    <n v="4"/>
    <x v="1"/>
    <n v="12"/>
    <n v="1"/>
    <n v="2"/>
    <n v="5"/>
    <n v="158.78"/>
    <x v="0"/>
    <x v="0"/>
  </r>
  <r>
    <n v="50978"/>
    <x v="1"/>
    <n v="9"/>
    <x v="1"/>
    <n v="3"/>
    <n v="14"/>
    <s v="Debit Card"/>
    <s v="Male"/>
    <n v="3"/>
    <n v="3"/>
    <x v="1"/>
    <n v="1"/>
    <x v="0"/>
    <n v="4"/>
    <x v="0"/>
    <n v="21"/>
    <n v="0"/>
    <n v="1"/>
    <n v="2"/>
    <n v="126.44"/>
    <x v="1"/>
    <x v="1"/>
  </r>
  <r>
    <n v="50979"/>
    <x v="1"/>
    <n v="21"/>
    <x v="0"/>
    <n v="3"/>
    <n v="22"/>
    <s v="Debit Card"/>
    <s v="Female"/>
    <n v="3"/>
    <n v="3"/>
    <x v="0"/>
    <n v="3"/>
    <x v="2"/>
    <n v="9"/>
    <x v="1"/>
    <n v="14"/>
    <n v="1"/>
    <n v="7"/>
    <n v="7"/>
    <n v="164.39"/>
    <x v="2"/>
    <x v="0"/>
  </r>
  <r>
    <n v="50980"/>
    <x v="1"/>
    <n v="2"/>
    <x v="1"/>
    <n v="1"/>
    <n v="14"/>
    <s v="Debit Card"/>
    <s v="Male"/>
    <n v="3"/>
    <n v="1"/>
    <x v="1"/>
    <n v="3"/>
    <x v="2"/>
    <n v="7"/>
    <x v="1"/>
    <n v="18"/>
    <n v="1"/>
    <n v="1"/>
    <n v="0"/>
    <n v="124.50999999999999"/>
    <x v="0"/>
    <x v="1"/>
  </r>
  <r>
    <n v="50981"/>
    <x v="1"/>
    <n v="6"/>
    <x v="0"/>
    <n v="3"/>
    <n v="14"/>
    <s v="Debit Card"/>
    <s v="Male"/>
    <n v="2"/>
    <n v="3"/>
    <x v="0"/>
    <n v="5"/>
    <x v="2"/>
    <n v="3"/>
    <x v="1"/>
    <n v="13"/>
    <n v="2"/>
    <n v="2"/>
    <n v="2"/>
    <n v="163.92"/>
    <x v="0"/>
    <x v="0"/>
  </r>
  <r>
    <n v="50982"/>
    <x v="0"/>
    <n v="0"/>
    <x v="0"/>
    <n v="3"/>
    <n v="6"/>
    <s v="Debit Card"/>
    <s v="Male"/>
    <n v="3"/>
    <n v="4"/>
    <x v="0"/>
    <n v="5"/>
    <x v="2"/>
    <n v="2"/>
    <x v="1"/>
    <n v="11"/>
    <n v="3"/>
    <n v="6"/>
    <n v="7"/>
    <n v="197.14"/>
    <x v="0"/>
    <x v="0"/>
  </r>
  <r>
    <n v="50983"/>
    <x v="1"/>
    <n v="11"/>
    <x v="2"/>
    <n v="2"/>
    <n v="16"/>
    <s v="UPI"/>
    <s v="Male"/>
    <n v="3"/>
    <n v="3"/>
    <x v="0"/>
    <n v="3"/>
    <x v="2"/>
    <n v="4"/>
    <x v="1"/>
    <n v="11"/>
    <n v="0"/>
    <n v="1"/>
    <n v="2"/>
    <n v="160.77000000000001"/>
    <x v="1"/>
    <x v="0"/>
  </r>
  <r>
    <n v="50984"/>
    <x v="1"/>
    <n v="8"/>
    <x v="1"/>
    <n v="1"/>
    <n v="14"/>
    <s v="CC"/>
    <s v="Male"/>
    <n v="3"/>
    <n v="4"/>
    <x v="1"/>
    <n v="5"/>
    <x v="0"/>
    <n v="2"/>
    <x v="1"/>
    <n v="19"/>
    <n v="0"/>
    <n v="1"/>
    <n v="2"/>
    <n v="124.5"/>
    <x v="1"/>
    <x v="1"/>
  </r>
  <r>
    <n v="50985"/>
    <x v="1"/>
    <n v="3"/>
    <x v="0"/>
    <n v="3"/>
    <n v="35"/>
    <s v="COD"/>
    <s v="Male"/>
    <n v="2"/>
    <n v="3"/>
    <x v="4"/>
    <n v="4"/>
    <x v="2"/>
    <n v="4"/>
    <x v="1"/>
    <n v="12"/>
    <n v="0"/>
    <n v="1"/>
    <n v="3"/>
    <n v="192.5"/>
    <x v="0"/>
    <x v="0"/>
  </r>
  <r>
    <n v="50986"/>
    <x v="0"/>
    <n v="9"/>
    <x v="1"/>
    <n v="1"/>
    <n v="8"/>
    <s v="Debit Card"/>
    <s v="Female"/>
    <n v="3"/>
    <n v="3"/>
    <x v="1"/>
    <n v="5"/>
    <x v="2"/>
    <n v="2"/>
    <x v="0"/>
    <n v="12"/>
    <n v="1"/>
    <n v="1"/>
    <n v="0"/>
    <n v="120.74000000000001"/>
    <x v="1"/>
    <x v="1"/>
  </r>
  <r>
    <n v="50987"/>
    <x v="0"/>
    <n v="16"/>
    <x v="0"/>
    <n v="1"/>
    <n v="8"/>
    <s v="Cash on Delivery"/>
    <s v="Female"/>
    <n v="3"/>
    <n v="4"/>
    <x v="4"/>
    <n v="1"/>
    <x v="2"/>
    <n v="1"/>
    <x v="1"/>
    <n v="16"/>
    <n v="1"/>
    <n v="1"/>
    <n v="9"/>
    <n v="201.69"/>
    <x v="2"/>
    <x v="0"/>
  </r>
  <r>
    <n v="50988"/>
    <x v="0"/>
    <n v="1"/>
    <x v="1"/>
    <n v="1"/>
    <n v="8"/>
    <s v="Credit Card"/>
    <s v="Male"/>
    <n v="2"/>
    <n v="3"/>
    <x v="0"/>
    <n v="4"/>
    <x v="2"/>
    <n v="5"/>
    <x v="1"/>
    <n v="11"/>
    <n v="0"/>
    <n v="1"/>
    <n v="4"/>
    <n v="148.55000000000001"/>
    <x v="0"/>
    <x v="1"/>
  </r>
  <r>
    <n v="50989"/>
    <x v="1"/>
    <n v="5"/>
    <x v="2"/>
    <n v="1"/>
    <n v="6"/>
    <s v="COD"/>
    <s v="Male"/>
    <n v="3"/>
    <n v="3"/>
    <x v="0"/>
    <n v="5"/>
    <x v="2"/>
    <n v="5"/>
    <x v="1"/>
    <n v="14"/>
    <n v="1"/>
    <n v="1"/>
    <n v="2"/>
    <n v="140.87"/>
    <x v="0"/>
    <x v="1"/>
  </r>
  <r>
    <n v="50990"/>
    <x v="1"/>
    <n v="21"/>
    <x v="1"/>
    <n v="1"/>
    <n v="14"/>
    <s v="UPI"/>
    <s v="Female"/>
    <n v="3"/>
    <n v="3"/>
    <x v="1"/>
    <n v="5"/>
    <x v="2"/>
    <n v="9"/>
    <x v="1"/>
    <n v="12"/>
    <n v="7"/>
    <n v="7"/>
    <n v="6"/>
    <n v="123.66999999999999"/>
    <x v="2"/>
    <x v="1"/>
  </r>
  <r>
    <n v="50991"/>
    <x v="1"/>
    <n v="7"/>
    <x v="1"/>
    <n v="1"/>
    <n v="13"/>
    <s v="CC"/>
    <s v="Male"/>
    <n v="3"/>
    <n v="3"/>
    <x v="1"/>
    <n v="1"/>
    <x v="0"/>
    <n v="2"/>
    <x v="1"/>
    <n v="13"/>
    <n v="0"/>
    <n v="1"/>
    <n v="0"/>
    <n v="129.72"/>
    <x v="1"/>
    <x v="1"/>
  </r>
  <r>
    <n v="50992"/>
    <x v="1"/>
    <n v="28"/>
    <x v="0"/>
    <n v="3"/>
    <n v="32"/>
    <s v="E wallet"/>
    <s v="Male"/>
    <n v="2"/>
    <n v="4"/>
    <x v="3"/>
    <n v="1"/>
    <x v="2"/>
    <n v="2"/>
    <x v="1"/>
    <n v="15"/>
    <n v="2"/>
    <n v="2"/>
    <n v="13"/>
    <n v="295.86"/>
    <x v="3"/>
    <x v="2"/>
  </r>
  <r>
    <n v="50993"/>
    <x v="1"/>
    <n v="7"/>
    <x v="0"/>
    <n v="1"/>
    <n v="6"/>
    <s v="Debit Card"/>
    <s v="Male"/>
    <n v="2"/>
    <n v="3"/>
    <x v="0"/>
    <n v="1"/>
    <x v="2"/>
    <n v="10"/>
    <x v="1"/>
    <n v="17"/>
    <n v="1"/>
    <n v="2"/>
    <n v="1"/>
    <n v="154.84"/>
    <x v="1"/>
    <x v="0"/>
  </r>
  <r>
    <n v="50994"/>
    <x v="1"/>
    <n v="9"/>
    <x v="1"/>
    <n v="1"/>
    <n v="9"/>
    <s v="Debit Card"/>
    <s v="Female"/>
    <n v="2"/>
    <n v="3"/>
    <x v="1"/>
    <n v="1"/>
    <x v="2"/>
    <n v="2"/>
    <x v="1"/>
    <n v="21"/>
    <n v="1"/>
    <n v="1"/>
    <n v="0"/>
    <n v="120.61000000000001"/>
    <x v="1"/>
    <x v="1"/>
  </r>
  <r>
    <n v="50995"/>
    <x v="1"/>
    <n v="11"/>
    <x v="0"/>
    <n v="3"/>
    <n v="20"/>
    <s v="Debit Card"/>
    <s v="Male"/>
    <n v="3"/>
    <n v="3"/>
    <x v="0"/>
    <n v="4"/>
    <x v="2"/>
    <n v="1"/>
    <x v="1"/>
    <n v="11"/>
    <n v="5"/>
    <n v="7"/>
    <n v="7"/>
    <n v="199.24"/>
    <x v="1"/>
    <x v="0"/>
  </r>
  <r>
    <n v="50996"/>
    <x v="1"/>
    <n v="11"/>
    <x v="1"/>
    <n v="3"/>
    <n v="22"/>
    <s v="Debit Card"/>
    <s v="Female"/>
    <n v="2"/>
    <n v="3"/>
    <x v="0"/>
    <n v="4"/>
    <x v="0"/>
    <n v="3"/>
    <x v="1"/>
    <n v="12"/>
    <n v="0"/>
    <n v="1"/>
    <n v="2"/>
    <n v="141.97999999999999"/>
    <x v="1"/>
    <x v="1"/>
  </r>
  <r>
    <n v="50997"/>
    <x v="1"/>
    <n v="9"/>
    <x v="0"/>
    <n v="3"/>
    <n v="6"/>
    <s v="Debit Card"/>
    <s v="Female"/>
    <n v="3"/>
    <n v="3"/>
    <x v="0"/>
    <n v="3"/>
    <x v="0"/>
    <n v="7"/>
    <x v="1"/>
    <n v="13"/>
    <n v="1"/>
    <n v="1"/>
    <n v="0"/>
    <n v="168.15"/>
    <x v="1"/>
    <x v="0"/>
  </r>
  <r>
    <n v="50998"/>
    <x v="1"/>
    <n v="2"/>
    <x v="1"/>
    <n v="1"/>
    <n v="9"/>
    <s v="Credit Card"/>
    <s v="Male"/>
    <n v="2"/>
    <n v="3"/>
    <x v="2"/>
    <n v="5"/>
    <x v="0"/>
    <n v="2"/>
    <x v="0"/>
    <n v="18"/>
    <n v="0"/>
    <n v="1"/>
    <n v="5"/>
    <n v="147.22999999999999"/>
    <x v="0"/>
    <x v="1"/>
  </r>
  <r>
    <n v="50999"/>
    <x v="1"/>
    <n v="8"/>
    <x v="0"/>
    <n v="1"/>
    <n v="16"/>
    <s v="Credit Card"/>
    <s v="Female"/>
    <n v="2"/>
    <n v="3"/>
    <x v="0"/>
    <n v="3"/>
    <x v="0"/>
    <n v="4"/>
    <x v="0"/>
    <n v="16"/>
    <n v="1"/>
    <n v="1"/>
    <n v="4"/>
    <n v="161.41999999999999"/>
    <x v="1"/>
    <x v="0"/>
  </r>
  <r>
    <n v="51000"/>
    <x v="1"/>
    <n v="12"/>
    <x v="0"/>
    <n v="3"/>
    <n v="12"/>
    <s v="Credit Card"/>
    <s v="Male"/>
    <n v="2"/>
    <n v="1"/>
    <x v="4"/>
    <n v="3"/>
    <x v="2"/>
    <n v="3"/>
    <x v="1"/>
    <n v="11"/>
    <n v="4"/>
    <n v="7"/>
    <n v="6"/>
    <n v="182.37"/>
    <x v="1"/>
    <x v="0"/>
  </r>
  <r>
    <n v="51001"/>
    <x v="1"/>
    <n v="2"/>
    <x v="2"/>
    <n v="1"/>
    <n v="8"/>
    <s v="Debit Card"/>
    <s v="Male"/>
    <n v="2"/>
    <n v="3"/>
    <x v="0"/>
    <n v="1"/>
    <x v="2"/>
    <n v="2"/>
    <x v="1"/>
    <n v="19"/>
    <n v="0"/>
    <n v="1"/>
    <n v="3"/>
    <n v="188.53"/>
    <x v="0"/>
    <x v="0"/>
  </r>
  <r>
    <n v="51002"/>
    <x v="1"/>
    <n v="23"/>
    <x v="0"/>
    <n v="3"/>
    <n v="5"/>
    <s v="E wallet"/>
    <s v="Male"/>
    <n v="2"/>
    <n v="3"/>
    <x v="3"/>
    <n v="3"/>
    <x v="2"/>
    <n v="5"/>
    <x v="0"/>
    <n v="15"/>
    <n v="0"/>
    <n v="1"/>
    <n v="0"/>
    <n v="293.31"/>
    <x v="2"/>
    <x v="2"/>
  </r>
  <r>
    <n v="51003"/>
    <x v="1"/>
    <n v="9"/>
    <x v="1"/>
    <n v="1"/>
    <n v="16"/>
    <s v="Cash on Delivery"/>
    <s v="Male"/>
    <n v="2"/>
    <n v="1"/>
    <x v="1"/>
    <n v="3"/>
    <x v="2"/>
    <n v="3"/>
    <x v="1"/>
    <n v="16"/>
    <n v="2"/>
    <n v="2"/>
    <n v="2"/>
    <n v="120.72999999999999"/>
    <x v="1"/>
    <x v="1"/>
  </r>
  <r>
    <n v="51004"/>
    <x v="1"/>
    <n v="9"/>
    <x v="2"/>
    <n v="1"/>
    <n v="12"/>
    <s v="Debit Card"/>
    <s v="Male"/>
    <n v="3"/>
    <n v="1"/>
    <x v="0"/>
    <n v="5"/>
    <x v="2"/>
    <n v="4"/>
    <x v="0"/>
    <n v="13"/>
    <n v="1"/>
    <n v="1"/>
    <n v="2"/>
    <n v="155.62"/>
    <x v="1"/>
    <x v="0"/>
  </r>
  <r>
    <n v="51005"/>
    <x v="1"/>
    <n v="15"/>
    <x v="0"/>
    <n v="1"/>
    <n v="15"/>
    <s v="UPI"/>
    <s v="Male"/>
    <n v="3"/>
    <n v="4"/>
    <x v="3"/>
    <n v="1"/>
    <x v="0"/>
    <n v="9"/>
    <x v="1"/>
    <n v="15"/>
    <n v="1"/>
    <n v="1"/>
    <n v="1"/>
    <n v="296.13"/>
    <x v="2"/>
    <x v="2"/>
  </r>
  <r>
    <n v="51006"/>
    <x v="1"/>
    <n v="8"/>
    <x v="1"/>
    <n v="1"/>
    <n v="34"/>
    <s v="Debit Card"/>
    <s v="Male"/>
    <n v="2"/>
    <n v="1"/>
    <x v="0"/>
    <n v="3"/>
    <x v="2"/>
    <n v="2"/>
    <x v="1"/>
    <n v="17"/>
    <n v="5"/>
    <n v="6"/>
    <n v="8"/>
    <n v="134.07"/>
    <x v="1"/>
    <x v="1"/>
  </r>
  <r>
    <n v="51007"/>
    <x v="1"/>
    <n v="7"/>
    <x v="2"/>
    <n v="1"/>
    <n v="16"/>
    <s v="COD"/>
    <s v="Male"/>
    <n v="3"/>
    <n v="4"/>
    <x v="0"/>
    <n v="3"/>
    <x v="2"/>
    <n v="2"/>
    <x v="1"/>
    <n v="14"/>
    <n v="2"/>
    <n v="7"/>
    <n v="7"/>
    <n v="150.63"/>
    <x v="1"/>
    <x v="0"/>
  </r>
  <r>
    <n v="51008"/>
    <x v="1"/>
    <n v="13"/>
    <x v="1"/>
    <n v="3"/>
    <n v="20"/>
    <s v="Debit Card"/>
    <s v="Female"/>
    <n v="2"/>
    <n v="3"/>
    <x v="0"/>
    <n v="5"/>
    <x v="2"/>
    <n v="2"/>
    <x v="1"/>
    <n v="15"/>
    <n v="0"/>
    <n v="1"/>
    <n v="2"/>
    <n v="146.38999999999999"/>
    <x v="2"/>
    <x v="1"/>
  </r>
  <r>
    <n v="51009"/>
    <x v="1"/>
    <n v="16"/>
    <x v="1"/>
    <n v="1"/>
    <n v="33"/>
    <s v="COD"/>
    <s v="Male"/>
    <n v="2"/>
    <n v="1"/>
    <x v="2"/>
    <n v="4"/>
    <x v="2"/>
    <n v="6"/>
    <x v="1"/>
    <n v="12"/>
    <n v="1"/>
    <n v="1"/>
    <n v="2"/>
    <n v="148.76"/>
    <x v="2"/>
    <x v="1"/>
  </r>
  <r>
    <n v="51010"/>
    <x v="1"/>
    <n v="8"/>
    <x v="1"/>
    <n v="1"/>
    <n v="13"/>
    <s v="Debit Card"/>
    <s v="Male"/>
    <n v="3"/>
    <n v="4"/>
    <x v="1"/>
    <n v="1"/>
    <x v="2"/>
    <n v="2"/>
    <x v="1"/>
    <n v="18"/>
    <n v="1"/>
    <n v="1"/>
    <n v="1"/>
    <n v="126.9"/>
    <x v="1"/>
    <x v="1"/>
  </r>
  <r>
    <n v="51011"/>
    <x v="1"/>
    <n v="19"/>
    <x v="0"/>
    <n v="3"/>
    <n v="6"/>
    <s v="Debit Card"/>
    <s v="Male"/>
    <n v="2"/>
    <n v="1"/>
    <x v="5"/>
    <n v="5"/>
    <x v="0"/>
    <n v="2"/>
    <x v="1"/>
    <n v="15"/>
    <n v="1"/>
    <n v="1"/>
    <n v="12"/>
    <n v="275.67"/>
    <x v="2"/>
    <x v="2"/>
  </r>
  <r>
    <n v="51012"/>
    <x v="0"/>
    <n v="0"/>
    <x v="1"/>
    <n v="1"/>
    <n v="14"/>
    <s v="CC"/>
    <s v="Male"/>
    <n v="2"/>
    <n v="3"/>
    <x v="1"/>
    <n v="4"/>
    <x v="2"/>
    <n v="2"/>
    <x v="0"/>
    <n v="17"/>
    <n v="0"/>
    <n v="1"/>
    <n v="0"/>
    <n v="124.08000000000001"/>
    <x v="0"/>
    <x v="1"/>
  </r>
  <r>
    <n v="51013"/>
    <x v="1"/>
    <n v="0"/>
    <x v="2"/>
    <n v="1"/>
    <n v="32"/>
    <s v="UPI"/>
    <s v="Female"/>
    <n v="3"/>
    <n v="4"/>
    <x v="1"/>
    <n v="3"/>
    <x v="2"/>
    <n v="2"/>
    <x v="0"/>
    <n v="14"/>
    <n v="0"/>
    <n v="1"/>
    <n v="3"/>
    <n v="128.13999999999999"/>
    <x v="0"/>
    <x v="1"/>
  </r>
  <r>
    <n v="51014"/>
    <x v="1"/>
    <n v="23"/>
    <x v="2"/>
    <n v="1"/>
    <n v="26"/>
    <s v="Credit Card"/>
    <s v="Male"/>
    <n v="2"/>
    <n v="3"/>
    <x v="5"/>
    <n v="3"/>
    <x v="2"/>
    <n v="3"/>
    <x v="0"/>
    <n v="15"/>
    <n v="3"/>
    <n v="12"/>
    <n v="3"/>
    <n v="212.45"/>
    <x v="2"/>
    <x v="0"/>
  </r>
  <r>
    <n v="51015"/>
    <x v="1"/>
    <n v="5"/>
    <x v="1"/>
    <n v="1"/>
    <n v="11"/>
    <s v="UPI"/>
    <s v="Female"/>
    <n v="2"/>
    <n v="1"/>
    <x v="1"/>
    <n v="1"/>
    <x v="2"/>
    <n v="4"/>
    <x v="1"/>
    <n v="17"/>
    <n v="1"/>
    <n v="1"/>
    <n v="2"/>
    <n v="133.12"/>
    <x v="0"/>
    <x v="1"/>
  </r>
  <r>
    <n v="51016"/>
    <x v="1"/>
    <n v="17"/>
    <x v="0"/>
    <n v="1"/>
    <n v="13"/>
    <s v="Credit Card"/>
    <s v="Female"/>
    <n v="2"/>
    <n v="3"/>
    <x v="3"/>
    <n v="1"/>
    <x v="2"/>
    <n v="1"/>
    <x v="0"/>
    <n v="14"/>
    <n v="1"/>
    <n v="1"/>
    <n v="10"/>
    <n v="290.49"/>
    <x v="2"/>
    <x v="2"/>
  </r>
  <r>
    <n v="51017"/>
    <x v="1"/>
    <n v="9"/>
    <x v="1"/>
    <n v="1"/>
    <n v="13"/>
    <s v="CC"/>
    <s v="Male"/>
    <n v="2"/>
    <n v="4"/>
    <x v="1"/>
    <n v="4"/>
    <x v="2"/>
    <n v="2"/>
    <x v="1"/>
    <n v="12"/>
    <n v="0"/>
    <n v="1"/>
    <n v="1"/>
    <n v="121.41"/>
    <x v="1"/>
    <x v="1"/>
  </r>
  <r>
    <n v="51018"/>
    <x v="1"/>
    <n v="18"/>
    <x v="0"/>
    <n v="1"/>
    <n v="11"/>
    <s v="Credit Card"/>
    <s v="Female"/>
    <n v="2"/>
    <n v="5"/>
    <x v="0"/>
    <n v="5"/>
    <x v="0"/>
    <n v="2"/>
    <x v="0"/>
    <n v="14"/>
    <n v="1"/>
    <n v="1"/>
    <n v="4"/>
    <n v="157.69"/>
    <x v="2"/>
    <x v="0"/>
  </r>
  <r>
    <n v="51019"/>
    <x v="1"/>
    <n v="18"/>
    <x v="2"/>
    <n v="3"/>
    <n v="32"/>
    <s v="E wallet"/>
    <s v="Male"/>
    <n v="2"/>
    <n v="4"/>
    <x v="0"/>
    <n v="5"/>
    <x v="2"/>
    <n v="2"/>
    <x v="1"/>
    <n v="15"/>
    <n v="0"/>
    <n v="4"/>
    <n v="5"/>
    <n v="143.85"/>
    <x v="2"/>
    <x v="1"/>
  </r>
  <r>
    <n v="51020"/>
    <x v="1"/>
    <n v="4"/>
    <x v="2"/>
    <n v="3"/>
    <n v="8"/>
    <s v="UPI"/>
    <s v="Male"/>
    <n v="2"/>
    <n v="3"/>
    <x v="0"/>
    <n v="5"/>
    <x v="0"/>
    <n v="8"/>
    <x v="1"/>
    <n v="13"/>
    <n v="0"/>
    <n v="1"/>
    <n v="3"/>
    <n v="153.32"/>
    <x v="0"/>
    <x v="0"/>
  </r>
  <r>
    <n v="51021"/>
    <x v="1"/>
    <n v="9"/>
    <x v="1"/>
    <n v="1"/>
    <n v="18"/>
    <s v="Debit Card"/>
    <s v="Female"/>
    <n v="3"/>
    <n v="3"/>
    <x v="0"/>
    <n v="3"/>
    <x v="2"/>
    <n v="10"/>
    <x v="0"/>
    <n v="12"/>
    <n v="0"/>
    <n v="1"/>
    <n v="1"/>
    <n v="146.63"/>
    <x v="1"/>
    <x v="1"/>
  </r>
  <r>
    <n v="51022"/>
    <x v="1"/>
    <n v="7"/>
    <x v="2"/>
    <n v="1"/>
    <n v="16"/>
    <s v="Debit Card"/>
    <s v="Male"/>
    <n v="2"/>
    <n v="1"/>
    <x v="0"/>
    <n v="1"/>
    <x v="2"/>
    <n v="2"/>
    <x v="1"/>
    <n v="13"/>
    <n v="5"/>
    <n v="7"/>
    <n v="2"/>
    <n v="147.24"/>
    <x v="1"/>
    <x v="1"/>
  </r>
  <r>
    <n v="51023"/>
    <x v="1"/>
    <n v="22"/>
    <x v="1"/>
    <n v="1"/>
    <n v="31"/>
    <s v="Debit Card"/>
    <s v="Female"/>
    <n v="2"/>
    <n v="3"/>
    <x v="1"/>
    <n v="5"/>
    <x v="2"/>
    <n v="2"/>
    <x v="1"/>
    <n v="14"/>
    <n v="0"/>
    <n v="1"/>
    <n v="4"/>
    <n v="132.11000000000001"/>
    <x v="2"/>
    <x v="1"/>
  </r>
  <r>
    <n v="51024"/>
    <x v="1"/>
    <n v="12"/>
    <x v="0"/>
    <n v="1"/>
    <n v="16"/>
    <s v="Credit Card"/>
    <s v="Male"/>
    <n v="3"/>
    <n v="3"/>
    <x v="0"/>
    <n v="5"/>
    <x v="2"/>
    <n v="3"/>
    <x v="1"/>
    <n v="13"/>
    <n v="4"/>
    <n v="7"/>
    <n v="7"/>
    <n v="153.77000000000001"/>
    <x v="1"/>
    <x v="0"/>
  </r>
  <r>
    <n v="51025"/>
    <x v="1"/>
    <n v="0"/>
    <x v="1"/>
    <n v="1"/>
    <n v="25"/>
    <s v="UPI"/>
    <s v="Male"/>
    <n v="3"/>
    <n v="4"/>
    <x v="2"/>
    <n v="5"/>
    <x v="2"/>
    <n v="2"/>
    <x v="1"/>
    <n v="11"/>
    <n v="0"/>
    <n v="1"/>
    <n v="7"/>
    <n v="140.66"/>
    <x v="0"/>
    <x v="1"/>
  </r>
  <r>
    <n v="51026"/>
    <x v="1"/>
    <n v="8"/>
    <x v="0"/>
    <n v="1"/>
    <n v="24"/>
    <s v="Debit Card"/>
    <s v="Male"/>
    <n v="2"/>
    <n v="1"/>
    <x v="0"/>
    <n v="5"/>
    <x v="2"/>
    <n v="2"/>
    <x v="1"/>
    <n v="11"/>
    <n v="0"/>
    <n v="1"/>
    <n v="10"/>
    <n v="152.08000000000001"/>
    <x v="1"/>
    <x v="0"/>
  </r>
  <r>
    <n v="51027"/>
    <x v="1"/>
    <n v="1"/>
    <x v="0"/>
    <n v="1"/>
    <n v="33"/>
    <s v="Credit Card"/>
    <s v="Female"/>
    <n v="2"/>
    <n v="5"/>
    <x v="0"/>
    <n v="5"/>
    <x v="2"/>
    <n v="1"/>
    <x v="1"/>
    <n v="21"/>
    <n v="1"/>
    <n v="1"/>
    <n v="0"/>
    <n v="0"/>
    <x v="0"/>
    <x v="1"/>
  </r>
  <r>
    <n v="51028"/>
    <x v="1"/>
    <n v="0"/>
    <x v="1"/>
    <n v="1"/>
    <n v="11"/>
    <s v="CC"/>
    <s v="Male"/>
    <n v="3"/>
    <n v="3"/>
    <x v="1"/>
    <n v="1"/>
    <x v="0"/>
    <n v="2"/>
    <x v="1"/>
    <n v="18"/>
    <n v="1"/>
    <n v="2"/>
    <n v="2"/>
    <n v="131.16999999999999"/>
    <x v="0"/>
    <x v="1"/>
  </r>
  <r>
    <n v="51029"/>
    <x v="0"/>
    <n v="9"/>
    <x v="2"/>
    <n v="3"/>
    <n v="9"/>
    <s v="Credit Card"/>
    <s v="Female"/>
    <n v="3"/>
    <n v="3"/>
    <x v="2"/>
    <n v="1"/>
    <x v="0"/>
    <n v="2"/>
    <x v="0"/>
    <n v="12"/>
    <n v="0"/>
    <n v="1"/>
    <n v="0"/>
    <n v="115.69"/>
    <x v="1"/>
    <x v="1"/>
  </r>
  <r>
    <n v="51030"/>
    <x v="1"/>
    <n v="20"/>
    <x v="0"/>
    <n v="2"/>
    <n v="32"/>
    <s v="Debit Card"/>
    <s v="Female"/>
    <n v="3"/>
    <n v="3"/>
    <x v="3"/>
    <n v="3"/>
    <x v="2"/>
    <n v="4"/>
    <x v="1"/>
    <n v="15"/>
    <n v="1"/>
    <n v="1"/>
    <n v="0"/>
    <n v="296.58"/>
    <x v="2"/>
    <x v="2"/>
  </r>
  <r>
    <n v="51031"/>
    <x v="1"/>
    <n v="12"/>
    <x v="1"/>
    <n v="1"/>
    <n v="9"/>
    <s v="CC"/>
    <s v="Male"/>
    <n v="3"/>
    <n v="4"/>
    <x v="0"/>
    <n v="3"/>
    <x v="2"/>
    <n v="1"/>
    <x v="1"/>
    <n v="15"/>
    <n v="0"/>
    <n v="1"/>
    <n v="7"/>
    <n v="130.69"/>
    <x v="1"/>
    <x v="1"/>
  </r>
  <r>
    <n v="51032"/>
    <x v="1"/>
    <n v="13"/>
    <x v="0"/>
    <n v="1"/>
    <n v="21"/>
    <s v="Debit Card"/>
    <s v="Female"/>
    <n v="3"/>
    <n v="4"/>
    <x v="4"/>
    <n v="3"/>
    <x v="2"/>
    <n v="2"/>
    <x v="1"/>
    <n v="13"/>
    <n v="1"/>
    <n v="14"/>
    <n v="12"/>
    <n v="204.35"/>
    <x v="2"/>
    <x v="0"/>
  </r>
  <r>
    <n v="51033"/>
    <x v="1"/>
    <n v="8"/>
    <x v="2"/>
    <n v="1"/>
    <n v="14"/>
    <s v="Debit Card"/>
    <s v="Female"/>
    <n v="2"/>
    <n v="3"/>
    <x v="0"/>
    <n v="3"/>
    <x v="2"/>
    <n v="2"/>
    <x v="1"/>
    <n v="12"/>
    <n v="2"/>
    <n v="2"/>
    <n v="9"/>
    <n v="141.47999999999999"/>
    <x v="1"/>
    <x v="1"/>
  </r>
  <r>
    <n v="51034"/>
    <x v="1"/>
    <n v="10"/>
    <x v="0"/>
    <n v="1"/>
    <n v="25"/>
    <s v="Debit Card"/>
    <s v="Male"/>
    <n v="2"/>
    <n v="3"/>
    <x v="0"/>
    <n v="3"/>
    <x v="2"/>
    <n v="4"/>
    <x v="1"/>
    <n v="17"/>
    <n v="0"/>
    <n v="1"/>
    <n v="2"/>
    <n v="157.68"/>
    <x v="1"/>
    <x v="0"/>
  </r>
  <r>
    <n v="51035"/>
    <x v="1"/>
    <n v="12"/>
    <x v="2"/>
    <n v="1"/>
    <n v="10"/>
    <s v="Credit Card"/>
    <s v="Female"/>
    <n v="2"/>
    <n v="3"/>
    <x v="0"/>
    <n v="3"/>
    <x v="0"/>
    <n v="1"/>
    <x v="1"/>
    <n v="13"/>
    <n v="3"/>
    <n v="3"/>
    <n v="8"/>
    <n v="150.41999999999999"/>
    <x v="1"/>
    <x v="0"/>
  </r>
  <r>
    <n v="51036"/>
    <x v="1"/>
    <n v="18"/>
    <x v="0"/>
    <n v="1"/>
    <n v="8"/>
    <s v="UPI"/>
    <s v="Female"/>
    <n v="2"/>
    <n v="4"/>
    <x v="0"/>
    <n v="1"/>
    <x v="2"/>
    <n v="2"/>
    <x v="1"/>
    <n v="19"/>
    <n v="2"/>
    <n v="3"/>
    <n v="9"/>
    <n v="157.69999999999999"/>
    <x v="2"/>
    <x v="0"/>
  </r>
  <r>
    <n v="51037"/>
    <x v="1"/>
    <n v="11"/>
    <x v="0"/>
    <n v="1"/>
    <n v="8"/>
    <s v="Credit Card"/>
    <s v="Female"/>
    <n v="2"/>
    <n v="4"/>
    <x v="4"/>
    <n v="3"/>
    <x v="2"/>
    <n v="4"/>
    <x v="0"/>
    <n v="19"/>
    <n v="1"/>
    <n v="1"/>
    <n v="2"/>
    <n v="177.56"/>
    <x v="1"/>
    <x v="0"/>
  </r>
  <r>
    <n v="51038"/>
    <x v="0"/>
    <n v="0"/>
    <x v="0"/>
    <n v="3"/>
    <n v="16"/>
    <s v="Credit Card"/>
    <s v="Male"/>
    <n v="2"/>
    <n v="4"/>
    <x v="4"/>
    <n v="5"/>
    <x v="2"/>
    <n v="10"/>
    <x v="1"/>
    <n v="17"/>
    <n v="4"/>
    <n v="6"/>
    <n v="0"/>
    <n v="203.06"/>
    <x v="0"/>
    <x v="0"/>
  </r>
  <r>
    <n v="51039"/>
    <x v="1"/>
    <n v="10"/>
    <x v="1"/>
    <n v="1"/>
    <n v="16"/>
    <s v="Credit Card"/>
    <s v="Female"/>
    <n v="3"/>
    <n v="3"/>
    <x v="2"/>
    <n v="4"/>
    <x v="2"/>
    <n v="2"/>
    <x v="1"/>
    <n v="11"/>
    <n v="1"/>
    <n v="7"/>
    <n v="7"/>
    <n v="139.36000000000001"/>
    <x v="1"/>
    <x v="1"/>
  </r>
  <r>
    <n v="51040"/>
    <x v="1"/>
    <n v="13"/>
    <x v="0"/>
    <n v="1"/>
    <n v="22"/>
    <s v="Debit Card"/>
    <s v="Female"/>
    <n v="2"/>
    <n v="3"/>
    <x v="4"/>
    <n v="1"/>
    <x v="0"/>
    <n v="7"/>
    <x v="0"/>
    <n v="15"/>
    <n v="1"/>
    <n v="3"/>
    <n v="3"/>
    <n v="179.45"/>
    <x v="2"/>
    <x v="0"/>
  </r>
  <r>
    <n v="51041"/>
    <x v="1"/>
    <n v="17"/>
    <x v="2"/>
    <n v="2"/>
    <n v="6"/>
    <s v="UPI"/>
    <s v="Male"/>
    <n v="2"/>
    <n v="3"/>
    <x v="0"/>
    <n v="1"/>
    <x v="2"/>
    <n v="5"/>
    <x v="0"/>
    <n v="11"/>
    <n v="1"/>
    <n v="1"/>
    <n v="2"/>
    <n v="157.43"/>
    <x v="2"/>
    <x v="0"/>
  </r>
  <r>
    <n v="51042"/>
    <x v="1"/>
    <n v="21"/>
    <x v="2"/>
    <n v="1"/>
    <n v="10"/>
    <s v="Credit Card"/>
    <s v="Male"/>
    <n v="2"/>
    <n v="4"/>
    <x v="5"/>
    <n v="1"/>
    <x v="2"/>
    <n v="3"/>
    <x v="1"/>
    <n v="25"/>
    <n v="2"/>
    <n v="2"/>
    <n v="2"/>
    <n v="252.01999999999998"/>
    <x v="2"/>
    <x v="2"/>
  </r>
  <r>
    <n v="51043"/>
    <x v="0"/>
    <n v="0"/>
    <x v="0"/>
    <n v="3"/>
    <n v="21"/>
    <s v="Credit Card"/>
    <s v="Male"/>
    <n v="2"/>
    <n v="5"/>
    <x v="0"/>
    <n v="1"/>
    <x v="2"/>
    <n v="7"/>
    <x v="0"/>
    <n v="14"/>
    <n v="1"/>
    <n v="2"/>
    <n v="2"/>
    <n v="154.4"/>
    <x v="0"/>
    <x v="0"/>
  </r>
  <r>
    <n v="51044"/>
    <x v="1"/>
    <n v="0"/>
    <x v="2"/>
    <n v="1"/>
    <n v="8"/>
    <s v="COD"/>
    <s v="Female"/>
    <n v="2"/>
    <n v="3"/>
    <x v="2"/>
    <n v="1"/>
    <x v="0"/>
    <n v="2"/>
    <x v="0"/>
    <n v="13"/>
    <n v="1"/>
    <n v="1"/>
    <n v="3"/>
    <n v="137.6"/>
    <x v="0"/>
    <x v="1"/>
  </r>
  <r>
    <n v="51045"/>
    <x v="1"/>
    <n v="0"/>
    <x v="1"/>
    <n v="1"/>
    <n v="14"/>
    <s v="Credit Card"/>
    <s v="Female"/>
    <n v="2"/>
    <n v="1"/>
    <x v="1"/>
    <n v="3"/>
    <x v="2"/>
    <n v="8"/>
    <x v="1"/>
    <n v="17"/>
    <n v="0"/>
    <n v="1"/>
    <n v="2"/>
    <n v="135.16999999999999"/>
    <x v="0"/>
    <x v="1"/>
  </r>
  <r>
    <n v="51046"/>
    <x v="1"/>
    <n v="0"/>
    <x v="2"/>
    <n v="1"/>
    <n v="14"/>
    <s v="CC"/>
    <s v="Male"/>
    <n v="2"/>
    <n v="3"/>
    <x v="1"/>
    <n v="1"/>
    <x v="0"/>
    <n v="3"/>
    <x v="1"/>
    <n v="13"/>
    <n v="0"/>
    <n v="1"/>
    <n v="2"/>
    <n v="125.80000000000001"/>
    <x v="0"/>
    <x v="1"/>
  </r>
  <r>
    <n v="51047"/>
    <x v="0"/>
    <n v="9"/>
    <x v="1"/>
    <n v="1"/>
    <n v="13"/>
    <s v="Debit Card"/>
    <s v="Male"/>
    <n v="3"/>
    <n v="3"/>
    <x v="1"/>
    <n v="5"/>
    <x v="0"/>
    <n v="4"/>
    <x v="0"/>
    <n v="14"/>
    <n v="0"/>
    <n v="1"/>
    <n v="3"/>
    <n v="121.66"/>
    <x v="1"/>
    <x v="1"/>
  </r>
  <r>
    <n v="51048"/>
    <x v="1"/>
    <n v="2"/>
    <x v="0"/>
    <n v="3"/>
    <n v="16"/>
    <s v="Credit Card"/>
    <s v="Male"/>
    <n v="2"/>
    <n v="4"/>
    <x v="0"/>
    <n v="3"/>
    <x v="0"/>
    <n v="10"/>
    <x v="1"/>
    <n v="11"/>
    <n v="1"/>
    <n v="1"/>
    <n v="4"/>
    <n v="158.69"/>
    <x v="0"/>
    <x v="0"/>
  </r>
  <r>
    <n v="51049"/>
    <x v="1"/>
    <n v="9"/>
    <x v="0"/>
    <n v="1"/>
    <n v="11"/>
    <s v="Debit Card"/>
    <s v="Female"/>
    <n v="2"/>
    <n v="3"/>
    <x v="4"/>
    <n v="5"/>
    <x v="2"/>
    <n v="5"/>
    <x v="1"/>
    <n v="12"/>
    <n v="1"/>
    <n v="1"/>
    <n v="2"/>
    <n v="180.08"/>
    <x v="1"/>
    <x v="0"/>
  </r>
  <r>
    <n v="51050"/>
    <x v="1"/>
    <n v="0"/>
    <x v="2"/>
    <n v="1"/>
    <n v="8"/>
    <s v="Debit Card"/>
    <s v="Male"/>
    <n v="3"/>
    <n v="1"/>
    <x v="0"/>
    <n v="3"/>
    <x v="2"/>
    <n v="2"/>
    <x v="1"/>
    <n v="17"/>
    <n v="0"/>
    <n v="1"/>
    <n v="7"/>
    <n v="152.06"/>
    <x v="0"/>
    <x v="0"/>
  </r>
  <r>
    <n v="51051"/>
    <x v="1"/>
    <n v="12"/>
    <x v="0"/>
    <n v="1"/>
    <n v="18"/>
    <s v="Credit Card"/>
    <s v="Male"/>
    <n v="3"/>
    <n v="3"/>
    <x v="0"/>
    <n v="4"/>
    <x v="2"/>
    <n v="5"/>
    <x v="1"/>
    <n v="21"/>
    <n v="1"/>
    <n v="1"/>
    <n v="0"/>
    <n v="152.94999999999999"/>
    <x v="1"/>
    <x v="0"/>
  </r>
  <r>
    <n v="51052"/>
    <x v="1"/>
    <n v="22"/>
    <x v="0"/>
    <n v="1"/>
    <n v="28"/>
    <s v="UPI"/>
    <s v="Female"/>
    <n v="3"/>
    <n v="3"/>
    <x v="5"/>
    <n v="4"/>
    <x v="2"/>
    <n v="4"/>
    <x v="1"/>
    <n v="16"/>
    <n v="1"/>
    <n v="1"/>
    <n v="2"/>
    <n v="264.13"/>
    <x v="2"/>
    <x v="2"/>
  </r>
  <r>
    <n v="51053"/>
    <x v="1"/>
    <n v="23"/>
    <x v="0"/>
    <n v="1"/>
    <n v="23"/>
    <s v="Debit Card"/>
    <s v="Female"/>
    <n v="2"/>
    <n v="4"/>
    <x v="4"/>
    <n v="5"/>
    <x v="2"/>
    <n v="6"/>
    <x v="1"/>
    <n v="15"/>
    <n v="1"/>
    <n v="2"/>
    <n v="11"/>
    <n v="232.69"/>
    <x v="2"/>
    <x v="0"/>
  </r>
  <r>
    <n v="51054"/>
    <x v="1"/>
    <n v="0"/>
    <x v="1"/>
    <n v="3"/>
    <n v="8"/>
    <s v="CC"/>
    <s v="Female"/>
    <n v="3"/>
    <n v="3"/>
    <x v="1"/>
    <n v="3"/>
    <x v="0"/>
    <n v="2"/>
    <x v="1"/>
    <n v="19"/>
    <n v="0"/>
    <n v="2"/>
    <n v="2"/>
    <n v="127.83000000000001"/>
    <x v="0"/>
    <x v="1"/>
  </r>
  <r>
    <n v="51055"/>
    <x v="1"/>
    <n v="7"/>
    <x v="0"/>
    <n v="1"/>
    <n v="9"/>
    <s v="Debit Card"/>
    <s v="Female"/>
    <n v="3"/>
    <n v="3"/>
    <x v="0"/>
    <n v="4"/>
    <x v="2"/>
    <n v="2"/>
    <x v="1"/>
    <n v="12"/>
    <n v="7"/>
    <n v="7"/>
    <n v="9"/>
    <n v="154.33000000000001"/>
    <x v="1"/>
    <x v="0"/>
  </r>
  <r>
    <n v="51056"/>
    <x v="1"/>
    <n v="9"/>
    <x v="0"/>
    <n v="1"/>
    <n v="13"/>
    <s v="Debit Card"/>
    <s v="Male"/>
    <n v="3"/>
    <n v="3"/>
    <x v="1"/>
    <n v="4"/>
    <x v="0"/>
    <n v="3"/>
    <x v="1"/>
    <n v="11"/>
    <n v="0"/>
    <n v="1"/>
    <n v="3"/>
    <n v="120.13"/>
    <x v="1"/>
    <x v="1"/>
  </r>
  <r>
    <n v="51057"/>
    <x v="1"/>
    <n v="22"/>
    <x v="0"/>
    <n v="1"/>
    <n v="12"/>
    <s v="Debit Card"/>
    <s v="Female"/>
    <n v="2"/>
    <n v="4"/>
    <x v="5"/>
    <n v="3"/>
    <x v="2"/>
    <n v="3"/>
    <x v="0"/>
    <n v="19"/>
    <n v="1"/>
    <n v="2"/>
    <n v="12"/>
    <n v="239.66000000000003"/>
    <x v="2"/>
    <x v="0"/>
  </r>
  <r>
    <n v="51058"/>
    <x v="1"/>
    <n v="9"/>
    <x v="2"/>
    <n v="1"/>
    <n v="6"/>
    <s v="Credit Card"/>
    <s v="Female"/>
    <n v="2"/>
    <n v="4"/>
    <x v="0"/>
    <n v="3"/>
    <x v="2"/>
    <n v="1"/>
    <x v="1"/>
    <n v="15"/>
    <n v="1"/>
    <n v="1"/>
    <n v="2"/>
    <n v="143.74"/>
    <x v="1"/>
    <x v="1"/>
  </r>
  <r>
    <n v="51059"/>
    <x v="1"/>
    <n v="9"/>
    <x v="0"/>
    <n v="1"/>
    <n v="9"/>
    <s v="Debit Card"/>
    <s v="Male"/>
    <n v="3"/>
    <n v="1"/>
    <x v="0"/>
    <n v="5"/>
    <x v="2"/>
    <n v="7"/>
    <x v="1"/>
    <n v="20"/>
    <n v="1"/>
    <n v="1"/>
    <n v="4"/>
    <n v="168.42"/>
    <x v="1"/>
    <x v="0"/>
  </r>
  <r>
    <n v="51060"/>
    <x v="1"/>
    <n v="27"/>
    <x v="0"/>
    <n v="1"/>
    <n v="28"/>
    <s v="Credit Card"/>
    <s v="Female"/>
    <n v="3"/>
    <n v="3"/>
    <x v="5"/>
    <n v="3"/>
    <x v="2"/>
    <n v="4"/>
    <x v="1"/>
    <n v="25"/>
    <n v="1"/>
    <n v="4"/>
    <n v="7"/>
    <n v="274.26"/>
    <x v="3"/>
    <x v="2"/>
  </r>
  <r>
    <n v="51061"/>
    <x v="1"/>
    <n v="16"/>
    <x v="0"/>
    <n v="1"/>
    <n v="21"/>
    <s v="Debit Card"/>
    <s v="Male"/>
    <n v="3"/>
    <n v="4"/>
    <x v="5"/>
    <n v="3"/>
    <x v="2"/>
    <n v="2"/>
    <x v="1"/>
    <n v="24"/>
    <n v="1"/>
    <n v="6"/>
    <n v="11"/>
    <n v="276.02999999999997"/>
    <x v="2"/>
    <x v="2"/>
  </r>
  <r>
    <n v="51062"/>
    <x v="0"/>
    <n v="0"/>
    <x v="2"/>
    <n v="3"/>
    <n v="18"/>
    <s v="UPI"/>
    <s v="Male"/>
    <n v="2"/>
    <n v="3"/>
    <x v="0"/>
    <n v="1"/>
    <x v="0"/>
    <n v="4"/>
    <x v="0"/>
    <n v="24"/>
    <n v="3"/>
    <n v="6"/>
    <n v="7"/>
    <n v="145.81"/>
    <x v="0"/>
    <x v="1"/>
  </r>
  <r>
    <n v="51063"/>
    <x v="1"/>
    <n v="11"/>
    <x v="2"/>
    <n v="1"/>
    <n v="6"/>
    <s v="Debit Card"/>
    <s v="Male"/>
    <n v="2"/>
    <n v="3"/>
    <x v="0"/>
    <n v="1"/>
    <x v="2"/>
    <n v="8"/>
    <x v="1"/>
    <n v="15"/>
    <n v="2"/>
    <n v="2"/>
    <n v="9"/>
    <n v="147.35"/>
    <x v="1"/>
    <x v="1"/>
  </r>
  <r>
    <n v="51064"/>
    <x v="1"/>
    <n v="2"/>
    <x v="1"/>
    <n v="3"/>
    <n v="11"/>
    <s v="Credit Card"/>
    <s v="Male"/>
    <n v="2"/>
    <n v="4"/>
    <x v="0"/>
    <n v="4"/>
    <x v="2"/>
    <n v="2"/>
    <x v="0"/>
    <n v="13"/>
    <n v="0"/>
    <n v="1"/>
    <n v="9"/>
    <n v="141.87"/>
    <x v="0"/>
    <x v="1"/>
  </r>
  <r>
    <n v="51065"/>
    <x v="1"/>
    <n v="6"/>
    <x v="0"/>
    <n v="3"/>
    <n v="8"/>
    <s v="Credit Card"/>
    <s v="Male"/>
    <n v="3"/>
    <n v="3"/>
    <x v="0"/>
    <n v="1"/>
    <x v="2"/>
    <n v="2"/>
    <x v="1"/>
    <n v="14"/>
    <n v="1"/>
    <n v="1"/>
    <n v="4"/>
    <n v="155.05000000000001"/>
    <x v="0"/>
    <x v="0"/>
  </r>
  <r>
    <n v="51066"/>
    <x v="1"/>
    <n v="5"/>
    <x v="0"/>
    <n v="1"/>
    <n v="8"/>
    <s v="Credit Card"/>
    <s v="Male"/>
    <n v="2"/>
    <n v="3"/>
    <x v="0"/>
    <n v="4"/>
    <x v="2"/>
    <n v="1"/>
    <x v="1"/>
    <n v="13"/>
    <n v="0"/>
    <n v="1"/>
    <n v="6"/>
    <n v="154.69999999999999"/>
    <x v="0"/>
    <x v="0"/>
  </r>
  <r>
    <n v="51067"/>
    <x v="1"/>
    <n v="4"/>
    <x v="0"/>
    <n v="3"/>
    <n v="11"/>
    <s v="Debit Card"/>
    <s v="Female"/>
    <n v="3"/>
    <n v="3"/>
    <x v="0"/>
    <n v="1"/>
    <x v="2"/>
    <n v="2"/>
    <x v="1"/>
    <n v="11"/>
    <n v="0"/>
    <n v="1"/>
    <n v="2"/>
    <n v="154.76"/>
    <x v="0"/>
    <x v="0"/>
  </r>
  <r>
    <n v="51068"/>
    <x v="1"/>
    <n v="22"/>
    <x v="1"/>
    <n v="1"/>
    <n v="14"/>
    <s v="CC"/>
    <s v="Female"/>
    <n v="3"/>
    <n v="3"/>
    <x v="1"/>
    <n v="5"/>
    <x v="2"/>
    <n v="5"/>
    <x v="0"/>
    <n v="16"/>
    <n v="1"/>
    <n v="2"/>
    <n v="2"/>
    <n v="125.87"/>
    <x v="2"/>
    <x v="1"/>
  </r>
  <r>
    <n v="51069"/>
    <x v="1"/>
    <n v="11"/>
    <x v="2"/>
    <n v="1"/>
    <n v="14"/>
    <s v="CC"/>
    <s v="Female"/>
    <n v="2"/>
    <n v="4"/>
    <x v="1"/>
    <n v="4"/>
    <x v="0"/>
    <n v="2"/>
    <x v="1"/>
    <n v="22"/>
    <n v="1"/>
    <n v="3"/>
    <n v="3"/>
    <n v="124.4"/>
    <x v="1"/>
    <x v="1"/>
  </r>
  <r>
    <n v="51070"/>
    <x v="1"/>
    <n v="20"/>
    <x v="0"/>
    <n v="3"/>
    <n v="8"/>
    <s v="Debit Card"/>
    <s v="Female"/>
    <n v="2"/>
    <n v="1"/>
    <x v="5"/>
    <n v="4"/>
    <x v="2"/>
    <n v="7"/>
    <x v="1"/>
    <n v="14"/>
    <n v="0"/>
    <n v="2"/>
    <n v="2"/>
    <n v="259.72000000000003"/>
    <x v="2"/>
    <x v="2"/>
  </r>
  <r>
    <n v="51071"/>
    <x v="1"/>
    <n v="22"/>
    <x v="0"/>
    <n v="1"/>
    <n v="6"/>
    <s v="Debit Card"/>
    <s v="Male"/>
    <n v="2"/>
    <n v="3"/>
    <x v="5"/>
    <n v="3"/>
    <x v="0"/>
    <n v="5"/>
    <x v="1"/>
    <n v="14"/>
    <n v="1"/>
    <n v="2"/>
    <n v="0"/>
    <n v="253.79000000000002"/>
    <x v="2"/>
    <x v="2"/>
  </r>
  <r>
    <n v="51072"/>
    <x v="1"/>
    <n v="14"/>
    <x v="0"/>
    <n v="3"/>
    <n v="29"/>
    <s v="Debit Card"/>
    <s v="Male"/>
    <n v="3"/>
    <n v="3"/>
    <x v="4"/>
    <n v="3"/>
    <x v="0"/>
    <n v="4"/>
    <x v="0"/>
    <n v="16"/>
    <n v="0"/>
    <n v="1"/>
    <n v="2"/>
    <n v="170.82"/>
    <x v="2"/>
    <x v="0"/>
  </r>
  <r>
    <n v="51073"/>
    <x v="1"/>
    <n v="0"/>
    <x v="1"/>
    <n v="3"/>
    <n v="15"/>
    <s v="Debit Card"/>
    <s v="Male"/>
    <n v="3"/>
    <n v="3"/>
    <x v="1"/>
    <n v="5"/>
    <x v="0"/>
    <n v="2"/>
    <x v="1"/>
    <n v="11"/>
    <n v="0"/>
    <n v="1"/>
    <n v="2"/>
    <n v="127.28"/>
    <x v="0"/>
    <x v="1"/>
  </r>
  <r>
    <n v="51074"/>
    <x v="1"/>
    <n v="6"/>
    <x v="2"/>
    <n v="3"/>
    <n v="22"/>
    <s v="Debit Card"/>
    <s v="Female"/>
    <n v="2"/>
    <n v="3"/>
    <x v="0"/>
    <n v="1"/>
    <x v="2"/>
    <n v="2"/>
    <x v="0"/>
    <n v="25"/>
    <n v="0"/>
    <n v="1"/>
    <n v="2"/>
    <n v="153.68"/>
    <x v="0"/>
    <x v="0"/>
  </r>
  <r>
    <n v="51075"/>
    <x v="1"/>
    <n v="9"/>
    <x v="0"/>
    <n v="1"/>
    <n v="32"/>
    <s v="Debit Card"/>
    <s v="Male"/>
    <n v="3"/>
    <n v="3"/>
    <x v="0"/>
    <n v="3"/>
    <x v="2"/>
    <n v="7"/>
    <x v="1"/>
    <n v="14"/>
    <n v="1"/>
    <n v="1"/>
    <n v="2"/>
    <n v="153.47"/>
    <x v="1"/>
    <x v="0"/>
  </r>
  <r>
    <n v="51076"/>
    <x v="1"/>
    <n v="17"/>
    <x v="1"/>
    <n v="2"/>
    <n v="6"/>
    <s v="Debit Card"/>
    <s v="Female"/>
    <n v="2"/>
    <n v="3"/>
    <x v="1"/>
    <n v="1"/>
    <x v="2"/>
    <n v="5"/>
    <x v="0"/>
    <n v="18"/>
    <n v="2"/>
    <n v="2"/>
    <n v="2"/>
    <n v="131.94999999999999"/>
    <x v="2"/>
    <x v="1"/>
  </r>
  <r>
    <n v="51077"/>
    <x v="0"/>
    <n v="0"/>
    <x v="1"/>
    <n v="1"/>
    <n v="14"/>
    <s v="Credit Card"/>
    <s v="Male"/>
    <n v="3"/>
    <n v="4"/>
    <x v="2"/>
    <n v="3"/>
    <x v="0"/>
    <n v="2"/>
    <x v="0"/>
    <n v="11"/>
    <n v="1"/>
    <n v="1"/>
    <n v="2"/>
    <n v="139.88999999999999"/>
    <x v="0"/>
    <x v="1"/>
  </r>
  <r>
    <n v="51078"/>
    <x v="1"/>
    <n v="11"/>
    <x v="1"/>
    <n v="1"/>
    <n v="10"/>
    <s v="CC"/>
    <s v="Female"/>
    <n v="2"/>
    <n v="3"/>
    <x v="1"/>
    <n v="3"/>
    <x v="2"/>
    <n v="8"/>
    <x v="1"/>
    <n v="19"/>
    <n v="0"/>
    <n v="1"/>
    <n v="0"/>
    <n v="133.06"/>
    <x v="1"/>
    <x v="1"/>
  </r>
  <r>
    <n v="51079"/>
    <x v="1"/>
    <n v="26"/>
    <x v="0"/>
    <n v="1"/>
    <n v="30"/>
    <s v="Credit Card"/>
    <s v="Male"/>
    <n v="2"/>
    <n v="1"/>
    <x v="4"/>
    <n v="1"/>
    <x v="2"/>
    <n v="4"/>
    <x v="1"/>
    <n v="15"/>
    <n v="0"/>
    <n v="1"/>
    <n v="2"/>
    <n v="170.05"/>
    <x v="3"/>
    <x v="0"/>
  </r>
  <r>
    <n v="51080"/>
    <x v="0"/>
    <n v="11"/>
    <x v="2"/>
    <n v="3"/>
    <n v="14"/>
    <s v="CC"/>
    <s v="Female"/>
    <n v="3"/>
    <n v="3"/>
    <x v="1"/>
    <n v="3"/>
    <x v="2"/>
    <n v="3"/>
    <x v="0"/>
    <n v="11"/>
    <n v="4"/>
    <n v="7"/>
    <n v="7"/>
    <n v="126.55000000000001"/>
    <x v="1"/>
    <x v="1"/>
  </r>
  <r>
    <n v="51081"/>
    <x v="0"/>
    <n v="9"/>
    <x v="0"/>
    <n v="1"/>
    <n v="8"/>
    <s v="Debit Card"/>
    <s v="Male"/>
    <n v="3"/>
    <n v="3"/>
    <x v="2"/>
    <n v="4"/>
    <x v="0"/>
    <n v="2"/>
    <x v="1"/>
    <n v="12"/>
    <n v="1"/>
    <n v="1"/>
    <n v="0"/>
    <n v="113.93"/>
    <x v="1"/>
    <x v="1"/>
  </r>
  <r>
    <n v="51082"/>
    <x v="1"/>
    <n v="0"/>
    <x v="2"/>
    <n v="1"/>
    <n v="14"/>
    <s v="CC"/>
    <s v="Male"/>
    <n v="3"/>
    <n v="3"/>
    <x v="1"/>
    <n v="1"/>
    <x v="0"/>
    <n v="2"/>
    <x v="1"/>
    <n v="20"/>
    <n v="5"/>
    <n v="5"/>
    <n v="7"/>
    <n v="125.69999999999999"/>
    <x v="0"/>
    <x v="1"/>
  </r>
  <r>
    <n v="51083"/>
    <x v="1"/>
    <n v="28"/>
    <x v="1"/>
    <n v="1"/>
    <n v="28"/>
    <s v="COD"/>
    <s v="Male"/>
    <n v="3"/>
    <n v="4"/>
    <x v="1"/>
    <n v="4"/>
    <x v="2"/>
    <n v="6"/>
    <x v="1"/>
    <n v="12"/>
    <n v="1"/>
    <n v="1"/>
    <n v="2"/>
    <n v="135.37"/>
    <x v="3"/>
    <x v="1"/>
  </r>
  <r>
    <n v="51084"/>
    <x v="1"/>
    <n v="7"/>
    <x v="1"/>
    <n v="1"/>
    <n v="11"/>
    <s v="Credit Card"/>
    <s v="Male"/>
    <n v="2"/>
    <n v="4"/>
    <x v="0"/>
    <n v="1"/>
    <x v="2"/>
    <n v="2"/>
    <x v="1"/>
    <n v="14"/>
    <n v="4"/>
    <n v="4"/>
    <n v="13"/>
    <n v="139.86000000000001"/>
    <x v="1"/>
    <x v="1"/>
  </r>
  <r>
    <n v="51085"/>
    <x v="1"/>
    <n v="30"/>
    <x v="0"/>
    <n v="1"/>
    <n v="6"/>
    <s v="Credit Card"/>
    <s v="Male"/>
    <n v="3"/>
    <n v="5"/>
    <x v="4"/>
    <n v="1"/>
    <x v="2"/>
    <n v="4"/>
    <x v="1"/>
    <n v="20"/>
    <n v="0"/>
    <n v="1"/>
    <n v="0"/>
    <n v="208.82999999999998"/>
    <x v="3"/>
    <x v="0"/>
  </r>
  <r>
    <n v="51086"/>
    <x v="1"/>
    <n v="9"/>
    <x v="1"/>
    <n v="1"/>
    <n v="27"/>
    <s v="CC"/>
    <s v="Male"/>
    <n v="3"/>
    <n v="1"/>
    <x v="1"/>
    <n v="4"/>
    <x v="2"/>
    <n v="2"/>
    <x v="1"/>
    <n v="18"/>
    <n v="2"/>
    <n v="2"/>
    <n v="13"/>
    <n v="120.28"/>
    <x v="1"/>
    <x v="1"/>
  </r>
  <r>
    <n v="51087"/>
    <x v="1"/>
    <n v="10"/>
    <x v="2"/>
    <n v="3"/>
    <n v="6"/>
    <s v="Credit Card"/>
    <s v="Male"/>
    <n v="2"/>
    <n v="5"/>
    <x v="0"/>
    <n v="1"/>
    <x v="2"/>
    <n v="2"/>
    <x v="1"/>
    <n v="14"/>
    <n v="0"/>
    <n v="1"/>
    <n v="3"/>
    <n v="195.25"/>
    <x v="1"/>
    <x v="0"/>
  </r>
  <r>
    <n v="51088"/>
    <x v="1"/>
    <n v="7"/>
    <x v="1"/>
    <n v="1"/>
    <n v="25"/>
    <s v="Debit Card"/>
    <s v="Female"/>
    <n v="3"/>
    <n v="4"/>
    <x v="1"/>
    <n v="1"/>
    <x v="2"/>
    <n v="2"/>
    <x v="1"/>
    <n v="12"/>
    <n v="3"/>
    <n v="8"/>
    <n v="7"/>
    <n v="129.29"/>
    <x v="1"/>
    <x v="1"/>
  </r>
  <r>
    <n v="51089"/>
    <x v="0"/>
    <n v="9"/>
    <x v="1"/>
    <n v="3"/>
    <n v="13"/>
    <s v="Debit Card"/>
    <s v="Male"/>
    <n v="2"/>
    <n v="3"/>
    <x v="1"/>
    <n v="1"/>
    <x v="2"/>
    <n v="2"/>
    <x v="0"/>
    <n v="21"/>
    <n v="1"/>
    <n v="1"/>
    <n v="2"/>
    <n v="122.75"/>
    <x v="1"/>
    <x v="1"/>
  </r>
  <r>
    <n v="51090"/>
    <x v="1"/>
    <n v="17"/>
    <x v="0"/>
    <n v="1"/>
    <n v="8"/>
    <s v="Debit Card"/>
    <s v="Female"/>
    <n v="3"/>
    <n v="1"/>
    <x v="4"/>
    <n v="1"/>
    <x v="2"/>
    <n v="2"/>
    <x v="0"/>
    <n v="19"/>
    <n v="6"/>
    <n v="6"/>
    <n v="7"/>
    <n v="178.79"/>
    <x v="2"/>
    <x v="0"/>
  </r>
  <r>
    <n v="51091"/>
    <x v="1"/>
    <n v="8"/>
    <x v="2"/>
    <n v="1"/>
    <n v="8"/>
    <s v="Credit Card"/>
    <s v="Male"/>
    <n v="3"/>
    <n v="4"/>
    <x v="2"/>
    <n v="1"/>
    <x v="0"/>
    <n v="1"/>
    <x v="0"/>
    <n v="14"/>
    <n v="1"/>
    <n v="1"/>
    <n v="4"/>
    <n v="149.30000000000001"/>
    <x v="1"/>
    <x v="1"/>
  </r>
  <r>
    <n v="51092"/>
    <x v="1"/>
    <n v="16"/>
    <x v="0"/>
    <n v="3"/>
    <n v="8"/>
    <s v="Credit Card"/>
    <s v="Male"/>
    <n v="3"/>
    <n v="3"/>
    <x v="0"/>
    <n v="1"/>
    <x v="2"/>
    <n v="2"/>
    <x v="0"/>
    <n v="17"/>
    <n v="0"/>
    <n v="8"/>
    <n v="8"/>
    <n v="178.47"/>
    <x v="2"/>
    <x v="0"/>
  </r>
  <r>
    <n v="51093"/>
    <x v="1"/>
    <n v="0"/>
    <x v="1"/>
    <n v="1"/>
    <n v="15"/>
    <s v="Credit Card"/>
    <s v="Male"/>
    <n v="3"/>
    <n v="1"/>
    <x v="2"/>
    <n v="3"/>
    <x v="2"/>
    <n v="2"/>
    <x v="1"/>
    <n v="16"/>
    <n v="0"/>
    <n v="1"/>
    <n v="4"/>
    <n v="144.01"/>
    <x v="0"/>
    <x v="1"/>
  </r>
  <r>
    <n v="51094"/>
    <x v="1"/>
    <n v="14"/>
    <x v="0"/>
    <n v="3"/>
    <n v="12"/>
    <s v="E wallet"/>
    <s v="Male"/>
    <n v="2"/>
    <n v="3"/>
    <x v="4"/>
    <n v="3"/>
    <x v="0"/>
    <n v="2"/>
    <x v="1"/>
    <n v="12"/>
    <n v="6"/>
    <n v="8"/>
    <n v="7"/>
    <n v="192.41"/>
    <x v="2"/>
    <x v="0"/>
  </r>
  <r>
    <n v="51095"/>
    <x v="1"/>
    <n v="2"/>
    <x v="1"/>
    <n v="1"/>
    <n v="15"/>
    <s v="CC"/>
    <s v="Female"/>
    <n v="3"/>
    <n v="3"/>
    <x v="1"/>
    <n v="3"/>
    <x v="2"/>
    <n v="10"/>
    <x v="1"/>
    <n v="17"/>
    <n v="1"/>
    <n v="1"/>
    <n v="2"/>
    <n v="129.74"/>
    <x v="0"/>
    <x v="1"/>
  </r>
  <r>
    <n v="51096"/>
    <x v="1"/>
    <n v="9"/>
    <x v="1"/>
    <n v="3"/>
    <n v="8"/>
    <s v="Debit Card"/>
    <s v="Female"/>
    <n v="2"/>
    <n v="3"/>
    <x v="0"/>
    <n v="1"/>
    <x v="0"/>
    <n v="4"/>
    <x v="1"/>
    <n v="15"/>
    <n v="3"/>
    <n v="6"/>
    <n v="7"/>
    <n v="145.02000000000001"/>
    <x v="1"/>
    <x v="1"/>
  </r>
  <r>
    <n v="51097"/>
    <x v="1"/>
    <n v="18"/>
    <x v="2"/>
    <n v="1"/>
    <n v="6"/>
    <s v="Debit Card"/>
    <s v="Male"/>
    <n v="3"/>
    <n v="4"/>
    <x v="4"/>
    <n v="3"/>
    <x v="2"/>
    <n v="4"/>
    <x v="1"/>
    <n v="23"/>
    <n v="3"/>
    <n v="14"/>
    <n v="4"/>
    <n v="207.48000000000002"/>
    <x v="2"/>
    <x v="0"/>
  </r>
  <r>
    <n v="51098"/>
    <x v="0"/>
    <n v="9"/>
    <x v="0"/>
    <n v="2"/>
    <n v="28"/>
    <s v="UPI"/>
    <s v="Male"/>
    <n v="2"/>
    <n v="5"/>
    <x v="2"/>
    <n v="3"/>
    <x v="2"/>
    <n v="2"/>
    <x v="1"/>
    <n v="11"/>
    <n v="0"/>
    <n v="1"/>
    <n v="0"/>
    <n v="115.55000000000001"/>
    <x v="1"/>
    <x v="1"/>
  </r>
  <r>
    <n v="51099"/>
    <x v="0"/>
    <n v="10"/>
    <x v="2"/>
    <n v="3"/>
    <n v="15"/>
    <s v="Debit Card"/>
    <s v="Male"/>
    <n v="2"/>
    <n v="5"/>
    <x v="5"/>
    <n v="3"/>
    <x v="2"/>
    <n v="8"/>
    <x v="1"/>
    <n v="11"/>
    <n v="1"/>
    <n v="14"/>
    <n v="3"/>
    <n v="229.36"/>
    <x v="1"/>
    <x v="0"/>
  </r>
  <r>
    <n v="51100"/>
    <x v="1"/>
    <n v="9"/>
    <x v="1"/>
    <n v="1"/>
    <n v="23"/>
    <s v="CC"/>
    <s v="Male"/>
    <n v="3"/>
    <n v="5"/>
    <x v="1"/>
    <n v="3"/>
    <x v="2"/>
    <n v="2"/>
    <x v="1"/>
    <n v="15"/>
    <n v="0"/>
    <n v="1"/>
    <n v="2"/>
    <n v="123.05000000000001"/>
    <x v="1"/>
    <x v="1"/>
  </r>
  <r>
    <n v="51101"/>
    <x v="1"/>
    <n v="18"/>
    <x v="0"/>
    <n v="1"/>
    <n v="34"/>
    <s v="Cash on Delivery"/>
    <s v="Female"/>
    <n v="2"/>
    <n v="4"/>
    <x v="5"/>
    <n v="4"/>
    <x v="0"/>
    <n v="2"/>
    <x v="1"/>
    <n v="11"/>
    <n v="1"/>
    <n v="8"/>
    <n v="6"/>
    <n v="267.04000000000002"/>
    <x v="2"/>
    <x v="2"/>
  </r>
  <r>
    <n v="51102"/>
    <x v="1"/>
    <n v="5"/>
    <x v="2"/>
    <n v="1"/>
    <n v="16"/>
    <s v="Debit Card"/>
    <s v="Male"/>
    <n v="2"/>
    <n v="3"/>
    <x v="1"/>
    <n v="3"/>
    <x v="2"/>
    <n v="7"/>
    <x v="1"/>
    <n v="13"/>
    <n v="0"/>
    <n v="1"/>
    <n v="3"/>
    <n v="134.33000000000001"/>
    <x v="0"/>
    <x v="1"/>
  </r>
  <r>
    <n v="51103"/>
    <x v="1"/>
    <n v="4"/>
    <x v="1"/>
    <n v="1"/>
    <n v="8"/>
    <s v="Debit Card"/>
    <s v="Male"/>
    <n v="3"/>
    <n v="3"/>
    <x v="1"/>
    <n v="3"/>
    <x v="2"/>
    <n v="2"/>
    <x v="1"/>
    <n v="14"/>
    <n v="0"/>
    <n v="1"/>
    <n v="3"/>
    <n v="134.77000000000001"/>
    <x v="0"/>
    <x v="1"/>
  </r>
  <r>
    <n v="51104"/>
    <x v="1"/>
    <n v="14"/>
    <x v="2"/>
    <n v="2"/>
    <n v="10"/>
    <s v="UPI"/>
    <s v="Male"/>
    <n v="2"/>
    <n v="5"/>
    <x v="0"/>
    <n v="4"/>
    <x v="2"/>
    <n v="7"/>
    <x v="1"/>
    <n v="19"/>
    <n v="0"/>
    <n v="1"/>
    <n v="2"/>
    <n v="164.3"/>
    <x v="2"/>
    <x v="0"/>
  </r>
  <r>
    <n v="51105"/>
    <x v="1"/>
    <n v="13"/>
    <x v="0"/>
    <n v="1"/>
    <n v="14"/>
    <s v="Debit Card"/>
    <s v="Female"/>
    <n v="3"/>
    <n v="3"/>
    <x v="0"/>
    <n v="5"/>
    <x v="2"/>
    <n v="3"/>
    <x v="0"/>
    <n v="16"/>
    <n v="0"/>
    <n v="1"/>
    <n v="0"/>
    <n v="165.16"/>
    <x v="2"/>
    <x v="0"/>
  </r>
  <r>
    <n v="51106"/>
    <x v="1"/>
    <n v="0"/>
    <x v="1"/>
    <n v="1"/>
    <n v="35"/>
    <s v="Credit Card"/>
    <s v="Male"/>
    <n v="3"/>
    <n v="3"/>
    <x v="2"/>
    <n v="5"/>
    <x v="2"/>
    <n v="2"/>
    <x v="1"/>
    <n v="13"/>
    <n v="1"/>
    <n v="1"/>
    <n v="2"/>
    <n v="139.07"/>
    <x v="0"/>
    <x v="1"/>
  </r>
  <r>
    <n v="51107"/>
    <x v="1"/>
    <n v="19"/>
    <x v="0"/>
    <n v="1"/>
    <n v="19"/>
    <s v="Debit Card"/>
    <s v="Male"/>
    <n v="2"/>
    <n v="3"/>
    <x v="0"/>
    <n v="4"/>
    <x v="0"/>
    <n v="7"/>
    <x v="1"/>
    <n v="14"/>
    <n v="1"/>
    <n v="1"/>
    <n v="9"/>
    <n v="155.62"/>
    <x v="2"/>
    <x v="0"/>
  </r>
  <r>
    <n v="51108"/>
    <x v="1"/>
    <n v="8"/>
    <x v="0"/>
    <n v="1"/>
    <n v="33"/>
    <s v="Debit Card"/>
    <s v="Male"/>
    <n v="2"/>
    <n v="3"/>
    <x v="0"/>
    <n v="3"/>
    <x v="2"/>
    <n v="3"/>
    <x v="1"/>
    <n v="16"/>
    <n v="0"/>
    <n v="1"/>
    <n v="7"/>
    <n v="168.83"/>
    <x v="1"/>
    <x v="0"/>
  </r>
  <r>
    <n v="51109"/>
    <x v="1"/>
    <n v="3"/>
    <x v="1"/>
    <n v="1"/>
    <n v="22"/>
    <s v="Debit Card"/>
    <s v="Male"/>
    <n v="3"/>
    <n v="3"/>
    <x v="1"/>
    <n v="1"/>
    <x v="2"/>
    <n v="2"/>
    <x v="1"/>
    <n v="12"/>
    <n v="0"/>
    <n v="1"/>
    <n v="8"/>
    <n v="128.62"/>
    <x v="0"/>
    <x v="1"/>
  </r>
  <r>
    <n v="51110"/>
    <x v="1"/>
    <n v="20"/>
    <x v="2"/>
    <n v="3"/>
    <n v="8"/>
    <s v="E wallet"/>
    <s v="Male"/>
    <n v="2"/>
    <n v="3"/>
    <x v="0"/>
    <n v="4"/>
    <x v="2"/>
    <n v="8"/>
    <x v="1"/>
    <n v="11"/>
    <n v="0"/>
    <n v="1"/>
    <n v="0"/>
    <n v="149.78"/>
    <x v="2"/>
    <x v="1"/>
  </r>
  <r>
    <n v="51111"/>
    <x v="1"/>
    <n v="19"/>
    <x v="0"/>
    <n v="3"/>
    <n v="8"/>
    <s v="Debit Card"/>
    <s v="Male"/>
    <n v="3"/>
    <n v="3"/>
    <x v="4"/>
    <n v="1"/>
    <x v="2"/>
    <n v="5"/>
    <x v="0"/>
    <n v="12"/>
    <n v="0"/>
    <n v="1"/>
    <n v="3"/>
    <n v="203.68"/>
    <x v="2"/>
    <x v="0"/>
  </r>
  <r>
    <n v="51112"/>
    <x v="0"/>
    <n v="0"/>
    <x v="0"/>
    <n v="3"/>
    <n v="19"/>
    <s v="E wallet"/>
    <s v="Male"/>
    <n v="3"/>
    <n v="4"/>
    <x v="0"/>
    <n v="5"/>
    <x v="2"/>
    <n v="6"/>
    <x v="0"/>
    <n v="13"/>
    <n v="2"/>
    <n v="2"/>
    <n v="2"/>
    <n v="161.34"/>
    <x v="0"/>
    <x v="0"/>
  </r>
  <r>
    <n v="51113"/>
    <x v="0"/>
    <n v="0"/>
    <x v="0"/>
    <n v="3"/>
    <n v="6"/>
    <s v="Debit Card"/>
    <s v="Male"/>
    <n v="2"/>
    <n v="5"/>
    <x v="0"/>
    <n v="4"/>
    <x v="0"/>
    <n v="7"/>
    <x v="1"/>
    <n v="15"/>
    <n v="0"/>
    <n v="1"/>
    <n v="0"/>
    <n v="167.35"/>
    <x v="0"/>
    <x v="0"/>
  </r>
  <r>
    <n v="51114"/>
    <x v="1"/>
    <n v="0"/>
    <x v="1"/>
    <n v="1"/>
    <n v="10"/>
    <s v="CC"/>
    <s v="Female"/>
    <n v="2"/>
    <n v="3"/>
    <x v="1"/>
    <n v="4"/>
    <x v="0"/>
    <n v="2"/>
    <x v="1"/>
    <n v="13"/>
    <n v="1"/>
    <n v="1"/>
    <n v="2"/>
    <n v="132.94999999999999"/>
    <x v="0"/>
    <x v="1"/>
  </r>
  <r>
    <n v="51115"/>
    <x v="1"/>
    <n v="4"/>
    <x v="2"/>
    <n v="1"/>
    <n v="30"/>
    <s v="COD"/>
    <s v="Female"/>
    <n v="1"/>
    <n v="3"/>
    <x v="0"/>
    <n v="1"/>
    <x v="0"/>
    <n v="3"/>
    <x v="1"/>
    <n v="20"/>
    <n v="1"/>
    <n v="1"/>
    <n v="4"/>
    <n v="152.38"/>
    <x v="0"/>
    <x v="0"/>
  </r>
  <r>
    <n v="51116"/>
    <x v="1"/>
    <n v="12"/>
    <x v="2"/>
    <n v="1"/>
    <n v="6"/>
    <s v="Debit Card"/>
    <s v="Male"/>
    <n v="3"/>
    <n v="3"/>
    <x v="0"/>
    <n v="1"/>
    <x v="2"/>
    <n v="2"/>
    <x v="0"/>
    <n v="15"/>
    <n v="3"/>
    <n v="5"/>
    <n v="8"/>
    <n v="164.72"/>
    <x v="1"/>
    <x v="0"/>
  </r>
  <r>
    <n v="51117"/>
    <x v="1"/>
    <n v="5"/>
    <x v="0"/>
    <n v="3"/>
    <n v="25"/>
    <s v="Debit Card"/>
    <s v="Male"/>
    <n v="3"/>
    <n v="5"/>
    <x v="4"/>
    <n v="3"/>
    <x v="2"/>
    <n v="4"/>
    <x v="1"/>
    <n v="13"/>
    <n v="1"/>
    <n v="1"/>
    <n v="2"/>
    <n v="196.1"/>
    <x v="0"/>
    <x v="0"/>
  </r>
  <r>
    <n v="51118"/>
    <x v="1"/>
    <n v="13"/>
    <x v="0"/>
    <n v="3"/>
    <n v="13"/>
    <s v="Credit Card"/>
    <s v="Male"/>
    <n v="2"/>
    <n v="3"/>
    <x v="3"/>
    <n v="4"/>
    <x v="0"/>
    <n v="2"/>
    <x v="1"/>
    <n v="15"/>
    <n v="1"/>
    <n v="12"/>
    <n v="8"/>
    <n v="298.33"/>
    <x v="2"/>
    <x v="2"/>
  </r>
  <r>
    <n v="51119"/>
    <x v="1"/>
    <n v="18"/>
    <x v="0"/>
    <n v="2"/>
    <n v="10"/>
    <s v="Debit Card"/>
    <s v="Female"/>
    <n v="2"/>
    <n v="5"/>
    <x v="4"/>
    <n v="3"/>
    <x v="2"/>
    <n v="5"/>
    <x v="1"/>
    <n v="21"/>
    <n v="1"/>
    <n v="1"/>
    <n v="3"/>
    <n v="197.56"/>
    <x v="2"/>
    <x v="0"/>
  </r>
  <r>
    <n v="51120"/>
    <x v="1"/>
    <n v="3"/>
    <x v="2"/>
    <n v="1"/>
    <n v="8"/>
    <s v="COD"/>
    <s v="Female"/>
    <n v="3"/>
    <n v="4"/>
    <x v="2"/>
    <n v="5"/>
    <x v="0"/>
    <n v="1"/>
    <x v="1"/>
    <n v="16"/>
    <n v="0"/>
    <n v="1"/>
    <n v="7"/>
    <n v="149.68"/>
    <x v="0"/>
    <x v="1"/>
  </r>
  <r>
    <n v="51121"/>
    <x v="1"/>
    <n v="9"/>
    <x v="2"/>
    <n v="2"/>
    <n v="16"/>
    <s v="CC"/>
    <s v="Male"/>
    <n v="2"/>
    <n v="3"/>
    <x v="1"/>
    <n v="1"/>
    <x v="2"/>
    <n v="1"/>
    <x v="1"/>
    <n v="14"/>
    <n v="1"/>
    <n v="2"/>
    <n v="1"/>
    <n v="121.44999999999999"/>
    <x v="1"/>
    <x v="1"/>
  </r>
  <r>
    <n v="51122"/>
    <x v="0"/>
    <n v="9"/>
    <x v="2"/>
    <n v="2"/>
    <n v="14"/>
    <s v="UPI"/>
    <s v="Female"/>
    <n v="3"/>
    <n v="4"/>
    <x v="1"/>
    <n v="1"/>
    <x v="2"/>
    <n v="7"/>
    <x v="1"/>
    <n v="11"/>
    <n v="1"/>
    <n v="1"/>
    <n v="2"/>
    <n v="121.80000000000001"/>
    <x v="1"/>
    <x v="1"/>
  </r>
  <r>
    <n v="51123"/>
    <x v="1"/>
    <n v="4"/>
    <x v="0"/>
    <n v="3"/>
    <n v="11"/>
    <s v="COD"/>
    <s v="Male"/>
    <n v="2"/>
    <n v="3"/>
    <x v="0"/>
    <n v="3"/>
    <x v="2"/>
    <n v="2"/>
    <x v="1"/>
    <n v="19"/>
    <n v="0"/>
    <n v="1"/>
    <n v="2"/>
    <n v="183.46"/>
    <x v="0"/>
    <x v="0"/>
  </r>
  <r>
    <n v="51124"/>
    <x v="1"/>
    <n v="0"/>
    <x v="1"/>
    <n v="1"/>
    <n v="14"/>
    <s v="CC"/>
    <s v="Female"/>
    <n v="3"/>
    <n v="3"/>
    <x v="1"/>
    <n v="1"/>
    <x v="0"/>
    <n v="2"/>
    <x v="1"/>
    <n v="11"/>
    <n v="1"/>
    <n v="1"/>
    <n v="4"/>
    <n v="134.44999999999999"/>
    <x v="0"/>
    <x v="1"/>
  </r>
  <r>
    <n v="51125"/>
    <x v="0"/>
    <n v="0"/>
    <x v="1"/>
    <n v="3"/>
    <n v="15"/>
    <s v="E wallet"/>
    <s v="Female"/>
    <n v="3"/>
    <n v="5"/>
    <x v="1"/>
    <n v="4"/>
    <x v="0"/>
    <n v="2"/>
    <x v="1"/>
    <n v="13"/>
    <n v="1"/>
    <n v="2"/>
    <n v="2"/>
    <n v="127.6"/>
    <x v="0"/>
    <x v="1"/>
  </r>
  <r>
    <n v="51126"/>
    <x v="1"/>
    <n v="2"/>
    <x v="2"/>
    <n v="1"/>
    <n v="6"/>
    <s v="Debit Card"/>
    <s v="Male"/>
    <n v="3"/>
    <n v="1"/>
    <x v="0"/>
    <n v="3"/>
    <x v="0"/>
    <n v="9"/>
    <x v="0"/>
    <n v="12"/>
    <n v="0"/>
    <n v="1"/>
    <n v="2"/>
    <n v="162.94"/>
    <x v="0"/>
    <x v="0"/>
  </r>
  <r>
    <n v="51127"/>
    <x v="1"/>
    <n v="3"/>
    <x v="0"/>
    <n v="3"/>
    <n v="21"/>
    <s v="E wallet"/>
    <s v="Male"/>
    <n v="3"/>
    <n v="4"/>
    <x v="4"/>
    <n v="5"/>
    <x v="2"/>
    <n v="3"/>
    <x v="1"/>
    <n v="11"/>
    <n v="0"/>
    <n v="1"/>
    <n v="7"/>
    <n v="171.4"/>
    <x v="0"/>
    <x v="0"/>
  </r>
  <r>
    <n v="51128"/>
    <x v="1"/>
    <n v="7"/>
    <x v="1"/>
    <n v="1"/>
    <n v="8"/>
    <s v="CC"/>
    <s v="Male"/>
    <n v="3"/>
    <n v="1"/>
    <x v="1"/>
    <n v="1"/>
    <x v="2"/>
    <n v="1"/>
    <x v="0"/>
    <n v="14"/>
    <n v="0"/>
    <n v="1"/>
    <n v="2"/>
    <n v="129.32"/>
    <x v="1"/>
    <x v="1"/>
  </r>
  <r>
    <n v="51129"/>
    <x v="1"/>
    <n v="6"/>
    <x v="2"/>
    <n v="3"/>
    <n v="8"/>
    <s v="E wallet"/>
    <s v="Female"/>
    <n v="3"/>
    <n v="3"/>
    <x v="0"/>
    <n v="4"/>
    <x v="0"/>
    <n v="9"/>
    <x v="1"/>
    <n v="15"/>
    <n v="0"/>
    <n v="1"/>
    <n v="7"/>
    <n v="151.47"/>
    <x v="0"/>
    <x v="0"/>
  </r>
  <r>
    <n v="51130"/>
    <x v="1"/>
    <n v="22"/>
    <x v="1"/>
    <n v="3"/>
    <n v="17"/>
    <s v="E wallet"/>
    <s v="Female"/>
    <n v="3"/>
    <n v="3"/>
    <x v="0"/>
    <n v="1"/>
    <x v="0"/>
    <n v="4"/>
    <x v="1"/>
    <n v="12"/>
    <n v="0"/>
    <n v="1"/>
    <n v="4"/>
    <n v="145.07"/>
    <x v="2"/>
    <x v="1"/>
  </r>
  <r>
    <n v="51131"/>
    <x v="0"/>
    <n v="0"/>
    <x v="0"/>
    <n v="3"/>
    <n v="22"/>
    <s v="Debit Card"/>
    <s v="Female"/>
    <n v="3"/>
    <n v="3"/>
    <x v="4"/>
    <n v="5"/>
    <x v="0"/>
    <n v="3"/>
    <x v="0"/>
    <n v="20"/>
    <n v="0"/>
    <n v="1"/>
    <n v="0"/>
    <n v="185.64"/>
    <x v="0"/>
    <x v="0"/>
  </r>
  <r>
    <n v="51132"/>
    <x v="1"/>
    <n v="11"/>
    <x v="2"/>
    <n v="1"/>
    <n v="14"/>
    <s v="CC"/>
    <s v="Female"/>
    <n v="3"/>
    <n v="4"/>
    <x v="1"/>
    <n v="4"/>
    <x v="2"/>
    <n v="5"/>
    <x v="1"/>
    <n v="14"/>
    <n v="0"/>
    <n v="1"/>
    <n v="5"/>
    <n v="124.68"/>
    <x v="1"/>
    <x v="1"/>
  </r>
  <r>
    <n v="51133"/>
    <x v="0"/>
    <n v="0"/>
    <x v="0"/>
    <n v="3"/>
    <n v="22"/>
    <s v="E wallet"/>
    <s v="Male"/>
    <n v="3"/>
    <n v="3"/>
    <x v="4"/>
    <n v="3"/>
    <x v="2"/>
    <n v="3"/>
    <x v="1"/>
    <n v="13"/>
    <n v="1"/>
    <n v="1"/>
    <n v="0"/>
    <n v="181.61"/>
    <x v="0"/>
    <x v="0"/>
  </r>
  <r>
    <n v="51134"/>
    <x v="1"/>
    <n v="9"/>
    <x v="1"/>
    <n v="1"/>
    <n v="10"/>
    <s v="Cash on Delivery"/>
    <s v="Female"/>
    <n v="3"/>
    <n v="4"/>
    <x v="1"/>
    <n v="5"/>
    <x v="2"/>
    <n v="2"/>
    <x v="1"/>
    <n v="13"/>
    <n v="0"/>
    <n v="1"/>
    <n v="0"/>
    <n v="121.09"/>
    <x v="1"/>
    <x v="1"/>
  </r>
  <r>
    <n v="51135"/>
    <x v="1"/>
    <n v="0"/>
    <x v="0"/>
    <n v="1"/>
    <n v="22"/>
    <s v="Debit Card"/>
    <s v="Male"/>
    <n v="2"/>
    <n v="1"/>
    <x v="0"/>
    <n v="3"/>
    <x v="2"/>
    <n v="4"/>
    <x v="1"/>
    <n v="16"/>
    <n v="1"/>
    <n v="1"/>
    <n v="7"/>
    <n v="152.94"/>
    <x v="0"/>
    <x v="0"/>
  </r>
  <r>
    <n v="51136"/>
    <x v="1"/>
    <n v="5"/>
    <x v="2"/>
    <n v="1"/>
    <n v="11"/>
    <s v="COD"/>
    <s v="Male"/>
    <n v="3"/>
    <n v="3"/>
    <x v="1"/>
    <n v="4"/>
    <x v="0"/>
    <n v="3"/>
    <x v="1"/>
    <n v="14"/>
    <n v="1"/>
    <n v="1"/>
    <n v="7"/>
    <n v="127.18"/>
    <x v="0"/>
    <x v="1"/>
  </r>
  <r>
    <n v="51137"/>
    <x v="1"/>
    <n v="11"/>
    <x v="0"/>
    <n v="1"/>
    <n v="24"/>
    <s v="Credit Card"/>
    <s v="Male"/>
    <n v="2"/>
    <n v="5"/>
    <x v="0"/>
    <n v="1"/>
    <x v="2"/>
    <n v="4"/>
    <x v="0"/>
    <n v="16"/>
    <n v="0"/>
    <n v="1"/>
    <n v="0"/>
    <n v="158.11000000000001"/>
    <x v="1"/>
    <x v="0"/>
  </r>
  <r>
    <n v="51138"/>
    <x v="0"/>
    <n v="6"/>
    <x v="2"/>
    <n v="1"/>
    <n v="14"/>
    <s v="COD"/>
    <s v="Male"/>
    <n v="2"/>
    <n v="4"/>
    <x v="1"/>
    <n v="3"/>
    <x v="2"/>
    <n v="10"/>
    <x v="0"/>
    <n v="16"/>
    <n v="1"/>
    <n v="1"/>
    <n v="0"/>
    <n v="124.37"/>
    <x v="0"/>
    <x v="1"/>
  </r>
  <r>
    <n v="51139"/>
    <x v="1"/>
    <n v="15"/>
    <x v="1"/>
    <n v="1"/>
    <n v="18"/>
    <s v="CC"/>
    <s v="Male"/>
    <n v="3"/>
    <n v="3"/>
    <x v="1"/>
    <n v="4"/>
    <x v="2"/>
    <n v="9"/>
    <x v="1"/>
    <n v="22"/>
    <n v="1"/>
    <n v="1"/>
    <n v="4"/>
    <n v="127.66"/>
    <x v="2"/>
    <x v="1"/>
  </r>
  <r>
    <n v="51140"/>
    <x v="1"/>
    <n v="28"/>
    <x v="0"/>
    <n v="1"/>
    <n v="8"/>
    <s v="Credit Card"/>
    <s v="Male"/>
    <n v="2"/>
    <n v="4"/>
    <x v="3"/>
    <n v="5"/>
    <x v="2"/>
    <n v="9"/>
    <x v="1"/>
    <n v="12"/>
    <n v="1"/>
    <n v="1"/>
    <n v="0"/>
    <n v="290.38"/>
    <x v="3"/>
    <x v="2"/>
  </r>
  <r>
    <n v="51141"/>
    <x v="1"/>
    <n v="6"/>
    <x v="2"/>
    <n v="1"/>
    <n v="10"/>
    <s v="COD"/>
    <s v="Male"/>
    <n v="3"/>
    <n v="3"/>
    <x v="0"/>
    <n v="4"/>
    <x v="2"/>
    <n v="6"/>
    <x v="1"/>
    <n v="15"/>
    <n v="0"/>
    <n v="1"/>
    <n v="7"/>
    <n v="130.55000000000001"/>
    <x v="0"/>
    <x v="1"/>
  </r>
  <r>
    <n v="51142"/>
    <x v="1"/>
    <n v="9"/>
    <x v="1"/>
    <n v="1"/>
    <n v="15"/>
    <s v="Debit Card"/>
    <s v="Male"/>
    <n v="3"/>
    <n v="3"/>
    <x v="1"/>
    <n v="5"/>
    <x v="2"/>
    <n v="2"/>
    <x v="1"/>
    <n v="20"/>
    <n v="1"/>
    <n v="1"/>
    <n v="4"/>
    <n v="122.88999999999999"/>
    <x v="1"/>
    <x v="1"/>
  </r>
  <r>
    <n v="51143"/>
    <x v="1"/>
    <n v="7"/>
    <x v="2"/>
    <n v="3"/>
    <n v="16"/>
    <s v="Debit Card"/>
    <s v="Male"/>
    <n v="2"/>
    <n v="3"/>
    <x v="0"/>
    <n v="3"/>
    <x v="2"/>
    <n v="2"/>
    <x v="0"/>
    <n v="14"/>
    <n v="1"/>
    <n v="1"/>
    <n v="7"/>
    <n v="140.01"/>
    <x v="1"/>
    <x v="1"/>
  </r>
  <r>
    <n v="51144"/>
    <x v="1"/>
    <n v="26"/>
    <x v="2"/>
    <n v="1"/>
    <n v="6"/>
    <s v="Credit Card"/>
    <s v="Female"/>
    <n v="2"/>
    <n v="4"/>
    <x v="5"/>
    <n v="3"/>
    <x v="2"/>
    <n v="5"/>
    <x v="0"/>
    <n v="20"/>
    <n v="0"/>
    <n v="1"/>
    <n v="3"/>
    <n v="229.64999999999998"/>
    <x v="3"/>
    <x v="0"/>
  </r>
  <r>
    <n v="51145"/>
    <x v="1"/>
    <n v="16"/>
    <x v="1"/>
    <n v="2"/>
    <n v="8"/>
    <s v="Debit Card"/>
    <s v="Male"/>
    <n v="3"/>
    <n v="3"/>
    <x v="1"/>
    <n v="1"/>
    <x v="0"/>
    <n v="1"/>
    <x v="1"/>
    <n v="13"/>
    <n v="0"/>
    <n v="1"/>
    <n v="8"/>
    <n v="135.38999999999999"/>
    <x v="2"/>
    <x v="1"/>
  </r>
  <r>
    <n v="51146"/>
    <x v="1"/>
    <n v="7"/>
    <x v="0"/>
    <n v="3"/>
    <n v="9"/>
    <s v="Debit Card"/>
    <s v="Female"/>
    <n v="2"/>
    <n v="5"/>
    <x v="0"/>
    <n v="1"/>
    <x v="0"/>
    <n v="6"/>
    <x v="1"/>
    <n v="12"/>
    <n v="1"/>
    <n v="2"/>
    <n v="2"/>
    <n v="160.29"/>
    <x v="1"/>
    <x v="0"/>
  </r>
  <r>
    <n v="51147"/>
    <x v="0"/>
    <n v="0"/>
    <x v="1"/>
    <n v="3"/>
    <n v="13"/>
    <s v="E wallet"/>
    <s v="Male"/>
    <n v="3"/>
    <n v="3"/>
    <x v="1"/>
    <n v="4"/>
    <x v="0"/>
    <n v="2"/>
    <x v="1"/>
    <n v="13"/>
    <n v="1"/>
    <n v="1"/>
    <n v="0"/>
    <n v="126.78999999999999"/>
    <x v="0"/>
    <x v="1"/>
  </r>
  <r>
    <n v="51148"/>
    <x v="1"/>
    <n v="11"/>
    <x v="1"/>
    <n v="1"/>
    <n v="12"/>
    <s v="UPI"/>
    <s v="Female"/>
    <n v="2"/>
    <n v="4"/>
    <x v="2"/>
    <n v="3"/>
    <x v="2"/>
    <n v="2"/>
    <x v="1"/>
    <n v="11"/>
    <n v="0"/>
    <n v="1"/>
    <n v="4"/>
    <n v="137.02000000000001"/>
    <x v="1"/>
    <x v="1"/>
  </r>
  <r>
    <n v="51149"/>
    <x v="0"/>
    <n v="0"/>
    <x v="1"/>
    <n v="1"/>
    <n v="14"/>
    <s v="CC"/>
    <s v="Female"/>
    <n v="3"/>
    <n v="3"/>
    <x v="1"/>
    <n v="5"/>
    <x v="2"/>
    <n v="2"/>
    <x v="0"/>
    <n v="17"/>
    <n v="0"/>
    <n v="1"/>
    <n v="0"/>
    <n v="123.97999999999999"/>
    <x v="0"/>
    <x v="1"/>
  </r>
  <r>
    <n v="51150"/>
    <x v="1"/>
    <n v="4"/>
    <x v="0"/>
    <n v="3"/>
    <n v="35"/>
    <s v="E wallet"/>
    <s v="Female"/>
    <n v="3"/>
    <n v="4"/>
    <x v="0"/>
    <n v="1"/>
    <x v="2"/>
    <n v="2"/>
    <x v="1"/>
    <n v="14"/>
    <n v="2"/>
    <n v="5"/>
    <n v="7"/>
    <n v="154.68"/>
    <x v="0"/>
    <x v="0"/>
  </r>
  <r>
    <n v="51151"/>
    <x v="1"/>
    <n v="24"/>
    <x v="0"/>
    <n v="1"/>
    <n v="9"/>
    <s v="Cash on Delivery"/>
    <s v="Female"/>
    <n v="2"/>
    <n v="3"/>
    <x v="4"/>
    <n v="3"/>
    <x v="2"/>
    <n v="3"/>
    <x v="1"/>
    <n v="11"/>
    <n v="2"/>
    <n v="2"/>
    <n v="3"/>
    <n v="231.16000000000003"/>
    <x v="2"/>
    <x v="0"/>
  </r>
  <r>
    <n v="51152"/>
    <x v="1"/>
    <n v="10"/>
    <x v="1"/>
    <n v="3"/>
    <n v="15"/>
    <s v="E wallet"/>
    <s v="Male"/>
    <n v="2"/>
    <n v="4"/>
    <x v="0"/>
    <n v="4"/>
    <x v="2"/>
    <n v="2"/>
    <x v="1"/>
    <n v="14"/>
    <n v="0"/>
    <n v="1"/>
    <n v="3"/>
    <n v="141.88999999999999"/>
    <x v="1"/>
    <x v="1"/>
  </r>
  <r>
    <n v="51153"/>
    <x v="1"/>
    <n v="19"/>
    <x v="0"/>
    <n v="1"/>
    <n v="8"/>
    <s v="Credit Card"/>
    <s v="Male"/>
    <n v="2"/>
    <n v="3"/>
    <x v="3"/>
    <n v="1"/>
    <x v="2"/>
    <n v="8"/>
    <x v="0"/>
    <n v="15"/>
    <n v="1"/>
    <n v="2"/>
    <n v="2"/>
    <n v="293.27999999999997"/>
    <x v="2"/>
    <x v="2"/>
  </r>
  <r>
    <n v="51154"/>
    <x v="1"/>
    <n v="9"/>
    <x v="0"/>
    <n v="1"/>
    <n v="16"/>
    <s v="Debit Card"/>
    <s v="Male"/>
    <n v="2"/>
    <n v="3"/>
    <x v="4"/>
    <n v="5"/>
    <x v="2"/>
    <n v="8"/>
    <x v="0"/>
    <n v="13"/>
    <n v="1"/>
    <n v="5"/>
    <n v="7"/>
    <n v="183.21"/>
    <x v="1"/>
    <x v="0"/>
  </r>
  <r>
    <n v="51155"/>
    <x v="0"/>
    <n v="7"/>
    <x v="2"/>
    <n v="1"/>
    <n v="14"/>
    <s v="CC"/>
    <s v="Male"/>
    <n v="2"/>
    <n v="3"/>
    <x v="1"/>
    <n v="4"/>
    <x v="2"/>
    <n v="2"/>
    <x v="0"/>
    <n v="12"/>
    <n v="1"/>
    <n v="2"/>
    <n v="3"/>
    <n v="123.41999999999999"/>
    <x v="1"/>
    <x v="1"/>
  </r>
  <r>
    <n v="51156"/>
    <x v="1"/>
    <n v="10"/>
    <x v="1"/>
    <n v="2"/>
    <n v="14"/>
    <s v="UPI"/>
    <s v="Male"/>
    <n v="2"/>
    <n v="3"/>
    <x v="0"/>
    <n v="4"/>
    <x v="2"/>
    <n v="3"/>
    <x v="1"/>
    <n v="13"/>
    <n v="4"/>
    <n v="4"/>
    <n v="7"/>
    <n v="140.71"/>
    <x v="1"/>
    <x v="1"/>
  </r>
  <r>
    <n v="51157"/>
    <x v="0"/>
    <n v="0"/>
    <x v="0"/>
    <n v="3"/>
    <n v="33"/>
    <s v="Debit Card"/>
    <s v="Male"/>
    <n v="2"/>
    <n v="3"/>
    <x v="0"/>
    <n v="1"/>
    <x v="0"/>
    <n v="2"/>
    <x v="0"/>
    <n v="18"/>
    <n v="0"/>
    <n v="7"/>
    <n v="7"/>
    <n v="158.13"/>
    <x v="0"/>
    <x v="0"/>
  </r>
  <r>
    <n v="51158"/>
    <x v="1"/>
    <n v="6"/>
    <x v="1"/>
    <n v="1"/>
    <n v="14"/>
    <s v="Debit Card"/>
    <s v="Male"/>
    <n v="3"/>
    <n v="1"/>
    <x v="1"/>
    <n v="5"/>
    <x v="2"/>
    <n v="7"/>
    <x v="1"/>
    <n v="19"/>
    <n v="6"/>
    <n v="7"/>
    <n v="6"/>
    <n v="131.43"/>
    <x v="0"/>
    <x v="1"/>
  </r>
  <r>
    <n v="51159"/>
    <x v="1"/>
    <n v="9"/>
    <x v="1"/>
    <n v="1"/>
    <n v="6"/>
    <s v="Debit Card"/>
    <s v="Male"/>
    <n v="2"/>
    <n v="3"/>
    <x v="1"/>
    <n v="1"/>
    <x v="2"/>
    <n v="2"/>
    <x v="1"/>
    <n v="11"/>
    <n v="0"/>
    <n v="1"/>
    <n v="3"/>
    <n v="120.44"/>
    <x v="1"/>
    <x v="1"/>
  </r>
  <r>
    <n v="51160"/>
    <x v="1"/>
    <n v="12"/>
    <x v="0"/>
    <n v="1"/>
    <n v="16"/>
    <s v="Credit Card"/>
    <s v="Male"/>
    <n v="3"/>
    <n v="3"/>
    <x v="4"/>
    <n v="3"/>
    <x v="0"/>
    <n v="8"/>
    <x v="1"/>
    <n v="21"/>
    <n v="2"/>
    <n v="2"/>
    <n v="2"/>
    <n v="234.64"/>
    <x v="1"/>
    <x v="0"/>
  </r>
  <r>
    <n v="51161"/>
    <x v="1"/>
    <n v="19"/>
    <x v="2"/>
    <n v="3"/>
    <n v="32"/>
    <s v="Debit Card"/>
    <s v="Male"/>
    <n v="3"/>
    <n v="4"/>
    <x v="0"/>
    <n v="4"/>
    <x v="0"/>
    <n v="9"/>
    <x v="1"/>
    <n v="15"/>
    <n v="2"/>
    <n v="2"/>
    <n v="2"/>
    <n v="179.91"/>
    <x v="2"/>
    <x v="0"/>
  </r>
  <r>
    <n v="51162"/>
    <x v="1"/>
    <n v="13"/>
    <x v="1"/>
    <n v="1"/>
    <n v="8"/>
    <s v="Debit Card"/>
    <s v="Female"/>
    <n v="2"/>
    <n v="3"/>
    <x v="1"/>
    <n v="5"/>
    <x v="2"/>
    <n v="5"/>
    <x v="1"/>
    <n v="17"/>
    <n v="1"/>
    <n v="1"/>
    <n v="2"/>
    <n v="133.77000000000001"/>
    <x v="2"/>
    <x v="1"/>
  </r>
  <r>
    <n v="51163"/>
    <x v="1"/>
    <n v="15"/>
    <x v="0"/>
    <n v="1"/>
    <n v="19"/>
    <s v="Credit Card"/>
    <s v="Male"/>
    <n v="3"/>
    <n v="1"/>
    <x v="0"/>
    <n v="5"/>
    <x v="2"/>
    <n v="6"/>
    <x v="1"/>
    <n v="18"/>
    <n v="1"/>
    <n v="1"/>
    <n v="0"/>
    <n v="155.38"/>
    <x v="2"/>
    <x v="0"/>
  </r>
  <r>
    <n v="51164"/>
    <x v="1"/>
    <n v="8"/>
    <x v="2"/>
    <n v="1"/>
    <n v="8"/>
    <s v="Credit Card"/>
    <s v="Male"/>
    <n v="2"/>
    <n v="3"/>
    <x v="0"/>
    <n v="1"/>
    <x v="2"/>
    <n v="3"/>
    <x v="1"/>
    <n v="14"/>
    <n v="0"/>
    <n v="1"/>
    <n v="7"/>
    <n v="157.62"/>
    <x v="1"/>
    <x v="0"/>
  </r>
  <r>
    <n v="51165"/>
    <x v="1"/>
    <n v="11"/>
    <x v="2"/>
    <n v="2"/>
    <n v="14"/>
    <s v="UPI"/>
    <s v="Male"/>
    <n v="3"/>
    <n v="3"/>
    <x v="1"/>
    <n v="4"/>
    <x v="2"/>
    <n v="6"/>
    <x v="1"/>
    <n v="13"/>
    <n v="3"/>
    <n v="3"/>
    <n v="8"/>
    <n v="125.91999999999999"/>
    <x v="1"/>
    <x v="1"/>
  </r>
  <r>
    <n v="51166"/>
    <x v="0"/>
    <n v="0"/>
    <x v="2"/>
    <n v="1"/>
    <n v="15"/>
    <s v="Debit Card"/>
    <s v="Male"/>
    <n v="3"/>
    <n v="3"/>
    <x v="0"/>
    <n v="5"/>
    <x v="2"/>
    <n v="5"/>
    <x v="1"/>
    <n v="17"/>
    <n v="0"/>
    <n v="1"/>
    <n v="7"/>
    <n v="153.46"/>
    <x v="0"/>
    <x v="0"/>
  </r>
  <r>
    <n v="51167"/>
    <x v="0"/>
    <n v="0"/>
    <x v="1"/>
    <n v="1"/>
    <n v="16"/>
    <s v="Credit Card"/>
    <s v="Male"/>
    <n v="2"/>
    <n v="3"/>
    <x v="0"/>
    <n v="5"/>
    <x v="0"/>
    <n v="2"/>
    <x v="1"/>
    <n v="15"/>
    <n v="0"/>
    <n v="1"/>
    <n v="8"/>
    <n v="142.13"/>
    <x v="0"/>
    <x v="1"/>
  </r>
  <r>
    <n v="51168"/>
    <x v="1"/>
    <n v="12"/>
    <x v="2"/>
    <n v="3"/>
    <n v="26"/>
    <s v="Debit Card"/>
    <s v="Male"/>
    <n v="2"/>
    <n v="3"/>
    <x v="0"/>
    <n v="1"/>
    <x v="2"/>
    <n v="3"/>
    <x v="1"/>
    <n v="18"/>
    <n v="1"/>
    <n v="2"/>
    <n v="2"/>
    <n v="141.27000000000001"/>
    <x v="1"/>
    <x v="1"/>
  </r>
  <r>
    <n v="51169"/>
    <x v="1"/>
    <n v="16"/>
    <x v="2"/>
    <n v="1"/>
    <n v="14"/>
    <s v="Debit Card"/>
    <s v="Male"/>
    <n v="2"/>
    <n v="3"/>
    <x v="1"/>
    <n v="3"/>
    <x v="0"/>
    <n v="5"/>
    <x v="1"/>
    <n v="13"/>
    <n v="0"/>
    <n v="1"/>
    <n v="2"/>
    <n v="124.38"/>
    <x v="2"/>
    <x v="1"/>
  </r>
  <r>
    <n v="51170"/>
    <x v="1"/>
    <n v="14"/>
    <x v="0"/>
    <n v="1"/>
    <n v="11"/>
    <s v="Debit Card"/>
    <s v="Male"/>
    <n v="2"/>
    <n v="1"/>
    <x v="0"/>
    <n v="4"/>
    <x v="0"/>
    <n v="4"/>
    <x v="1"/>
    <n v="12"/>
    <n v="1"/>
    <n v="1"/>
    <n v="2"/>
    <n v="168.7"/>
    <x v="2"/>
    <x v="0"/>
  </r>
  <r>
    <n v="51171"/>
    <x v="1"/>
    <n v="14"/>
    <x v="0"/>
    <n v="3"/>
    <n v="10"/>
    <s v="E wallet"/>
    <s v="Female"/>
    <n v="2"/>
    <n v="3"/>
    <x v="4"/>
    <n v="3"/>
    <x v="2"/>
    <n v="1"/>
    <x v="0"/>
    <n v="13"/>
    <n v="0"/>
    <n v="13"/>
    <n v="5"/>
    <n v="204.47"/>
    <x v="2"/>
    <x v="0"/>
  </r>
  <r>
    <n v="51172"/>
    <x v="1"/>
    <n v="3"/>
    <x v="0"/>
    <n v="1"/>
    <n v="16"/>
    <s v="Credit Card"/>
    <s v="Female"/>
    <n v="3"/>
    <n v="3"/>
    <x v="4"/>
    <n v="3"/>
    <x v="0"/>
    <n v="10"/>
    <x v="1"/>
    <n v="14"/>
    <n v="0"/>
    <n v="1"/>
    <n v="2"/>
    <n v="196.67"/>
    <x v="0"/>
    <x v="0"/>
  </r>
  <r>
    <n v="51173"/>
    <x v="0"/>
    <n v="9"/>
    <x v="1"/>
    <n v="2"/>
    <n v="26"/>
    <s v="CC"/>
    <s v="Female"/>
    <n v="3"/>
    <n v="3"/>
    <x v="1"/>
    <n v="4"/>
    <x v="2"/>
    <n v="1"/>
    <x v="0"/>
    <n v="11"/>
    <n v="0"/>
    <n v="1"/>
    <n v="4"/>
    <n v="121.47999999999999"/>
    <x v="1"/>
    <x v="1"/>
  </r>
  <r>
    <n v="51174"/>
    <x v="0"/>
    <n v="9"/>
    <x v="0"/>
    <n v="1"/>
    <n v="27"/>
    <s v="Credit Card"/>
    <s v="Female"/>
    <n v="3"/>
    <n v="3"/>
    <x v="0"/>
    <n v="4"/>
    <x v="2"/>
    <n v="5"/>
    <x v="1"/>
    <n v="22"/>
    <n v="1"/>
    <n v="3"/>
    <n v="7"/>
    <n v="189.26"/>
    <x v="1"/>
    <x v="0"/>
  </r>
  <r>
    <n v="51175"/>
    <x v="1"/>
    <n v="13"/>
    <x v="0"/>
    <n v="1"/>
    <n v="6"/>
    <s v="Debit Card"/>
    <s v="Female"/>
    <n v="2"/>
    <n v="3"/>
    <x v="0"/>
    <n v="1"/>
    <x v="2"/>
    <n v="5"/>
    <x v="1"/>
    <n v="17"/>
    <n v="0"/>
    <n v="1"/>
    <n v="3"/>
    <n v="165.13"/>
    <x v="2"/>
    <x v="0"/>
  </r>
  <r>
    <n v="51176"/>
    <x v="1"/>
    <n v="7"/>
    <x v="0"/>
    <n v="3"/>
    <n v="14"/>
    <s v="COD"/>
    <s v="Male"/>
    <n v="3"/>
    <n v="1"/>
    <x v="0"/>
    <n v="3"/>
    <x v="2"/>
    <n v="2"/>
    <x v="1"/>
    <n v="21"/>
    <n v="0"/>
    <n v="4"/>
    <n v="8"/>
    <n v="167.99"/>
    <x v="1"/>
    <x v="0"/>
  </r>
  <r>
    <n v="51177"/>
    <x v="1"/>
    <n v="30"/>
    <x v="2"/>
    <n v="3"/>
    <n v="8"/>
    <s v="Credit Card"/>
    <s v="Male"/>
    <n v="2"/>
    <n v="3"/>
    <x v="5"/>
    <n v="4"/>
    <x v="2"/>
    <n v="5"/>
    <x v="1"/>
    <n v="22"/>
    <n v="10"/>
    <n v="14"/>
    <n v="14"/>
    <n v="0"/>
    <x v="3"/>
    <x v="1"/>
  </r>
  <r>
    <n v="51178"/>
    <x v="1"/>
    <n v="8"/>
    <x v="1"/>
    <n v="1"/>
    <n v="29"/>
    <s v="CC"/>
    <s v="Male"/>
    <n v="3"/>
    <n v="5"/>
    <x v="1"/>
    <n v="3"/>
    <x v="2"/>
    <n v="1"/>
    <x v="1"/>
    <n v="16"/>
    <n v="1"/>
    <n v="1"/>
    <n v="3"/>
    <n v="127.05000000000001"/>
    <x v="1"/>
    <x v="1"/>
  </r>
  <r>
    <n v="51179"/>
    <x v="1"/>
    <n v="20"/>
    <x v="0"/>
    <n v="1"/>
    <n v="10"/>
    <s v="Debit Card"/>
    <s v="Female"/>
    <n v="3"/>
    <n v="4"/>
    <x v="4"/>
    <n v="4"/>
    <x v="2"/>
    <n v="9"/>
    <x v="0"/>
    <n v="12"/>
    <n v="2"/>
    <n v="14"/>
    <n v="10"/>
    <n v="203.33"/>
    <x v="2"/>
    <x v="0"/>
  </r>
  <r>
    <n v="51180"/>
    <x v="1"/>
    <n v="13"/>
    <x v="1"/>
    <n v="1"/>
    <n v="18"/>
    <s v="Debit Card"/>
    <s v="Female"/>
    <n v="2"/>
    <n v="3"/>
    <x v="0"/>
    <n v="5"/>
    <x v="2"/>
    <n v="3"/>
    <x v="1"/>
    <n v="12"/>
    <n v="7"/>
    <n v="7"/>
    <n v="7"/>
    <n v="144.47999999999999"/>
    <x v="2"/>
    <x v="1"/>
  </r>
  <r>
    <n v="51181"/>
    <x v="1"/>
    <n v="27"/>
    <x v="0"/>
    <n v="1"/>
    <n v="13"/>
    <s v="Credit Card"/>
    <s v="Female"/>
    <n v="3"/>
    <n v="3"/>
    <x v="0"/>
    <n v="1"/>
    <x v="2"/>
    <n v="5"/>
    <x v="1"/>
    <n v="15"/>
    <n v="1"/>
    <n v="1"/>
    <n v="7"/>
    <n v="168.54"/>
    <x v="3"/>
    <x v="0"/>
  </r>
  <r>
    <n v="51182"/>
    <x v="1"/>
    <n v="4"/>
    <x v="2"/>
    <n v="3"/>
    <n v="13"/>
    <s v="E wallet"/>
    <s v="Female"/>
    <n v="3"/>
    <n v="3"/>
    <x v="4"/>
    <n v="5"/>
    <x v="2"/>
    <n v="3"/>
    <x v="1"/>
    <n v="14"/>
    <n v="2"/>
    <n v="2"/>
    <n v="2"/>
    <n v="196.37"/>
    <x v="0"/>
    <x v="0"/>
  </r>
  <r>
    <n v="51183"/>
    <x v="1"/>
    <n v="1"/>
    <x v="1"/>
    <n v="1"/>
    <n v="6"/>
    <s v="Credit Card"/>
    <s v="Female"/>
    <n v="3"/>
    <n v="3"/>
    <x v="2"/>
    <n v="5"/>
    <x v="2"/>
    <n v="2"/>
    <x v="1"/>
    <n v="25"/>
    <n v="1"/>
    <n v="1"/>
    <n v="2"/>
    <n v="135.91"/>
    <x v="0"/>
    <x v="1"/>
  </r>
  <r>
    <n v="51184"/>
    <x v="1"/>
    <n v="11"/>
    <x v="0"/>
    <n v="3"/>
    <n v="8"/>
    <s v="E wallet"/>
    <s v="Female"/>
    <n v="3"/>
    <n v="5"/>
    <x v="0"/>
    <n v="1"/>
    <x v="2"/>
    <n v="3"/>
    <x v="0"/>
    <n v="20"/>
    <n v="0"/>
    <n v="1"/>
    <n v="3"/>
    <n v="154.05000000000001"/>
    <x v="1"/>
    <x v="0"/>
  </r>
  <r>
    <n v="51185"/>
    <x v="1"/>
    <n v="0"/>
    <x v="1"/>
    <n v="3"/>
    <n v="16"/>
    <s v="Credit Card"/>
    <s v="Male"/>
    <n v="2"/>
    <n v="3"/>
    <x v="0"/>
    <n v="1"/>
    <x v="0"/>
    <n v="2"/>
    <x v="1"/>
    <n v="13"/>
    <n v="0"/>
    <n v="1"/>
    <n v="2"/>
    <n v="146.84"/>
    <x v="0"/>
    <x v="1"/>
  </r>
  <r>
    <n v="51186"/>
    <x v="1"/>
    <n v="30"/>
    <x v="2"/>
    <n v="1"/>
    <n v="21"/>
    <s v="Debit Card"/>
    <s v="Male"/>
    <n v="2"/>
    <n v="3"/>
    <x v="5"/>
    <n v="3"/>
    <x v="2"/>
    <n v="3"/>
    <x v="0"/>
    <n v="14"/>
    <n v="1"/>
    <n v="2"/>
    <n v="2"/>
    <n v="257.87"/>
    <x v="3"/>
    <x v="2"/>
  </r>
  <r>
    <n v="51187"/>
    <x v="1"/>
    <n v="9"/>
    <x v="2"/>
    <n v="1"/>
    <n v="20"/>
    <s v="Credit Card"/>
    <s v="Female"/>
    <n v="2"/>
    <n v="3"/>
    <x v="2"/>
    <n v="3"/>
    <x v="0"/>
    <n v="2"/>
    <x v="1"/>
    <n v="16"/>
    <n v="1"/>
    <n v="1"/>
    <n v="0"/>
    <n v="115.13999999999999"/>
    <x v="1"/>
    <x v="1"/>
  </r>
  <r>
    <n v="51188"/>
    <x v="0"/>
    <n v="0"/>
    <x v="1"/>
    <n v="2"/>
    <n v="24"/>
    <s v="UPI"/>
    <s v="Male"/>
    <n v="3"/>
    <n v="1"/>
    <x v="1"/>
    <n v="5"/>
    <x v="2"/>
    <n v="1"/>
    <x v="1"/>
    <n v="17"/>
    <n v="1"/>
    <n v="1"/>
    <n v="0"/>
    <n v="129.56"/>
    <x v="0"/>
    <x v="1"/>
  </r>
  <r>
    <n v="51189"/>
    <x v="0"/>
    <n v="0"/>
    <x v="1"/>
    <n v="2"/>
    <n v="14"/>
    <s v="UPI"/>
    <s v="Male"/>
    <n v="2"/>
    <n v="4"/>
    <x v="1"/>
    <n v="5"/>
    <x v="2"/>
    <n v="5"/>
    <x v="0"/>
    <n v="15"/>
    <n v="1"/>
    <n v="2"/>
    <n v="0"/>
    <n v="123.35"/>
    <x v="0"/>
    <x v="1"/>
  </r>
  <r>
    <n v="51190"/>
    <x v="1"/>
    <n v="18"/>
    <x v="2"/>
    <n v="3"/>
    <n v="8"/>
    <s v="Debit Card"/>
    <s v="Female"/>
    <n v="3"/>
    <n v="3"/>
    <x v="0"/>
    <n v="3"/>
    <x v="2"/>
    <n v="5"/>
    <x v="1"/>
    <n v="22"/>
    <n v="3"/>
    <n v="5"/>
    <n v="7"/>
    <n v="151.54"/>
    <x v="2"/>
    <x v="0"/>
  </r>
  <r>
    <n v="51191"/>
    <x v="1"/>
    <n v="9"/>
    <x v="0"/>
    <n v="1"/>
    <n v="8"/>
    <s v="UPI"/>
    <s v="Female"/>
    <n v="3"/>
    <n v="3"/>
    <x v="0"/>
    <n v="4"/>
    <x v="2"/>
    <n v="5"/>
    <x v="0"/>
    <n v="22"/>
    <n v="0"/>
    <n v="1"/>
    <n v="0"/>
    <n v="169.62"/>
    <x v="1"/>
    <x v="0"/>
  </r>
  <r>
    <n v="51192"/>
    <x v="1"/>
    <n v="16"/>
    <x v="2"/>
    <n v="3"/>
    <n v="8"/>
    <s v="Debit Card"/>
    <s v="Male"/>
    <n v="3"/>
    <n v="3"/>
    <x v="0"/>
    <n v="1"/>
    <x v="2"/>
    <n v="2"/>
    <x v="1"/>
    <n v="20"/>
    <n v="5"/>
    <n v="7"/>
    <n v="7"/>
    <n v="156.75"/>
    <x v="2"/>
    <x v="0"/>
  </r>
  <r>
    <n v="51193"/>
    <x v="1"/>
    <n v="0"/>
    <x v="2"/>
    <n v="1"/>
    <n v="14"/>
    <s v="Debit Card"/>
    <s v="Female"/>
    <n v="2"/>
    <n v="3"/>
    <x v="1"/>
    <n v="1"/>
    <x v="0"/>
    <n v="1"/>
    <x v="0"/>
    <n v="14"/>
    <n v="1"/>
    <n v="1"/>
    <n v="2"/>
    <n v="123.78999999999999"/>
    <x v="0"/>
    <x v="1"/>
  </r>
  <r>
    <n v="51194"/>
    <x v="1"/>
    <n v="2"/>
    <x v="2"/>
    <n v="1"/>
    <n v="26"/>
    <s v="Credit Card"/>
    <s v="Male"/>
    <n v="2"/>
    <n v="3"/>
    <x v="2"/>
    <n v="1"/>
    <x v="2"/>
    <n v="2"/>
    <x v="1"/>
    <n v="13"/>
    <n v="1"/>
    <n v="3"/>
    <n v="10"/>
    <n v="138.12"/>
    <x v="0"/>
    <x v="1"/>
  </r>
  <r>
    <n v="51195"/>
    <x v="1"/>
    <n v="5"/>
    <x v="2"/>
    <n v="3"/>
    <n v="16"/>
    <s v="E wallet"/>
    <s v="Male"/>
    <n v="3"/>
    <n v="3"/>
    <x v="0"/>
    <n v="1"/>
    <x v="0"/>
    <n v="9"/>
    <x v="1"/>
    <n v="13"/>
    <n v="1"/>
    <n v="1"/>
    <n v="0"/>
    <n v="146.47999999999999"/>
    <x v="0"/>
    <x v="1"/>
  </r>
  <r>
    <n v="51196"/>
    <x v="1"/>
    <n v="15"/>
    <x v="2"/>
    <n v="1"/>
    <n v="16"/>
    <s v="COD"/>
    <s v="Male"/>
    <n v="3"/>
    <n v="3"/>
    <x v="1"/>
    <n v="3"/>
    <x v="2"/>
    <n v="4"/>
    <x v="1"/>
    <n v="22"/>
    <n v="1"/>
    <n v="3"/>
    <n v="3"/>
    <n v="129.36000000000001"/>
    <x v="2"/>
    <x v="1"/>
  </r>
  <r>
    <n v="51197"/>
    <x v="1"/>
    <n v="9"/>
    <x v="1"/>
    <n v="1"/>
    <n v="15"/>
    <s v="Debit Card"/>
    <s v="Female"/>
    <n v="3"/>
    <n v="3"/>
    <x v="1"/>
    <n v="3"/>
    <x v="0"/>
    <n v="5"/>
    <x v="1"/>
    <n v="12"/>
    <n v="1"/>
    <n v="2"/>
    <n v="0"/>
    <n v="121.05000000000001"/>
    <x v="1"/>
    <x v="1"/>
  </r>
  <r>
    <n v="51198"/>
    <x v="1"/>
    <n v="19"/>
    <x v="0"/>
    <n v="1"/>
    <n v="8"/>
    <s v="Debit Card"/>
    <s v="Male"/>
    <n v="2"/>
    <n v="3"/>
    <x v="4"/>
    <n v="1"/>
    <x v="2"/>
    <n v="4"/>
    <x v="1"/>
    <n v="14"/>
    <n v="1"/>
    <n v="4"/>
    <n v="7"/>
    <n v="185.78"/>
    <x v="2"/>
    <x v="0"/>
  </r>
  <r>
    <n v="51199"/>
    <x v="1"/>
    <n v="1"/>
    <x v="2"/>
    <n v="2"/>
    <n v="6"/>
    <s v="Debit Card"/>
    <s v="Male"/>
    <n v="3"/>
    <n v="3"/>
    <x v="1"/>
    <n v="1"/>
    <x v="2"/>
    <n v="2"/>
    <x v="1"/>
    <n v="15"/>
    <n v="0"/>
    <n v="2"/>
    <n v="2"/>
    <n v="127.06"/>
    <x v="0"/>
    <x v="1"/>
  </r>
  <r>
    <n v="51200"/>
    <x v="1"/>
    <n v="2"/>
    <x v="0"/>
    <n v="1"/>
    <n v="35"/>
    <s v="Debit Card"/>
    <s v="Male"/>
    <n v="3"/>
    <n v="5"/>
    <x v="0"/>
    <n v="3"/>
    <x v="2"/>
    <n v="9"/>
    <x v="1"/>
    <n v="17"/>
    <n v="1"/>
    <n v="1"/>
    <n v="6"/>
    <n v="163.84"/>
    <x v="0"/>
    <x v="0"/>
  </r>
  <r>
    <n v="51201"/>
    <x v="1"/>
    <n v="15"/>
    <x v="1"/>
    <n v="1"/>
    <n v="14"/>
    <s v="Debit Card"/>
    <s v="Male"/>
    <n v="2"/>
    <n v="3"/>
    <x v="2"/>
    <n v="3"/>
    <x v="0"/>
    <n v="5"/>
    <x v="1"/>
    <n v="13"/>
    <n v="1"/>
    <n v="1"/>
    <n v="0"/>
    <n v="139.68"/>
    <x v="2"/>
    <x v="1"/>
  </r>
  <r>
    <n v="51202"/>
    <x v="0"/>
    <n v="0"/>
    <x v="0"/>
    <n v="3"/>
    <n v="8"/>
    <s v="E wallet"/>
    <s v="Male"/>
    <n v="2"/>
    <n v="4"/>
    <x v="0"/>
    <n v="4"/>
    <x v="0"/>
    <n v="8"/>
    <x v="0"/>
    <n v="12"/>
    <n v="2"/>
    <n v="2"/>
    <n v="2"/>
    <n v="199.07"/>
    <x v="0"/>
    <x v="0"/>
  </r>
  <r>
    <n v="51203"/>
    <x v="1"/>
    <n v="19"/>
    <x v="0"/>
    <n v="3"/>
    <n v="9"/>
    <s v="Cash on Delivery"/>
    <s v="Female"/>
    <n v="2"/>
    <n v="1"/>
    <x v="5"/>
    <n v="5"/>
    <x v="2"/>
    <n v="3"/>
    <x v="1"/>
    <n v="12"/>
    <n v="1"/>
    <n v="2"/>
    <n v="8"/>
    <n v="232.25"/>
    <x v="2"/>
    <x v="0"/>
  </r>
  <r>
    <n v="51204"/>
    <x v="1"/>
    <n v="0"/>
    <x v="1"/>
    <n v="3"/>
    <n v="29"/>
    <s v="Credit Card"/>
    <s v="Female"/>
    <n v="2"/>
    <n v="4"/>
    <x v="0"/>
    <n v="3"/>
    <x v="2"/>
    <n v="2"/>
    <x v="1"/>
    <n v="21"/>
    <n v="4"/>
    <n v="5"/>
    <n v="8"/>
    <n v="135.4"/>
    <x v="0"/>
    <x v="1"/>
  </r>
  <r>
    <n v="51205"/>
    <x v="1"/>
    <n v="2"/>
    <x v="1"/>
    <n v="2"/>
    <n v="12"/>
    <s v="CC"/>
    <s v="Male"/>
    <n v="3"/>
    <n v="4"/>
    <x v="1"/>
    <n v="4"/>
    <x v="2"/>
    <n v="2"/>
    <x v="1"/>
    <n v="11"/>
    <n v="1"/>
    <n v="1"/>
    <n v="0"/>
    <n v="128.04"/>
    <x v="0"/>
    <x v="1"/>
  </r>
  <r>
    <n v="51206"/>
    <x v="1"/>
    <n v="16"/>
    <x v="0"/>
    <n v="1"/>
    <n v="12"/>
    <s v="Credit Card"/>
    <s v="Female"/>
    <n v="2"/>
    <n v="4"/>
    <x v="3"/>
    <n v="3"/>
    <x v="2"/>
    <n v="8"/>
    <x v="1"/>
    <n v="15"/>
    <n v="3"/>
    <n v="6"/>
    <n v="14"/>
    <n v="293.92"/>
    <x v="2"/>
    <x v="2"/>
  </r>
  <r>
    <n v="51207"/>
    <x v="1"/>
    <n v="21"/>
    <x v="0"/>
    <n v="1"/>
    <n v="16"/>
    <s v="Debit Card"/>
    <s v="Male"/>
    <n v="3"/>
    <n v="4"/>
    <x v="3"/>
    <n v="4"/>
    <x v="2"/>
    <n v="5"/>
    <x v="1"/>
    <n v="15"/>
    <n v="3"/>
    <n v="12"/>
    <n v="9"/>
    <n v="296.64999999999998"/>
    <x v="2"/>
    <x v="2"/>
  </r>
  <r>
    <n v="51208"/>
    <x v="0"/>
    <n v="0"/>
    <x v="2"/>
    <n v="1"/>
    <n v="14"/>
    <s v="Debit Card"/>
    <s v="Male"/>
    <n v="3"/>
    <n v="4"/>
    <x v="1"/>
    <n v="1"/>
    <x v="0"/>
    <n v="2"/>
    <x v="0"/>
    <n v="24"/>
    <n v="1"/>
    <n v="1"/>
    <n v="0"/>
    <n v="124.38999999999999"/>
    <x v="0"/>
    <x v="1"/>
  </r>
  <r>
    <n v="51209"/>
    <x v="0"/>
    <n v="9"/>
    <x v="0"/>
    <n v="3"/>
    <n v="16"/>
    <s v="Debit Card"/>
    <s v="Female"/>
    <n v="3"/>
    <n v="3"/>
    <x v="4"/>
    <n v="4"/>
    <x v="2"/>
    <n v="6"/>
    <x v="1"/>
    <n v="21"/>
    <n v="0"/>
    <n v="1"/>
    <n v="7"/>
    <n v="173.14"/>
    <x v="1"/>
    <x v="0"/>
  </r>
  <r>
    <n v="51210"/>
    <x v="1"/>
    <n v="0"/>
    <x v="2"/>
    <n v="1"/>
    <n v="21"/>
    <s v="Debit Card"/>
    <s v="Female"/>
    <n v="3"/>
    <n v="4"/>
    <x v="2"/>
    <n v="5"/>
    <x v="2"/>
    <n v="1"/>
    <x v="1"/>
    <n v="19"/>
    <n v="7"/>
    <n v="7"/>
    <n v="3"/>
    <n v="147.74"/>
    <x v="0"/>
    <x v="1"/>
  </r>
  <r>
    <n v="51211"/>
    <x v="1"/>
    <n v="12"/>
    <x v="1"/>
    <n v="1"/>
    <n v="25"/>
    <s v="UPI"/>
    <s v="Male"/>
    <n v="2"/>
    <n v="3"/>
    <x v="0"/>
    <n v="1"/>
    <x v="2"/>
    <n v="9"/>
    <x v="1"/>
    <n v="14"/>
    <n v="1"/>
    <n v="2"/>
    <n v="2"/>
    <n v="139.02000000000001"/>
    <x v="1"/>
    <x v="1"/>
  </r>
  <r>
    <n v="51212"/>
    <x v="1"/>
    <n v="28"/>
    <x v="1"/>
    <n v="1"/>
    <n v="8"/>
    <s v="COD"/>
    <s v="Male"/>
    <n v="3"/>
    <n v="4"/>
    <x v="1"/>
    <n v="1"/>
    <x v="2"/>
    <n v="9"/>
    <x v="1"/>
    <n v="20"/>
    <n v="0"/>
    <n v="1"/>
    <n v="4"/>
    <n v="126.62"/>
    <x v="3"/>
    <x v="1"/>
  </r>
  <r>
    <n v="51213"/>
    <x v="1"/>
    <n v="1"/>
    <x v="1"/>
    <n v="3"/>
    <n v="9"/>
    <s v="CC"/>
    <s v="Female"/>
    <n v="3"/>
    <n v="3"/>
    <x v="1"/>
    <n v="4"/>
    <x v="2"/>
    <n v="2"/>
    <x v="1"/>
    <n v="19"/>
    <n v="1"/>
    <n v="1"/>
    <n v="0"/>
    <n v="128.56"/>
    <x v="0"/>
    <x v="1"/>
  </r>
  <r>
    <n v="51214"/>
    <x v="0"/>
    <n v="0"/>
    <x v="0"/>
    <n v="3"/>
    <n v="15"/>
    <s v="Credit Card"/>
    <s v="Male"/>
    <n v="2"/>
    <n v="3"/>
    <x v="2"/>
    <n v="1"/>
    <x v="0"/>
    <n v="2"/>
    <x v="1"/>
    <n v="13"/>
    <n v="0"/>
    <n v="1"/>
    <n v="0"/>
    <n v="110.81"/>
    <x v="0"/>
    <x v="1"/>
  </r>
  <r>
    <n v="51215"/>
    <x v="0"/>
    <n v="0"/>
    <x v="1"/>
    <n v="1"/>
    <n v="14"/>
    <s v="Debit Card"/>
    <s v="Male"/>
    <n v="3"/>
    <n v="3"/>
    <x v="1"/>
    <n v="4"/>
    <x v="0"/>
    <n v="2"/>
    <x v="0"/>
    <n v="23"/>
    <n v="1"/>
    <n v="1"/>
    <n v="0"/>
    <n v="124.72"/>
    <x v="0"/>
    <x v="1"/>
  </r>
  <r>
    <n v="51216"/>
    <x v="1"/>
    <n v="9"/>
    <x v="0"/>
    <n v="3"/>
    <n v="16"/>
    <s v="COD"/>
    <s v="Female"/>
    <n v="3"/>
    <n v="4"/>
    <x v="0"/>
    <n v="3"/>
    <x v="2"/>
    <n v="2"/>
    <x v="0"/>
    <n v="13"/>
    <n v="1"/>
    <n v="1"/>
    <n v="7"/>
    <n v="156.72999999999999"/>
    <x v="1"/>
    <x v="0"/>
  </r>
  <r>
    <n v="51217"/>
    <x v="1"/>
    <n v="4"/>
    <x v="1"/>
    <n v="1"/>
    <n v="26"/>
    <s v="Debit Card"/>
    <s v="Male"/>
    <n v="2"/>
    <n v="3"/>
    <x v="0"/>
    <n v="3"/>
    <x v="2"/>
    <n v="2"/>
    <x v="1"/>
    <n v="11"/>
    <n v="0"/>
    <n v="1"/>
    <n v="2"/>
    <n v="141.97"/>
    <x v="0"/>
    <x v="1"/>
  </r>
  <r>
    <n v="51218"/>
    <x v="1"/>
    <n v="7"/>
    <x v="0"/>
    <n v="3"/>
    <n v="10"/>
    <s v="Debit Card"/>
    <s v="Male"/>
    <n v="3"/>
    <n v="3"/>
    <x v="4"/>
    <n v="1"/>
    <x v="2"/>
    <n v="3"/>
    <x v="0"/>
    <n v="13"/>
    <n v="0"/>
    <n v="1"/>
    <n v="0"/>
    <n v="197.13"/>
    <x v="1"/>
    <x v="0"/>
  </r>
  <r>
    <n v="51219"/>
    <x v="1"/>
    <n v="9"/>
    <x v="1"/>
    <n v="1"/>
    <n v="13"/>
    <s v="Debit Card"/>
    <s v="Male"/>
    <n v="2"/>
    <n v="3"/>
    <x v="1"/>
    <n v="5"/>
    <x v="0"/>
    <n v="4"/>
    <x v="1"/>
    <n v="14"/>
    <n v="0"/>
    <n v="1"/>
    <n v="2"/>
    <n v="120.62"/>
    <x v="1"/>
    <x v="1"/>
  </r>
  <r>
    <n v="51220"/>
    <x v="1"/>
    <n v="10"/>
    <x v="1"/>
    <n v="1"/>
    <n v="13"/>
    <s v="Credit Card"/>
    <s v="Male"/>
    <n v="3"/>
    <n v="3"/>
    <x v="0"/>
    <n v="5"/>
    <x v="2"/>
    <n v="6"/>
    <x v="0"/>
    <n v="22"/>
    <n v="0"/>
    <n v="1"/>
    <n v="4"/>
    <n v="142.84"/>
    <x v="1"/>
    <x v="1"/>
  </r>
  <r>
    <n v="51221"/>
    <x v="1"/>
    <n v="8"/>
    <x v="1"/>
    <n v="1"/>
    <n v="22"/>
    <s v="UPI"/>
    <s v="Female"/>
    <n v="2"/>
    <n v="4"/>
    <x v="0"/>
    <n v="4"/>
    <x v="2"/>
    <n v="1"/>
    <x v="0"/>
    <n v="11"/>
    <n v="1"/>
    <n v="1"/>
    <n v="2"/>
    <n v="147.88"/>
    <x v="1"/>
    <x v="1"/>
  </r>
  <r>
    <n v="51222"/>
    <x v="1"/>
    <n v="18"/>
    <x v="0"/>
    <n v="1"/>
    <n v="31"/>
    <s v="Debit Card"/>
    <s v="Female"/>
    <n v="3"/>
    <n v="4"/>
    <x v="0"/>
    <n v="1"/>
    <x v="2"/>
    <n v="1"/>
    <x v="1"/>
    <n v="13"/>
    <n v="0"/>
    <n v="3"/>
    <n v="8"/>
    <n v="159.06"/>
    <x v="2"/>
    <x v="0"/>
  </r>
  <r>
    <n v="51223"/>
    <x v="1"/>
    <n v="9"/>
    <x v="2"/>
    <n v="2"/>
    <n v="8"/>
    <s v="UPI"/>
    <s v="Male"/>
    <n v="3"/>
    <n v="4"/>
    <x v="0"/>
    <n v="1"/>
    <x v="0"/>
    <n v="2"/>
    <x v="1"/>
    <n v="21"/>
    <n v="1"/>
    <n v="1"/>
    <n v="8"/>
    <n v="138.86000000000001"/>
    <x v="1"/>
    <x v="1"/>
  </r>
  <r>
    <n v="51224"/>
    <x v="1"/>
    <n v="13"/>
    <x v="0"/>
    <n v="1"/>
    <n v="6"/>
    <s v="Debit Card"/>
    <s v="Male"/>
    <n v="3"/>
    <n v="3"/>
    <x v="5"/>
    <n v="5"/>
    <x v="2"/>
    <n v="3"/>
    <x v="1"/>
    <n v="11"/>
    <n v="1"/>
    <n v="11"/>
    <n v="16"/>
    <n v="268.23"/>
    <x v="2"/>
    <x v="2"/>
  </r>
  <r>
    <n v="51225"/>
    <x v="1"/>
    <n v="0"/>
    <x v="1"/>
    <n v="1"/>
    <n v="6"/>
    <s v="Debit Card"/>
    <s v="Female"/>
    <n v="3"/>
    <n v="4"/>
    <x v="1"/>
    <n v="3"/>
    <x v="2"/>
    <n v="2"/>
    <x v="0"/>
    <n v="13"/>
    <n v="0"/>
    <n v="1"/>
    <n v="0"/>
    <n v="129.33000000000001"/>
    <x v="0"/>
    <x v="1"/>
  </r>
  <r>
    <n v="51226"/>
    <x v="1"/>
    <n v="0"/>
    <x v="0"/>
    <n v="3"/>
    <n v="8"/>
    <s v="Credit Card"/>
    <s v="Female"/>
    <n v="2"/>
    <n v="1"/>
    <x v="0"/>
    <n v="3"/>
    <x v="0"/>
    <n v="1"/>
    <x v="1"/>
    <n v="14"/>
    <n v="0"/>
    <n v="1"/>
    <n v="7"/>
    <n v="165"/>
    <x v="0"/>
    <x v="0"/>
  </r>
  <r>
    <n v="51227"/>
    <x v="1"/>
    <n v="21"/>
    <x v="2"/>
    <n v="1"/>
    <n v="28"/>
    <s v="Credit Card"/>
    <s v="Female"/>
    <n v="2"/>
    <n v="3"/>
    <x v="5"/>
    <n v="1"/>
    <x v="2"/>
    <n v="4"/>
    <x v="1"/>
    <n v="11"/>
    <n v="1"/>
    <n v="4"/>
    <n v="7"/>
    <n v="271.74"/>
    <x v="2"/>
    <x v="2"/>
  </r>
  <r>
    <n v="51228"/>
    <x v="1"/>
    <n v="17"/>
    <x v="0"/>
    <n v="1"/>
    <n v="6"/>
    <s v="Debit Card"/>
    <s v="Male"/>
    <n v="3"/>
    <n v="1"/>
    <x v="0"/>
    <n v="5"/>
    <x v="2"/>
    <n v="3"/>
    <x v="1"/>
    <n v="15"/>
    <n v="2"/>
    <n v="2"/>
    <n v="2"/>
    <n v="150.33000000000001"/>
    <x v="2"/>
    <x v="0"/>
  </r>
  <r>
    <n v="51229"/>
    <x v="0"/>
    <n v="9"/>
    <x v="2"/>
    <n v="1"/>
    <n v="22"/>
    <s v="COD"/>
    <s v="Male"/>
    <n v="2"/>
    <n v="5"/>
    <x v="1"/>
    <n v="5"/>
    <x v="2"/>
    <n v="2"/>
    <x v="0"/>
    <n v="23"/>
    <n v="3"/>
    <n v="3"/>
    <n v="0"/>
    <n v="123.07"/>
    <x v="1"/>
    <x v="1"/>
  </r>
  <r>
    <n v="51230"/>
    <x v="0"/>
    <n v="19"/>
    <x v="1"/>
    <n v="1"/>
    <n v="14"/>
    <s v="Debit Card"/>
    <s v="Male"/>
    <n v="3"/>
    <n v="3"/>
    <x v="1"/>
    <n v="1"/>
    <x v="0"/>
    <n v="2"/>
    <x v="1"/>
    <n v="16"/>
    <n v="0"/>
    <n v="1"/>
    <n v="0"/>
    <n v="125.87"/>
    <x v="2"/>
    <x v="1"/>
  </r>
  <r>
    <n v="51231"/>
    <x v="1"/>
    <n v="9"/>
    <x v="0"/>
    <n v="3"/>
    <n v="23"/>
    <s v="E wallet"/>
    <s v="Male"/>
    <n v="2"/>
    <n v="4"/>
    <x v="0"/>
    <n v="4"/>
    <x v="2"/>
    <n v="3"/>
    <x v="1"/>
    <n v="16"/>
    <n v="1"/>
    <n v="1"/>
    <n v="3"/>
    <n v="155.07"/>
    <x v="1"/>
    <x v="0"/>
  </r>
  <r>
    <n v="51232"/>
    <x v="1"/>
    <n v="14"/>
    <x v="1"/>
    <n v="3"/>
    <n v="14"/>
    <s v="E wallet"/>
    <s v="Female"/>
    <n v="2"/>
    <n v="3"/>
    <x v="0"/>
    <n v="4"/>
    <x v="2"/>
    <n v="6"/>
    <x v="1"/>
    <n v="21"/>
    <n v="1"/>
    <n v="1"/>
    <n v="4"/>
    <n v="143.93"/>
    <x v="2"/>
    <x v="1"/>
  </r>
  <r>
    <n v="51233"/>
    <x v="1"/>
    <n v="15"/>
    <x v="0"/>
    <n v="1"/>
    <n v="12"/>
    <s v="Credit Card"/>
    <s v="Male"/>
    <n v="2"/>
    <n v="3"/>
    <x v="4"/>
    <n v="5"/>
    <x v="2"/>
    <n v="10"/>
    <x v="1"/>
    <n v="13"/>
    <n v="3"/>
    <n v="2"/>
    <n v="7"/>
    <n v="233.48000000000002"/>
    <x v="2"/>
    <x v="0"/>
  </r>
  <r>
    <n v="51234"/>
    <x v="1"/>
    <n v="4"/>
    <x v="0"/>
    <n v="3"/>
    <n v="16"/>
    <s v="Credit Card"/>
    <s v="Female"/>
    <n v="2"/>
    <n v="3"/>
    <x v="0"/>
    <n v="1"/>
    <x v="2"/>
    <n v="3"/>
    <x v="0"/>
    <n v="11"/>
    <n v="0"/>
    <n v="1"/>
    <n v="4"/>
    <n v="165.83"/>
    <x v="0"/>
    <x v="0"/>
  </r>
  <r>
    <n v="51235"/>
    <x v="1"/>
    <n v="7"/>
    <x v="0"/>
    <n v="3"/>
    <n v="9"/>
    <s v="Credit Card"/>
    <s v="Female"/>
    <n v="3"/>
    <n v="4"/>
    <x v="0"/>
    <n v="1"/>
    <x v="2"/>
    <n v="4"/>
    <x v="0"/>
    <n v="12"/>
    <n v="0"/>
    <n v="1"/>
    <n v="1"/>
    <n v="181.03"/>
    <x v="1"/>
    <x v="0"/>
  </r>
  <r>
    <n v="51236"/>
    <x v="1"/>
    <n v="4"/>
    <x v="1"/>
    <n v="1"/>
    <n v="10"/>
    <s v="Credit Card"/>
    <s v="Female"/>
    <n v="3"/>
    <n v="1"/>
    <x v="2"/>
    <n v="3"/>
    <x v="2"/>
    <n v="9"/>
    <x v="1"/>
    <n v="12"/>
    <n v="2"/>
    <n v="2"/>
    <n v="2"/>
    <n v="139.78"/>
    <x v="0"/>
    <x v="1"/>
  </r>
  <r>
    <n v="51237"/>
    <x v="1"/>
    <n v="0"/>
    <x v="2"/>
    <n v="1"/>
    <n v="14"/>
    <s v="UPI"/>
    <s v="Male"/>
    <n v="3"/>
    <n v="1"/>
    <x v="1"/>
    <n v="1"/>
    <x v="2"/>
    <n v="1"/>
    <x v="1"/>
    <n v="18"/>
    <n v="2"/>
    <n v="7"/>
    <n v="7"/>
    <n v="125.44"/>
    <x v="0"/>
    <x v="1"/>
  </r>
  <r>
    <n v="51238"/>
    <x v="1"/>
    <n v="18"/>
    <x v="2"/>
    <n v="1"/>
    <n v="6"/>
    <s v="Credit Card"/>
    <s v="Male"/>
    <n v="2"/>
    <n v="3"/>
    <x v="0"/>
    <n v="3"/>
    <x v="0"/>
    <n v="5"/>
    <x v="1"/>
    <n v="12"/>
    <n v="1"/>
    <n v="1"/>
    <n v="3"/>
    <n v="153.99"/>
    <x v="2"/>
    <x v="0"/>
  </r>
  <r>
    <n v="51239"/>
    <x v="1"/>
    <n v="6"/>
    <x v="0"/>
    <n v="3"/>
    <n v="16"/>
    <s v="E wallet"/>
    <s v="Male"/>
    <n v="2"/>
    <n v="3"/>
    <x v="0"/>
    <n v="3"/>
    <x v="0"/>
    <n v="2"/>
    <x v="1"/>
    <n v="14"/>
    <n v="0"/>
    <n v="1"/>
    <n v="9"/>
    <n v="154.87"/>
    <x v="0"/>
    <x v="0"/>
  </r>
  <r>
    <n v="51240"/>
    <x v="1"/>
    <n v="1"/>
    <x v="2"/>
    <n v="3"/>
    <n v="6"/>
    <s v="Debit Card"/>
    <s v="Male"/>
    <n v="2"/>
    <n v="4"/>
    <x v="0"/>
    <n v="1"/>
    <x v="2"/>
    <n v="2"/>
    <x v="0"/>
    <n v="12"/>
    <n v="0"/>
    <n v="1"/>
    <n v="7"/>
    <n v="168.34"/>
    <x v="0"/>
    <x v="0"/>
  </r>
  <r>
    <n v="51241"/>
    <x v="0"/>
    <n v="0"/>
    <x v="2"/>
    <n v="3"/>
    <n v="30"/>
    <s v="Cash on Delivery"/>
    <s v="Male"/>
    <n v="2"/>
    <n v="1"/>
    <x v="2"/>
    <n v="5"/>
    <x v="0"/>
    <n v="2"/>
    <x v="1"/>
    <n v="17"/>
    <n v="1"/>
    <n v="1"/>
    <n v="0"/>
    <n v="110.91"/>
    <x v="0"/>
    <x v="1"/>
  </r>
  <r>
    <n v="51242"/>
    <x v="1"/>
    <n v="12"/>
    <x v="2"/>
    <n v="3"/>
    <n v="27"/>
    <s v="Debit Card"/>
    <s v="Female"/>
    <n v="2"/>
    <n v="5"/>
    <x v="0"/>
    <n v="3"/>
    <x v="2"/>
    <n v="7"/>
    <x v="1"/>
    <n v="19"/>
    <n v="0"/>
    <n v="1"/>
    <n v="2"/>
    <n v="157.36000000000001"/>
    <x v="1"/>
    <x v="0"/>
  </r>
  <r>
    <n v="51243"/>
    <x v="1"/>
    <n v="9"/>
    <x v="1"/>
    <n v="1"/>
    <n v="8"/>
    <s v="COD"/>
    <s v="Male"/>
    <n v="2"/>
    <n v="3"/>
    <x v="1"/>
    <n v="4"/>
    <x v="2"/>
    <n v="2"/>
    <x v="1"/>
    <n v="11"/>
    <n v="1"/>
    <n v="1"/>
    <n v="2"/>
    <n v="122.25999999999999"/>
    <x v="1"/>
    <x v="1"/>
  </r>
  <r>
    <n v="51244"/>
    <x v="1"/>
    <n v="7"/>
    <x v="2"/>
    <n v="1"/>
    <n v="28"/>
    <s v="UPI"/>
    <s v="Male"/>
    <n v="2"/>
    <n v="4"/>
    <x v="0"/>
    <n v="1"/>
    <x v="2"/>
    <n v="2"/>
    <x v="0"/>
    <n v="15"/>
    <n v="3"/>
    <n v="6"/>
    <n v="11"/>
    <n v="157.47"/>
    <x v="1"/>
    <x v="0"/>
  </r>
  <r>
    <n v="51245"/>
    <x v="0"/>
    <n v="0"/>
    <x v="0"/>
    <n v="3"/>
    <n v="19"/>
    <s v="E wallet"/>
    <s v="Female"/>
    <n v="2"/>
    <n v="3"/>
    <x v="0"/>
    <n v="3"/>
    <x v="0"/>
    <n v="4"/>
    <x v="0"/>
    <n v="11"/>
    <n v="2"/>
    <n v="2"/>
    <n v="2"/>
    <n v="198.54"/>
    <x v="0"/>
    <x v="0"/>
  </r>
  <r>
    <n v="51246"/>
    <x v="1"/>
    <n v="20"/>
    <x v="2"/>
    <n v="1"/>
    <n v="20"/>
    <s v="COD"/>
    <s v="Male"/>
    <n v="3"/>
    <n v="3"/>
    <x v="0"/>
    <n v="4"/>
    <x v="2"/>
    <n v="9"/>
    <x v="1"/>
    <n v="18"/>
    <n v="0"/>
    <n v="1"/>
    <n v="7"/>
    <n v="154.66999999999999"/>
    <x v="2"/>
    <x v="0"/>
  </r>
  <r>
    <n v="51247"/>
    <x v="1"/>
    <n v="29"/>
    <x v="0"/>
    <n v="3"/>
    <n v="17"/>
    <s v="E wallet"/>
    <s v="Female"/>
    <n v="2"/>
    <n v="4"/>
    <x v="0"/>
    <n v="5"/>
    <x v="2"/>
    <n v="5"/>
    <x v="1"/>
    <n v="16"/>
    <n v="0"/>
    <n v="1"/>
    <n v="0"/>
    <n v="153.80000000000001"/>
    <x v="3"/>
    <x v="0"/>
  </r>
  <r>
    <n v="51248"/>
    <x v="1"/>
    <n v="12"/>
    <x v="0"/>
    <n v="1"/>
    <n v="15"/>
    <s v="Credit Card"/>
    <s v="Male"/>
    <n v="2"/>
    <n v="3"/>
    <x v="0"/>
    <n v="5"/>
    <x v="2"/>
    <n v="2"/>
    <x v="1"/>
    <n v="25"/>
    <n v="4"/>
    <n v="7"/>
    <n v="9"/>
    <n v="151.51"/>
    <x v="1"/>
    <x v="0"/>
  </r>
  <r>
    <n v="51249"/>
    <x v="1"/>
    <n v="9"/>
    <x v="2"/>
    <n v="1"/>
    <n v="14"/>
    <s v="CC"/>
    <s v="Female"/>
    <n v="2"/>
    <n v="4"/>
    <x v="0"/>
    <n v="4"/>
    <x v="2"/>
    <n v="2"/>
    <x v="0"/>
    <n v="16"/>
    <n v="1"/>
    <n v="1"/>
    <n v="7"/>
    <n v="121.33000000000001"/>
    <x v="1"/>
    <x v="1"/>
  </r>
  <r>
    <n v="51250"/>
    <x v="1"/>
    <n v="30"/>
    <x v="0"/>
    <n v="3"/>
    <n v="27"/>
    <s v="Debit Card"/>
    <s v="Female"/>
    <n v="3"/>
    <n v="3"/>
    <x v="5"/>
    <n v="1"/>
    <x v="2"/>
    <n v="5"/>
    <x v="0"/>
    <n v="13"/>
    <n v="1"/>
    <n v="1"/>
    <n v="0"/>
    <n v="278.75"/>
    <x v="3"/>
    <x v="2"/>
  </r>
  <r>
    <n v="51251"/>
    <x v="0"/>
    <n v="0"/>
    <x v="2"/>
    <n v="1"/>
    <n v="14"/>
    <s v="Debit Card"/>
    <s v="Female"/>
    <n v="2"/>
    <n v="1"/>
    <x v="1"/>
    <n v="3"/>
    <x v="0"/>
    <n v="4"/>
    <x v="0"/>
    <n v="14"/>
    <n v="0"/>
    <n v="1"/>
    <n v="3"/>
    <n v="124.32"/>
    <x v="0"/>
    <x v="1"/>
  </r>
  <r>
    <n v="51252"/>
    <x v="1"/>
    <n v="11"/>
    <x v="1"/>
    <n v="1"/>
    <n v="15"/>
    <s v="Debit Card"/>
    <s v="Male"/>
    <n v="3"/>
    <n v="3"/>
    <x v="2"/>
    <n v="1"/>
    <x v="2"/>
    <n v="3"/>
    <x v="1"/>
    <n v="19"/>
    <n v="1"/>
    <n v="1"/>
    <n v="3"/>
    <n v="147.71"/>
    <x v="1"/>
    <x v="1"/>
  </r>
  <r>
    <n v="51253"/>
    <x v="1"/>
    <n v="22"/>
    <x v="2"/>
    <n v="1"/>
    <n v="8"/>
    <s v="Debit Card"/>
    <s v="Male"/>
    <n v="2"/>
    <n v="3"/>
    <x v="3"/>
    <n v="1"/>
    <x v="2"/>
    <n v="4"/>
    <x v="1"/>
    <n v="15"/>
    <n v="1"/>
    <n v="4"/>
    <n v="3"/>
    <n v="291.61"/>
    <x v="2"/>
    <x v="2"/>
  </r>
  <r>
    <n v="51254"/>
    <x v="1"/>
    <n v="15"/>
    <x v="0"/>
    <n v="3"/>
    <n v="18"/>
    <s v="E wallet"/>
    <s v="Male"/>
    <n v="3"/>
    <n v="3"/>
    <x v="0"/>
    <n v="1"/>
    <x v="2"/>
    <n v="4"/>
    <x v="0"/>
    <n v="12"/>
    <n v="0"/>
    <n v="1"/>
    <n v="0"/>
    <n v="150.87"/>
    <x v="2"/>
    <x v="0"/>
  </r>
  <r>
    <n v="51255"/>
    <x v="0"/>
    <n v="0"/>
    <x v="2"/>
    <n v="2"/>
    <n v="28"/>
    <s v="UPI"/>
    <s v="Female"/>
    <n v="3"/>
    <n v="4"/>
    <x v="1"/>
    <n v="4"/>
    <x v="2"/>
    <n v="2"/>
    <x v="1"/>
    <n v="12"/>
    <n v="1"/>
    <n v="1"/>
    <n v="0"/>
    <n v="128.63"/>
    <x v="0"/>
    <x v="1"/>
  </r>
  <r>
    <n v="51256"/>
    <x v="1"/>
    <n v="8"/>
    <x v="0"/>
    <n v="3"/>
    <n v="24"/>
    <s v="Credit Card"/>
    <s v="Male"/>
    <n v="3"/>
    <n v="3"/>
    <x v="0"/>
    <n v="5"/>
    <x v="2"/>
    <n v="1"/>
    <x v="1"/>
    <n v="16"/>
    <n v="0"/>
    <n v="1"/>
    <n v="4"/>
    <n v="0"/>
    <x v="1"/>
    <x v="1"/>
  </r>
  <r>
    <n v="51257"/>
    <x v="1"/>
    <n v="9"/>
    <x v="2"/>
    <n v="1"/>
    <n v="22"/>
    <s v="CC"/>
    <s v="Male"/>
    <n v="2"/>
    <n v="3"/>
    <x v="1"/>
    <n v="3"/>
    <x v="0"/>
    <n v="2"/>
    <x v="1"/>
    <n v="14"/>
    <n v="0"/>
    <n v="1"/>
    <n v="4"/>
    <n v="121.44"/>
    <x v="1"/>
    <x v="1"/>
  </r>
  <r>
    <n v="51258"/>
    <x v="1"/>
    <n v="4"/>
    <x v="2"/>
    <n v="1"/>
    <n v="9"/>
    <s v="CC"/>
    <s v="Male"/>
    <n v="3"/>
    <n v="3"/>
    <x v="1"/>
    <n v="5"/>
    <x v="2"/>
    <n v="2"/>
    <x v="0"/>
    <n v="13"/>
    <n v="0"/>
    <n v="2"/>
    <n v="3"/>
    <n v="130.65"/>
    <x v="0"/>
    <x v="1"/>
  </r>
  <r>
    <n v="51259"/>
    <x v="1"/>
    <n v="9"/>
    <x v="2"/>
    <n v="1"/>
    <n v="15"/>
    <s v="Debit Card"/>
    <s v="Male"/>
    <n v="3"/>
    <n v="1"/>
    <x v="1"/>
    <n v="4"/>
    <x v="2"/>
    <n v="2"/>
    <x v="1"/>
    <n v="22"/>
    <n v="1"/>
    <n v="1"/>
    <n v="2"/>
    <n v="128.1"/>
    <x v="1"/>
    <x v="1"/>
  </r>
  <r>
    <n v="51260"/>
    <x v="1"/>
    <n v="7"/>
    <x v="0"/>
    <n v="3"/>
    <n v="6"/>
    <s v="E wallet"/>
    <s v="Male"/>
    <n v="2"/>
    <n v="3"/>
    <x v="4"/>
    <n v="1"/>
    <x v="0"/>
    <n v="2"/>
    <x v="1"/>
    <n v="21"/>
    <n v="1"/>
    <n v="2"/>
    <n v="1"/>
    <n v="198.88"/>
    <x v="1"/>
    <x v="0"/>
  </r>
  <r>
    <n v="51261"/>
    <x v="1"/>
    <n v="7"/>
    <x v="0"/>
    <n v="3"/>
    <n v="19"/>
    <s v="Credit Card"/>
    <s v="Male"/>
    <n v="2"/>
    <n v="3"/>
    <x v="4"/>
    <n v="3"/>
    <x v="2"/>
    <n v="2"/>
    <x v="1"/>
    <n v="18"/>
    <n v="1"/>
    <n v="1"/>
    <n v="1"/>
    <n v="186.28"/>
    <x v="1"/>
    <x v="0"/>
  </r>
  <r>
    <n v="51262"/>
    <x v="1"/>
    <n v="0"/>
    <x v="1"/>
    <n v="1"/>
    <n v="6"/>
    <s v="CC"/>
    <s v="Male"/>
    <n v="3"/>
    <n v="3"/>
    <x v="1"/>
    <n v="5"/>
    <x v="0"/>
    <n v="1"/>
    <x v="1"/>
    <n v="13"/>
    <n v="3"/>
    <n v="7"/>
    <n v="6"/>
    <n v="128.66999999999999"/>
    <x v="0"/>
    <x v="1"/>
  </r>
  <r>
    <n v="51263"/>
    <x v="1"/>
    <n v="2"/>
    <x v="0"/>
    <n v="1"/>
    <n v="6"/>
    <s v="Debit Card"/>
    <s v="Male"/>
    <n v="2"/>
    <n v="3"/>
    <x v="0"/>
    <n v="5"/>
    <x v="2"/>
    <n v="1"/>
    <x v="1"/>
    <n v="12"/>
    <n v="1"/>
    <n v="1"/>
    <n v="2"/>
    <n v="153.72999999999999"/>
    <x v="0"/>
    <x v="0"/>
  </r>
  <r>
    <n v="51264"/>
    <x v="1"/>
    <n v="5"/>
    <x v="2"/>
    <n v="1"/>
    <n v="21"/>
    <s v="Credit Card"/>
    <s v="Female"/>
    <n v="2"/>
    <n v="3"/>
    <x v="0"/>
    <n v="1"/>
    <x v="2"/>
    <n v="6"/>
    <x v="1"/>
    <n v="18"/>
    <n v="0"/>
    <n v="1"/>
    <n v="2"/>
    <n v="166.67"/>
    <x v="0"/>
    <x v="0"/>
  </r>
  <r>
    <n v="51265"/>
    <x v="1"/>
    <n v="4"/>
    <x v="2"/>
    <n v="1"/>
    <n v="6"/>
    <s v="Debit Card"/>
    <s v="Male"/>
    <n v="2"/>
    <n v="5"/>
    <x v="0"/>
    <n v="5"/>
    <x v="2"/>
    <n v="2"/>
    <x v="1"/>
    <n v="21"/>
    <n v="1"/>
    <n v="8"/>
    <n v="7"/>
    <n v="150.03"/>
    <x v="0"/>
    <x v="0"/>
  </r>
  <r>
    <n v="51266"/>
    <x v="0"/>
    <n v="0"/>
    <x v="1"/>
    <n v="1"/>
    <n v="14"/>
    <s v="COD"/>
    <s v="Male"/>
    <n v="2"/>
    <n v="4"/>
    <x v="1"/>
    <n v="1"/>
    <x v="2"/>
    <n v="6"/>
    <x v="1"/>
    <n v="12"/>
    <n v="0"/>
    <n v="1"/>
    <n v="3"/>
    <n v="123.66999999999999"/>
    <x v="0"/>
    <x v="1"/>
  </r>
  <r>
    <n v="51267"/>
    <x v="1"/>
    <n v="11"/>
    <x v="1"/>
    <n v="3"/>
    <n v="6"/>
    <s v="Debit Card"/>
    <s v="Male"/>
    <n v="3"/>
    <n v="4"/>
    <x v="1"/>
    <n v="5"/>
    <x v="0"/>
    <n v="5"/>
    <x v="1"/>
    <n v="14"/>
    <n v="0"/>
    <n v="1"/>
    <n v="0"/>
    <n v="128.58000000000001"/>
    <x v="1"/>
    <x v="1"/>
  </r>
  <r>
    <n v="51268"/>
    <x v="1"/>
    <n v="8"/>
    <x v="0"/>
    <n v="3"/>
    <n v="13"/>
    <s v="Debit Card"/>
    <s v="Female"/>
    <n v="2"/>
    <n v="3"/>
    <x v="0"/>
    <n v="1"/>
    <x v="2"/>
    <n v="2"/>
    <x v="0"/>
    <n v="11"/>
    <n v="1"/>
    <n v="1"/>
    <n v="9"/>
    <n v="152.04"/>
    <x v="1"/>
    <x v="0"/>
  </r>
  <r>
    <n v="51269"/>
    <x v="1"/>
    <n v="0"/>
    <x v="1"/>
    <n v="3"/>
    <n v="15"/>
    <s v="E wallet"/>
    <s v="Male"/>
    <n v="2"/>
    <n v="3"/>
    <x v="0"/>
    <n v="1"/>
    <x v="0"/>
    <n v="2"/>
    <x v="1"/>
    <n v="14"/>
    <n v="0"/>
    <n v="1"/>
    <n v="7"/>
    <n v="141.05000000000001"/>
    <x v="0"/>
    <x v="1"/>
  </r>
  <r>
    <n v="51270"/>
    <x v="1"/>
    <n v="5"/>
    <x v="0"/>
    <n v="1"/>
    <n v="11"/>
    <s v="Debit Card"/>
    <s v="Male"/>
    <n v="2"/>
    <n v="4"/>
    <x v="0"/>
    <n v="1"/>
    <x v="0"/>
    <n v="9"/>
    <x v="1"/>
    <n v="24"/>
    <n v="0"/>
    <n v="1"/>
    <n v="0"/>
    <n v="196.79"/>
    <x v="0"/>
    <x v="0"/>
  </r>
  <r>
    <n v="51271"/>
    <x v="0"/>
    <n v="0"/>
    <x v="2"/>
    <n v="3"/>
    <n v="32"/>
    <s v="E wallet"/>
    <s v="Male"/>
    <n v="3"/>
    <n v="3"/>
    <x v="0"/>
    <n v="1"/>
    <x v="2"/>
    <n v="2"/>
    <x v="0"/>
    <n v="11"/>
    <n v="0"/>
    <n v="1"/>
    <n v="8"/>
    <n v="156.16999999999999"/>
    <x v="0"/>
    <x v="0"/>
  </r>
  <r>
    <n v="51272"/>
    <x v="0"/>
    <n v="16"/>
    <x v="0"/>
    <n v="3"/>
    <n v="30"/>
    <s v="Debit Card"/>
    <s v="Male"/>
    <n v="3"/>
    <n v="3"/>
    <x v="4"/>
    <n v="5"/>
    <x v="0"/>
    <n v="7"/>
    <x v="0"/>
    <n v="13"/>
    <n v="2"/>
    <n v="2"/>
    <n v="2"/>
    <n v="204.48"/>
    <x v="2"/>
    <x v="0"/>
  </r>
  <r>
    <n v="51273"/>
    <x v="1"/>
    <n v="27"/>
    <x v="1"/>
    <n v="1"/>
    <n v="15"/>
    <s v="Debit Card"/>
    <s v="Female"/>
    <n v="3"/>
    <n v="3"/>
    <x v="0"/>
    <n v="3"/>
    <x v="2"/>
    <n v="4"/>
    <x v="1"/>
    <n v="11"/>
    <n v="0"/>
    <n v="2"/>
    <n v="3"/>
    <n v="128.97"/>
    <x v="3"/>
    <x v="1"/>
  </r>
  <r>
    <n v="51274"/>
    <x v="1"/>
    <n v="6"/>
    <x v="2"/>
    <n v="1"/>
    <n v="13"/>
    <s v="Debit Card"/>
    <s v="Male"/>
    <n v="2"/>
    <n v="3"/>
    <x v="0"/>
    <n v="3"/>
    <x v="2"/>
    <n v="2"/>
    <x v="1"/>
    <n v="20"/>
    <n v="2"/>
    <n v="2"/>
    <n v="8"/>
    <n v="159.68"/>
    <x v="0"/>
    <x v="0"/>
  </r>
  <r>
    <n v="51275"/>
    <x v="1"/>
    <n v="16"/>
    <x v="0"/>
    <n v="1"/>
    <n v="17"/>
    <s v="Debit Card"/>
    <s v="Male"/>
    <n v="1"/>
    <n v="3"/>
    <x v="4"/>
    <n v="3"/>
    <x v="2"/>
    <n v="2"/>
    <x v="1"/>
    <n v="17"/>
    <n v="1"/>
    <n v="1"/>
    <n v="9"/>
    <n v="175.1"/>
    <x v="2"/>
    <x v="0"/>
  </r>
  <r>
    <n v="51276"/>
    <x v="1"/>
    <n v="11"/>
    <x v="2"/>
    <n v="2"/>
    <n v="6"/>
    <s v="UPI"/>
    <s v="Male"/>
    <n v="3"/>
    <n v="3"/>
    <x v="1"/>
    <n v="4"/>
    <x v="2"/>
    <n v="1"/>
    <x v="0"/>
    <n v="11"/>
    <n v="1"/>
    <n v="1"/>
    <n v="2"/>
    <n v="129.91"/>
    <x v="1"/>
    <x v="1"/>
  </r>
  <r>
    <n v="51277"/>
    <x v="1"/>
    <n v="28"/>
    <x v="0"/>
    <n v="2"/>
    <n v="32"/>
    <s v="UPI"/>
    <s v="Male"/>
    <n v="3"/>
    <n v="1"/>
    <x v="3"/>
    <n v="4"/>
    <x v="2"/>
    <n v="5"/>
    <x v="0"/>
    <n v="15"/>
    <n v="1"/>
    <n v="1"/>
    <n v="4"/>
    <n v="296.36"/>
    <x v="3"/>
    <x v="2"/>
  </r>
  <r>
    <n v="51278"/>
    <x v="1"/>
    <n v="4"/>
    <x v="0"/>
    <n v="1"/>
    <n v="8"/>
    <s v="Credit Card"/>
    <s v="Female"/>
    <n v="2"/>
    <n v="5"/>
    <x v="2"/>
    <n v="1"/>
    <x v="2"/>
    <n v="2"/>
    <x v="0"/>
    <n v="11"/>
    <n v="1"/>
    <n v="1"/>
    <n v="0"/>
    <n v="111.28999999999999"/>
    <x v="0"/>
    <x v="1"/>
  </r>
  <r>
    <n v="51279"/>
    <x v="1"/>
    <n v="12"/>
    <x v="0"/>
    <n v="3"/>
    <n v="21"/>
    <s v="E wallet"/>
    <s v="Male"/>
    <n v="3"/>
    <n v="3"/>
    <x v="5"/>
    <n v="5"/>
    <x v="0"/>
    <n v="1"/>
    <x v="1"/>
    <n v="12"/>
    <n v="4"/>
    <n v="2"/>
    <n v="10"/>
    <n v="233.41000000000003"/>
    <x v="1"/>
    <x v="0"/>
  </r>
  <r>
    <n v="51280"/>
    <x v="1"/>
    <n v="15"/>
    <x v="2"/>
    <n v="1"/>
    <n v="29"/>
    <s v="Debit Card"/>
    <s v="Male"/>
    <n v="2"/>
    <n v="4"/>
    <x v="0"/>
    <n v="3"/>
    <x v="0"/>
    <n v="2"/>
    <x v="1"/>
    <n v="12"/>
    <n v="2"/>
    <n v="3"/>
    <n v="7"/>
    <n v="143.32"/>
    <x v="2"/>
    <x v="1"/>
  </r>
  <r>
    <n v="51281"/>
    <x v="1"/>
    <n v="4"/>
    <x v="2"/>
    <n v="1"/>
    <n v="16"/>
    <s v="Credit Card"/>
    <s v="Female"/>
    <n v="2"/>
    <n v="3"/>
    <x v="4"/>
    <n v="3"/>
    <x v="2"/>
    <n v="5"/>
    <x v="1"/>
    <n v="20"/>
    <n v="3"/>
    <n v="4"/>
    <n v="3"/>
    <n v="210.31"/>
    <x v="0"/>
    <x v="0"/>
  </r>
  <r>
    <n v="51282"/>
    <x v="1"/>
    <n v="27"/>
    <x v="1"/>
    <n v="1"/>
    <n v="16"/>
    <s v="Credit Card"/>
    <s v="Female"/>
    <n v="3"/>
    <n v="3"/>
    <x v="0"/>
    <n v="5"/>
    <x v="0"/>
    <n v="7"/>
    <x v="0"/>
    <n v="19"/>
    <n v="0"/>
    <n v="1"/>
    <n v="4"/>
    <n v="144.4"/>
    <x v="3"/>
    <x v="1"/>
  </r>
  <r>
    <n v="51283"/>
    <x v="1"/>
    <n v="0"/>
    <x v="1"/>
    <n v="1"/>
    <n v="6"/>
    <s v="Debit Card"/>
    <s v="Male"/>
    <n v="2"/>
    <n v="4"/>
    <x v="0"/>
    <n v="3"/>
    <x v="0"/>
    <n v="2"/>
    <x v="1"/>
    <n v="12"/>
    <n v="1"/>
    <n v="1"/>
    <n v="2"/>
    <n v="146.16999999999999"/>
    <x v="0"/>
    <x v="1"/>
  </r>
  <r>
    <n v="51284"/>
    <x v="1"/>
    <n v="0"/>
    <x v="1"/>
    <n v="1"/>
    <n v="14"/>
    <s v="UPI"/>
    <s v="Male"/>
    <n v="3"/>
    <n v="3"/>
    <x v="1"/>
    <n v="1"/>
    <x v="0"/>
    <n v="2"/>
    <x v="1"/>
    <n v="13"/>
    <n v="1"/>
    <n v="1"/>
    <n v="4"/>
    <n v="126.47"/>
    <x v="0"/>
    <x v="1"/>
  </r>
  <r>
    <n v="51285"/>
    <x v="1"/>
    <n v="13"/>
    <x v="2"/>
    <n v="1"/>
    <n v="17"/>
    <s v="COD"/>
    <s v="Female"/>
    <n v="3"/>
    <n v="3"/>
    <x v="0"/>
    <n v="3"/>
    <x v="2"/>
    <n v="2"/>
    <x v="1"/>
    <n v="11"/>
    <n v="2"/>
    <n v="9"/>
    <n v="4"/>
    <n v="163.22999999999999"/>
    <x v="2"/>
    <x v="0"/>
  </r>
  <r>
    <n v="51286"/>
    <x v="1"/>
    <n v="13"/>
    <x v="0"/>
    <n v="3"/>
    <n v="8"/>
    <s v="E wallet"/>
    <s v="Female"/>
    <n v="3"/>
    <n v="3"/>
    <x v="0"/>
    <n v="4"/>
    <x v="2"/>
    <n v="4"/>
    <x v="1"/>
    <n v="14"/>
    <n v="1"/>
    <n v="5"/>
    <n v="10"/>
    <n v="156.77000000000001"/>
    <x v="2"/>
    <x v="0"/>
  </r>
  <r>
    <n v="51287"/>
    <x v="1"/>
    <n v="9"/>
    <x v="1"/>
    <n v="2"/>
    <n v="8"/>
    <s v="UPI"/>
    <s v="Female"/>
    <n v="2"/>
    <n v="3"/>
    <x v="1"/>
    <n v="4"/>
    <x v="2"/>
    <n v="5"/>
    <x v="1"/>
    <n v="14"/>
    <n v="0"/>
    <n v="1"/>
    <n v="2"/>
    <n v="121.87"/>
    <x v="1"/>
    <x v="1"/>
  </r>
  <r>
    <n v="51288"/>
    <x v="1"/>
    <n v="3"/>
    <x v="1"/>
    <n v="1"/>
    <n v="6"/>
    <s v="Credit Card"/>
    <s v="Male"/>
    <n v="3"/>
    <n v="3"/>
    <x v="2"/>
    <n v="4"/>
    <x v="2"/>
    <n v="2"/>
    <x v="1"/>
    <n v="13"/>
    <n v="0"/>
    <n v="1"/>
    <n v="7"/>
    <n v="137.47999999999999"/>
    <x v="0"/>
    <x v="1"/>
  </r>
  <r>
    <n v="51289"/>
    <x v="1"/>
    <n v="0"/>
    <x v="1"/>
    <n v="1"/>
    <n v="8"/>
    <s v="UPI"/>
    <s v="Male"/>
    <n v="2"/>
    <n v="3"/>
    <x v="2"/>
    <n v="3"/>
    <x v="2"/>
    <n v="7"/>
    <x v="0"/>
    <n v="19"/>
    <n v="0"/>
    <n v="1"/>
    <n v="2"/>
    <n v="139.77000000000001"/>
    <x v="0"/>
    <x v="1"/>
  </r>
  <r>
    <n v="51290"/>
    <x v="1"/>
    <n v="20"/>
    <x v="0"/>
    <n v="1"/>
    <n v="31"/>
    <s v="Credit Card"/>
    <s v="Male"/>
    <n v="2"/>
    <n v="3"/>
    <x v="4"/>
    <n v="3"/>
    <x v="0"/>
    <n v="3"/>
    <x v="1"/>
    <n v="23"/>
    <n v="1"/>
    <n v="12"/>
    <n v="11"/>
    <n v="186.33"/>
    <x v="2"/>
    <x v="0"/>
  </r>
  <r>
    <n v="51291"/>
    <x v="1"/>
    <n v="9"/>
    <x v="2"/>
    <n v="1"/>
    <n v="6"/>
    <s v="CC"/>
    <s v="Male"/>
    <n v="2"/>
    <n v="4"/>
    <x v="1"/>
    <n v="3"/>
    <x v="2"/>
    <n v="2"/>
    <x v="1"/>
    <n v="12"/>
    <n v="0"/>
    <n v="1"/>
    <n v="0"/>
    <n v="120.08000000000001"/>
    <x v="1"/>
    <x v="1"/>
  </r>
  <r>
    <n v="51292"/>
    <x v="1"/>
    <n v="11"/>
    <x v="1"/>
    <n v="3"/>
    <n v="6"/>
    <s v="Debit Card"/>
    <s v="Male"/>
    <n v="2"/>
    <n v="3"/>
    <x v="0"/>
    <n v="4"/>
    <x v="2"/>
    <n v="1"/>
    <x v="1"/>
    <n v="15"/>
    <n v="4"/>
    <n v="5"/>
    <n v="8"/>
    <n v="144.4"/>
    <x v="1"/>
    <x v="1"/>
  </r>
  <r>
    <n v="51293"/>
    <x v="1"/>
    <n v="4"/>
    <x v="1"/>
    <n v="3"/>
    <n v="8"/>
    <s v="Debit Card"/>
    <s v="Male"/>
    <n v="3"/>
    <n v="3"/>
    <x v="1"/>
    <n v="3"/>
    <x v="2"/>
    <n v="1"/>
    <x v="1"/>
    <n v="19"/>
    <n v="1"/>
    <n v="1"/>
    <n v="2"/>
    <n v="130.66999999999999"/>
    <x v="0"/>
    <x v="1"/>
  </r>
  <r>
    <n v="51294"/>
    <x v="1"/>
    <n v="11"/>
    <x v="2"/>
    <n v="1"/>
    <n v="12"/>
    <s v="Debit Card"/>
    <s v="Male"/>
    <n v="3"/>
    <n v="4"/>
    <x v="0"/>
    <n v="3"/>
    <x v="2"/>
    <n v="3"/>
    <x v="1"/>
    <n v="11"/>
    <n v="2"/>
    <n v="7"/>
    <n v="7"/>
    <n v="153.21"/>
    <x v="1"/>
    <x v="0"/>
  </r>
  <r>
    <n v="51295"/>
    <x v="1"/>
    <n v="15"/>
    <x v="0"/>
    <n v="1"/>
    <n v="24"/>
    <s v="Debit Card"/>
    <s v="Male"/>
    <n v="2"/>
    <n v="3"/>
    <x v="0"/>
    <n v="5"/>
    <x v="2"/>
    <n v="7"/>
    <x v="0"/>
    <n v="17"/>
    <n v="0"/>
    <n v="1"/>
    <n v="2"/>
    <n v="154.1"/>
    <x v="2"/>
    <x v="0"/>
  </r>
  <r>
    <n v="51296"/>
    <x v="1"/>
    <n v="14"/>
    <x v="1"/>
    <n v="1"/>
    <n v="6"/>
    <s v="Debit Card"/>
    <s v="Male"/>
    <n v="3"/>
    <n v="3"/>
    <x v="1"/>
    <n v="1"/>
    <x v="2"/>
    <n v="4"/>
    <x v="1"/>
    <n v="22"/>
    <n v="0"/>
    <n v="1"/>
    <n v="0"/>
    <n v="127.82"/>
    <x v="2"/>
    <x v="1"/>
  </r>
  <r>
    <n v="51297"/>
    <x v="1"/>
    <n v="20"/>
    <x v="2"/>
    <n v="1"/>
    <n v="6"/>
    <s v="Credit Card"/>
    <s v="Female"/>
    <n v="3"/>
    <n v="3"/>
    <x v="4"/>
    <n v="4"/>
    <x v="2"/>
    <n v="1"/>
    <x v="1"/>
    <n v="18"/>
    <n v="0"/>
    <n v="5"/>
    <n v="3"/>
    <n v="219.57"/>
    <x v="2"/>
    <x v="0"/>
  </r>
  <r>
    <n v="51298"/>
    <x v="1"/>
    <n v="8"/>
    <x v="1"/>
    <n v="1"/>
    <n v="17"/>
    <s v="CC"/>
    <s v="Male"/>
    <n v="2"/>
    <n v="3"/>
    <x v="1"/>
    <n v="3"/>
    <x v="2"/>
    <n v="8"/>
    <x v="0"/>
    <n v="11"/>
    <n v="0"/>
    <n v="2"/>
    <n v="2"/>
    <n v="126.6"/>
    <x v="1"/>
    <x v="1"/>
  </r>
  <r>
    <n v="51299"/>
    <x v="1"/>
    <n v="0"/>
    <x v="1"/>
    <n v="1"/>
    <n v="6"/>
    <s v="Debit Card"/>
    <s v="Male"/>
    <n v="3"/>
    <n v="3"/>
    <x v="1"/>
    <n v="3"/>
    <x v="0"/>
    <n v="1"/>
    <x v="1"/>
    <n v="12"/>
    <n v="0"/>
    <n v="1"/>
    <n v="2"/>
    <n v="133.75"/>
    <x v="0"/>
    <x v="1"/>
  </r>
  <r>
    <n v="51300"/>
    <x v="1"/>
    <n v="8"/>
    <x v="0"/>
    <n v="1"/>
    <n v="15"/>
    <s v="Credit Card"/>
    <s v="Male"/>
    <n v="2"/>
    <n v="3"/>
    <x v="0"/>
    <n v="3"/>
    <x v="0"/>
    <n v="2"/>
    <x v="1"/>
    <n v="19"/>
    <n v="0"/>
    <n v="1"/>
    <n v="8"/>
    <n v="150.97999999999999"/>
    <x v="1"/>
    <x v="0"/>
  </r>
  <r>
    <n v="51301"/>
    <x v="1"/>
    <n v="6"/>
    <x v="0"/>
    <n v="1"/>
    <n v="21"/>
    <s v="Credit Card"/>
    <s v="Female"/>
    <n v="3"/>
    <n v="3"/>
    <x v="0"/>
    <n v="1"/>
    <x v="2"/>
    <n v="1"/>
    <x v="0"/>
    <n v="13"/>
    <n v="5"/>
    <n v="8"/>
    <n v="1"/>
    <n v="12"/>
    <x v="0"/>
    <x v="1"/>
  </r>
  <r>
    <n v="51302"/>
    <x v="1"/>
    <n v="5"/>
    <x v="1"/>
    <n v="1"/>
    <n v="35"/>
    <s v="Debit Card"/>
    <s v="Female"/>
    <n v="3"/>
    <n v="4"/>
    <x v="1"/>
    <n v="4"/>
    <x v="0"/>
    <n v="2"/>
    <x v="1"/>
    <n v="13"/>
    <n v="3"/>
    <n v="4"/>
    <n v="1"/>
    <n v="128.37"/>
    <x v="0"/>
    <x v="1"/>
  </r>
  <r>
    <n v="51303"/>
    <x v="1"/>
    <n v="13"/>
    <x v="1"/>
    <n v="1"/>
    <n v="14"/>
    <s v="Debit Card"/>
    <s v="Male"/>
    <n v="2"/>
    <n v="3"/>
    <x v="1"/>
    <n v="1"/>
    <x v="2"/>
    <n v="9"/>
    <x v="1"/>
    <n v="19"/>
    <n v="0"/>
    <n v="1"/>
    <n v="0"/>
    <n v="124.06"/>
    <x v="2"/>
    <x v="1"/>
  </r>
  <r>
    <n v="51304"/>
    <x v="1"/>
    <n v="9"/>
    <x v="1"/>
    <n v="3"/>
    <n v="6"/>
    <s v="CC"/>
    <s v="Male"/>
    <n v="3"/>
    <n v="4"/>
    <x v="1"/>
    <n v="4"/>
    <x v="2"/>
    <n v="1"/>
    <x v="1"/>
    <n v="14"/>
    <n v="0"/>
    <n v="2"/>
    <n v="2"/>
    <n v="122.69"/>
    <x v="1"/>
    <x v="1"/>
  </r>
  <r>
    <n v="51305"/>
    <x v="1"/>
    <n v="12"/>
    <x v="1"/>
    <n v="1"/>
    <n v="30"/>
    <s v="Debit Card"/>
    <s v="Male"/>
    <n v="2"/>
    <n v="3"/>
    <x v="0"/>
    <n v="1"/>
    <x v="0"/>
    <n v="8"/>
    <x v="1"/>
    <n v="13"/>
    <n v="1"/>
    <n v="1"/>
    <n v="7"/>
    <n v="141.08000000000001"/>
    <x v="1"/>
    <x v="1"/>
  </r>
  <r>
    <n v="51306"/>
    <x v="1"/>
    <n v="11"/>
    <x v="0"/>
    <n v="1"/>
    <n v="16"/>
    <s v="Credit Card"/>
    <s v="Female"/>
    <n v="2"/>
    <n v="5"/>
    <x v="4"/>
    <n v="3"/>
    <x v="2"/>
    <n v="4"/>
    <x v="1"/>
    <n v="12"/>
    <n v="1"/>
    <n v="2"/>
    <n v="11"/>
    <n v="232.06"/>
    <x v="1"/>
    <x v="0"/>
  </r>
  <r>
    <n v="51307"/>
    <x v="1"/>
    <n v="5"/>
    <x v="0"/>
    <n v="3"/>
    <n v="6"/>
    <s v="E wallet"/>
    <s v="Female"/>
    <n v="2"/>
    <n v="3"/>
    <x v="4"/>
    <n v="1"/>
    <x v="2"/>
    <n v="2"/>
    <x v="1"/>
    <n v="19"/>
    <n v="3"/>
    <n v="5"/>
    <n v="7"/>
    <n v="204.22"/>
    <x v="0"/>
    <x v="0"/>
  </r>
  <r>
    <n v="51308"/>
    <x v="1"/>
    <n v="10"/>
    <x v="0"/>
    <n v="1"/>
    <n v="16"/>
    <s v="Debit Card"/>
    <s v="Female"/>
    <n v="2"/>
    <n v="1"/>
    <x v="4"/>
    <n v="1"/>
    <x v="2"/>
    <n v="2"/>
    <x v="0"/>
    <n v="25"/>
    <n v="0"/>
    <n v="2"/>
    <n v="8"/>
    <n v="237.44"/>
    <x v="1"/>
    <x v="0"/>
  </r>
  <r>
    <n v="51309"/>
    <x v="1"/>
    <n v="0"/>
    <x v="1"/>
    <n v="3"/>
    <n v="14"/>
    <s v="UPI"/>
    <s v="Female"/>
    <n v="2"/>
    <n v="3"/>
    <x v="0"/>
    <n v="3"/>
    <x v="2"/>
    <n v="1"/>
    <x v="0"/>
    <n v="22"/>
    <n v="1"/>
    <n v="1"/>
    <n v="4"/>
    <n v="149.07"/>
    <x v="0"/>
    <x v="1"/>
  </r>
  <r>
    <n v="51310"/>
    <x v="1"/>
    <n v="25"/>
    <x v="2"/>
    <n v="3"/>
    <n v="126"/>
    <s v="Debit Card"/>
    <s v="Male"/>
    <n v="2"/>
    <n v="3"/>
    <x v="1"/>
    <n v="1"/>
    <x v="2"/>
    <n v="3"/>
    <x v="1"/>
    <n v="15"/>
    <n v="1"/>
    <n v="1"/>
    <n v="0"/>
    <n v="134.82"/>
    <x v="3"/>
    <x v="1"/>
  </r>
  <r>
    <n v="51311"/>
    <x v="1"/>
    <n v="17"/>
    <x v="1"/>
    <n v="1"/>
    <n v="14"/>
    <s v="CC"/>
    <s v="Male"/>
    <n v="2"/>
    <n v="3"/>
    <x v="1"/>
    <n v="1"/>
    <x v="0"/>
    <n v="7"/>
    <x v="0"/>
    <n v="12"/>
    <n v="0"/>
    <n v="1"/>
    <n v="2"/>
    <n v="124.36000000000001"/>
    <x v="2"/>
    <x v="1"/>
  </r>
  <r>
    <n v="51312"/>
    <x v="1"/>
    <n v="0"/>
    <x v="1"/>
    <n v="3"/>
    <n v="14"/>
    <s v="CC"/>
    <s v="Male"/>
    <n v="2"/>
    <n v="3"/>
    <x v="1"/>
    <n v="5"/>
    <x v="0"/>
    <n v="2"/>
    <x v="0"/>
    <n v="11"/>
    <n v="1"/>
    <n v="1"/>
    <n v="2"/>
    <n v="123.80000000000001"/>
    <x v="0"/>
    <x v="1"/>
  </r>
  <r>
    <n v="51313"/>
    <x v="1"/>
    <n v="12"/>
    <x v="2"/>
    <n v="1"/>
    <n v="15"/>
    <s v="Debit Card"/>
    <s v="Male"/>
    <n v="2"/>
    <n v="3"/>
    <x v="3"/>
    <n v="1"/>
    <x v="0"/>
    <n v="3"/>
    <x v="1"/>
    <n v="15"/>
    <n v="0"/>
    <n v="1"/>
    <n v="3"/>
    <n v="294.31"/>
    <x v="1"/>
    <x v="2"/>
  </r>
  <r>
    <n v="51314"/>
    <x v="0"/>
    <n v="9"/>
    <x v="2"/>
    <n v="3"/>
    <n v="15"/>
    <s v="E wallet"/>
    <s v="Male"/>
    <n v="2"/>
    <n v="3"/>
    <x v="2"/>
    <n v="5"/>
    <x v="2"/>
    <n v="2"/>
    <x v="1"/>
    <n v="19"/>
    <n v="1"/>
    <n v="1"/>
    <n v="0"/>
    <n v="117.9"/>
    <x v="1"/>
    <x v="1"/>
  </r>
  <r>
    <n v="51315"/>
    <x v="1"/>
    <n v="9"/>
    <x v="0"/>
    <n v="3"/>
    <n v="9"/>
    <s v="Credit Card"/>
    <s v="Female"/>
    <n v="3"/>
    <n v="4"/>
    <x v="4"/>
    <n v="1"/>
    <x v="2"/>
    <n v="1"/>
    <x v="1"/>
    <n v="19"/>
    <n v="3"/>
    <n v="3"/>
    <n v="4"/>
    <n v="176.44"/>
    <x v="1"/>
    <x v="0"/>
  </r>
  <r>
    <n v="51316"/>
    <x v="1"/>
    <n v="9"/>
    <x v="2"/>
    <n v="1"/>
    <n v="10"/>
    <s v="Debit Card"/>
    <s v="Female"/>
    <n v="3"/>
    <n v="3"/>
    <x v="0"/>
    <n v="4"/>
    <x v="2"/>
    <n v="8"/>
    <x v="1"/>
    <n v="13"/>
    <n v="1"/>
    <n v="1"/>
    <n v="2"/>
    <n v="151.31"/>
    <x v="1"/>
    <x v="0"/>
  </r>
  <r>
    <n v="51317"/>
    <x v="1"/>
    <n v="29"/>
    <x v="2"/>
    <n v="1"/>
    <n v="6"/>
    <s v="Debit Card"/>
    <s v="Male"/>
    <n v="2"/>
    <n v="3"/>
    <x v="0"/>
    <n v="3"/>
    <x v="2"/>
    <n v="2"/>
    <x v="1"/>
    <n v="21"/>
    <n v="0"/>
    <n v="1"/>
    <n v="9"/>
    <n v="163.06"/>
    <x v="3"/>
    <x v="0"/>
  </r>
  <r>
    <n v="51318"/>
    <x v="0"/>
    <n v="0"/>
    <x v="1"/>
    <n v="1"/>
    <n v="6"/>
    <s v="Credit Card"/>
    <s v="Male"/>
    <n v="2"/>
    <n v="3"/>
    <x v="2"/>
    <n v="1"/>
    <x v="2"/>
    <n v="10"/>
    <x v="0"/>
    <n v="14"/>
    <n v="2"/>
    <n v="2"/>
    <n v="2"/>
    <n v="147.87"/>
    <x v="0"/>
    <x v="1"/>
  </r>
  <r>
    <n v="51319"/>
    <x v="1"/>
    <n v="15"/>
    <x v="0"/>
    <n v="1"/>
    <n v="8"/>
    <s v="Debit Card"/>
    <s v="Male"/>
    <n v="2"/>
    <n v="3"/>
    <x v="3"/>
    <n v="3"/>
    <x v="2"/>
    <n v="6"/>
    <x v="1"/>
    <n v="11"/>
    <n v="1"/>
    <n v="4"/>
    <n v="14"/>
    <n v="288.8"/>
    <x v="2"/>
    <x v="2"/>
  </r>
  <r>
    <n v="51320"/>
    <x v="0"/>
    <n v="19"/>
    <x v="1"/>
    <n v="1"/>
    <n v="14"/>
    <s v="COD"/>
    <s v="Male"/>
    <n v="3"/>
    <n v="3"/>
    <x v="1"/>
    <n v="3"/>
    <x v="2"/>
    <n v="9"/>
    <x v="1"/>
    <n v="11"/>
    <n v="6"/>
    <n v="9"/>
    <n v="8"/>
    <n v="123.38999999999999"/>
    <x v="2"/>
    <x v="1"/>
  </r>
  <r>
    <n v="51321"/>
    <x v="1"/>
    <n v="14"/>
    <x v="0"/>
    <n v="1"/>
    <n v="34"/>
    <s v="Debit Card"/>
    <s v="Female"/>
    <n v="2"/>
    <n v="4"/>
    <x v="5"/>
    <n v="4"/>
    <x v="2"/>
    <n v="1"/>
    <x v="1"/>
    <n v="23"/>
    <n v="1"/>
    <n v="2"/>
    <n v="10"/>
    <n v="235.7"/>
    <x v="2"/>
    <x v="0"/>
  </r>
  <r>
    <n v="51322"/>
    <x v="1"/>
    <n v="7"/>
    <x v="0"/>
    <n v="3"/>
    <n v="34"/>
    <s v="E wallet"/>
    <s v="Female"/>
    <n v="3"/>
    <n v="4"/>
    <x v="0"/>
    <n v="3"/>
    <x v="2"/>
    <n v="2"/>
    <x v="1"/>
    <n v="21"/>
    <n v="1"/>
    <n v="1"/>
    <n v="7"/>
    <n v="167.12"/>
    <x v="1"/>
    <x v="0"/>
  </r>
  <r>
    <n v="51323"/>
    <x v="1"/>
    <n v="9"/>
    <x v="2"/>
    <n v="3"/>
    <n v="21"/>
    <s v="E wallet"/>
    <s v="Male"/>
    <n v="2"/>
    <n v="5"/>
    <x v="0"/>
    <n v="1"/>
    <x v="2"/>
    <n v="2"/>
    <x v="1"/>
    <n v="24"/>
    <n v="4"/>
    <n v="11"/>
    <n v="11"/>
    <n v="154.06"/>
    <x v="1"/>
    <x v="0"/>
  </r>
  <r>
    <n v="51324"/>
    <x v="1"/>
    <n v="14"/>
    <x v="0"/>
    <n v="3"/>
    <n v="9"/>
    <s v="Debit Card"/>
    <s v="Male"/>
    <n v="2"/>
    <n v="4"/>
    <x v="0"/>
    <n v="4"/>
    <x v="2"/>
    <n v="3"/>
    <x v="1"/>
    <n v="11"/>
    <n v="0"/>
    <n v="1"/>
    <n v="4"/>
    <n v="189.38"/>
    <x v="2"/>
    <x v="0"/>
  </r>
  <r>
    <n v="51325"/>
    <x v="1"/>
    <n v="5"/>
    <x v="1"/>
    <n v="1"/>
    <n v="14"/>
    <s v="COD"/>
    <s v="Male"/>
    <n v="3"/>
    <n v="3"/>
    <x v="1"/>
    <n v="5"/>
    <x v="0"/>
    <n v="2"/>
    <x v="1"/>
    <n v="14"/>
    <n v="1"/>
    <n v="1"/>
    <n v="2"/>
    <n v="124.38999999999999"/>
    <x v="0"/>
    <x v="1"/>
  </r>
  <r>
    <n v="51326"/>
    <x v="1"/>
    <n v="8"/>
    <x v="0"/>
    <n v="2"/>
    <n v="32"/>
    <s v="Debit Card"/>
    <s v="Female"/>
    <n v="2"/>
    <n v="3"/>
    <x v="4"/>
    <n v="1"/>
    <x v="0"/>
    <n v="2"/>
    <x v="0"/>
    <n v="16"/>
    <n v="1"/>
    <n v="1"/>
    <n v="7"/>
    <n v="188.37"/>
    <x v="1"/>
    <x v="0"/>
  </r>
  <r>
    <n v="51327"/>
    <x v="1"/>
    <n v="11"/>
    <x v="0"/>
    <n v="3"/>
    <n v="16"/>
    <s v="Debit Card"/>
    <s v="Female"/>
    <n v="3"/>
    <n v="3"/>
    <x v="0"/>
    <n v="1"/>
    <x v="2"/>
    <n v="2"/>
    <x v="1"/>
    <n v="11"/>
    <n v="0"/>
    <n v="1"/>
    <n v="9"/>
    <n v="153.43"/>
    <x v="1"/>
    <x v="0"/>
  </r>
  <r>
    <n v="51328"/>
    <x v="0"/>
    <n v="13"/>
    <x v="2"/>
    <n v="3"/>
    <n v="6"/>
    <s v="Debit Card"/>
    <s v="Male"/>
    <n v="3"/>
    <n v="3"/>
    <x v="0"/>
    <n v="3"/>
    <x v="2"/>
    <n v="8"/>
    <x v="1"/>
    <n v="12"/>
    <n v="1"/>
    <n v="1"/>
    <n v="1"/>
    <n v="167.28"/>
    <x v="2"/>
    <x v="0"/>
  </r>
  <r>
    <n v="51329"/>
    <x v="1"/>
    <n v="9"/>
    <x v="0"/>
    <n v="3"/>
    <n v="17"/>
    <s v="E wallet"/>
    <s v="Female"/>
    <n v="3"/>
    <n v="4"/>
    <x v="0"/>
    <n v="1"/>
    <x v="2"/>
    <n v="5"/>
    <x v="1"/>
    <n v="13"/>
    <n v="1"/>
    <n v="1"/>
    <n v="0"/>
    <n v="166.52"/>
    <x v="1"/>
    <x v="0"/>
  </r>
  <r>
    <n v="51330"/>
    <x v="1"/>
    <n v="18"/>
    <x v="1"/>
    <n v="3"/>
    <n v="26"/>
    <s v="Debit Card"/>
    <s v="Female"/>
    <n v="2"/>
    <n v="3"/>
    <x v="0"/>
    <n v="3"/>
    <x v="0"/>
    <n v="9"/>
    <x v="1"/>
    <n v="15"/>
    <n v="1"/>
    <n v="1"/>
    <n v="1"/>
    <n v="148.5"/>
    <x v="2"/>
    <x v="1"/>
  </r>
  <r>
    <n v="51331"/>
    <x v="1"/>
    <n v="13"/>
    <x v="1"/>
    <n v="1"/>
    <n v="8"/>
    <s v="Debit Card"/>
    <s v="Male"/>
    <n v="3"/>
    <n v="4"/>
    <x v="1"/>
    <n v="3"/>
    <x v="0"/>
    <n v="3"/>
    <x v="1"/>
    <n v="14"/>
    <n v="0"/>
    <n v="2"/>
    <n v="2"/>
    <n v="128.09"/>
    <x v="2"/>
    <x v="1"/>
  </r>
  <r>
    <n v="51332"/>
    <x v="1"/>
    <n v="8"/>
    <x v="2"/>
    <n v="1"/>
    <n v="24"/>
    <s v="Debit Card"/>
    <s v="Male"/>
    <n v="3"/>
    <n v="3"/>
    <x v="0"/>
    <n v="3"/>
    <x v="2"/>
    <n v="2"/>
    <x v="0"/>
    <n v="14"/>
    <n v="1"/>
    <n v="1"/>
    <n v="2"/>
    <n v="156.88999999999999"/>
    <x v="1"/>
    <x v="0"/>
  </r>
  <r>
    <n v="51333"/>
    <x v="1"/>
    <n v="9"/>
    <x v="0"/>
    <n v="1"/>
    <n v="8"/>
    <s v="CC"/>
    <s v="Female"/>
    <n v="3"/>
    <n v="3"/>
    <x v="1"/>
    <n v="3"/>
    <x v="2"/>
    <n v="3"/>
    <x v="1"/>
    <n v="14"/>
    <n v="1"/>
    <n v="1"/>
    <n v="2"/>
    <n v="120.00999999999999"/>
    <x v="1"/>
    <x v="1"/>
  </r>
  <r>
    <n v="51334"/>
    <x v="1"/>
    <n v="8"/>
    <x v="1"/>
    <n v="1"/>
    <n v="6"/>
    <s v="Debit Card"/>
    <s v="Female"/>
    <n v="3"/>
    <n v="5"/>
    <x v="1"/>
    <n v="1"/>
    <x v="2"/>
    <n v="2"/>
    <x v="1"/>
    <n v="12"/>
    <n v="0"/>
    <n v="1"/>
    <n v="1"/>
    <n v="129.77000000000001"/>
    <x v="1"/>
    <x v="1"/>
  </r>
  <r>
    <n v="51335"/>
    <x v="1"/>
    <n v="2"/>
    <x v="1"/>
    <n v="1"/>
    <n v="19"/>
    <s v="UPI"/>
    <s v="Male"/>
    <n v="2"/>
    <n v="4"/>
    <x v="0"/>
    <n v="4"/>
    <x v="2"/>
    <n v="5"/>
    <x v="0"/>
    <n v="13"/>
    <n v="1"/>
    <n v="1"/>
    <n v="3"/>
    <n v="140.25"/>
    <x v="0"/>
    <x v="1"/>
  </r>
  <r>
    <n v="51336"/>
    <x v="1"/>
    <n v="2"/>
    <x v="1"/>
    <n v="1"/>
    <n v="34"/>
    <s v="Credit Card"/>
    <s v="Female"/>
    <n v="3"/>
    <n v="4"/>
    <x v="2"/>
    <n v="5"/>
    <x v="0"/>
    <n v="2"/>
    <x v="1"/>
    <n v="14"/>
    <n v="0"/>
    <n v="1"/>
    <n v="4"/>
    <n v="137.85"/>
    <x v="0"/>
    <x v="1"/>
  </r>
  <r>
    <n v="51337"/>
    <x v="0"/>
    <n v="13"/>
    <x v="0"/>
    <n v="3"/>
    <n v="34"/>
    <s v="E wallet"/>
    <s v="Male"/>
    <n v="2"/>
    <n v="4"/>
    <x v="4"/>
    <n v="5"/>
    <x v="2"/>
    <n v="5"/>
    <x v="0"/>
    <n v="13"/>
    <n v="0"/>
    <n v="2"/>
    <n v="0"/>
    <n v="208.54000000000002"/>
    <x v="2"/>
    <x v="0"/>
  </r>
  <r>
    <n v="51338"/>
    <x v="1"/>
    <n v="12"/>
    <x v="0"/>
    <n v="3"/>
    <n v="30"/>
    <s v="E wallet"/>
    <s v="Female"/>
    <n v="2"/>
    <n v="4"/>
    <x v="5"/>
    <n v="1"/>
    <x v="2"/>
    <n v="1"/>
    <x v="1"/>
    <n v="11"/>
    <n v="1"/>
    <n v="9"/>
    <n v="3"/>
    <n v="220.31"/>
    <x v="1"/>
    <x v="0"/>
  </r>
  <r>
    <n v="51339"/>
    <x v="1"/>
    <n v="4"/>
    <x v="2"/>
    <n v="1"/>
    <n v="11"/>
    <s v="Credit Card"/>
    <s v="Male"/>
    <n v="3"/>
    <n v="3"/>
    <x v="0"/>
    <n v="5"/>
    <x v="0"/>
    <n v="1"/>
    <x v="1"/>
    <n v="19"/>
    <n v="0"/>
    <n v="1"/>
    <n v="7"/>
    <n v="199.36"/>
    <x v="0"/>
    <x v="0"/>
  </r>
  <r>
    <n v="51340"/>
    <x v="1"/>
    <n v="0"/>
    <x v="1"/>
    <n v="3"/>
    <n v="11"/>
    <s v="UPI"/>
    <s v="Female"/>
    <n v="3"/>
    <n v="4"/>
    <x v="1"/>
    <n v="3"/>
    <x v="0"/>
    <n v="1"/>
    <x v="1"/>
    <n v="18"/>
    <n v="0"/>
    <n v="1"/>
    <n v="0"/>
    <n v="129.66"/>
    <x v="0"/>
    <x v="1"/>
  </r>
  <r>
    <n v="51341"/>
    <x v="1"/>
    <n v="9"/>
    <x v="2"/>
    <n v="1"/>
    <n v="14"/>
    <s v="CC"/>
    <s v="Male"/>
    <n v="2"/>
    <n v="1"/>
    <x v="0"/>
    <n v="1"/>
    <x v="2"/>
    <n v="5"/>
    <x v="1"/>
    <n v="17"/>
    <n v="0"/>
    <n v="1"/>
    <n v="3"/>
    <n v="125.71000000000001"/>
    <x v="1"/>
    <x v="1"/>
  </r>
  <r>
    <n v="51342"/>
    <x v="1"/>
    <n v="12"/>
    <x v="0"/>
    <n v="1"/>
    <n v="12"/>
    <s v="Credit Card"/>
    <s v="Male"/>
    <n v="2"/>
    <n v="4"/>
    <x v="4"/>
    <n v="5"/>
    <x v="2"/>
    <n v="5"/>
    <x v="1"/>
    <n v="15"/>
    <n v="1"/>
    <n v="1"/>
    <n v="7"/>
    <n v="199.91"/>
    <x v="1"/>
    <x v="0"/>
  </r>
  <r>
    <n v="51343"/>
    <x v="1"/>
    <n v="0"/>
    <x v="0"/>
    <n v="1"/>
    <n v="10"/>
    <s v="Debit Card"/>
    <s v="Male"/>
    <n v="2"/>
    <n v="1"/>
    <x v="0"/>
    <n v="4"/>
    <x v="2"/>
    <n v="2"/>
    <x v="0"/>
    <n v="20"/>
    <n v="1"/>
    <n v="1"/>
    <n v="3"/>
    <n v="161.41999999999999"/>
    <x v="0"/>
    <x v="0"/>
  </r>
  <r>
    <n v="51344"/>
    <x v="1"/>
    <n v="22"/>
    <x v="2"/>
    <n v="3"/>
    <n v="8"/>
    <s v="Credit Card"/>
    <s v="Male"/>
    <n v="3"/>
    <n v="4"/>
    <x v="0"/>
    <n v="4"/>
    <x v="2"/>
    <n v="3"/>
    <x v="1"/>
    <n v="14"/>
    <n v="1"/>
    <n v="1"/>
    <n v="8"/>
    <n v="153.9"/>
    <x v="2"/>
    <x v="0"/>
  </r>
  <r>
    <n v="51345"/>
    <x v="1"/>
    <n v="7"/>
    <x v="1"/>
    <n v="1"/>
    <n v="14"/>
    <s v="Credit Card"/>
    <s v="Male"/>
    <n v="2"/>
    <n v="1"/>
    <x v="0"/>
    <n v="3"/>
    <x v="2"/>
    <n v="3"/>
    <x v="1"/>
    <n v="12"/>
    <n v="0"/>
    <n v="1"/>
    <n v="2"/>
    <n v="144.04"/>
    <x v="1"/>
    <x v="1"/>
  </r>
  <r>
    <n v="51346"/>
    <x v="0"/>
    <n v="4"/>
    <x v="0"/>
    <n v="3"/>
    <n v="6"/>
    <s v="Debit Card"/>
    <s v="Female"/>
    <n v="3"/>
    <n v="3"/>
    <x v="0"/>
    <n v="1"/>
    <x v="0"/>
    <n v="9"/>
    <x v="0"/>
    <n v="11"/>
    <n v="0"/>
    <n v="1"/>
    <n v="5"/>
    <n v="159.93"/>
    <x v="0"/>
    <x v="0"/>
  </r>
  <r>
    <n v="51347"/>
    <x v="1"/>
    <n v="22"/>
    <x v="2"/>
    <n v="1"/>
    <n v="14"/>
    <s v="Debit Card"/>
    <s v="Male"/>
    <n v="3"/>
    <n v="4"/>
    <x v="0"/>
    <n v="4"/>
    <x v="2"/>
    <n v="2"/>
    <x v="1"/>
    <n v="23"/>
    <n v="0"/>
    <n v="1"/>
    <n v="7"/>
    <n v="151.30000000000001"/>
    <x v="2"/>
    <x v="0"/>
  </r>
  <r>
    <n v="51348"/>
    <x v="0"/>
    <n v="9"/>
    <x v="1"/>
    <n v="1"/>
    <n v="8"/>
    <s v="UPI"/>
    <s v="Male"/>
    <n v="3"/>
    <n v="4"/>
    <x v="1"/>
    <n v="3"/>
    <x v="0"/>
    <n v="7"/>
    <x v="0"/>
    <n v="15"/>
    <n v="0"/>
    <n v="1"/>
    <n v="0"/>
    <n v="120.9"/>
    <x v="1"/>
    <x v="1"/>
  </r>
  <r>
    <n v="51349"/>
    <x v="1"/>
    <n v="6"/>
    <x v="2"/>
    <n v="1"/>
    <n v="9"/>
    <s v="Debit Card"/>
    <s v="Female"/>
    <n v="3"/>
    <n v="3"/>
    <x v="1"/>
    <n v="3"/>
    <x v="2"/>
    <n v="2"/>
    <x v="0"/>
    <n v="11"/>
    <n v="2"/>
    <n v="3"/>
    <n v="0"/>
    <n v="129.09"/>
    <x v="0"/>
    <x v="1"/>
  </r>
  <r>
    <n v="51350"/>
    <x v="1"/>
    <n v="0"/>
    <x v="1"/>
    <n v="1"/>
    <n v="8"/>
    <s v="CC"/>
    <s v="Male"/>
    <n v="2"/>
    <n v="3"/>
    <x v="1"/>
    <n v="4"/>
    <x v="2"/>
    <n v="10"/>
    <x v="1"/>
    <n v="12"/>
    <n v="1"/>
    <n v="2"/>
    <n v="2"/>
    <n v="134.68"/>
    <x v="0"/>
    <x v="1"/>
  </r>
  <r>
    <n v="51351"/>
    <x v="1"/>
    <n v="5"/>
    <x v="2"/>
    <n v="1"/>
    <n v="8"/>
    <s v="Debit Card"/>
    <s v="Male"/>
    <n v="3"/>
    <n v="3"/>
    <x v="1"/>
    <n v="1"/>
    <x v="0"/>
    <n v="1"/>
    <x v="1"/>
    <n v="13"/>
    <n v="1"/>
    <n v="3"/>
    <n v="6"/>
    <n v="130.68"/>
    <x v="0"/>
    <x v="1"/>
  </r>
  <r>
    <n v="51352"/>
    <x v="1"/>
    <n v="30"/>
    <x v="1"/>
    <n v="1"/>
    <n v="9"/>
    <s v="CC"/>
    <s v="Female"/>
    <n v="3"/>
    <n v="1"/>
    <x v="1"/>
    <n v="5"/>
    <x v="2"/>
    <n v="5"/>
    <x v="0"/>
    <n v="20"/>
    <n v="0"/>
    <n v="1"/>
    <n v="0"/>
    <n v="126.69999999999999"/>
    <x v="3"/>
    <x v="1"/>
  </r>
  <r>
    <n v="51353"/>
    <x v="1"/>
    <n v="3"/>
    <x v="1"/>
    <n v="1"/>
    <n v="30"/>
    <s v="Debit Card"/>
    <s v="Male"/>
    <n v="3"/>
    <n v="3"/>
    <x v="1"/>
    <n v="3"/>
    <x v="2"/>
    <n v="2"/>
    <x v="1"/>
    <n v="22"/>
    <n v="1"/>
    <n v="1"/>
    <n v="0"/>
    <n v="126.93"/>
    <x v="0"/>
    <x v="1"/>
  </r>
  <r>
    <n v="51354"/>
    <x v="1"/>
    <n v="11"/>
    <x v="2"/>
    <n v="1"/>
    <n v="29"/>
    <s v="Debit Card"/>
    <s v="Male"/>
    <n v="2"/>
    <n v="4"/>
    <x v="4"/>
    <n v="3"/>
    <x v="0"/>
    <n v="1"/>
    <x v="1"/>
    <n v="21"/>
    <n v="1"/>
    <n v="1"/>
    <n v="8"/>
    <n v="195.26"/>
    <x v="1"/>
    <x v="0"/>
  </r>
  <r>
    <n v="51355"/>
    <x v="1"/>
    <n v="9"/>
    <x v="0"/>
    <n v="1"/>
    <n v="33"/>
    <s v="Credit Card"/>
    <s v="Male"/>
    <n v="3"/>
    <n v="3"/>
    <x v="0"/>
    <n v="3"/>
    <x v="2"/>
    <n v="7"/>
    <x v="1"/>
    <n v="13"/>
    <n v="0"/>
    <n v="7"/>
    <n v="7"/>
    <n v="152.37"/>
    <x v="1"/>
    <x v="0"/>
  </r>
  <r>
    <n v="51356"/>
    <x v="1"/>
    <n v="8"/>
    <x v="1"/>
    <n v="1"/>
    <n v="14"/>
    <s v="CC"/>
    <s v="Male"/>
    <n v="2"/>
    <n v="1"/>
    <x v="1"/>
    <n v="4"/>
    <x v="2"/>
    <n v="1"/>
    <x v="1"/>
    <n v="13"/>
    <n v="1"/>
    <n v="1"/>
    <n v="3"/>
    <n v="124.25999999999999"/>
    <x v="1"/>
    <x v="1"/>
  </r>
  <r>
    <n v="51357"/>
    <x v="1"/>
    <n v="2"/>
    <x v="1"/>
    <n v="1"/>
    <n v="21"/>
    <s v="Debit Card"/>
    <s v="Female"/>
    <n v="2"/>
    <n v="4"/>
    <x v="0"/>
    <n v="3"/>
    <x v="0"/>
    <n v="1"/>
    <x v="0"/>
    <n v="12"/>
    <n v="1"/>
    <n v="1"/>
    <n v="8"/>
    <n v="141.93"/>
    <x v="0"/>
    <x v="1"/>
  </r>
  <r>
    <n v="51358"/>
    <x v="1"/>
    <n v="4"/>
    <x v="1"/>
    <n v="1"/>
    <n v="32"/>
    <s v="Debit Card"/>
    <s v="Male"/>
    <n v="3"/>
    <n v="3"/>
    <x v="1"/>
    <n v="3"/>
    <x v="2"/>
    <n v="2"/>
    <x v="1"/>
    <n v="17"/>
    <n v="3"/>
    <n v="4"/>
    <n v="3"/>
    <n v="129.11000000000001"/>
    <x v="0"/>
    <x v="1"/>
  </r>
  <r>
    <n v="51359"/>
    <x v="1"/>
    <n v="7"/>
    <x v="1"/>
    <n v="1"/>
    <n v="25"/>
    <s v="CC"/>
    <s v="Male"/>
    <n v="3"/>
    <n v="3"/>
    <x v="1"/>
    <n v="1"/>
    <x v="2"/>
    <n v="1"/>
    <x v="1"/>
    <n v="11"/>
    <n v="0"/>
    <n v="1"/>
    <n v="2"/>
    <n v="126.61000000000001"/>
    <x v="1"/>
    <x v="1"/>
  </r>
  <r>
    <n v="51360"/>
    <x v="0"/>
    <n v="9"/>
    <x v="1"/>
    <n v="1"/>
    <n v="30"/>
    <s v="Debit Card"/>
    <s v="Male"/>
    <n v="2"/>
    <n v="4"/>
    <x v="1"/>
    <n v="3"/>
    <x v="0"/>
    <n v="6"/>
    <x v="0"/>
    <n v="14"/>
    <n v="0"/>
    <n v="1"/>
    <n v="3"/>
    <n v="120.28"/>
    <x v="1"/>
    <x v="1"/>
  </r>
  <r>
    <n v="51361"/>
    <x v="1"/>
    <n v="2"/>
    <x v="0"/>
    <n v="1"/>
    <n v="27"/>
    <s v="Debit Card"/>
    <s v="Female"/>
    <n v="2"/>
    <n v="1"/>
    <x v="4"/>
    <n v="5"/>
    <x v="2"/>
    <n v="2"/>
    <x v="1"/>
    <n v="11"/>
    <n v="6"/>
    <n v="8"/>
    <n v="8"/>
    <n v="199.8"/>
    <x v="0"/>
    <x v="0"/>
  </r>
  <r>
    <n v="51362"/>
    <x v="1"/>
    <n v="5"/>
    <x v="1"/>
    <n v="1"/>
    <n v="11"/>
    <s v="Debit Card"/>
    <s v="Male"/>
    <n v="3"/>
    <n v="1"/>
    <x v="1"/>
    <n v="4"/>
    <x v="2"/>
    <n v="1"/>
    <x v="0"/>
    <n v="12"/>
    <n v="1"/>
    <n v="1"/>
    <n v="5"/>
    <n v="132.97999999999999"/>
    <x v="0"/>
    <x v="1"/>
  </r>
  <r>
    <n v="51363"/>
    <x v="1"/>
    <n v="0"/>
    <x v="2"/>
    <n v="1"/>
    <n v="22"/>
    <s v="CC"/>
    <s v="Male"/>
    <n v="3"/>
    <n v="1"/>
    <x v="1"/>
    <n v="1"/>
    <x v="2"/>
    <n v="2"/>
    <x v="0"/>
    <n v="13"/>
    <n v="0"/>
    <n v="1"/>
    <n v="0"/>
    <n v="129.35"/>
    <x v="0"/>
    <x v="1"/>
  </r>
  <r>
    <n v="51364"/>
    <x v="1"/>
    <n v="26"/>
    <x v="0"/>
    <n v="3"/>
    <n v="8"/>
    <s v="Debit Card"/>
    <s v="Female"/>
    <n v="3"/>
    <n v="4"/>
    <x v="5"/>
    <n v="1"/>
    <x v="2"/>
    <n v="3"/>
    <x v="1"/>
    <n v="16"/>
    <n v="0"/>
    <n v="2"/>
    <n v="7"/>
    <n v="254.26999999999998"/>
    <x v="3"/>
    <x v="2"/>
  </r>
  <r>
    <n v="51365"/>
    <x v="1"/>
    <n v="11"/>
    <x v="1"/>
    <n v="1"/>
    <n v="8"/>
    <s v="Debit Card"/>
    <s v="Male"/>
    <n v="2"/>
    <n v="3"/>
    <x v="2"/>
    <n v="1"/>
    <x v="0"/>
    <n v="6"/>
    <x v="0"/>
    <n v="11"/>
    <n v="0"/>
    <n v="1"/>
    <n v="2"/>
    <n v="139.44"/>
    <x v="1"/>
    <x v="1"/>
  </r>
  <r>
    <n v="51366"/>
    <x v="1"/>
    <n v="0"/>
    <x v="2"/>
    <n v="1"/>
    <n v="17"/>
    <s v="UPI"/>
    <s v="Female"/>
    <n v="3"/>
    <n v="1"/>
    <x v="0"/>
    <n v="3"/>
    <x v="2"/>
    <n v="1"/>
    <x v="1"/>
    <n v="18"/>
    <n v="0"/>
    <n v="1"/>
    <n v="3"/>
    <n v="140.11000000000001"/>
    <x v="0"/>
    <x v="1"/>
  </r>
  <r>
    <n v="51367"/>
    <x v="0"/>
    <n v="0"/>
    <x v="1"/>
    <n v="3"/>
    <n v="15"/>
    <s v="Debit Card"/>
    <s v="Male"/>
    <n v="2"/>
    <n v="4"/>
    <x v="1"/>
    <n v="5"/>
    <x v="0"/>
    <n v="8"/>
    <x v="1"/>
    <n v="23"/>
    <n v="0"/>
    <n v="1"/>
    <n v="3"/>
    <n v="134.07"/>
    <x v="0"/>
    <x v="1"/>
  </r>
  <r>
    <n v="51368"/>
    <x v="1"/>
    <n v="7"/>
    <x v="0"/>
    <n v="1"/>
    <n v="13"/>
    <s v="Debit Card"/>
    <s v="Female"/>
    <n v="2"/>
    <n v="3"/>
    <x v="4"/>
    <n v="4"/>
    <x v="0"/>
    <n v="1"/>
    <x v="1"/>
    <n v="11"/>
    <n v="0"/>
    <n v="2"/>
    <n v="3"/>
    <n v="219.94"/>
    <x v="1"/>
    <x v="0"/>
  </r>
  <r>
    <n v="51369"/>
    <x v="1"/>
    <n v="9"/>
    <x v="0"/>
    <n v="1"/>
    <n v="21"/>
    <s v="Debit Card"/>
    <s v="Male"/>
    <n v="3"/>
    <n v="3"/>
    <x v="2"/>
    <n v="1"/>
    <x v="0"/>
    <n v="2"/>
    <x v="1"/>
    <n v="14"/>
    <n v="1"/>
    <n v="1"/>
    <n v="0"/>
    <n v="112.32"/>
    <x v="1"/>
    <x v="1"/>
  </r>
  <r>
    <n v="51370"/>
    <x v="0"/>
    <n v="0"/>
    <x v="1"/>
    <n v="1"/>
    <n v="12"/>
    <s v="CC"/>
    <s v="Male"/>
    <n v="3"/>
    <n v="3"/>
    <x v="1"/>
    <n v="5"/>
    <x v="0"/>
    <n v="3"/>
    <x v="1"/>
    <n v="11"/>
    <n v="0"/>
    <n v="1"/>
    <n v="3"/>
    <n v="129.6"/>
    <x v="0"/>
    <x v="1"/>
  </r>
  <r>
    <n v="51371"/>
    <x v="1"/>
    <n v="26"/>
    <x v="0"/>
    <n v="1"/>
    <n v="11"/>
    <s v="UPI"/>
    <s v="Female"/>
    <n v="2"/>
    <n v="3"/>
    <x v="3"/>
    <n v="3"/>
    <x v="2"/>
    <n v="5"/>
    <x v="1"/>
    <n v="11"/>
    <n v="1"/>
    <n v="4"/>
    <n v="8"/>
    <n v="290.94"/>
    <x v="3"/>
    <x v="2"/>
  </r>
  <r>
    <n v="51372"/>
    <x v="0"/>
    <n v="0"/>
    <x v="2"/>
    <n v="1"/>
    <n v="22"/>
    <s v="Debit Card"/>
    <s v="Female"/>
    <n v="3"/>
    <n v="5"/>
    <x v="2"/>
    <n v="5"/>
    <x v="0"/>
    <n v="2"/>
    <x v="0"/>
    <n v="22"/>
    <n v="0"/>
    <n v="6"/>
    <n v="7"/>
    <n v="139.19"/>
    <x v="0"/>
    <x v="1"/>
  </r>
  <r>
    <n v="51373"/>
    <x v="1"/>
    <n v="15"/>
    <x v="0"/>
    <n v="3"/>
    <n v="14"/>
    <s v="E wallet"/>
    <s v="Male"/>
    <n v="2"/>
    <n v="3"/>
    <x v="0"/>
    <n v="4"/>
    <x v="2"/>
    <n v="1"/>
    <x v="1"/>
    <n v="11"/>
    <n v="2"/>
    <n v="4"/>
    <n v="2"/>
    <n v="168.25"/>
    <x v="2"/>
    <x v="0"/>
  </r>
  <r>
    <n v="51374"/>
    <x v="1"/>
    <n v="17"/>
    <x v="0"/>
    <n v="1"/>
    <n v="13"/>
    <s v="Credit Card"/>
    <s v="Female"/>
    <n v="2"/>
    <n v="4"/>
    <x v="4"/>
    <n v="1"/>
    <x v="2"/>
    <n v="4"/>
    <x v="1"/>
    <n v="14"/>
    <n v="0"/>
    <n v="5"/>
    <n v="17"/>
    <n v="202.48"/>
    <x v="2"/>
    <x v="0"/>
  </r>
  <r>
    <n v="51375"/>
    <x v="1"/>
    <n v="19"/>
    <x v="0"/>
    <n v="3"/>
    <n v="8"/>
    <s v="E wallet"/>
    <s v="Female"/>
    <n v="2"/>
    <n v="3"/>
    <x v="3"/>
    <n v="5"/>
    <x v="0"/>
    <n v="4"/>
    <x v="1"/>
    <n v="12"/>
    <n v="1"/>
    <n v="2"/>
    <n v="1"/>
    <n v="289.47000000000003"/>
    <x v="2"/>
    <x v="2"/>
  </r>
  <r>
    <n v="51376"/>
    <x v="1"/>
    <n v="6"/>
    <x v="1"/>
    <n v="1"/>
    <n v="14"/>
    <s v="CC"/>
    <s v="Male"/>
    <n v="3"/>
    <n v="3"/>
    <x v="1"/>
    <n v="1"/>
    <x v="0"/>
    <n v="5"/>
    <x v="1"/>
    <n v="11"/>
    <n v="0"/>
    <n v="1"/>
    <n v="0"/>
    <n v="124.96000000000001"/>
    <x v="0"/>
    <x v="1"/>
  </r>
  <r>
    <n v="51377"/>
    <x v="1"/>
    <n v="17"/>
    <x v="0"/>
    <n v="1"/>
    <n v="16"/>
    <s v="UPI"/>
    <s v="Male"/>
    <n v="2"/>
    <n v="3"/>
    <x v="0"/>
    <n v="1"/>
    <x v="2"/>
    <n v="3"/>
    <x v="0"/>
    <n v="13"/>
    <n v="0"/>
    <n v="1"/>
    <n v="3"/>
    <n v="164.65"/>
    <x v="2"/>
    <x v="0"/>
  </r>
  <r>
    <n v="51378"/>
    <x v="1"/>
    <n v="9"/>
    <x v="1"/>
    <n v="1"/>
    <n v="15"/>
    <s v="CC"/>
    <s v="Male"/>
    <n v="2"/>
    <n v="4"/>
    <x v="1"/>
    <n v="3"/>
    <x v="0"/>
    <n v="2"/>
    <x v="1"/>
    <n v="13"/>
    <n v="0"/>
    <n v="1"/>
    <n v="8"/>
    <n v="122.06"/>
    <x v="1"/>
    <x v="1"/>
  </r>
  <r>
    <n v="51379"/>
    <x v="0"/>
    <n v="9"/>
    <x v="1"/>
    <n v="3"/>
    <n v="11"/>
    <s v="Cash on Delivery"/>
    <s v="Male"/>
    <n v="2"/>
    <n v="3"/>
    <x v="0"/>
    <n v="1"/>
    <x v="2"/>
    <n v="4"/>
    <x v="1"/>
    <n v="14"/>
    <n v="0"/>
    <n v="1"/>
    <n v="0"/>
    <n v="120.86000000000001"/>
    <x v="1"/>
    <x v="1"/>
  </r>
  <r>
    <n v="51380"/>
    <x v="0"/>
    <n v="9"/>
    <x v="1"/>
    <n v="1"/>
    <n v="6"/>
    <s v="CC"/>
    <s v="Male"/>
    <n v="3"/>
    <n v="3"/>
    <x v="1"/>
    <n v="1"/>
    <x v="2"/>
    <n v="3"/>
    <x v="0"/>
    <n v="16"/>
    <n v="0"/>
    <n v="2"/>
    <n v="0"/>
    <n v="122.93"/>
    <x v="1"/>
    <x v="1"/>
  </r>
  <r>
    <n v="51381"/>
    <x v="1"/>
    <n v="16"/>
    <x v="1"/>
    <n v="1"/>
    <n v="14"/>
    <s v="CC"/>
    <s v="Female"/>
    <n v="3"/>
    <n v="1"/>
    <x v="1"/>
    <n v="3"/>
    <x v="2"/>
    <n v="2"/>
    <x v="1"/>
    <n v="12"/>
    <n v="1"/>
    <n v="1"/>
    <n v="4"/>
    <n v="126.44999999999999"/>
    <x v="2"/>
    <x v="1"/>
  </r>
  <r>
    <n v="51382"/>
    <x v="0"/>
    <n v="13"/>
    <x v="1"/>
    <n v="3"/>
    <n v="9"/>
    <s v="E wallet"/>
    <s v="Male"/>
    <n v="3"/>
    <n v="4"/>
    <x v="1"/>
    <n v="3"/>
    <x v="2"/>
    <n v="2"/>
    <x v="0"/>
    <n v="14"/>
    <n v="1"/>
    <n v="1"/>
    <n v="2"/>
    <n v="126.83000000000001"/>
    <x v="2"/>
    <x v="1"/>
  </r>
  <r>
    <n v="51383"/>
    <x v="1"/>
    <n v="9"/>
    <x v="0"/>
    <n v="3"/>
    <n v="8"/>
    <s v="E wallet"/>
    <s v="Female"/>
    <n v="3"/>
    <n v="3"/>
    <x v="1"/>
    <n v="1"/>
    <x v="2"/>
    <n v="2"/>
    <x v="1"/>
    <n v="13"/>
    <n v="2"/>
    <n v="2"/>
    <n v="2"/>
    <n v="120.13999999999999"/>
    <x v="1"/>
    <x v="1"/>
  </r>
  <r>
    <n v="51384"/>
    <x v="1"/>
    <n v="9"/>
    <x v="1"/>
    <n v="1"/>
    <n v="11"/>
    <s v="Debit Card"/>
    <s v="Female"/>
    <n v="2"/>
    <n v="4"/>
    <x v="1"/>
    <n v="5"/>
    <x v="2"/>
    <n v="10"/>
    <x v="0"/>
    <n v="14"/>
    <n v="1"/>
    <n v="1"/>
    <n v="0"/>
    <n v="134.19"/>
    <x v="1"/>
    <x v="1"/>
  </r>
  <r>
    <n v="51385"/>
    <x v="1"/>
    <n v="6"/>
    <x v="2"/>
    <n v="3"/>
    <n v="6"/>
    <s v="Debit Card"/>
    <s v="Female"/>
    <n v="2"/>
    <n v="1"/>
    <x v="0"/>
    <n v="5"/>
    <x v="2"/>
    <n v="3"/>
    <x v="1"/>
    <n v="19"/>
    <n v="0"/>
    <n v="1"/>
    <n v="3"/>
    <n v="153.76"/>
    <x v="0"/>
    <x v="0"/>
  </r>
  <r>
    <n v="51386"/>
    <x v="1"/>
    <n v="9"/>
    <x v="0"/>
    <n v="1"/>
    <n v="10"/>
    <s v="UPI"/>
    <s v="Male"/>
    <n v="3"/>
    <n v="3"/>
    <x v="1"/>
    <n v="1"/>
    <x v="2"/>
    <n v="2"/>
    <x v="1"/>
    <n v="12"/>
    <n v="1"/>
    <n v="1"/>
    <n v="0"/>
    <n v="119.50999999999999"/>
    <x v="1"/>
    <x v="1"/>
  </r>
  <r>
    <n v="51387"/>
    <x v="1"/>
    <n v="0"/>
    <x v="1"/>
    <n v="1"/>
    <n v="14"/>
    <s v="Debit Card"/>
    <s v="Female"/>
    <n v="2"/>
    <n v="3"/>
    <x v="1"/>
    <n v="5"/>
    <x v="2"/>
    <n v="2"/>
    <x v="1"/>
    <n v="13"/>
    <n v="1"/>
    <n v="1"/>
    <n v="0"/>
    <n v="123.41"/>
    <x v="0"/>
    <x v="1"/>
  </r>
  <r>
    <n v="51388"/>
    <x v="0"/>
    <n v="9"/>
    <x v="1"/>
    <n v="1"/>
    <n v="31"/>
    <s v="Debit Card"/>
    <s v="Male"/>
    <n v="2"/>
    <n v="5"/>
    <x v="1"/>
    <n v="3"/>
    <x v="0"/>
    <n v="2"/>
    <x v="1"/>
    <n v="12"/>
    <n v="0"/>
    <n v="1"/>
    <n v="1"/>
    <n v="122.93"/>
    <x v="1"/>
    <x v="1"/>
  </r>
  <r>
    <n v="51389"/>
    <x v="1"/>
    <n v="0"/>
    <x v="2"/>
    <n v="3"/>
    <n v="14"/>
    <s v="Debit Card"/>
    <s v="Male"/>
    <n v="2"/>
    <n v="3"/>
    <x v="4"/>
    <n v="3"/>
    <x v="0"/>
    <n v="2"/>
    <x v="1"/>
    <n v="15"/>
    <n v="1"/>
    <n v="1"/>
    <n v="7"/>
    <n v="187.26"/>
    <x v="0"/>
    <x v="0"/>
  </r>
  <r>
    <n v="51390"/>
    <x v="1"/>
    <n v="3"/>
    <x v="2"/>
    <n v="1"/>
    <n v="6"/>
    <s v="Credit Card"/>
    <s v="Female"/>
    <n v="2"/>
    <n v="3"/>
    <x v="0"/>
    <n v="1"/>
    <x v="0"/>
    <n v="2"/>
    <x v="1"/>
    <n v="23"/>
    <n v="1"/>
    <n v="3"/>
    <n v="7"/>
    <n v="140.11000000000001"/>
    <x v="0"/>
    <x v="1"/>
  </r>
  <r>
    <n v="51391"/>
    <x v="0"/>
    <n v="4"/>
    <x v="0"/>
    <n v="1"/>
    <n v="18"/>
    <s v="Cash on Delivery"/>
    <s v="Female"/>
    <n v="2"/>
    <n v="3"/>
    <x v="3"/>
    <n v="3"/>
    <x v="2"/>
    <n v="2"/>
    <x v="1"/>
    <n v="15"/>
    <n v="1"/>
    <n v="15"/>
    <n v="8"/>
    <n v="295.45"/>
    <x v="0"/>
    <x v="2"/>
  </r>
  <r>
    <n v="51392"/>
    <x v="1"/>
    <n v="7"/>
    <x v="2"/>
    <n v="3"/>
    <n v="29"/>
    <s v="E wallet"/>
    <s v="Male"/>
    <n v="3"/>
    <n v="3"/>
    <x v="0"/>
    <n v="3"/>
    <x v="0"/>
    <n v="1"/>
    <x v="1"/>
    <n v="20"/>
    <n v="0"/>
    <n v="8"/>
    <n v="7"/>
    <n v="145.68"/>
    <x v="1"/>
    <x v="1"/>
  </r>
  <r>
    <n v="51393"/>
    <x v="1"/>
    <n v="10"/>
    <x v="1"/>
    <n v="1"/>
    <n v="25"/>
    <s v="Debit Card"/>
    <s v="Male"/>
    <n v="3"/>
    <n v="3"/>
    <x v="1"/>
    <n v="4"/>
    <x v="2"/>
    <n v="5"/>
    <x v="1"/>
    <n v="21"/>
    <n v="0"/>
    <n v="1"/>
    <n v="0"/>
    <n v="130.22"/>
    <x v="1"/>
    <x v="1"/>
  </r>
  <r>
    <n v="51394"/>
    <x v="1"/>
    <n v="19"/>
    <x v="2"/>
    <n v="3"/>
    <n v="11"/>
    <s v="E wallet"/>
    <s v="Male"/>
    <n v="3"/>
    <n v="3"/>
    <x v="0"/>
    <n v="1"/>
    <x v="0"/>
    <n v="5"/>
    <x v="0"/>
    <n v="21"/>
    <n v="1"/>
    <n v="1"/>
    <n v="8"/>
    <n v="157.72"/>
    <x v="2"/>
    <x v="0"/>
  </r>
  <r>
    <n v="51395"/>
    <x v="1"/>
    <n v="9"/>
    <x v="1"/>
    <n v="1"/>
    <n v="14"/>
    <s v="Debit Card"/>
    <s v="Male"/>
    <n v="2"/>
    <n v="1"/>
    <x v="1"/>
    <n v="1"/>
    <x v="2"/>
    <n v="2"/>
    <x v="1"/>
    <n v="19"/>
    <n v="1"/>
    <n v="1"/>
    <n v="1"/>
    <n v="122.69"/>
    <x v="1"/>
    <x v="1"/>
  </r>
  <r>
    <n v="51396"/>
    <x v="0"/>
    <n v="11"/>
    <x v="0"/>
    <n v="1"/>
    <n v="6"/>
    <s v="Debit Card"/>
    <s v="Male"/>
    <n v="3"/>
    <n v="4"/>
    <x v="4"/>
    <n v="3"/>
    <x v="0"/>
    <n v="10"/>
    <x v="0"/>
    <n v="13"/>
    <n v="0"/>
    <n v="1"/>
    <n v="0"/>
    <n v="153.81"/>
    <x v="1"/>
    <x v="0"/>
  </r>
  <r>
    <n v="51397"/>
    <x v="0"/>
    <n v="0"/>
    <x v="1"/>
    <n v="1"/>
    <n v="11"/>
    <s v="COD"/>
    <s v="Male"/>
    <n v="2"/>
    <n v="3"/>
    <x v="1"/>
    <n v="3"/>
    <x v="0"/>
    <n v="2"/>
    <x v="0"/>
    <n v="13"/>
    <n v="0"/>
    <n v="2"/>
    <n v="2"/>
    <n v="134.41"/>
    <x v="0"/>
    <x v="1"/>
  </r>
  <r>
    <n v="51398"/>
    <x v="1"/>
    <n v="17"/>
    <x v="0"/>
    <n v="3"/>
    <n v="6"/>
    <s v="E wallet"/>
    <s v="Female"/>
    <n v="3"/>
    <n v="3"/>
    <x v="0"/>
    <n v="5"/>
    <x v="2"/>
    <n v="6"/>
    <x v="0"/>
    <n v="21"/>
    <n v="1"/>
    <n v="1"/>
    <n v="3"/>
    <n v="154.54"/>
    <x v="2"/>
    <x v="0"/>
  </r>
  <r>
    <n v="51399"/>
    <x v="1"/>
    <n v="8"/>
    <x v="2"/>
    <n v="1"/>
    <n v="17"/>
    <s v="Credit Card"/>
    <s v="Male"/>
    <n v="3"/>
    <n v="4"/>
    <x v="4"/>
    <n v="5"/>
    <x v="2"/>
    <n v="3"/>
    <x v="0"/>
    <n v="13"/>
    <n v="1"/>
    <n v="2"/>
    <n v="3"/>
    <n v="198.84"/>
    <x v="1"/>
    <x v="0"/>
  </r>
  <r>
    <n v="51400"/>
    <x v="1"/>
    <n v="0"/>
    <x v="1"/>
    <n v="3"/>
    <n v="29"/>
    <s v="E wallet"/>
    <s v="Female"/>
    <n v="2"/>
    <n v="4"/>
    <x v="0"/>
    <n v="1"/>
    <x v="2"/>
    <n v="8"/>
    <x v="0"/>
    <n v="19"/>
    <n v="0"/>
    <n v="1"/>
    <n v="0"/>
    <n v="141.57"/>
    <x v="0"/>
    <x v="1"/>
  </r>
  <r>
    <n v="51401"/>
    <x v="1"/>
    <n v="6"/>
    <x v="2"/>
    <n v="1"/>
    <n v="29"/>
    <s v="Debit Card"/>
    <s v="Female"/>
    <n v="3"/>
    <n v="3"/>
    <x v="4"/>
    <n v="1"/>
    <x v="0"/>
    <n v="2"/>
    <x v="0"/>
    <n v="12"/>
    <n v="3"/>
    <n v="2"/>
    <n v="12"/>
    <n v="234.57999999999998"/>
    <x v="0"/>
    <x v="0"/>
  </r>
  <r>
    <n v="51402"/>
    <x v="1"/>
    <n v="8"/>
    <x v="2"/>
    <n v="3"/>
    <n v="5"/>
    <s v="Debit Card"/>
    <s v="Male"/>
    <n v="3"/>
    <n v="3"/>
    <x v="4"/>
    <n v="5"/>
    <x v="2"/>
    <n v="2"/>
    <x v="1"/>
    <n v="22"/>
    <n v="0"/>
    <n v="1"/>
    <n v="8"/>
    <n v="190.69"/>
    <x v="1"/>
    <x v="0"/>
  </r>
  <r>
    <n v="51403"/>
    <x v="1"/>
    <n v="8"/>
    <x v="1"/>
    <n v="1"/>
    <n v="29"/>
    <s v="Credit Card"/>
    <s v="Female"/>
    <n v="1"/>
    <n v="3"/>
    <x v="2"/>
    <n v="5"/>
    <x v="2"/>
    <n v="4"/>
    <x v="0"/>
    <n v="15"/>
    <n v="0"/>
    <n v="2"/>
    <n v="2"/>
    <n v="140.13999999999999"/>
    <x v="1"/>
    <x v="1"/>
  </r>
  <r>
    <n v="51404"/>
    <x v="1"/>
    <n v="4"/>
    <x v="0"/>
    <n v="1"/>
    <n v="13"/>
    <s v="Debit Card"/>
    <s v="Male"/>
    <n v="2"/>
    <n v="3"/>
    <x v="0"/>
    <n v="1"/>
    <x v="2"/>
    <n v="4"/>
    <x v="1"/>
    <n v="22"/>
    <n v="0"/>
    <n v="1"/>
    <n v="7"/>
    <n v="159.15"/>
    <x v="0"/>
    <x v="0"/>
  </r>
  <r>
    <n v="51405"/>
    <x v="1"/>
    <n v="10"/>
    <x v="0"/>
    <n v="1"/>
    <n v="6"/>
    <s v="Debit Card"/>
    <s v="Male"/>
    <n v="2"/>
    <n v="4"/>
    <x v="0"/>
    <n v="3"/>
    <x v="2"/>
    <n v="2"/>
    <x v="1"/>
    <n v="18"/>
    <n v="0"/>
    <n v="1"/>
    <n v="7"/>
    <n v="159.93"/>
    <x v="1"/>
    <x v="0"/>
  </r>
  <r>
    <n v="51406"/>
    <x v="1"/>
    <n v="5"/>
    <x v="0"/>
    <n v="1"/>
    <n v="6"/>
    <s v="Credit Card"/>
    <s v="Male"/>
    <n v="2"/>
    <n v="3"/>
    <x v="0"/>
    <n v="1"/>
    <x v="2"/>
    <n v="2"/>
    <x v="0"/>
    <n v="22"/>
    <n v="5"/>
    <n v="7"/>
    <n v="8"/>
    <n v="161.62"/>
    <x v="0"/>
    <x v="0"/>
  </r>
  <r>
    <n v="51407"/>
    <x v="1"/>
    <n v="11"/>
    <x v="2"/>
    <n v="1"/>
    <n v="14"/>
    <s v="Debit Card"/>
    <s v="Female"/>
    <n v="2"/>
    <n v="3"/>
    <x v="0"/>
    <n v="1"/>
    <x v="0"/>
    <n v="2"/>
    <x v="1"/>
    <n v="11"/>
    <n v="6"/>
    <n v="9"/>
    <n v="9"/>
    <n v="124.06"/>
    <x v="1"/>
    <x v="1"/>
  </r>
  <r>
    <n v="51408"/>
    <x v="1"/>
    <n v="23"/>
    <x v="0"/>
    <n v="1"/>
    <n v="13"/>
    <s v="Credit Card"/>
    <s v="Female"/>
    <n v="2"/>
    <n v="4"/>
    <x v="3"/>
    <n v="3"/>
    <x v="2"/>
    <n v="6"/>
    <x v="0"/>
    <n v="12"/>
    <n v="1"/>
    <n v="13"/>
    <n v="8"/>
    <n v="287.39999999999998"/>
    <x v="2"/>
    <x v="2"/>
  </r>
  <r>
    <n v="51409"/>
    <x v="1"/>
    <n v="30"/>
    <x v="0"/>
    <n v="3"/>
    <n v="31"/>
    <s v="Debit Card"/>
    <s v="Female"/>
    <n v="4"/>
    <n v="3"/>
    <x v="4"/>
    <n v="5"/>
    <x v="0"/>
    <n v="8"/>
    <x v="1"/>
    <n v="11"/>
    <n v="6"/>
    <n v="7"/>
    <n v="9"/>
    <n v="176.37"/>
    <x v="3"/>
    <x v="0"/>
  </r>
  <r>
    <n v="51410"/>
    <x v="1"/>
    <n v="9"/>
    <x v="0"/>
    <n v="1"/>
    <n v="14"/>
    <s v="Cash on Delivery"/>
    <s v="Female"/>
    <n v="2"/>
    <n v="3"/>
    <x v="4"/>
    <n v="3"/>
    <x v="2"/>
    <n v="2"/>
    <x v="1"/>
    <n v="13"/>
    <n v="7"/>
    <n v="12"/>
    <n v="8"/>
    <n v="200.96"/>
    <x v="1"/>
    <x v="0"/>
  </r>
  <r>
    <n v="51411"/>
    <x v="1"/>
    <n v="28"/>
    <x v="0"/>
    <n v="1"/>
    <n v="14"/>
    <s v="Credit Card"/>
    <s v="Female"/>
    <n v="2"/>
    <n v="3"/>
    <x v="5"/>
    <n v="3"/>
    <x v="2"/>
    <n v="3"/>
    <x v="0"/>
    <n v="14"/>
    <n v="1"/>
    <n v="2"/>
    <n v="2"/>
    <n v="247.56"/>
    <x v="3"/>
    <x v="0"/>
  </r>
  <r>
    <n v="51412"/>
    <x v="1"/>
    <n v="9"/>
    <x v="2"/>
    <n v="1"/>
    <n v="17"/>
    <s v="Debit Card"/>
    <s v="Male"/>
    <n v="3"/>
    <n v="4"/>
    <x v="0"/>
    <n v="4"/>
    <x v="0"/>
    <n v="2"/>
    <x v="1"/>
    <n v="13"/>
    <n v="1"/>
    <n v="1"/>
    <n v="3"/>
    <n v="164.99"/>
    <x v="1"/>
    <x v="0"/>
  </r>
  <r>
    <n v="51413"/>
    <x v="1"/>
    <n v="18"/>
    <x v="0"/>
    <n v="1"/>
    <n v="13"/>
    <s v="Debit Card"/>
    <s v="Male"/>
    <n v="2"/>
    <n v="3"/>
    <x v="4"/>
    <n v="5"/>
    <x v="2"/>
    <n v="3"/>
    <x v="1"/>
    <n v="17"/>
    <n v="0"/>
    <n v="1"/>
    <n v="0"/>
    <n v="197.24"/>
    <x v="2"/>
    <x v="0"/>
  </r>
  <r>
    <n v="51414"/>
    <x v="1"/>
    <n v="9"/>
    <x v="2"/>
    <n v="1"/>
    <n v="6"/>
    <s v="CC"/>
    <s v="Male"/>
    <n v="3"/>
    <n v="3"/>
    <x v="1"/>
    <n v="5"/>
    <x v="2"/>
    <n v="5"/>
    <x v="1"/>
    <n v="13"/>
    <n v="0"/>
    <n v="1"/>
    <n v="2"/>
    <n v="121.94"/>
    <x v="1"/>
    <x v="1"/>
  </r>
  <r>
    <n v="51415"/>
    <x v="0"/>
    <n v="0"/>
    <x v="1"/>
    <n v="1"/>
    <n v="15"/>
    <s v="CC"/>
    <s v="Male"/>
    <n v="3"/>
    <n v="4"/>
    <x v="1"/>
    <n v="3"/>
    <x v="2"/>
    <n v="1"/>
    <x v="0"/>
    <n v="17"/>
    <n v="1"/>
    <n v="1"/>
    <n v="0"/>
    <n v="133.88"/>
    <x v="0"/>
    <x v="1"/>
  </r>
  <r>
    <n v="51416"/>
    <x v="1"/>
    <n v="30"/>
    <x v="2"/>
    <n v="3"/>
    <n v="6"/>
    <s v="Debit Card"/>
    <s v="Female"/>
    <n v="2"/>
    <n v="4"/>
    <x v="0"/>
    <n v="3"/>
    <x v="0"/>
    <n v="8"/>
    <x v="1"/>
    <n v="11"/>
    <n v="1"/>
    <n v="1"/>
    <n v="3"/>
    <n v="154.72999999999999"/>
    <x v="3"/>
    <x v="0"/>
  </r>
  <r>
    <n v="51417"/>
    <x v="1"/>
    <n v="2"/>
    <x v="1"/>
    <n v="1"/>
    <n v="8"/>
    <s v="Debit Card"/>
    <s v="Male"/>
    <n v="3"/>
    <n v="3"/>
    <x v="1"/>
    <n v="4"/>
    <x v="2"/>
    <n v="1"/>
    <x v="1"/>
    <n v="23"/>
    <n v="1"/>
    <n v="1"/>
    <n v="4"/>
    <n v="127.03"/>
    <x v="0"/>
    <x v="1"/>
  </r>
  <r>
    <n v="51418"/>
    <x v="1"/>
    <n v="4"/>
    <x v="1"/>
    <n v="1"/>
    <n v="14"/>
    <s v="CC"/>
    <s v="Male"/>
    <n v="2"/>
    <n v="3"/>
    <x v="1"/>
    <n v="4"/>
    <x v="0"/>
    <n v="2"/>
    <x v="1"/>
    <n v="17"/>
    <n v="1"/>
    <n v="1"/>
    <n v="0"/>
    <n v="125.00999999999999"/>
    <x v="0"/>
    <x v="1"/>
  </r>
  <r>
    <n v="51419"/>
    <x v="1"/>
    <n v="5"/>
    <x v="0"/>
    <n v="1"/>
    <n v="6"/>
    <s v="Debit Card"/>
    <s v="Male"/>
    <n v="3"/>
    <n v="3"/>
    <x v="0"/>
    <n v="4"/>
    <x v="2"/>
    <n v="2"/>
    <x v="1"/>
    <n v="17"/>
    <n v="1"/>
    <n v="1"/>
    <n v="9"/>
    <n v="162.19999999999999"/>
    <x v="0"/>
    <x v="0"/>
  </r>
  <r>
    <n v="51420"/>
    <x v="1"/>
    <n v="9"/>
    <x v="1"/>
    <n v="1"/>
    <n v="12"/>
    <s v="Debit Card"/>
    <s v="Female"/>
    <n v="3"/>
    <n v="1"/>
    <x v="1"/>
    <n v="1"/>
    <x v="2"/>
    <n v="4"/>
    <x v="1"/>
    <n v="12"/>
    <n v="0"/>
    <n v="1"/>
    <n v="0"/>
    <n v="130.38"/>
    <x v="1"/>
    <x v="1"/>
  </r>
  <r>
    <n v="51421"/>
    <x v="1"/>
    <n v="4"/>
    <x v="1"/>
    <n v="1"/>
    <n v="14"/>
    <s v="Debit Card"/>
    <s v="Female"/>
    <n v="3"/>
    <n v="3"/>
    <x v="0"/>
    <n v="1"/>
    <x v="0"/>
    <n v="2"/>
    <x v="1"/>
    <n v="23"/>
    <n v="1"/>
    <n v="1"/>
    <n v="8"/>
    <n v="144.24"/>
    <x v="0"/>
    <x v="1"/>
  </r>
  <r>
    <n v="51422"/>
    <x v="1"/>
    <n v="8"/>
    <x v="1"/>
    <n v="3"/>
    <n v="6"/>
    <s v="E wallet"/>
    <s v="Male"/>
    <n v="2"/>
    <n v="4"/>
    <x v="0"/>
    <n v="5"/>
    <x v="0"/>
    <n v="1"/>
    <x v="1"/>
    <n v="14"/>
    <n v="1"/>
    <n v="2"/>
    <n v="8"/>
    <n v="143.12"/>
    <x v="1"/>
    <x v="1"/>
  </r>
  <r>
    <n v="51423"/>
    <x v="1"/>
    <n v="18"/>
    <x v="0"/>
    <n v="1"/>
    <n v="12"/>
    <s v="UPI"/>
    <s v="Male"/>
    <n v="2"/>
    <n v="3"/>
    <x v="4"/>
    <n v="5"/>
    <x v="2"/>
    <n v="5"/>
    <x v="0"/>
    <n v="14"/>
    <n v="1"/>
    <n v="2"/>
    <n v="0"/>
    <n v="232.45"/>
    <x v="2"/>
    <x v="0"/>
  </r>
  <r>
    <n v="51424"/>
    <x v="1"/>
    <n v="10"/>
    <x v="0"/>
    <n v="1"/>
    <n v="13"/>
    <s v="Credit Card"/>
    <s v="Male"/>
    <n v="1"/>
    <n v="3"/>
    <x v="4"/>
    <n v="3"/>
    <x v="0"/>
    <n v="5"/>
    <x v="1"/>
    <n v="13"/>
    <n v="0"/>
    <n v="2"/>
    <n v="2"/>
    <n v="236.64"/>
    <x v="1"/>
    <x v="0"/>
  </r>
  <r>
    <n v="51425"/>
    <x v="1"/>
    <n v="19"/>
    <x v="0"/>
    <n v="2"/>
    <n v="11"/>
    <s v="Credit Card"/>
    <s v="Male"/>
    <n v="3"/>
    <n v="3"/>
    <x v="0"/>
    <n v="4"/>
    <x v="2"/>
    <n v="2"/>
    <x v="0"/>
    <n v="22"/>
    <n v="1"/>
    <n v="1"/>
    <n v="2"/>
    <n v="150.21"/>
    <x v="2"/>
    <x v="0"/>
  </r>
  <r>
    <n v="51426"/>
    <x v="1"/>
    <n v="3"/>
    <x v="0"/>
    <n v="1"/>
    <n v="6"/>
    <s v="Debit Card"/>
    <s v="Male"/>
    <n v="2"/>
    <n v="4"/>
    <x v="0"/>
    <n v="1"/>
    <x v="2"/>
    <n v="2"/>
    <x v="0"/>
    <n v="12"/>
    <n v="1"/>
    <n v="3"/>
    <n v="0"/>
    <n v="151.26"/>
    <x v="0"/>
    <x v="0"/>
  </r>
  <r>
    <n v="51427"/>
    <x v="1"/>
    <n v="8"/>
    <x v="1"/>
    <n v="1"/>
    <n v="6"/>
    <s v="CC"/>
    <s v="Male"/>
    <n v="3"/>
    <n v="4"/>
    <x v="1"/>
    <n v="3"/>
    <x v="0"/>
    <n v="2"/>
    <x v="1"/>
    <n v="18"/>
    <n v="1"/>
    <n v="1"/>
    <n v="4"/>
    <n v="128.59"/>
    <x v="1"/>
    <x v="1"/>
  </r>
  <r>
    <n v="51428"/>
    <x v="1"/>
    <n v="28"/>
    <x v="0"/>
    <n v="3"/>
    <n v="6"/>
    <s v="Debit Card"/>
    <s v="Male"/>
    <n v="3"/>
    <n v="3"/>
    <x v="4"/>
    <n v="1"/>
    <x v="2"/>
    <n v="4"/>
    <x v="1"/>
    <n v="14"/>
    <n v="0"/>
    <n v="1"/>
    <n v="0"/>
    <n v="202.39"/>
    <x v="3"/>
    <x v="0"/>
  </r>
  <r>
    <n v="51429"/>
    <x v="1"/>
    <n v="11"/>
    <x v="2"/>
    <n v="1"/>
    <n v="12"/>
    <s v="Credit Card"/>
    <s v="Female"/>
    <n v="3"/>
    <n v="5"/>
    <x v="0"/>
    <n v="1"/>
    <x v="2"/>
    <n v="8"/>
    <x v="0"/>
    <n v="12"/>
    <n v="0"/>
    <n v="1"/>
    <n v="9"/>
    <n v="153.29"/>
    <x v="1"/>
    <x v="0"/>
  </r>
  <r>
    <n v="51430"/>
    <x v="1"/>
    <n v="7"/>
    <x v="1"/>
    <n v="1"/>
    <n v="6"/>
    <s v="Credit Card"/>
    <s v="Male"/>
    <n v="3"/>
    <n v="3"/>
    <x v="0"/>
    <n v="4"/>
    <x v="2"/>
    <n v="2"/>
    <x v="1"/>
    <n v="15"/>
    <n v="1"/>
    <n v="1"/>
    <n v="3"/>
    <n v="143.25"/>
    <x v="1"/>
    <x v="1"/>
  </r>
  <r>
    <n v="51431"/>
    <x v="1"/>
    <n v="29"/>
    <x v="0"/>
    <n v="1"/>
    <n v="13"/>
    <s v="Debit Card"/>
    <s v="Male"/>
    <n v="2"/>
    <n v="5"/>
    <x v="4"/>
    <n v="1"/>
    <x v="0"/>
    <n v="5"/>
    <x v="1"/>
    <n v="11"/>
    <n v="0"/>
    <n v="1"/>
    <n v="2"/>
    <n v="172.6"/>
    <x v="3"/>
    <x v="0"/>
  </r>
  <r>
    <n v="51432"/>
    <x v="1"/>
    <n v="0"/>
    <x v="1"/>
    <n v="3"/>
    <n v="14"/>
    <s v="COD"/>
    <s v="Male"/>
    <n v="3"/>
    <n v="3"/>
    <x v="1"/>
    <n v="5"/>
    <x v="2"/>
    <n v="4"/>
    <x v="1"/>
    <n v="13"/>
    <n v="1"/>
    <n v="1"/>
    <n v="0"/>
    <n v="123.22"/>
    <x v="0"/>
    <x v="1"/>
  </r>
  <r>
    <n v="51433"/>
    <x v="1"/>
    <n v="9"/>
    <x v="1"/>
    <n v="1"/>
    <n v="15"/>
    <s v="Debit Card"/>
    <s v="Male"/>
    <n v="3"/>
    <n v="3"/>
    <x v="1"/>
    <n v="1"/>
    <x v="2"/>
    <n v="4"/>
    <x v="1"/>
    <n v="23"/>
    <n v="1"/>
    <n v="1"/>
    <n v="3"/>
    <n v="120.75"/>
    <x v="1"/>
    <x v="1"/>
  </r>
  <r>
    <n v="51434"/>
    <x v="1"/>
    <n v="3"/>
    <x v="1"/>
    <n v="1"/>
    <n v="8"/>
    <s v="Debit Card"/>
    <s v="Male"/>
    <n v="4"/>
    <n v="4"/>
    <x v="0"/>
    <n v="1"/>
    <x v="2"/>
    <n v="2"/>
    <x v="1"/>
    <n v="19"/>
    <n v="3"/>
    <n v="10"/>
    <n v="8"/>
    <n v="141.52000000000001"/>
    <x v="0"/>
    <x v="1"/>
  </r>
  <r>
    <n v="51435"/>
    <x v="0"/>
    <n v="9"/>
    <x v="0"/>
    <n v="3"/>
    <n v="15"/>
    <s v="Credit Card"/>
    <s v="Male"/>
    <n v="3"/>
    <n v="4"/>
    <x v="4"/>
    <n v="1"/>
    <x v="0"/>
    <n v="2"/>
    <x v="1"/>
    <n v="16"/>
    <n v="3"/>
    <n v="4"/>
    <n v="7"/>
    <n v="196.19"/>
    <x v="1"/>
    <x v="0"/>
  </r>
  <r>
    <n v="51436"/>
    <x v="1"/>
    <n v="13"/>
    <x v="2"/>
    <n v="1"/>
    <n v="6"/>
    <s v="Debit Card"/>
    <s v="Male"/>
    <n v="3"/>
    <n v="4"/>
    <x v="5"/>
    <n v="4"/>
    <x v="2"/>
    <n v="2"/>
    <x v="1"/>
    <n v="22"/>
    <n v="5"/>
    <n v="2"/>
    <n v="11"/>
    <n v="235.02999999999997"/>
    <x v="2"/>
    <x v="0"/>
  </r>
  <r>
    <n v="51437"/>
    <x v="1"/>
    <n v="24"/>
    <x v="0"/>
    <n v="3"/>
    <n v="27"/>
    <s v="E wallet"/>
    <s v="Male"/>
    <n v="3"/>
    <n v="3"/>
    <x v="0"/>
    <n v="1"/>
    <x v="0"/>
    <n v="1"/>
    <x v="0"/>
    <n v="22"/>
    <n v="0"/>
    <n v="1"/>
    <n v="0"/>
    <n v="154.41"/>
    <x v="2"/>
    <x v="0"/>
  </r>
  <r>
    <n v="51438"/>
    <x v="1"/>
    <n v="3"/>
    <x v="0"/>
    <n v="3"/>
    <n v="10"/>
    <s v="Credit Card"/>
    <s v="Female"/>
    <n v="3"/>
    <n v="4"/>
    <x v="0"/>
    <n v="4"/>
    <x v="2"/>
    <n v="2"/>
    <x v="0"/>
    <n v="12"/>
    <n v="2"/>
    <n v="2"/>
    <n v="7"/>
    <n v="152.09"/>
    <x v="0"/>
    <x v="0"/>
  </r>
  <r>
    <n v="51439"/>
    <x v="1"/>
    <n v="19"/>
    <x v="2"/>
    <n v="1"/>
    <n v="6"/>
    <s v="Credit Card"/>
    <s v="Male"/>
    <n v="2"/>
    <n v="4"/>
    <x v="4"/>
    <n v="5"/>
    <x v="2"/>
    <n v="3"/>
    <x v="0"/>
    <n v="13"/>
    <n v="4"/>
    <n v="9"/>
    <n v="5"/>
    <n v="206.73000000000002"/>
    <x v="2"/>
    <x v="0"/>
  </r>
  <r>
    <n v="51440"/>
    <x v="1"/>
    <n v="5"/>
    <x v="0"/>
    <n v="3"/>
    <n v="12"/>
    <s v="Credit Card"/>
    <s v="Male"/>
    <n v="2"/>
    <n v="3"/>
    <x v="0"/>
    <n v="3"/>
    <x v="0"/>
    <n v="2"/>
    <x v="1"/>
    <n v="16"/>
    <n v="5"/>
    <n v="5"/>
    <n v="7"/>
    <n v="150.1"/>
    <x v="0"/>
    <x v="0"/>
  </r>
  <r>
    <n v="51441"/>
    <x v="1"/>
    <n v="27"/>
    <x v="0"/>
    <n v="1"/>
    <n v="8"/>
    <s v="Cash on Delivery"/>
    <s v="Female"/>
    <n v="2"/>
    <n v="3"/>
    <x v="4"/>
    <n v="3"/>
    <x v="2"/>
    <n v="10"/>
    <x v="1"/>
    <n v="12"/>
    <n v="0"/>
    <n v="2"/>
    <n v="3"/>
    <n v="235.49"/>
    <x v="3"/>
    <x v="0"/>
  </r>
  <r>
    <n v="51442"/>
    <x v="1"/>
    <n v="0"/>
    <x v="0"/>
    <n v="3"/>
    <n v="9"/>
    <s v="UPI"/>
    <s v="Female"/>
    <n v="2"/>
    <n v="3"/>
    <x v="0"/>
    <n v="3"/>
    <x v="2"/>
    <n v="1"/>
    <x v="1"/>
    <n v="21"/>
    <n v="0"/>
    <n v="1"/>
    <n v="2"/>
    <n v="149.99"/>
    <x v="0"/>
    <x v="1"/>
  </r>
  <r>
    <n v="51443"/>
    <x v="1"/>
    <n v="1"/>
    <x v="2"/>
    <n v="3"/>
    <n v="10"/>
    <s v="Credit Card"/>
    <s v="Male"/>
    <n v="2"/>
    <n v="3"/>
    <x v="0"/>
    <n v="3"/>
    <x v="2"/>
    <n v="2"/>
    <x v="1"/>
    <n v="15"/>
    <n v="0"/>
    <n v="1"/>
    <n v="4"/>
    <n v="142.21"/>
    <x v="0"/>
    <x v="1"/>
  </r>
  <r>
    <n v="51444"/>
    <x v="1"/>
    <n v="30"/>
    <x v="0"/>
    <n v="3"/>
    <n v="16"/>
    <s v="Credit Card"/>
    <s v="Male"/>
    <n v="2"/>
    <n v="3"/>
    <x v="5"/>
    <n v="3"/>
    <x v="0"/>
    <n v="1"/>
    <x v="1"/>
    <n v="13"/>
    <n v="0"/>
    <n v="2"/>
    <n v="8"/>
    <n v="238.72000000000003"/>
    <x v="3"/>
    <x v="0"/>
  </r>
  <r>
    <n v="51445"/>
    <x v="1"/>
    <n v="9"/>
    <x v="2"/>
    <n v="1"/>
    <n v="29"/>
    <s v="CC"/>
    <s v="Male"/>
    <n v="3"/>
    <n v="3"/>
    <x v="0"/>
    <n v="4"/>
    <x v="2"/>
    <n v="5"/>
    <x v="1"/>
    <n v="12"/>
    <n v="0"/>
    <n v="1"/>
    <n v="2"/>
    <n v="120.41999999999999"/>
    <x v="1"/>
    <x v="1"/>
  </r>
  <r>
    <n v="51446"/>
    <x v="0"/>
    <n v="9"/>
    <x v="1"/>
    <n v="2"/>
    <n v="12"/>
    <s v="UPI"/>
    <s v="Male"/>
    <n v="3"/>
    <n v="3"/>
    <x v="1"/>
    <n v="5"/>
    <x v="2"/>
    <n v="5"/>
    <x v="0"/>
    <n v="22"/>
    <n v="0"/>
    <n v="1"/>
    <n v="2"/>
    <n v="120.72999999999999"/>
    <x v="1"/>
    <x v="1"/>
  </r>
  <r>
    <n v="51447"/>
    <x v="1"/>
    <n v="5"/>
    <x v="1"/>
    <n v="1"/>
    <n v="6"/>
    <s v="Debit Card"/>
    <s v="Male"/>
    <n v="3"/>
    <n v="3"/>
    <x v="1"/>
    <n v="5"/>
    <x v="0"/>
    <n v="2"/>
    <x v="1"/>
    <n v="13"/>
    <n v="0"/>
    <n v="1"/>
    <n v="0"/>
    <n v="129.56"/>
    <x v="0"/>
    <x v="1"/>
  </r>
  <r>
    <n v="51448"/>
    <x v="0"/>
    <n v="0"/>
    <x v="2"/>
    <n v="1"/>
    <n v="12"/>
    <s v="Debit Card"/>
    <s v="Female"/>
    <n v="3"/>
    <n v="4"/>
    <x v="1"/>
    <n v="1"/>
    <x v="0"/>
    <n v="2"/>
    <x v="0"/>
    <n v="18"/>
    <n v="0"/>
    <n v="1"/>
    <n v="0"/>
    <n v="129.26"/>
    <x v="0"/>
    <x v="1"/>
  </r>
  <r>
    <n v="51449"/>
    <x v="1"/>
    <n v="7"/>
    <x v="1"/>
    <n v="1"/>
    <n v="12"/>
    <s v="UPI"/>
    <s v="Female"/>
    <n v="2"/>
    <n v="3"/>
    <x v="0"/>
    <n v="3"/>
    <x v="0"/>
    <n v="2"/>
    <x v="1"/>
    <n v="14"/>
    <n v="0"/>
    <n v="2"/>
    <n v="10"/>
    <n v="148.09"/>
    <x v="1"/>
    <x v="1"/>
  </r>
  <r>
    <n v="51450"/>
    <x v="1"/>
    <n v="10"/>
    <x v="2"/>
    <n v="1"/>
    <n v="8"/>
    <s v="Debit Card"/>
    <s v="Male"/>
    <n v="3"/>
    <n v="4"/>
    <x v="0"/>
    <n v="1"/>
    <x v="2"/>
    <n v="6"/>
    <x v="1"/>
    <n v="14"/>
    <n v="1"/>
    <n v="1"/>
    <n v="0"/>
    <n v="151.63"/>
    <x v="1"/>
    <x v="0"/>
  </r>
  <r>
    <n v="51451"/>
    <x v="1"/>
    <n v="30"/>
    <x v="2"/>
    <n v="2"/>
    <n v="8"/>
    <s v="UPI"/>
    <s v="Female"/>
    <n v="2"/>
    <n v="4"/>
    <x v="3"/>
    <n v="1"/>
    <x v="2"/>
    <n v="10"/>
    <x v="1"/>
    <n v="21"/>
    <n v="1"/>
    <n v="2"/>
    <n v="2"/>
    <n v="288.44"/>
    <x v="3"/>
    <x v="2"/>
  </r>
  <r>
    <n v="51452"/>
    <x v="1"/>
    <n v="23"/>
    <x v="2"/>
    <n v="1"/>
    <n v="6"/>
    <s v="Debit Card"/>
    <s v="Female"/>
    <n v="3"/>
    <n v="3"/>
    <x v="3"/>
    <n v="4"/>
    <x v="2"/>
    <n v="4"/>
    <x v="0"/>
    <n v="19"/>
    <n v="1"/>
    <n v="1"/>
    <n v="7"/>
    <n v="281.72000000000003"/>
    <x v="2"/>
    <x v="2"/>
  </r>
  <r>
    <n v="51453"/>
    <x v="0"/>
    <n v="0"/>
    <x v="0"/>
    <n v="3"/>
    <n v="11"/>
    <s v="E wallet"/>
    <s v="Male"/>
    <n v="2"/>
    <n v="4"/>
    <x v="0"/>
    <n v="3"/>
    <x v="0"/>
    <n v="2"/>
    <x v="0"/>
    <n v="11"/>
    <n v="0"/>
    <n v="1"/>
    <n v="3"/>
    <n v="157.44"/>
    <x v="0"/>
    <x v="0"/>
  </r>
  <r>
    <n v="51454"/>
    <x v="1"/>
    <n v="0"/>
    <x v="1"/>
    <n v="1"/>
    <n v="13"/>
    <s v="CC"/>
    <s v="Male"/>
    <n v="3"/>
    <n v="4"/>
    <x v="1"/>
    <n v="1"/>
    <x v="2"/>
    <n v="2"/>
    <x v="1"/>
    <n v="11"/>
    <n v="0"/>
    <n v="2"/>
    <n v="1"/>
    <n v="128.88999999999999"/>
    <x v="0"/>
    <x v="1"/>
  </r>
  <r>
    <n v="51455"/>
    <x v="1"/>
    <n v="0"/>
    <x v="1"/>
    <n v="1"/>
    <n v="21"/>
    <s v="CC"/>
    <s v="Female"/>
    <n v="3"/>
    <n v="3"/>
    <x v="1"/>
    <n v="1"/>
    <x v="0"/>
    <n v="2"/>
    <x v="1"/>
    <n v="15"/>
    <n v="1"/>
    <n v="1"/>
    <n v="0"/>
    <n v="128.71"/>
    <x v="0"/>
    <x v="1"/>
  </r>
  <r>
    <n v="51456"/>
    <x v="1"/>
    <n v="24"/>
    <x v="2"/>
    <n v="1"/>
    <n v="6"/>
    <s v="Credit Card"/>
    <s v="Female"/>
    <n v="1"/>
    <n v="4"/>
    <x v="4"/>
    <n v="5"/>
    <x v="0"/>
    <n v="4"/>
    <x v="1"/>
    <n v="20"/>
    <n v="4"/>
    <n v="12"/>
    <n v="8"/>
    <n v="174.84"/>
    <x v="2"/>
    <x v="0"/>
  </r>
  <r>
    <n v="51457"/>
    <x v="0"/>
    <n v="0"/>
    <x v="2"/>
    <n v="1"/>
    <n v="13"/>
    <s v="Debit Card"/>
    <s v="Male"/>
    <n v="3"/>
    <n v="5"/>
    <x v="0"/>
    <n v="3"/>
    <x v="0"/>
    <n v="2"/>
    <x v="0"/>
    <n v="24"/>
    <n v="1"/>
    <n v="1"/>
    <n v="6"/>
    <n v="160.74"/>
    <x v="0"/>
    <x v="0"/>
  </r>
  <r>
    <n v="51458"/>
    <x v="1"/>
    <n v="27"/>
    <x v="2"/>
    <n v="2"/>
    <n v="32"/>
    <s v="UPI"/>
    <s v="Female"/>
    <n v="1"/>
    <n v="1"/>
    <x v="5"/>
    <n v="1"/>
    <x v="0"/>
    <n v="3"/>
    <x v="0"/>
    <n v="12"/>
    <n v="1"/>
    <n v="4"/>
    <n v="4"/>
    <n v="273.27999999999997"/>
    <x v="3"/>
    <x v="2"/>
  </r>
  <r>
    <n v="51459"/>
    <x v="1"/>
    <n v="0"/>
    <x v="1"/>
    <n v="1"/>
    <n v="24"/>
    <s v="Debit Card"/>
    <s v="Male"/>
    <n v="3"/>
    <n v="3"/>
    <x v="1"/>
    <n v="3"/>
    <x v="2"/>
    <n v="1"/>
    <x v="1"/>
    <n v="12"/>
    <n v="0"/>
    <n v="1"/>
    <n v="2"/>
    <n v="127.74000000000001"/>
    <x v="0"/>
    <x v="1"/>
  </r>
  <r>
    <n v="51460"/>
    <x v="1"/>
    <n v="7"/>
    <x v="1"/>
    <n v="1"/>
    <n v="12"/>
    <s v="Debit Card"/>
    <s v="Female"/>
    <n v="2"/>
    <n v="4"/>
    <x v="0"/>
    <n v="4"/>
    <x v="2"/>
    <n v="7"/>
    <x v="1"/>
    <n v="15"/>
    <n v="1"/>
    <n v="1"/>
    <n v="0"/>
    <n v="145.05000000000001"/>
    <x v="1"/>
    <x v="1"/>
  </r>
  <r>
    <n v="51461"/>
    <x v="1"/>
    <n v="10"/>
    <x v="0"/>
    <n v="3"/>
    <n v="9"/>
    <s v="Debit Card"/>
    <s v="Male"/>
    <n v="2"/>
    <n v="3"/>
    <x v="4"/>
    <n v="1"/>
    <x v="0"/>
    <n v="3"/>
    <x v="1"/>
    <n v="12"/>
    <n v="0"/>
    <n v="1"/>
    <n v="3"/>
    <n v="174.28"/>
    <x v="1"/>
    <x v="0"/>
  </r>
  <r>
    <n v="51462"/>
    <x v="1"/>
    <n v="7"/>
    <x v="0"/>
    <n v="1"/>
    <n v="11"/>
    <s v="Credit Card"/>
    <s v="Female"/>
    <n v="2"/>
    <n v="4"/>
    <x v="4"/>
    <n v="5"/>
    <x v="0"/>
    <n v="3"/>
    <x v="1"/>
    <n v="12"/>
    <n v="2"/>
    <n v="5"/>
    <n v="3"/>
    <n v="216.31"/>
    <x v="1"/>
    <x v="0"/>
  </r>
  <r>
    <n v="51463"/>
    <x v="1"/>
    <n v="9"/>
    <x v="2"/>
    <n v="3"/>
    <n v="17"/>
    <s v="Cash on Delivery"/>
    <s v="Female"/>
    <n v="3"/>
    <n v="3"/>
    <x v="4"/>
    <n v="1"/>
    <x v="2"/>
    <n v="1"/>
    <x v="1"/>
    <n v="14"/>
    <n v="0"/>
    <n v="2"/>
    <n v="8"/>
    <n v="197.38"/>
    <x v="1"/>
    <x v="0"/>
  </r>
  <r>
    <n v="51464"/>
    <x v="1"/>
    <n v="9"/>
    <x v="1"/>
    <n v="1"/>
    <n v="9"/>
    <s v="Debit Card"/>
    <s v="Female"/>
    <n v="3"/>
    <n v="3"/>
    <x v="1"/>
    <n v="1"/>
    <x v="2"/>
    <n v="6"/>
    <x v="1"/>
    <n v="22"/>
    <n v="0"/>
    <n v="1"/>
    <n v="0"/>
    <n v="128.35"/>
    <x v="1"/>
    <x v="1"/>
  </r>
  <r>
    <n v="51465"/>
    <x v="1"/>
    <n v="16"/>
    <x v="2"/>
    <n v="3"/>
    <n v="32"/>
    <s v="Debit Card"/>
    <s v="Male"/>
    <n v="3"/>
    <n v="3"/>
    <x v="5"/>
    <n v="1"/>
    <x v="2"/>
    <n v="2"/>
    <x v="0"/>
    <n v="12"/>
    <n v="1"/>
    <n v="4"/>
    <n v="12"/>
    <n v="269.58999999999997"/>
    <x v="2"/>
    <x v="2"/>
  </r>
  <r>
    <n v="51466"/>
    <x v="1"/>
    <n v="3"/>
    <x v="2"/>
    <n v="1"/>
    <n v="14"/>
    <s v="Debit Card"/>
    <s v="Male"/>
    <n v="3"/>
    <n v="5"/>
    <x v="1"/>
    <n v="3"/>
    <x v="2"/>
    <n v="2"/>
    <x v="1"/>
    <n v="25"/>
    <n v="0"/>
    <n v="1"/>
    <n v="9"/>
    <n v="126.13"/>
    <x v="0"/>
    <x v="1"/>
  </r>
  <r>
    <n v="51467"/>
    <x v="1"/>
    <n v="6"/>
    <x v="2"/>
    <n v="3"/>
    <n v="28"/>
    <s v="E wallet"/>
    <s v="Male"/>
    <n v="3"/>
    <n v="3"/>
    <x v="0"/>
    <n v="4"/>
    <x v="2"/>
    <n v="1"/>
    <x v="1"/>
    <n v="13"/>
    <n v="0"/>
    <n v="1"/>
    <n v="7"/>
    <n v="161.46"/>
    <x v="0"/>
    <x v="0"/>
  </r>
  <r>
    <n v="51468"/>
    <x v="0"/>
    <n v="19"/>
    <x v="0"/>
    <n v="1"/>
    <n v="20"/>
    <s v="Debit Card"/>
    <s v="Female"/>
    <n v="3"/>
    <n v="3"/>
    <x v="2"/>
    <n v="4"/>
    <x v="2"/>
    <n v="10"/>
    <x v="0"/>
    <n v="18"/>
    <n v="3"/>
    <n v="4"/>
    <n v="3"/>
    <n v="149.63"/>
    <x v="2"/>
    <x v="1"/>
  </r>
  <r>
    <n v="51469"/>
    <x v="1"/>
    <n v="24"/>
    <x v="0"/>
    <n v="1"/>
    <n v="12"/>
    <s v="Debit Card"/>
    <s v="Male"/>
    <n v="2"/>
    <n v="3"/>
    <x v="3"/>
    <n v="3"/>
    <x v="0"/>
    <n v="8"/>
    <x v="1"/>
    <n v="15"/>
    <n v="8"/>
    <n v="15"/>
    <n v="15"/>
    <n v="295.37"/>
    <x v="2"/>
    <x v="2"/>
  </r>
  <r>
    <n v="51470"/>
    <x v="0"/>
    <n v="0"/>
    <x v="0"/>
    <n v="3"/>
    <n v="12"/>
    <s v="Debit Card"/>
    <s v="Male"/>
    <n v="3"/>
    <n v="5"/>
    <x v="0"/>
    <n v="3"/>
    <x v="2"/>
    <n v="5"/>
    <x v="0"/>
    <n v="18"/>
    <n v="0"/>
    <n v="7"/>
    <n v="7"/>
    <n v="161.72"/>
    <x v="0"/>
    <x v="0"/>
  </r>
  <r>
    <n v="51471"/>
    <x v="1"/>
    <n v="0"/>
    <x v="1"/>
    <n v="1"/>
    <n v="14"/>
    <s v="UPI"/>
    <s v="Female"/>
    <n v="2"/>
    <n v="4"/>
    <x v="1"/>
    <n v="4"/>
    <x v="2"/>
    <n v="2"/>
    <x v="1"/>
    <n v="19"/>
    <n v="2"/>
    <n v="4"/>
    <n v="3"/>
    <n v="123.68"/>
    <x v="0"/>
    <x v="1"/>
  </r>
  <r>
    <n v="51472"/>
    <x v="0"/>
    <n v="20"/>
    <x v="0"/>
    <n v="1"/>
    <n v="29"/>
    <s v="Credit Card"/>
    <s v="Female"/>
    <n v="3"/>
    <n v="3"/>
    <x v="4"/>
    <n v="1"/>
    <x v="2"/>
    <n v="2"/>
    <x v="1"/>
    <n v="12"/>
    <n v="7"/>
    <n v="15"/>
    <n v="6"/>
    <n v="203.12"/>
    <x v="2"/>
    <x v="0"/>
  </r>
  <r>
    <n v="51473"/>
    <x v="0"/>
    <n v="9"/>
    <x v="0"/>
    <n v="3"/>
    <n v="28"/>
    <s v="E wallet"/>
    <s v="Male"/>
    <n v="2"/>
    <n v="3"/>
    <x v="2"/>
    <n v="3"/>
    <x v="0"/>
    <n v="2"/>
    <x v="0"/>
    <n v="19"/>
    <n v="1"/>
    <n v="1"/>
    <n v="0"/>
    <n v="116.75"/>
    <x v="1"/>
    <x v="1"/>
  </r>
  <r>
    <n v="51474"/>
    <x v="1"/>
    <n v="0"/>
    <x v="1"/>
    <n v="1"/>
    <n v="14"/>
    <s v="COD"/>
    <s v="Male"/>
    <n v="3"/>
    <n v="3"/>
    <x v="1"/>
    <n v="1"/>
    <x v="2"/>
    <n v="1"/>
    <x v="1"/>
    <n v="14"/>
    <n v="2"/>
    <n v="2"/>
    <n v="1"/>
    <n v="125.22999999999999"/>
    <x v="0"/>
    <x v="1"/>
  </r>
  <r>
    <n v="51475"/>
    <x v="1"/>
    <n v="22"/>
    <x v="0"/>
    <n v="1"/>
    <n v="26"/>
    <s v="Credit Card"/>
    <s v="Female"/>
    <n v="3"/>
    <n v="3"/>
    <x v="0"/>
    <n v="5"/>
    <x v="2"/>
    <n v="2"/>
    <x v="1"/>
    <n v="14"/>
    <n v="5"/>
    <n v="5"/>
    <n v="11"/>
    <n v="165.67"/>
    <x v="2"/>
    <x v="0"/>
  </r>
  <r>
    <n v="51476"/>
    <x v="1"/>
    <n v="16"/>
    <x v="2"/>
    <n v="1"/>
    <n v="34"/>
    <s v="Credit Card"/>
    <s v="Female"/>
    <n v="3"/>
    <n v="1"/>
    <x v="2"/>
    <n v="3"/>
    <x v="0"/>
    <n v="5"/>
    <x v="1"/>
    <n v="12"/>
    <n v="0"/>
    <n v="1"/>
    <n v="2"/>
    <n v="147.38999999999999"/>
    <x v="2"/>
    <x v="1"/>
  </r>
  <r>
    <n v="51477"/>
    <x v="1"/>
    <n v="23"/>
    <x v="2"/>
    <n v="3"/>
    <n v="18"/>
    <s v="E wallet"/>
    <s v="Female"/>
    <n v="3"/>
    <n v="3"/>
    <x v="4"/>
    <n v="1"/>
    <x v="0"/>
    <n v="5"/>
    <x v="1"/>
    <n v="11"/>
    <n v="1"/>
    <n v="2"/>
    <n v="1"/>
    <n v="192.08"/>
    <x v="2"/>
    <x v="0"/>
  </r>
  <r>
    <n v="51478"/>
    <x v="0"/>
    <n v="0"/>
    <x v="1"/>
    <n v="3"/>
    <n v="26"/>
    <s v="Debit Card"/>
    <s v="Female"/>
    <n v="3"/>
    <n v="5"/>
    <x v="0"/>
    <n v="3"/>
    <x v="2"/>
    <n v="4"/>
    <x v="0"/>
    <n v="11"/>
    <n v="0"/>
    <n v="2"/>
    <n v="2"/>
    <n v="145.59"/>
    <x v="0"/>
    <x v="1"/>
  </r>
  <r>
    <n v="51479"/>
    <x v="1"/>
    <n v="14"/>
    <x v="0"/>
    <n v="3"/>
    <n v="15"/>
    <s v="Debit Card"/>
    <s v="Male"/>
    <n v="3"/>
    <n v="3"/>
    <x v="4"/>
    <n v="3"/>
    <x v="2"/>
    <n v="4"/>
    <x v="0"/>
    <n v="13"/>
    <n v="0"/>
    <n v="1"/>
    <n v="7"/>
    <n v="181.89"/>
    <x v="2"/>
    <x v="0"/>
  </r>
  <r>
    <n v="51480"/>
    <x v="1"/>
    <n v="0"/>
    <x v="1"/>
    <n v="2"/>
    <n v="31"/>
    <s v="Debit Card"/>
    <s v="Female"/>
    <n v="3"/>
    <n v="3"/>
    <x v="1"/>
    <n v="3"/>
    <x v="2"/>
    <n v="2"/>
    <x v="1"/>
    <n v="23"/>
    <n v="2"/>
    <n v="5"/>
    <n v="7"/>
    <n v="129.41999999999999"/>
    <x v="0"/>
    <x v="1"/>
  </r>
  <r>
    <n v="51481"/>
    <x v="1"/>
    <n v="9"/>
    <x v="1"/>
    <n v="1"/>
    <n v="12"/>
    <s v="Credit Card"/>
    <s v="Male"/>
    <n v="2"/>
    <n v="3"/>
    <x v="0"/>
    <n v="4"/>
    <x v="2"/>
    <n v="7"/>
    <x v="1"/>
    <n v="20"/>
    <n v="0"/>
    <n v="1"/>
    <n v="1"/>
    <n v="149.41"/>
    <x v="1"/>
    <x v="1"/>
  </r>
  <r>
    <n v="51482"/>
    <x v="0"/>
    <n v="14"/>
    <x v="2"/>
    <n v="1"/>
    <n v="14"/>
    <s v="Debit Card"/>
    <s v="Male"/>
    <n v="2"/>
    <n v="5"/>
    <x v="4"/>
    <n v="1"/>
    <x v="0"/>
    <n v="3"/>
    <x v="1"/>
    <n v="15"/>
    <n v="1"/>
    <n v="1"/>
    <n v="3"/>
    <n v="206.5"/>
    <x v="2"/>
    <x v="0"/>
  </r>
  <r>
    <n v="51483"/>
    <x v="1"/>
    <n v="12"/>
    <x v="0"/>
    <n v="3"/>
    <n v="10"/>
    <s v="Debit Card"/>
    <s v="Female"/>
    <n v="2"/>
    <n v="4"/>
    <x v="0"/>
    <n v="3"/>
    <x v="2"/>
    <n v="5"/>
    <x v="1"/>
    <n v="14"/>
    <n v="5"/>
    <n v="5"/>
    <n v="9"/>
    <n v="159.02000000000001"/>
    <x v="1"/>
    <x v="0"/>
  </r>
  <r>
    <n v="51484"/>
    <x v="1"/>
    <n v="0"/>
    <x v="0"/>
    <n v="3"/>
    <n v="34"/>
    <s v="Debit Card"/>
    <s v="Male"/>
    <n v="2"/>
    <n v="4"/>
    <x v="0"/>
    <n v="3"/>
    <x v="2"/>
    <n v="3"/>
    <x v="1"/>
    <n v="18"/>
    <n v="1"/>
    <n v="2"/>
    <n v="2"/>
    <n v="186.39"/>
    <x v="0"/>
    <x v="0"/>
  </r>
  <r>
    <n v="51485"/>
    <x v="1"/>
    <n v="3"/>
    <x v="0"/>
    <n v="2"/>
    <n v="15"/>
    <s v="UPI"/>
    <s v="Male"/>
    <n v="2"/>
    <n v="3"/>
    <x v="0"/>
    <n v="1"/>
    <x v="2"/>
    <n v="1"/>
    <x v="0"/>
    <n v="19"/>
    <n v="4"/>
    <n v="4"/>
    <n v="7"/>
    <n v="163.47"/>
    <x v="0"/>
    <x v="0"/>
  </r>
  <r>
    <n v="51486"/>
    <x v="0"/>
    <n v="0"/>
    <x v="1"/>
    <n v="1"/>
    <n v="15"/>
    <s v="Credit Card"/>
    <s v="Female"/>
    <n v="2"/>
    <n v="3"/>
    <x v="2"/>
    <n v="5"/>
    <x v="0"/>
    <n v="8"/>
    <x v="1"/>
    <n v="22"/>
    <n v="1"/>
    <n v="1"/>
    <n v="4"/>
    <n v="142"/>
    <x v="0"/>
    <x v="1"/>
  </r>
  <r>
    <n v="51487"/>
    <x v="1"/>
    <n v="18"/>
    <x v="1"/>
    <n v="1"/>
    <n v="35"/>
    <s v="CC"/>
    <s v="Male"/>
    <n v="2"/>
    <n v="3"/>
    <x v="1"/>
    <n v="1"/>
    <x v="0"/>
    <n v="6"/>
    <x v="1"/>
    <n v="13"/>
    <n v="1"/>
    <n v="1"/>
    <n v="3"/>
    <n v="134.52000000000001"/>
    <x v="2"/>
    <x v="1"/>
  </r>
  <r>
    <n v="51488"/>
    <x v="1"/>
    <n v="11"/>
    <x v="1"/>
    <n v="1"/>
    <n v="9"/>
    <s v="COD"/>
    <s v="Female"/>
    <n v="2"/>
    <n v="3"/>
    <x v="0"/>
    <n v="3"/>
    <x v="0"/>
    <n v="4"/>
    <x v="0"/>
    <n v="20"/>
    <n v="2"/>
    <n v="2"/>
    <n v="2"/>
    <n v="143.16999999999999"/>
    <x v="1"/>
    <x v="1"/>
  </r>
  <r>
    <n v="51489"/>
    <x v="1"/>
    <n v="3"/>
    <x v="1"/>
    <n v="1"/>
    <n v="14"/>
    <s v="Debit Card"/>
    <s v="Female"/>
    <n v="3"/>
    <n v="3"/>
    <x v="1"/>
    <n v="3"/>
    <x v="0"/>
    <n v="2"/>
    <x v="1"/>
    <n v="14"/>
    <n v="1"/>
    <n v="1"/>
    <n v="4"/>
    <n v="126.32"/>
    <x v="0"/>
    <x v="1"/>
  </r>
  <r>
    <n v="51490"/>
    <x v="1"/>
    <n v="5"/>
    <x v="2"/>
    <n v="3"/>
    <n v="15"/>
    <s v="Credit Card"/>
    <s v="Male"/>
    <n v="2"/>
    <n v="5"/>
    <x v="0"/>
    <n v="1"/>
    <x v="2"/>
    <n v="1"/>
    <x v="1"/>
    <n v="17"/>
    <n v="0"/>
    <n v="1"/>
    <n v="7"/>
    <n v="146.68"/>
    <x v="0"/>
    <x v="1"/>
  </r>
  <r>
    <n v="51491"/>
    <x v="1"/>
    <n v="3"/>
    <x v="1"/>
    <n v="1"/>
    <n v="11"/>
    <s v="COD"/>
    <s v="Female"/>
    <n v="2"/>
    <n v="3"/>
    <x v="1"/>
    <n v="5"/>
    <x v="2"/>
    <n v="6"/>
    <x v="1"/>
    <n v="14"/>
    <n v="0"/>
    <n v="2"/>
    <n v="30"/>
    <n v="132.04"/>
    <x v="0"/>
    <x v="1"/>
  </r>
  <r>
    <n v="51492"/>
    <x v="1"/>
    <n v="3"/>
    <x v="1"/>
    <n v="1"/>
    <n v="8"/>
    <s v="CC"/>
    <s v="Male"/>
    <n v="3"/>
    <n v="4"/>
    <x v="1"/>
    <n v="1"/>
    <x v="0"/>
    <n v="1"/>
    <x v="1"/>
    <n v="13"/>
    <n v="0"/>
    <n v="1"/>
    <n v="2"/>
    <n v="127.19999999999999"/>
    <x v="0"/>
    <x v="1"/>
  </r>
  <r>
    <n v="51493"/>
    <x v="1"/>
    <n v="14"/>
    <x v="2"/>
    <n v="1"/>
    <n v="16"/>
    <s v="Debit Card"/>
    <s v="Male"/>
    <n v="3"/>
    <n v="4"/>
    <x v="5"/>
    <n v="5"/>
    <x v="2"/>
    <n v="5"/>
    <x v="1"/>
    <n v="13"/>
    <n v="1"/>
    <n v="7"/>
    <n v="7"/>
    <n v="271.81"/>
    <x v="2"/>
    <x v="2"/>
  </r>
  <r>
    <n v="51494"/>
    <x v="1"/>
    <n v="9"/>
    <x v="1"/>
    <n v="1"/>
    <n v="15"/>
    <s v="Debit Card"/>
    <s v="Male"/>
    <n v="3"/>
    <n v="3"/>
    <x v="1"/>
    <n v="5"/>
    <x v="2"/>
    <n v="3"/>
    <x v="1"/>
    <n v="21"/>
    <n v="0"/>
    <n v="1"/>
    <n v="4"/>
    <n v="122.38"/>
    <x v="1"/>
    <x v="1"/>
  </r>
  <r>
    <n v="51495"/>
    <x v="1"/>
    <n v="9"/>
    <x v="0"/>
    <n v="1"/>
    <n v="9"/>
    <s v="Credit Card"/>
    <s v="Female"/>
    <n v="3"/>
    <n v="3"/>
    <x v="2"/>
    <n v="4"/>
    <x v="0"/>
    <n v="2"/>
    <x v="1"/>
    <n v="14"/>
    <n v="1"/>
    <n v="1"/>
    <n v="0"/>
    <n v="114.83000000000001"/>
    <x v="1"/>
    <x v="1"/>
  </r>
  <r>
    <n v="51496"/>
    <x v="1"/>
    <n v="13"/>
    <x v="2"/>
    <n v="1"/>
    <n v="32"/>
    <s v="Credit Card"/>
    <s v="Female"/>
    <n v="2"/>
    <n v="3"/>
    <x v="0"/>
    <n v="4"/>
    <x v="2"/>
    <n v="2"/>
    <x v="1"/>
    <n v="11"/>
    <n v="0"/>
    <n v="2"/>
    <n v="13"/>
    <n v="156.05000000000001"/>
    <x v="2"/>
    <x v="0"/>
  </r>
  <r>
    <n v="51497"/>
    <x v="1"/>
    <n v="8"/>
    <x v="0"/>
    <n v="3"/>
    <n v="6"/>
    <s v="E wallet"/>
    <s v="Male"/>
    <n v="3"/>
    <n v="3"/>
    <x v="4"/>
    <n v="4"/>
    <x v="2"/>
    <n v="2"/>
    <x v="1"/>
    <n v="13"/>
    <n v="0"/>
    <n v="1"/>
    <n v="6"/>
    <n v="172.95"/>
    <x v="1"/>
    <x v="0"/>
  </r>
  <r>
    <n v="51498"/>
    <x v="1"/>
    <n v="9"/>
    <x v="1"/>
    <n v="3"/>
    <n v="12"/>
    <s v="E wallet"/>
    <s v="Male"/>
    <n v="2"/>
    <n v="3"/>
    <x v="0"/>
    <n v="3"/>
    <x v="2"/>
    <n v="3"/>
    <x v="0"/>
    <n v="20"/>
    <n v="0"/>
    <n v="4"/>
    <n v="5"/>
    <n v="123.06"/>
    <x v="1"/>
    <x v="1"/>
  </r>
  <r>
    <n v="51499"/>
    <x v="1"/>
    <n v="18"/>
    <x v="1"/>
    <n v="1"/>
    <n v="14"/>
    <s v="Debit Card"/>
    <s v="Male"/>
    <n v="2"/>
    <n v="3"/>
    <x v="0"/>
    <n v="4"/>
    <x v="2"/>
    <n v="9"/>
    <x v="1"/>
    <n v="18"/>
    <n v="1"/>
    <n v="1"/>
    <n v="15"/>
    <n v="123.47999999999999"/>
    <x v="2"/>
    <x v="1"/>
  </r>
  <r>
    <n v="51500"/>
    <x v="1"/>
    <n v="5"/>
    <x v="2"/>
    <n v="3"/>
    <n v="14"/>
    <s v="E wallet"/>
    <s v="Female"/>
    <n v="2"/>
    <n v="3"/>
    <x v="4"/>
    <n v="1"/>
    <x v="0"/>
    <n v="2"/>
    <x v="1"/>
    <n v="14"/>
    <n v="2"/>
    <n v="3"/>
    <n v="7"/>
    <n v="189.98"/>
    <x v="0"/>
    <x v="0"/>
  </r>
  <r>
    <n v="51501"/>
    <x v="1"/>
    <n v="2"/>
    <x v="2"/>
    <n v="1"/>
    <n v="6"/>
    <s v="COD"/>
    <s v="Male"/>
    <n v="2"/>
    <n v="3"/>
    <x v="0"/>
    <n v="3"/>
    <x v="2"/>
    <n v="2"/>
    <x v="1"/>
    <n v="13"/>
    <n v="0"/>
    <n v="1"/>
    <n v="9"/>
    <n v="143.19"/>
    <x v="0"/>
    <x v="1"/>
  </r>
  <r>
    <n v="51502"/>
    <x v="1"/>
    <n v="24"/>
    <x v="0"/>
    <n v="1"/>
    <n v="13"/>
    <s v="Credit Card"/>
    <s v="Male"/>
    <n v="2"/>
    <n v="4"/>
    <x v="0"/>
    <n v="3"/>
    <x v="2"/>
    <n v="3"/>
    <x v="1"/>
    <n v="17"/>
    <n v="1"/>
    <n v="1"/>
    <n v="0"/>
    <n v="161.32"/>
    <x v="2"/>
    <x v="0"/>
  </r>
  <r>
    <n v="51503"/>
    <x v="1"/>
    <n v="30"/>
    <x v="1"/>
    <n v="1"/>
    <n v="15"/>
    <s v="CC"/>
    <s v="Female"/>
    <n v="3"/>
    <n v="4"/>
    <x v="1"/>
    <n v="4"/>
    <x v="2"/>
    <n v="5"/>
    <x v="0"/>
    <n v="20"/>
    <n v="1"/>
    <n v="1"/>
    <n v="0"/>
    <n v="133.46"/>
    <x v="3"/>
    <x v="1"/>
  </r>
  <r>
    <n v="51504"/>
    <x v="1"/>
    <n v="13"/>
    <x v="0"/>
    <n v="3"/>
    <n v="10"/>
    <s v="E wallet"/>
    <s v="Male"/>
    <n v="3"/>
    <n v="4"/>
    <x v="4"/>
    <n v="1"/>
    <x v="2"/>
    <n v="8"/>
    <x v="1"/>
    <n v="11"/>
    <n v="1"/>
    <n v="2"/>
    <n v="11"/>
    <n v="208.55"/>
    <x v="2"/>
    <x v="0"/>
  </r>
  <r>
    <n v="51505"/>
    <x v="1"/>
    <n v="9"/>
    <x v="2"/>
    <n v="3"/>
    <n v="8"/>
    <s v="E wallet"/>
    <s v="Female"/>
    <n v="3"/>
    <n v="3"/>
    <x v="1"/>
    <n v="3"/>
    <x v="2"/>
    <n v="7"/>
    <x v="1"/>
    <n v="18"/>
    <n v="0"/>
    <n v="1"/>
    <n v="2"/>
    <n v="122.31"/>
    <x v="1"/>
    <x v="1"/>
  </r>
  <r>
    <n v="51506"/>
    <x v="1"/>
    <n v="0"/>
    <x v="1"/>
    <n v="1"/>
    <n v="14"/>
    <s v="CC"/>
    <s v="Male"/>
    <n v="3"/>
    <n v="3"/>
    <x v="1"/>
    <n v="1"/>
    <x v="2"/>
    <n v="2"/>
    <x v="1"/>
    <n v="24"/>
    <n v="2"/>
    <n v="2"/>
    <n v="2"/>
    <n v="123.22999999999999"/>
    <x v="0"/>
    <x v="1"/>
  </r>
  <r>
    <n v="51507"/>
    <x v="1"/>
    <n v="9"/>
    <x v="2"/>
    <n v="1"/>
    <n v="15"/>
    <s v="CC"/>
    <s v="Male"/>
    <n v="2"/>
    <n v="3"/>
    <x v="1"/>
    <n v="4"/>
    <x v="2"/>
    <n v="7"/>
    <x v="1"/>
    <n v="18"/>
    <n v="2"/>
    <n v="2"/>
    <n v="2"/>
    <n v="120.24000000000001"/>
    <x v="1"/>
    <x v="1"/>
  </r>
  <r>
    <n v="51508"/>
    <x v="1"/>
    <n v="1"/>
    <x v="1"/>
    <n v="1"/>
    <n v="27"/>
    <s v="CC"/>
    <s v="Male"/>
    <n v="3"/>
    <n v="3"/>
    <x v="1"/>
    <n v="1"/>
    <x v="2"/>
    <n v="2"/>
    <x v="1"/>
    <n v="11"/>
    <n v="0"/>
    <n v="1"/>
    <n v="2"/>
    <n v="127.13"/>
    <x v="0"/>
    <x v="1"/>
  </r>
  <r>
    <n v="51509"/>
    <x v="1"/>
    <n v="30"/>
    <x v="0"/>
    <n v="1"/>
    <n v="30"/>
    <s v="Debit Card"/>
    <s v="Male"/>
    <n v="2"/>
    <n v="1"/>
    <x v="4"/>
    <n v="1"/>
    <x v="2"/>
    <n v="4"/>
    <x v="0"/>
    <n v="16"/>
    <n v="1"/>
    <n v="1"/>
    <n v="4"/>
    <n v="194.39"/>
    <x v="3"/>
    <x v="0"/>
  </r>
  <r>
    <n v="51510"/>
    <x v="1"/>
    <n v="0"/>
    <x v="2"/>
    <n v="1"/>
    <n v="14"/>
    <s v="CC"/>
    <s v="Male"/>
    <n v="3"/>
    <n v="4"/>
    <x v="1"/>
    <n v="3"/>
    <x v="2"/>
    <n v="2"/>
    <x v="0"/>
    <n v="15"/>
    <n v="0"/>
    <n v="1"/>
    <n v="1"/>
    <n v="125.66"/>
    <x v="0"/>
    <x v="1"/>
  </r>
  <r>
    <n v="51511"/>
    <x v="1"/>
    <n v="23"/>
    <x v="0"/>
    <n v="1"/>
    <n v="17"/>
    <s v="Debit Card"/>
    <s v="Female"/>
    <n v="2"/>
    <n v="3"/>
    <x v="3"/>
    <n v="4"/>
    <x v="0"/>
    <n v="4"/>
    <x v="1"/>
    <n v="15"/>
    <n v="0"/>
    <n v="4"/>
    <n v="4"/>
    <n v="299.26"/>
    <x v="2"/>
    <x v="2"/>
  </r>
  <r>
    <n v="51512"/>
    <x v="1"/>
    <n v="14"/>
    <x v="1"/>
    <n v="1"/>
    <n v="14"/>
    <s v="Debit Card"/>
    <s v="Male"/>
    <n v="2"/>
    <n v="3"/>
    <x v="1"/>
    <n v="3"/>
    <x v="2"/>
    <n v="5"/>
    <x v="1"/>
    <n v="12"/>
    <n v="1"/>
    <n v="1"/>
    <n v="8"/>
    <n v="124.50999999999999"/>
    <x v="2"/>
    <x v="1"/>
  </r>
  <r>
    <n v="51513"/>
    <x v="1"/>
    <n v="3"/>
    <x v="0"/>
    <n v="3"/>
    <n v="11"/>
    <s v="Debit Card"/>
    <s v="Female"/>
    <n v="2"/>
    <n v="3"/>
    <x v="4"/>
    <n v="1"/>
    <x v="2"/>
    <n v="3"/>
    <x v="1"/>
    <n v="12"/>
    <n v="1"/>
    <n v="7"/>
    <n v="4"/>
    <n v="194.19"/>
    <x v="0"/>
    <x v="0"/>
  </r>
  <r>
    <n v="51514"/>
    <x v="1"/>
    <n v="11"/>
    <x v="0"/>
    <n v="3"/>
    <n v="6"/>
    <s v="Debit Card"/>
    <s v="Female"/>
    <n v="2"/>
    <n v="4"/>
    <x v="0"/>
    <n v="1"/>
    <x v="0"/>
    <n v="5"/>
    <x v="1"/>
    <n v="22"/>
    <n v="0"/>
    <n v="1"/>
    <n v="7"/>
    <n v="186.86"/>
    <x v="1"/>
    <x v="0"/>
  </r>
  <r>
    <n v="51515"/>
    <x v="1"/>
    <n v="5"/>
    <x v="1"/>
    <n v="1"/>
    <n v="12"/>
    <s v="Debit Card"/>
    <s v="Male"/>
    <n v="3"/>
    <n v="3"/>
    <x v="1"/>
    <n v="3"/>
    <x v="0"/>
    <n v="4"/>
    <x v="1"/>
    <n v="20"/>
    <n v="0"/>
    <n v="1"/>
    <n v="4"/>
    <n v="130.38"/>
    <x v="0"/>
    <x v="1"/>
  </r>
  <r>
    <n v="51516"/>
    <x v="1"/>
    <n v="0"/>
    <x v="1"/>
    <n v="1"/>
    <n v="23"/>
    <s v="COD"/>
    <s v="Male"/>
    <n v="3"/>
    <n v="3"/>
    <x v="1"/>
    <n v="4"/>
    <x v="2"/>
    <n v="1"/>
    <x v="0"/>
    <n v="16"/>
    <n v="0"/>
    <n v="1"/>
    <n v="1"/>
    <n v="130.58000000000001"/>
    <x v="0"/>
    <x v="1"/>
  </r>
  <r>
    <n v="51517"/>
    <x v="0"/>
    <n v="0"/>
    <x v="2"/>
    <n v="3"/>
    <n v="14"/>
    <s v="COD"/>
    <s v="Female"/>
    <n v="3"/>
    <n v="5"/>
    <x v="1"/>
    <n v="5"/>
    <x v="0"/>
    <n v="1"/>
    <x v="1"/>
    <n v="21"/>
    <n v="1"/>
    <n v="1"/>
    <n v="0"/>
    <n v="123.25"/>
    <x v="0"/>
    <x v="1"/>
  </r>
  <r>
    <n v="51518"/>
    <x v="1"/>
    <n v="9"/>
    <x v="2"/>
    <n v="1"/>
    <n v="9"/>
    <s v="CC"/>
    <s v="Male"/>
    <n v="1"/>
    <n v="3"/>
    <x v="1"/>
    <n v="4"/>
    <x v="0"/>
    <n v="5"/>
    <x v="1"/>
    <n v="12"/>
    <n v="2"/>
    <n v="7"/>
    <n v="2"/>
    <n v="120.88"/>
    <x v="1"/>
    <x v="1"/>
  </r>
  <r>
    <n v="51519"/>
    <x v="1"/>
    <n v="3"/>
    <x v="2"/>
    <n v="1"/>
    <n v="15"/>
    <s v="CC"/>
    <s v="Male"/>
    <n v="3"/>
    <n v="3"/>
    <x v="0"/>
    <n v="5"/>
    <x v="2"/>
    <n v="2"/>
    <x v="1"/>
    <n v="11"/>
    <n v="5"/>
    <n v="6"/>
    <n v="10"/>
    <n v="130.72"/>
    <x v="0"/>
    <x v="1"/>
  </r>
  <r>
    <n v="51520"/>
    <x v="1"/>
    <n v="18"/>
    <x v="0"/>
    <n v="3"/>
    <n v="10"/>
    <s v="Debit Card"/>
    <s v="Female"/>
    <n v="1"/>
    <n v="3"/>
    <x v="0"/>
    <n v="5"/>
    <x v="2"/>
    <n v="5"/>
    <x v="0"/>
    <n v="11"/>
    <n v="0"/>
    <n v="1"/>
    <n v="3"/>
    <n v="150.06"/>
    <x v="2"/>
    <x v="0"/>
  </r>
  <r>
    <n v="51521"/>
    <x v="1"/>
    <n v="29"/>
    <x v="1"/>
    <n v="1"/>
    <n v="14"/>
    <s v="Debit Card"/>
    <s v="Female"/>
    <n v="3"/>
    <n v="3"/>
    <x v="2"/>
    <n v="5"/>
    <x v="2"/>
    <n v="5"/>
    <x v="0"/>
    <n v="18"/>
    <n v="2"/>
    <n v="2"/>
    <n v="2"/>
    <n v="142.57"/>
    <x v="3"/>
    <x v="1"/>
  </r>
  <r>
    <n v="51522"/>
    <x v="1"/>
    <n v="6"/>
    <x v="1"/>
    <n v="1"/>
    <n v="14"/>
    <s v="Debit Card"/>
    <s v="Male"/>
    <n v="2"/>
    <n v="3"/>
    <x v="1"/>
    <n v="1"/>
    <x v="0"/>
    <n v="1"/>
    <x v="1"/>
    <n v="14"/>
    <n v="1"/>
    <n v="1"/>
    <n v="2"/>
    <n v="125"/>
    <x v="0"/>
    <x v="1"/>
  </r>
  <r>
    <n v="51523"/>
    <x v="0"/>
    <n v="0"/>
    <x v="0"/>
    <n v="1"/>
    <n v="8"/>
    <s v="Debit Card"/>
    <s v="Male"/>
    <n v="2"/>
    <n v="4"/>
    <x v="2"/>
    <n v="1"/>
    <x v="0"/>
    <n v="2"/>
    <x v="1"/>
    <n v="22"/>
    <n v="1"/>
    <n v="1"/>
    <n v="0"/>
    <n v="111.02000000000001"/>
    <x v="0"/>
    <x v="1"/>
  </r>
  <r>
    <n v="51524"/>
    <x v="1"/>
    <n v="19"/>
    <x v="0"/>
    <n v="3"/>
    <n v="6"/>
    <s v="E wallet"/>
    <s v="Female"/>
    <n v="3"/>
    <n v="3"/>
    <x v="4"/>
    <n v="5"/>
    <x v="2"/>
    <n v="2"/>
    <x v="1"/>
    <n v="25"/>
    <n v="8"/>
    <n v="15"/>
    <n v="7"/>
    <n v="204.53"/>
    <x v="2"/>
    <x v="0"/>
  </r>
  <r>
    <n v="51525"/>
    <x v="1"/>
    <n v="9"/>
    <x v="1"/>
    <n v="1"/>
    <n v="15"/>
    <s v="Debit Card"/>
    <s v="Female"/>
    <n v="3"/>
    <n v="3"/>
    <x v="1"/>
    <n v="1"/>
    <x v="0"/>
    <n v="2"/>
    <x v="1"/>
    <n v="12"/>
    <n v="1"/>
    <n v="2"/>
    <n v="1"/>
    <n v="122.88"/>
    <x v="1"/>
    <x v="1"/>
  </r>
  <r>
    <n v="51526"/>
    <x v="1"/>
    <n v="4"/>
    <x v="1"/>
    <n v="1"/>
    <n v="18"/>
    <s v="Credit Card"/>
    <s v="Female"/>
    <n v="3"/>
    <n v="3"/>
    <x v="2"/>
    <n v="1"/>
    <x v="2"/>
    <n v="9"/>
    <x v="0"/>
    <n v="23"/>
    <n v="1"/>
    <n v="1"/>
    <n v="2"/>
    <n v="139.29"/>
    <x v="0"/>
    <x v="1"/>
  </r>
  <r>
    <n v="51527"/>
    <x v="1"/>
    <n v="9"/>
    <x v="1"/>
    <n v="1"/>
    <n v="33"/>
    <s v="CC"/>
    <s v="Female"/>
    <n v="3"/>
    <n v="3"/>
    <x v="1"/>
    <n v="4"/>
    <x v="0"/>
    <n v="3"/>
    <x v="1"/>
    <n v="15"/>
    <n v="0"/>
    <n v="1"/>
    <n v="2"/>
    <n v="123.11000000000001"/>
    <x v="1"/>
    <x v="1"/>
  </r>
  <r>
    <n v="51528"/>
    <x v="0"/>
    <n v="4"/>
    <x v="1"/>
    <n v="3"/>
    <n v="26"/>
    <s v="E wallet"/>
    <s v="Female"/>
    <n v="3"/>
    <n v="3"/>
    <x v="1"/>
    <n v="4"/>
    <x v="0"/>
    <n v="2"/>
    <x v="0"/>
    <n v="22"/>
    <n v="0"/>
    <n v="1"/>
    <n v="2"/>
    <n v="131.4"/>
    <x v="0"/>
    <x v="1"/>
  </r>
  <r>
    <n v="51529"/>
    <x v="1"/>
    <n v="23"/>
    <x v="1"/>
    <n v="1"/>
    <n v="6"/>
    <s v="Credit Card"/>
    <s v="Male"/>
    <n v="2"/>
    <n v="4"/>
    <x v="2"/>
    <n v="3"/>
    <x v="2"/>
    <n v="3"/>
    <x v="1"/>
    <n v="15"/>
    <n v="1"/>
    <n v="1"/>
    <n v="2"/>
    <n v="136.9"/>
    <x v="2"/>
    <x v="1"/>
  </r>
  <r>
    <n v="51530"/>
    <x v="1"/>
    <n v="26"/>
    <x v="1"/>
    <n v="1"/>
    <n v="19"/>
    <s v="Credit Card"/>
    <s v="Female"/>
    <n v="2"/>
    <n v="1"/>
    <x v="0"/>
    <n v="5"/>
    <x v="2"/>
    <n v="2"/>
    <x v="1"/>
    <n v="11"/>
    <n v="1"/>
    <n v="1"/>
    <n v="3"/>
    <n v="144.5"/>
    <x v="3"/>
    <x v="1"/>
  </r>
  <r>
    <n v="51531"/>
    <x v="1"/>
    <n v="6"/>
    <x v="1"/>
    <n v="1"/>
    <n v="20"/>
    <s v="CC"/>
    <s v="Female"/>
    <n v="3"/>
    <n v="3"/>
    <x v="1"/>
    <n v="4"/>
    <x v="2"/>
    <n v="2"/>
    <x v="1"/>
    <n v="13"/>
    <n v="1"/>
    <n v="1"/>
    <n v="6"/>
    <n v="127.56"/>
    <x v="0"/>
    <x v="1"/>
  </r>
  <r>
    <n v="51532"/>
    <x v="1"/>
    <n v="13"/>
    <x v="0"/>
    <n v="1"/>
    <n v="10"/>
    <s v="Credit Card"/>
    <s v="Female"/>
    <n v="2"/>
    <n v="3"/>
    <x v="3"/>
    <n v="3"/>
    <x v="2"/>
    <n v="2"/>
    <x v="1"/>
    <n v="14"/>
    <n v="1"/>
    <n v="9"/>
    <n v="9"/>
    <n v="290.33"/>
    <x v="2"/>
    <x v="2"/>
  </r>
  <r>
    <n v="51533"/>
    <x v="1"/>
    <n v="28"/>
    <x v="0"/>
    <n v="1"/>
    <n v="20"/>
    <s v="Credit Card"/>
    <s v="Male"/>
    <n v="3"/>
    <n v="1"/>
    <x v="3"/>
    <n v="4"/>
    <x v="0"/>
    <n v="9"/>
    <x v="1"/>
    <n v="11"/>
    <n v="1"/>
    <n v="2"/>
    <n v="15"/>
    <n v="287.22000000000003"/>
    <x v="3"/>
    <x v="2"/>
  </r>
  <r>
    <n v="51534"/>
    <x v="1"/>
    <n v="7"/>
    <x v="2"/>
    <n v="1"/>
    <n v="8"/>
    <s v="Debit Card"/>
    <s v="Male"/>
    <n v="2"/>
    <n v="4"/>
    <x v="0"/>
    <n v="3"/>
    <x v="2"/>
    <n v="2"/>
    <x v="1"/>
    <n v="17"/>
    <n v="0"/>
    <n v="1"/>
    <n v="9"/>
    <n v="195.47"/>
    <x v="1"/>
    <x v="0"/>
  </r>
  <r>
    <n v="51535"/>
    <x v="1"/>
    <n v="24"/>
    <x v="0"/>
    <n v="1"/>
    <n v="9"/>
    <s v="Credit Card"/>
    <s v="Female"/>
    <n v="3"/>
    <n v="3"/>
    <x v="5"/>
    <n v="4"/>
    <x v="0"/>
    <n v="4"/>
    <x v="1"/>
    <n v="18"/>
    <n v="1"/>
    <n v="2"/>
    <n v="0"/>
    <n v="237.33999999999997"/>
    <x v="2"/>
    <x v="0"/>
  </r>
  <r>
    <n v="51536"/>
    <x v="1"/>
    <n v="25"/>
    <x v="0"/>
    <n v="1"/>
    <n v="6"/>
    <s v="Debit Card"/>
    <s v="Male"/>
    <n v="3"/>
    <n v="4"/>
    <x v="3"/>
    <n v="3"/>
    <x v="2"/>
    <n v="1"/>
    <x v="1"/>
    <n v="15"/>
    <n v="7"/>
    <n v="11"/>
    <n v="9"/>
    <n v="299.99"/>
    <x v="3"/>
    <x v="2"/>
  </r>
  <r>
    <n v="51537"/>
    <x v="1"/>
    <n v="9"/>
    <x v="1"/>
    <n v="1"/>
    <n v="15"/>
    <s v="CC"/>
    <s v="Female"/>
    <n v="4"/>
    <n v="3"/>
    <x v="1"/>
    <n v="4"/>
    <x v="0"/>
    <n v="2"/>
    <x v="1"/>
    <n v="16"/>
    <n v="0"/>
    <n v="1"/>
    <n v="3"/>
    <n v="122.78999999999999"/>
    <x v="1"/>
    <x v="1"/>
  </r>
  <r>
    <n v="51538"/>
    <x v="0"/>
    <n v="0"/>
    <x v="0"/>
    <n v="1"/>
    <n v="29"/>
    <s v="Debit Card"/>
    <s v="Male"/>
    <n v="2"/>
    <n v="4"/>
    <x v="0"/>
    <n v="3"/>
    <x v="2"/>
    <n v="4"/>
    <x v="0"/>
    <n v="13"/>
    <n v="1"/>
    <n v="1"/>
    <n v="1"/>
    <n v="159.16"/>
    <x v="0"/>
    <x v="0"/>
  </r>
  <r>
    <n v="51539"/>
    <x v="1"/>
    <n v="9"/>
    <x v="2"/>
    <n v="1"/>
    <n v="13"/>
    <s v="CC"/>
    <s v="Male"/>
    <n v="2"/>
    <n v="1"/>
    <x v="1"/>
    <n v="1"/>
    <x v="2"/>
    <n v="5"/>
    <x v="1"/>
    <n v="14"/>
    <n v="1"/>
    <n v="2"/>
    <n v="2"/>
    <n v="120.88999999999999"/>
    <x v="1"/>
    <x v="1"/>
  </r>
  <r>
    <n v="51540"/>
    <x v="1"/>
    <n v="18"/>
    <x v="2"/>
    <n v="1"/>
    <n v="8"/>
    <s v="Credit Card"/>
    <s v="Male"/>
    <n v="3"/>
    <n v="4"/>
    <x v="5"/>
    <n v="1"/>
    <x v="2"/>
    <n v="10"/>
    <x v="1"/>
    <n v="23"/>
    <n v="1"/>
    <n v="11"/>
    <n v="8"/>
    <n v="267.92"/>
    <x v="2"/>
    <x v="2"/>
  </r>
  <r>
    <n v="51541"/>
    <x v="1"/>
    <n v="10"/>
    <x v="1"/>
    <n v="1"/>
    <n v="27"/>
    <s v="Debit Card"/>
    <s v="Male"/>
    <n v="3"/>
    <n v="1"/>
    <x v="2"/>
    <n v="5"/>
    <x v="2"/>
    <n v="2"/>
    <x v="0"/>
    <n v="12"/>
    <n v="1"/>
    <n v="1"/>
    <n v="7"/>
    <n v="135.63999999999999"/>
    <x v="1"/>
    <x v="1"/>
  </r>
  <r>
    <n v="51542"/>
    <x v="1"/>
    <n v="8"/>
    <x v="2"/>
    <n v="1"/>
    <n v="8"/>
    <s v="Credit Card"/>
    <s v="Female"/>
    <n v="2"/>
    <n v="3"/>
    <x v="0"/>
    <n v="4"/>
    <x v="0"/>
    <n v="6"/>
    <x v="1"/>
    <n v="11"/>
    <n v="0"/>
    <n v="1"/>
    <n v="2"/>
    <n v="144.25"/>
    <x v="1"/>
    <x v="1"/>
  </r>
  <r>
    <n v="51543"/>
    <x v="1"/>
    <n v="15"/>
    <x v="2"/>
    <n v="1"/>
    <n v="27"/>
    <s v="Credit Card"/>
    <s v="Female"/>
    <n v="2"/>
    <n v="3"/>
    <x v="0"/>
    <n v="3"/>
    <x v="2"/>
    <n v="3"/>
    <x v="1"/>
    <n v="16"/>
    <n v="0"/>
    <n v="1"/>
    <n v="2"/>
    <n v="152.65"/>
    <x v="2"/>
    <x v="0"/>
  </r>
  <r>
    <n v="51544"/>
    <x v="1"/>
    <n v="11"/>
    <x v="0"/>
    <n v="1"/>
    <n v="8"/>
    <s v="Debit Card"/>
    <s v="Male"/>
    <n v="2"/>
    <n v="3"/>
    <x v="0"/>
    <n v="3"/>
    <x v="2"/>
    <n v="10"/>
    <x v="1"/>
    <n v="14"/>
    <n v="1"/>
    <n v="1"/>
    <n v="0"/>
    <n v="165.53"/>
    <x v="1"/>
    <x v="0"/>
  </r>
  <r>
    <n v="51545"/>
    <x v="1"/>
    <n v="11"/>
    <x v="0"/>
    <n v="1"/>
    <n v="35"/>
    <s v="COD"/>
    <s v="Male"/>
    <n v="2"/>
    <n v="3"/>
    <x v="0"/>
    <n v="1"/>
    <x v="2"/>
    <n v="4"/>
    <x v="1"/>
    <n v="18"/>
    <n v="0"/>
    <n v="1"/>
    <n v="7"/>
    <n v="162.61000000000001"/>
    <x v="1"/>
    <x v="0"/>
  </r>
  <r>
    <n v="51546"/>
    <x v="1"/>
    <n v="0"/>
    <x v="2"/>
    <n v="1"/>
    <n v="6"/>
    <s v="COD"/>
    <s v="Male"/>
    <n v="2"/>
    <n v="4"/>
    <x v="0"/>
    <n v="5"/>
    <x v="2"/>
    <n v="6"/>
    <x v="1"/>
    <n v="19"/>
    <n v="2"/>
    <n v="2"/>
    <n v="0"/>
    <n v="142.97999999999999"/>
    <x v="0"/>
    <x v="1"/>
  </r>
  <r>
    <n v="51547"/>
    <x v="1"/>
    <n v="22"/>
    <x v="2"/>
    <n v="1"/>
    <n v="24"/>
    <s v="Debit Card"/>
    <s v="Male"/>
    <n v="3"/>
    <n v="3"/>
    <x v="0"/>
    <n v="1"/>
    <x v="2"/>
    <n v="2"/>
    <x v="0"/>
    <n v="15"/>
    <n v="0"/>
    <n v="1"/>
    <n v="7"/>
    <n v="168.04"/>
    <x v="2"/>
    <x v="0"/>
  </r>
  <r>
    <n v="51548"/>
    <x v="1"/>
    <n v="7"/>
    <x v="2"/>
    <n v="1"/>
    <n v="16"/>
    <s v="Credit Card"/>
    <s v="Male"/>
    <n v="2"/>
    <n v="3"/>
    <x v="2"/>
    <n v="3"/>
    <x v="2"/>
    <n v="2"/>
    <x v="0"/>
    <n v="17"/>
    <n v="2"/>
    <n v="2"/>
    <n v="0"/>
    <n v="138.15"/>
    <x v="1"/>
    <x v="1"/>
  </r>
  <r>
    <n v="51549"/>
    <x v="1"/>
    <n v="13"/>
    <x v="1"/>
    <n v="1"/>
    <n v="25"/>
    <s v="CC"/>
    <s v="Male"/>
    <n v="3"/>
    <n v="3"/>
    <x v="0"/>
    <n v="1"/>
    <x v="2"/>
    <n v="9"/>
    <x v="0"/>
    <n v="15"/>
    <n v="3"/>
    <n v="3"/>
    <n v="7"/>
    <n v="127.41"/>
    <x v="2"/>
    <x v="1"/>
  </r>
  <r>
    <n v="51550"/>
    <x v="0"/>
    <n v="1"/>
    <x v="0"/>
    <n v="1"/>
    <n v="35"/>
    <s v="Credit Card"/>
    <s v="Male"/>
    <n v="3"/>
    <n v="3"/>
    <x v="0"/>
    <n v="5"/>
    <x v="2"/>
    <n v="8"/>
    <x v="0"/>
    <n v="19"/>
    <n v="1"/>
    <n v="1"/>
    <n v="0"/>
    <n v="166.73"/>
    <x v="0"/>
    <x v="0"/>
  </r>
  <r>
    <n v="51551"/>
    <x v="0"/>
    <n v="0"/>
    <x v="0"/>
    <n v="3"/>
    <n v="33"/>
    <s v="E wallet"/>
    <s v="Female"/>
    <n v="2"/>
    <n v="3"/>
    <x v="4"/>
    <n v="1"/>
    <x v="2"/>
    <n v="2"/>
    <x v="1"/>
    <n v="22"/>
    <n v="0"/>
    <n v="1"/>
    <n v="9"/>
    <n v="176.39"/>
    <x v="0"/>
    <x v="0"/>
  </r>
  <r>
    <n v="51552"/>
    <x v="1"/>
    <n v="0"/>
    <x v="1"/>
    <n v="1"/>
    <n v="14"/>
    <s v="Debit Card"/>
    <s v="Male"/>
    <n v="2"/>
    <n v="1"/>
    <x v="1"/>
    <n v="4"/>
    <x v="2"/>
    <n v="2"/>
    <x v="0"/>
    <n v="16"/>
    <n v="2"/>
    <n v="2"/>
    <n v="2"/>
    <n v="123.28"/>
    <x v="0"/>
    <x v="1"/>
  </r>
  <r>
    <n v="51553"/>
    <x v="1"/>
    <n v="9"/>
    <x v="2"/>
    <n v="1"/>
    <n v="24"/>
    <s v="CC"/>
    <s v="Female"/>
    <n v="3"/>
    <n v="3"/>
    <x v="1"/>
    <n v="1"/>
    <x v="0"/>
    <n v="2"/>
    <x v="1"/>
    <n v="13"/>
    <n v="0"/>
    <n v="1"/>
    <n v="7"/>
    <n v="121.53"/>
    <x v="1"/>
    <x v="1"/>
  </r>
  <r>
    <n v="51554"/>
    <x v="1"/>
    <n v="13"/>
    <x v="2"/>
    <n v="1"/>
    <n v="15"/>
    <s v="Debit Card"/>
    <s v="Male"/>
    <n v="3"/>
    <n v="4"/>
    <x v="0"/>
    <n v="1"/>
    <x v="2"/>
    <n v="10"/>
    <x v="1"/>
    <n v="14"/>
    <n v="0"/>
    <n v="1"/>
    <n v="2"/>
    <n v="148.76"/>
    <x v="2"/>
    <x v="1"/>
  </r>
  <r>
    <n v="51555"/>
    <x v="1"/>
    <n v="19"/>
    <x v="0"/>
    <n v="1"/>
    <n v="6"/>
    <s v="Credit Card"/>
    <s v="Male"/>
    <n v="3"/>
    <n v="3"/>
    <x v="4"/>
    <n v="5"/>
    <x v="2"/>
    <n v="8"/>
    <x v="1"/>
    <n v="16"/>
    <n v="0"/>
    <n v="1"/>
    <n v="3"/>
    <n v="193.96"/>
    <x v="2"/>
    <x v="0"/>
  </r>
  <r>
    <n v="51556"/>
    <x v="0"/>
    <n v="0"/>
    <x v="0"/>
    <n v="3"/>
    <n v="10"/>
    <s v="Credit Card"/>
    <s v="Male"/>
    <n v="2"/>
    <n v="5"/>
    <x v="4"/>
    <n v="1"/>
    <x v="2"/>
    <n v="2"/>
    <x v="1"/>
    <n v="11"/>
    <n v="6"/>
    <n v="9"/>
    <n v="8"/>
    <n v="204"/>
    <x v="0"/>
    <x v="0"/>
  </r>
  <r>
    <n v="51557"/>
    <x v="1"/>
    <n v="3"/>
    <x v="2"/>
    <n v="1"/>
    <n v="6"/>
    <s v="Debit Card"/>
    <s v="Male"/>
    <n v="2"/>
    <n v="4"/>
    <x v="4"/>
    <n v="3"/>
    <x v="0"/>
    <n v="2"/>
    <x v="1"/>
    <n v="22"/>
    <n v="4"/>
    <n v="5"/>
    <n v="8"/>
    <n v="184.74"/>
    <x v="0"/>
    <x v="0"/>
  </r>
  <r>
    <n v="51558"/>
    <x v="1"/>
    <n v="0"/>
    <x v="2"/>
    <n v="3"/>
    <n v="26"/>
    <s v="Debit Card"/>
    <s v="Female"/>
    <n v="2"/>
    <n v="3"/>
    <x v="0"/>
    <n v="3"/>
    <x v="0"/>
    <n v="2"/>
    <x v="1"/>
    <n v="14"/>
    <n v="1"/>
    <n v="1"/>
    <n v="7"/>
    <n v="199.81"/>
    <x v="0"/>
    <x v="0"/>
  </r>
  <r>
    <n v="51559"/>
    <x v="1"/>
    <n v="24"/>
    <x v="0"/>
    <n v="1"/>
    <n v="14"/>
    <s v="Debit Card"/>
    <s v="Male"/>
    <n v="2"/>
    <n v="4"/>
    <x v="4"/>
    <n v="4"/>
    <x v="2"/>
    <n v="6"/>
    <x v="1"/>
    <n v="16"/>
    <n v="2"/>
    <n v="4"/>
    <n v="3"/>
    <n v="224.89999999999998"/>
    <x v="2"/>
    <x v="0"/>
  </r>
  <r>
    <n v="51560"/>
    <x v="0"/>
    <n v="0"/>
    <x v="1"/>
    <n v="1"/>
    <n v="14"/>
    <s v="COD"/>
    <s v="Female"/>
    <n v="2"/>
    <n v="3"/>
    <x v="1"/>
    <n v="5"/>
    <x v="0"/>
    <n v="6"/>
    <x v="0"/>
    <n v="11"/>
    <n v="0"/>
    <n v="1"/>
    <n v="4"/>
    <n v="126.57"/>
    <x v="0"/>
    <x v="1"/>
  </r>
  <r>
    <n v="51561"/>
    <x v="1"/>
    <n v="14"/>
    <x v="0"/>
    <n v="3"/>
    <n v="12"/>
    <s v="Debit Card"/>
    <s v="Female"/>
    <n v="3"/>
    <n v="3"/>
    <x v="4"/>
    <n v="1"/>
    <x v="0"/>
    <n v="4"/>
    <x v="0"/>
    <n v="18"/>
    <n v="0"/>
    <n v="2"/>
    <n v="0"/>
    <n v="235.91000000000003"/>
    <x v="2"/>
    <x v="0"/>
  </r>
  <r>
    <n v="51562"/>
    <x v="0"/>
    <n v="0"/>
    <x v="2"/>
    <n v="3"/>
    <n v="32"/>
    <s v="E wallet"/>
    <s v="Female"/>
    <n v="2"/>
    <n v="4"/>
    <x v="0"/>
    <n v="5"/>
    <x v="0"/>
    <n v="6"/>
    <x v="1"/>
    <n v="15"/>
    <n v="1"/>
    <n v="1"/>
    <n v="1"/>
    <n v="166.96"/>
    <x v="0"/>
    <x v="0"/>
  </r>
  <r>
    <n v="51563"/>
    <x v="0"/>
    <n v="9"/>
    <x v="1"/>
    <n v="1"/>
    <n v="6"/>
    <s v="Cash on Delivery"/>
    <s v="Male"/>
    <n v="2"/>
    <n v="3"/>
    <x v="1"/>
    <n v="3"/>
    <x v="0"/>
    <n v="1"/>
    <x v="1"/>
    <n v="14"/>
    <n v="0"/>
    <n v="1"/>
    <n v="5"/>
    <n v="120.58000000000001"/>
    <x v="1"/>
    <x v="1"/>
  </r>
  <r>
    <n v="51564"/>
    <x v="1"/>
    <n v="18"/>
    <x v="2"/>
    <n v="3"/>
    <n v="12"/>
    <s v="Credit Card"/>
    <s v="Female"/>
    <n v="2"/>
    <n v="4"/>
    <x v="4"/>
    <n v="1"/>
    <x v="0"/>
    <n v="7"/>
    <x v="1"/>
    <n v="12"/>
    <n v="5"/>
    <n v="12"/>
    <n v="8"/>
    <n v="188.65"/>
    <x v="2"/>
    <x v="0"/>
  </r>
  <r>
    <n v="51565"/>
    <x v="1"/>
    <n v="27"/>
    <x v="0"/>
    <n v="3"/>
    <n v="9"/>
    <s v="E wallet"/>
    <s v="Female"/>
    <n v="2"/>
    <n v="3"/>
    <x v="0"/>
    <n v="5"/>
    <x v="2"/>
    <n v="3"/>
    <x v="1"/>
    <n v="14"/>
    <n v="1"/>
    <n v="1"/>
    <n v="5"/>
    <n v="159.4"/>
    <x v="3"/>
    <x v="0"/>
  </r>
  <r>
    <n v="51566"/>
    <x v="1"/>
    <n v="9"/>
    <x v="0"/>
    <n v="1"/>
    <n v="11"/>
    <s v="Debit Card"/>
    <s v="Male"/>
    <n v="3"/>
    <n v="3"/>
    <x v="0"/>
    <n v="4"/>
    <x v="0"/>
    <n v="9"/>
    <x v="1"/>
    <n v="16"/>
    <n v="2"/>
    <n v="3"/>
    <n v="7"/>
    <n v="159.13999999999999"/>
    <x v="1"/>
    <x v="0"/>
  </r>
  <r>
    <n v="51567"/>
    <x v="1"/>
    <n v="6"/>
    <x v="1"/>
    <n v="1"/>
    <n v="14"/>
    <s v="CC"/>
    <s v="Female"/>
    <n v="2"/>
    <n v="4"/>
    <x v="1"/>
    <n v="4"/>
    <x v="2"/>
    <n v="7"/>
    <x v="1"/>
    <n v="21"/>
    <n v="0"/>
    <n v="1"/>
    <n v="1"/>
    <n v="126.22"/>
    <x v="0"/>
    <x v="1"/>
  </r>
  <r>
    <n v="51568"/>
    <x v="1"/>
    <n v="10"/>
    <x v="2"/>
    <n v="1"/>
    <n v="17"/>
    <s v="UPI"/>
    <s v="Male"/>
    <n v="2"/>
    <n v="3"/>
    <x v="4"/>
    <n v="1"/>
    <x v="2"/>
    <n v="2"/>
    <x v="0"/>
    <n v="14"/>
    <n v="1"/>
    <n v="1"/>
    <n v="3"/>
    <n v="221.85000000000002"/>
    <x v="1"/>
    <x v="0"/>
  </r>
  <r>
    <n v="51569"/>
    <x v="1"/>
    <n v="11"/>
    <x v="0"/>
    <n v="3"/>
    <n v="9"/>
    <s v="Debit Card"/>
    <s v="Male"/>
    <n v="3"/>
    <n v="3"/>
    <x v="4"/>
    <n v="3"/>
    <x v="2"/>
    <n v="1"/>
    <x v="1"/>
    <n v="12"/>
    <n v="1"/>
    <n v="5"/>
    <n v="13"/>
    <n v="206.08999999999997"/>
    <x v="1"/>
    <x v="0"/>
  </r>
  <r>
    <n v="51570"/>
    <x v="1"/>
    <n v="4"/>
    <x v="2"/>
    <n v="1"/>
    <n v="6"/>
    <s v="Credit Card"/>
    <s v="Male"/>
    <n v="2"/>
    <n v="5"/>
    <x v="0"/>
    <n v="3"/>
    <x v="2"/>
    <n v="1"/>
    <x v="1"/>
    <n v="12"/>
    <n v="0"/>
    <n v="1"/>
    <n v="4"/>
    <n v="143.44999999999999"/>
    <x v="0"/>
    <x v="1"/>
  </r>
  <r>
    <n v="51571"/>
    <x v="1"/>
    <n v="9"/>
    <x v="1"/>
    <n v="1"/>
    <n v="9"/>
    <s v="Debit Card"/>
    <s v="Male"/>
    <n v="3"/>
    <n v="4"/>
    <x v="1"/>
    <n v="1"/>
    <x v="2"/>
    <n v="4"/>
    <x v="1"/>
    <n v="17"/>
    <n v="0"/>
    <n v="1"/>
    <n v="0"/>
    <n v="121.77000000000001"/>
    <x v="1"/>
    <x v="1"/>
  </r>
  <r>
    <n v="51572"/>
    <x v="1"/>
    <n v="10"/>
    <x v="2"/>
    <n v="3"/>
    <n v="10"/>
    <s v="E wallet"/>
    <s v="Male"/>
    <n v="3"/>
    <n v="3"/>
    <x v="1"/>
    <n v="1"/>
    <x v="2"/>
    <n v="5"/>
    <x v="1"/>
    <n v="17"/>
    <n v="3"/>
    <n v="5"/>
    <n v="8"/>
    <n v="127.93"/>
    <x v="1"/>
    <x v="1"/>
  </r>
  <r>
    <n v="51573"/>
    <x v="1"/>
    <n v="2"/>
    <x v="2"/>
    <n v="3"/>
    <n v="6"/>
    <s v="Credit Card"/>
    <s v="Female"/>
    <n v="2"/>
    <n v="3"/>
    <x v="4"/>
    <n v="1"/>
    <x v="2"/>
    <n v="2"/>
    <x v="1"/>
    <n v="14"/>
    <n v="4"/>
    <n v="4"/>
    <n v="1"/>
    <n v="179.18"/>
    <x v="0"/>
    <x v="0"/>
  </r>
  <r>
    <n v="51574"/>
    <x v="1"/>
    <n v="8"/>
    <x v="2"/>
    <n v="3"/>
    <n v="6"/>
    <s v="E wallet"/>
    <s v="Female"/>
    <n v="3"/>
    <n v="3"/>
    <x v="4"/>
    <n v="3"/>
    <x v="0"/>
    <n v="2"/>
    <x v="1"/>
    <n v="14"/>
    <n v="1"/>
    <n v="1"/>
    <n v="8"/>
    <n v="187.89"/>
    <x v="1"/>
    <x v="0"/>
  </r>
  <r>
    <n v="51575"/>
    <x v="0"/>
    <n v="0"/>
    <x v="1"/>
    <n v="1"/>
    <n v="14"/>
    <s v="CC"/>
    <s v="Male"/>
    <n v="2"/>
    <n v="4"/>
    <x v="1"/>
    <n v="1"/>
    <x v="0"/>
    <n v="2"/>
    <x v="0"/>
    <n v="13"/>
    <n v="0"/>
    <n v="1"/>
    <n v="1"/>
    <n v="123.88999999999999"/>
    <x v="0"/>
    <x v="1"/>
  </r>
  <r>
    <n v="51576"/>
    <x v="1"/>
    <n v="25"/>
    <x v="1"/>
    <n v="1"/>
    <n v="8"/>
    <s v="Debit Card"/>
    <s v="Female"/>
    <n v="2"/>
    <n v="4"/>
    <x v="1"/>
    <n v="1"/>
    <x v="0"/>
    <n v="8"/>
    <x v="1"/>
    <n v="15"/>
    <n v="2"/>
    <n v="2"/>
    <n v="2"/>
    <n v="132.12"/>
    <x v="3"/>
    <x v="1"/>
  </r>
  <r>
    <n v="51577"/>
    <x v="1"/>
    <n v="15"/>
    <x v="0"/>
    <n v="1"/>
    <n v="10"/>
    <s v="Cash on Delivery"/>
    <s v="Male"/>
    <n v="2"/>
    <n v="3"/>
    <x v="3"/>
    <n v="1"/>
    <x v="2"/>
    <n v="2"/>
    <x v="1"/>
    <n v="15"/>
    <n v="0"/>
    <n v="11"/>
    <n v="15"/>
    <n v="292.32"/>
    <x v="2"/>
    <x v="2"/>
  </r>
  <r>
    <n v="51578"/>
    <x v="1"/>
    <n v="9"/>
    <x v="1"/>
    <n v="2"/>
    <n v="12"/>
    <s v="CC"/>
    <s v="Male"/>
    <n v="2"/>
    <n v="3"/>
    <x v="1"/>
    <n v="3"/>
    <x v="2"/>
    <n v="9"/>
    <x v="1"/>
    <n v="17"/>
    <n v="0"/>
    <n v="2"/>
    <n v="2"/>
    <n v="122.66999999999999"/>
    <x v="1"/>
    <x v="1"/>
  </r>
  <r>
    <n v="51579"/>
    <x v="1"/>
    <n v="23"/>
    <x v="0"/>
    <n v="3"/>
    <n v="6"/>
    <s v="Credit Card"/>
    <s v="Female"/>
    <n v="3"/>
    <n v="3"/>
    <x v="3"/>
    <n v="1"/>
    <x v="2"/>
    <n v="4"/>
    <x v="1"/>
    <n v="15"/>
    <n v="1"/>
    <n v="1"/>
    <n v="6"/>
    <n v="295.17"/>
    <x v="2"/>
    <x v="2"/>
  </r>
  <r>
    <n v="51580"/>
    <x v="0"/>
    <n v="0"/>
    <x v="1"/>
    <n v="1"/>
    <n v="14"/>
    <s v="CC"/>
    <s v="Male"/>
    <n v="2"/>
    <n v="3"/>
    <x v="1"/>
    <n v="1"/>
    <x v="2"/>
    <n v="6"/>
    <x v="0"/>
    <n v="13"/>
    <n v="1"/>
    <n v="1"/>
    <n v="4"/>
    <n v="124.36000000000001"/>
    <x v="0"/>
    <x v="1"/>
  </r>
  <r>
    <n v="51581"/>
    <x v="1"/>
    <n v="16"/>
    <x v="0"/>
    <n v="3"/>
    <n v="22"/>
    <s v="E wallet"/>
    <s v="Female"/>
    <n v="3"/>
    <n v="3"/>
    <x v="5"/>
    <n v="1"/>
    <x v="2"/>
    <n v="6"/>
    <x v="0"/>
    <n v="22"/>
    <n v="0"/>
    <n v="2"/>
    <n v="9"/>
    <n v="260.64"/>
    <x v="2"/>
    <x v="2"/>
  </r>
  <r>
    <n v="51582"/>
    <x v="0"/>
    <n v="0"/>
    <x v="1"/>
    <n v="1"/>
    <n v="8"/>
    <s v="Debit Card"/>
    <s v="Female"/>
    <n v="3"/>
    <n v="3"/>
    <x v="1"/>
    <n v="5"/>
    <x v="2"/>
    <n v="8"/>
    <x v="1"/>
    <n v="20"/>
    <n v="1"/>
    <n v="1"/>
    <n v="7"/>
    <n v="127.07"/>
    <x v="0"/>
    <x v="1"/>
  </r>
  <r>
    <n v="51583"/>
    <x v="1"/>
    <n v="25"/>
    <x v="2"/>
    <n v="3"/>
    <n v="8"/>
    <s v="Debit Card"/>
    <s v="Male"/>
    <n v="3"/>
    <n v="4"/>
    <x v="3"/>
    <n v="3"/>
    <x v="0"/>
    <n v="2"/>
    <x v="0"/>
    <n v="18"/>
    <n v="1"/>
    <n v="15"/>
    <n v="12"/>
    <n v="290.68"/>
    <x v="3"/>
    <x v="2"/>
  </r>
  <r>
    <n v="51584"/>
    <x v="1"/>
    <n v="5"/>
    <x v="1"/>
    <n v="3"/>
    <n v="10"/>
    <s v="Debit Card"/>
    <s v="Female"/>
    <n v="2"/>
    <n v="3"/>
    <x v="2"/>
    <n v="4"/>
    <x v="2"/>
    <n v="3"/>
    <x v="1"/>
    <n v="11"/>
    <n v="1"/>
    <n v="1"/>
    <n v="2"/>
    <n v="139.31"/>
    <x v="0"/>
    <x v="1"/>
  </r>
  <r>
    <n v="51585"/>
    <x v="0"/>
    <n v="0"/>
    <x v="1"/>
    <n v="1"/>
    <n v="6"/>
    <s v="Debit Card"/>
    <s v="Male"/>
    <n v="3"/>
    <n v="4"/>
    <x v="2"/>
    <n v="3"/>
    <x v="0"/>
    <n v="1"/>
    <x v="0"/>
    <n v="14"/>
    <n v="0"/>
    <n v="1"/>
    <n v="2"/>
    <n v="137.30000000000001"/>
    <x v="0"/>
    <x v="1"/>
  </r>
  <r>
    <n v="51586"/>
    <x v="1"/>
    <n v="9"/>
    <x v="1"/>
    <n v="1"/>
    <n v="6"/>
    <s v="CC"/>
    <s v="Female"/>
    <n v="3"/>
    <n v="3"/>
    <x v="1"/>
    <n v="3"/>
    <x v="2"/>
    <n v="8"/>
    <x v="1"/>
    <n v="14"/>
    <n v="1"/>
    <n v="1"/>
    <n v="2"/>
    <n v="122.32"/>
    <x v="1"/>
    <x v="1"/>
  </r>
  <r>
    <n v="51587"/>
    <x v="1"/>
    <n v="5"/>
    <x v="2"/>
    <n v="3"/>
    <n v="32"/>
    <s v="E wallet"/>
    <s v="Male"/>
    <n v="3"/>
    <n v="3"/>
    <x v="0"/>
    <n v="1"/>
    <x v="2"/>
    <n v="1"/>
    <x v="1"/>
    <n v="18"/>
    <n v="2"/>
    <n v="2"/>
    <n v="2"/>
    <n v="144.65"/>
    <x v="0"/>
    <x v="1"/>
  </r>
  <r>
    <n v="51588"/>
    <x v="1"/>
    <n v="14"/>
    <x v="1"/>
    <n v="1"/>
    <n v="25"/>
    <s v="Debit Card"/>
    <s v="Male"/>
    <n v="3"/>
    <n v="3"/>
    <x v="0"/>
    <n v="5"/>
    <x v="2"/>
    <n v="3"/>
    <x v="1"/>
    <n v="16"/>
    <n v="0"/>
    <n v="1"/>
    <n v="0"/>
    <n v="130.72"/>
    <x v="2"/>
    <x v="1"/>
  </r>
  <r>
    <n v="51589"/>
    <x v="1"/>
    <n v="13"/>
    <x v="1"/>
    <n v="1"/>
    <n v="30"/>
    <s v="COD"/>
    <s v="Male"/>
    <n v="3"/>
    <n v="3"/>
    <x v="0"/>
    <n v="1"/>
    <x v="2"/>
    <n v="2"/>
    <x v="1"/>
    <n v="17"/>
    <n v="2"/>
    <n v="4"/>
    <n v="7"/>
    <n v="133.19"/>
    <x v="2"/>
    <x v="1"/>
  </r>
  <r>
    <n v="51590"/>
    <x v="1"/>
    <n v="18"/>
    <x v="0"/>
    <n v="1"/>
    <n v="6"/>
    <s v="UPI"/>
    <s v="Male"/>
    <n v="3"/>
    <n v="1"/>
    <x v="3"/>
    <n v="1"/>
    <x v="2"/>
    <n v="1"/>
    <x v="1"/>
    <n v="15"/>
    <n v="1"/>
    <n v="1"/>
    <n v="7"/>
    <n v="292.02"/>
    <x v="2"/>
    <x v="2"/>
  </r>
  <r>
    <n v="51591"/>
    <x v="1"/>
    <n v="4"/>
    <x v="2"/>
    <n v="1"/>
    <n v="9"/>
    <s v="Credit Card"/>
    <s v="Male"/>
    <n v="3"/>
    <n v="3"/>
    <x v="4"/>
    <n v="3"/>
    <x v="2"/>
    <n v="10"/>
    <x v="1"/>
    <n v="12"/>
    <n v="2"/>
    <n v="2"/>
    <n v="2"/>
    <n v="236.75"/>
    <x v="0"/>
    <x v="0"/>
  </r>
  <r>
    <n v="51592"/>
    <x v="1"/>
    <n v="6"/>
    <x v="1"/>
    <n v="1"/>
    <n v="11"/>
    <s v="Debit Card"/>
    <s v="Female"/>
    <n v="3"/>
    <n v="4"/>
    <x v="1"/>
    <n v="1"/>
    <x v="2"/>
    <n v="2"/>
    <x v="1"/>
    <n v="13"/>
    <n v="0"/>
    <n v="1"/>
    <n v="2"/>
    <n v="129.11000000000001"/>
    <x v="0"/>
    <x v="1"/>
  </r>
  <r>
    <n v="51593"/>
    <x v="1"/>
    <n v="7"/>
    <x v="0"/>
    <n v="1"/>
    <n v="8"/>
    <s v="Debit Card"/>
    <s v="Male"/>
    <n v="2"/>
    <n v="4"/>
    <x v="0"/>
    <n v="5"/>
    <x v="2"/>
    <n v="7"/>
    <x v="1"/>
    <n v="13"/>
    <n v="0"/>
    <n v="5"/>
    <n v="9"/>
    <n v="159.57"/>
    <x v="1"/>
    <x v="0"/>
  </r>
  <r>
    <n v="51594"/>
    <x v="1"/>
    <n v="10"/>
    <x v="1"/>
    <n v="1"/>
    <n v="6"/>
    <s v="Credit Card"/>
    <s v="Female"/>
    <n v="2"/>
    <n v="4"/>
    <x v="2"/>
    <n v="5"/>
    <x v="2"/>
    <n v="3"/>
    <x v="1"/>
    <n v="14"/>
    <n v="0"/>
    <n v="1"/>
    <n v="2"/>
    <n v="139.19999999999999"/>
    <x v="1"/>
    <x v="1"/>
  </r>
  <r>
    <n v="51595"/>
    <x v="1"/>
    <n v="18"/>
    <x v="2"/>
    <n v="1"/>
    <n v="13"/>
    <s v="Debit Card"/>
    <s v="Male"/>
    <n v="3"/>
    <n v="1"/>
    <x v="0"/>
    <n v="3"/>
    <x v="2"/>
    <n v="5"/>
    <x v="1"/>
    <n v="17"/>
    <n v="1"/>
    <n v="1"/>
    <n v="2"/>
    <n v="164.34"/>
    <x v="2"/>
    <x v="0"/>
  </r>
  <r>
    <n v="51596"/>
    <x v="0"/>
    <n v="0"/>
    <x v="2"/>
    <n v="1"/>
    <n v="16"/>
    <s v="Credit Card"/>
    <s v="Male"/>
    <n v="3"/>
    <n v="3"/>
    <x v="4"/>
    <n v="3"/>
    <x v="2"/>
    <n v="7"/>
    <x v="1"/>
    <n v="11"/>
    <n v="0"/>
    <n v="1"/>
    <n v="0"/>
    <n v="200.48"/>
    <x v="0"/>
    <x v="0"/>
  </r>
  <r>
    <n v="51597"/>
    <x v="1"/>
    <n v="12"/>
    <x v="2"/>
    <n v="1"/>
    <n v="8"/>
    <s v="Cash on Delivery"/>
    <s v="Female"/>
    <n v="3"/>
    <n v="3"/>
    <x v="4"/>
    <n v="3"/>
    <x v="0"/>
    <n v="1"/>
    <x v="1"/>
    <n v="25"/>
    <n v="6"/>
    <n v="11"/>
    <n v="3"/>
    <n v="209.38"/>
    <x v="1"/>
    <x v="0"/>
  </r>
  <r>
    <n v="51598"/>
    <x v="1"/>
    <n v="2"/>
    <x v="1"/>
    <n v="1"/>
    <n v="14"/>
    <s v="Debit Card"/>
    <s v="Male"/>
    <n v="2"/>
    <n v="3"/>
    <x v="1"/>
    <n v="1"/>
    <x v="0"/>
    <n v="2"/>
    <x v="1"/>
    <n v="19"/>
    <n v="1"/>
    <n v="1"/>
    <n v="5"/>
    <n v="123.4"/>
    <x v="0"/>
    <x v="1"/>
  </r>
  <r>
    <n v="51599"/>
    <x v="1"/>
    <n v="15"/>
    <x v="0"/>
    <n v="1"/>
    <n v="23"/>
    <s v="Debit Card"/>
    <s v="Female"/>
    <n v="2"/>
    <n v="1"/>
    <x v="0"/>
    <n v="5"/>
    <x v="0"/>
    <n v="4"/>
    <x v="0"/>
    <n v="13"/>
    <n v="1"/>
    <n v="1"/>
    <n v="2"/>
    <n v="165.45"/>
    <x v="2"/>
    <x v="0"/>
  </r>
  <r>
    <n v="51600"/>
    <x v="1"/>
    <n v="2"/>
    <x v="0"/>
    <n v="3"/>
    <n v="26"/>
    <s v="E wallet"/>
    <s v="Male"/>
    <n v="2"/>
    <n v="3"/>
    <x v="0"/>
    <n v="1"/>
    <x v="2"/>
    <n v="3"/>
    <x v="1"/>
    <n v="14"/>
    <n v="1"/>
    <n v="1"/>
    <n v="2"/>
    <n v="169.31"/>
    <x v="0"/>
    <x v="0"/>
  </r>
  <r>
    <n v="51601"/>
    <x v="1"/>
    <n v="0"/>
    <x v="1"/>
    <n v="1"/>
    <n v="6"/>
    <s v="Debit Card"/>
    <s v="Female"/>
    <n v="3"/>
    <n v="3"/>
    <x v="0"/>
    <n v="3"/>
    <x v="2"/>
    <n v="1"/>
    <x v="1"/>
    <n v="12"/>
    <n v="1"/>
    <n v="1"/>
    <n v="2"/>
    <n v="148.97999999999999"/>
    <x v="0"/>
    <x v="1"/>
  </r>
  <r>
    <n v="51602"/>
    <x v="1"/>
    <n v="15"/>
    <x v="1"/>
    <n v="1"/>
    <n v="14"/>
    <s v="CC"/>
    <s v="Female"/>
    <n v="2"/>
    <n v="4"/>
    <x v="1"/>
    <n v="5"/>
    <x v="2"/>
    <n v="1"/>
    <x v="0"/>
    <n v="11"/>
    <n v="7"/>
    <n v="7"/>
    <n v="8"/>
    <n v="125.93"/>
    <x v="2"/>
    <x v="1"/>
  </r>
  <r>
    <n v="51603"/>
    <x v="1"/>
    <n v="13"/>
    <x v="0"/>
    <n v="1"/>
    <n v="8"/>
    <s v="Credit Card"/>
    <s v="Male"/>
    <n v="2"/>
    <n v="3"/>
    <x v="3"/>
    <n v="3"/>
    <x v="2"/>
    <n v="1"/>
    <x v="1"/>
    <n v="15"/>
    <n v="3"/>
    <n v="3"/>
    <n v="9"/>
    <n v="294.36"/>
    <x v="2"/>
    <x v="2"/>
  </r>
  <r>
    <n v="51604"/>
    <x v="1"/>
    <n v="24"/>
    <x v="1"/>
    <n v="1"/>
    <n v="6"/>
    <s v="Debit Card"/>
    <s v="Male"/>
    <n v="3"/>
    <n v="3"/>
    <x v="1"/>
    <n v="1"/>
    <x v="2"/>
    <n v="2"/>
    <x v="1"/>
    <n v="11"/>
    <n v="1"/>
    <n v="1"/>
    <n v="0"/>
    <n v="127.22999999999999"/>
    <x v="2"/>
    <x v="1"/>
  </r>
  <r>
    <n v="51605"/>
    <x v="0"/>
    <n v="0"/>
    <x v="2"/>
    <n v="1"/>
    <n v="35"/>
    <s v="Credit Card"/>
    <s v="Male"/>
    <n v="3"/>
    <n v="4"/>
    <x v="1"/>
    <n v="4"/>
    <x v="0"/>
    <n v="1"/>
    <x v="1"/>
    <n v="11"/>
    <n v="0"/>
    <n v="1"/>
    <n v="4"/>
    <n v="134.79"/>
    <x v="0"/>
    <x v="1"/>
  </r>
  <r>
    <n v="51606"/>
    <x v="1"/>
    <n v="5"/>
    <x v="2"/>
    <n v="1"/>
    <n v="13"/>
    <s v="Debit Card"/>
    <s v="Male"/>
    <n v="3"/>
    <n v="1"/>
    <x v="1"/>
    <n v="4"/>
    <x v="2"/>
    <n v="2"/>
    <x v="1"/>
    <n v="20"/>
    <n v="0"/>
    <n v="1"/>
    <n v="3"/>
    <n v="127.94"/>
    <x v="0"/>
    <x v="1"/>
  </r>
  <r>
    <n v="51607"/>
    <x v="1"/>
    <n v="11"/>
    <x v="2"/>
    <n v="3"/>
    <n v="8"/>
    <s v="Debit Card"/>
    <s v="Male"/>
    <n v="2"/>
    <n v="4"/>
    <x v="0"/>
    <n v="1"/>
    <x v="2"/>
    <n v="4"/>
    <x v="1"/>
    <n v="18"/>
    <n v="1"/>
    <n v="7"/>
    <n v="5"/>
    <n v="152.49"/>
    <x v="1"/>
    <x v="0"/>
  </r>
  <r>
    <n v="51608"/>
    <x v="1"/>
    <n v="9"/>
    <x v="1"/>
    <n v="1"/>
    <n v="8"/>
    <s v="Cash on Delivery"/>
    <s v="Male"/>
    <n v="2"/>
    <n v="4"/>
    <x v="0"/>
    <n v="5"/>
    <x v="0"/>
    <n v="5"/>
    <x v="1"/>
    <n v="13"/>
    <n v="0"/>
    <n v="1"/>
    <n v="4"/>
    <n v="121.75999999999999"/>
    <x v="1"/>
    <x v="1"/>
  </r>
  <r>
    <n v="51609"/>
    <x v="1"/>
    <n v="19"/>
    <x v="0"/>
    <n v="3"/>
    <n v="8"/>
    <s v="Cash on Delivery"/>
    <s v="Female"/>
    <n v="3"/>
    <n v="5"/>
    <x v="5"/>
    <n v="4"/>
    <x v="2"/>
    <n v="4"/>
    <x v="0"/>
    <n v="12"/>
    <n v="1"/>
    <n v="7"/>
    <n v="7"/>
    <n v="268.72000000000003"/>
    <x v="2"/>
    <x v="2"/>
  </r>
  <r>
    <n v="51610"/>
    <x v="0"/>
    <n v="0"/>
    <x v="1"/>
    <n v="1"/>
    <n v="8"/>
    <s v="Debit Card"/>
    <s v="Male"/>
    <n v="3"/>
    <n v="3"/>
    <x v="1"/>
    <n v="3"/>
    <x v="0"/>
    <n v="3"/>
    <x v="1"/>
    <n v="11"/>
    <n v="0"/>
    <n v="1"/>
    <n v="0"/>
    <n v="134.85"/>
    <x v="0"/>
    <x v="1"/>
  </r>
  <r>
    <n v="51611"/>
    <x v="1"/>
    <n v="2"/>
    <x v="0"/>
    <n v="3"/>
    <n v="8"/>
    <s v="Credit Card"/>
    <s v="Male"/>
    <n v="3"/>
    <n v="4"/>
    <x v="0"/>
    <n v="4"/>
    <x v="2"/>
    <n v="3"/>
    <x v="1"/>
    <n v="19"/>
    <n v="1"/>
    <n v="1"/>
    <n v="0"/>
    <n v="166.44"/>
    <x v="0"/>
    <x v="0"/>
  </r>
  <r>
    <n v="51612"/>
    <x v="1"/>
    <n v="4"/>
    <x v="0"/>
    <n v="1"/>
    <n v="29"/>
    <s v="Credit Card"/>
    <s v="Male"/>
    <n v="3"/>
    <n v="4"/>
    <x v="0"/>
    <n v="1"/>
    <x v="2"/>
    <n v="1"/>
    <x v="1"/>
    <n v="21"/>
    <n v="0"/>
    <n v="7"/>
    <n v="8"/>
    <n v="155.82"/>
    <x v="0"/>
    <x v="0"/>
  </r>
  <r>
    <n v="51613"/>
    <x v="1"/>
    <n v="0"/>
    <x v="2"/>
    <n v="1"/>
    <n v="11"/>
    <s v="Debit Card"/>
    <s v="Male"/>
    <n v="2"/>
    <n v="1"/>
    <x v="0"/>
    <n v="5"/>
    <x v="2"/>
    <n v="2"/>
    <x v="1"/>
    <n v="12"/>
    <n v="1"/>
    <n v="1"/>
    <n v="5"/>
    <n v="140"/>
    <x v="0"/>
    <x v="1"/>
  </r>
  <r>
    <n v="51614"/>
    <x v="1"/>
    <n v="18"/>
    <x v="0"/>
    <n v="1"/>
    <n v="26"/>
    <s v="Credit Card"/>
    <s v="Male"/>
    <n v="3"/>
    <n v="3"/>
    <x v="5"/>
    <n v="1"/>
    <x v="2"/>
    <n v="1"/>
    <x v="0"/>
    <n v="14"/>
    <n v="2"/>
    <n v="2"/>
    <n v="10"/>
    <n v="234.95999999999998"/>
    <x v="2"/>
    <x v="0"/>
  </r>
  <r>
    <n v="51615"/>
    <x v="1"/>
    <n v="9"/>
    <x v="1"/>
    <n v="1"/>
    <n v="12"/>
    <s v="Debit Card"/>
    <s v="Male"/>
    <n v="2"/>
    <n v="3"/>
    <x v="1"/>
    <n v="1"/>
    <x v="2"/>
    <n v="1"/>
    <x v="1"/>
    <n v="11"/>
    <n v="1"/>
    <n v="10"/>
    <n v="11"/>
    <n v="132.1"/>
    <x v="1"/>
    <x v="1"/>
  </r>
  <r>
    <n v="51616"/>
    <x v="1"/>
    <n v="28"/>
    <x v="0"/>
    <n v="1"/>
    <n v="6"/>
    <s v="Credit Card"/>
    <s v="Male"/>
    <n v="2"/>
    <n v="3"/>
    <x v="3"/>
    <n v="5"/>
    <x v="0"/>
    <n v="1"/>
    <x v="0"/>
    <n v="14"/>
    <n v="1"/>
    <n v="4"/>
    <n v="13"/>
    <n v="290.45"/>
    <x v="3"/>
    <x v="2"/>
  </r>
  <r>
    <n v="51617"/>
    <x v="0"/>
    <n v="10"/>
    <x v="2"/>
    <n v="1"/>
    <n v="35"/>
    <s v="Debit Card"/>
    <s v="Male"/>
    <n v="2"/>
    <n v="3"/>
    <x v="4"/>
    <n v="4"/>
    <x v="2"/>
    <n v="2"/>
    <x v="0"/>
    <n v="12"/>
    <n v="4"/>
    <n v="9"/>
    <n v="3"/>
    <n v="218.49"/>
    <x v="1"/>
    <x v="0"/>
  </r>
  <r>
    <n v="51618"/>
    <x v="1"/>
    <n v="9"/>
    <x v="1"/>
    <n v="1"/>
    <n v="15"/>
    <s v="CC"/>
    <s v="Male"/>
    <n v="3"/>
    <n v="3"/>
    <x v="1"/>
    <n v="1"/>
    <x v="2"/>
    <n v="2"/>
    <x v="1"/>
    <n v="23"/>
    <n v="1"/>
    <n v="1"/>
    <n v="4"/>
    <n v="120.69999999999999"/>
    <x v="1"/>
    <x v="1"/>
  </r>
  <r>
    <n v="51619"/>
    <x v="1"/>
    <n v="10"/>
    <x v="0"/>
    <n v="3"/>
    <n v="12"/>
    <s v="Credit Card"/>
    <s v="Male"/>
    <n v="3"/>
    <n v="3"/>
    <x v="0"/>
    <n v="1"/>
    <x v="2"/>
    <n v="5"/>
    <x v="1"/>
    <n v="14"/>
    <n v="1"/>
    <n v="1"/>
    <n v="1"/>
    <n v="165.02"/>
    <x v="1"/>
    <x v="0"/>
  </r>
  <r>
    <n v="51620"/>
    <x v="1"/>
    <n v="0"/>
    <x v="1"/>
    <n v="1"/>
    <n v="9"/>
    <s v="CC"/>
    <s v="Male"/>
    <n v="3"/>
    <n v="4"/>
    <x v="1"/>
    <n v="3"/>
    <x v="0"/>
    <n v="2"/>
    <x v="1"/>
    <n v="17"/>
    <n v="1"/>
    <n v="1"/>
    <n v="0"/>
    <n v="132.30000000000001"/>
    <x v="0"/>
    <x v="1"/>
  </r>
  <r>
    <n v="51621"/>
    <x v="1"/>
    <n v="10"/>
    <x v="2"/>
    <n v="1"/>
    <n v="6"/>
    <s v="Credit Card"/>
    <s v="Female"/>
    <n v="3"/>
    <n v="3"/>
    <x v="4"/>
    <n v="1"/>
    <x v="2"/>
    <n v="3"/>
    <x v="0"/>
    <n v="18"/>
    <n v="0"/>
    <n v="2"/>
    <n v="2"/>
    <n v="236.02999999999997"/>
    <x v="1"/>
    <x v="0"/>
  </r>
  <r>
    <n v="51622"/>
    <x v="1"/>
    <n v="8"/>
    <x v="0"/>
    <n v="1"/>
    <n v="28"/>
    <s v="Debit Card"/>
    <s v="Female"/>
    <n v="3"/>
    <n v="1"/>
    <x v="4"/>
    <n v="4"/>
    <x v="2"/>
    <n v="8"/>
    <x v="1"/>
    <n v="18"/>
    <n v="5"/>
    <n v="6"/>
    <n v="3"/>
    <n v="219.95999999999998"/>
    <x v="1"/>
    <x v="0"/>
  </r>
  <r>
    <n v="51623"/>
    <x v="1"/>
    <n v="11"/>
    <x v="0"/>
    <n v="3"/>
    <n v="13"/>
    <s v="Credit Card"/>
    <s v="Female"/>
    <n v="2"/>
    <n v="1"/>
    <x v="0"/>
    <n v="5"/>
    <x v="2"/>
    <n v="2"/>
    <x v="0"/>
    <n v="24"/>
    <n v="4"/>
    <n v="7"/>
    <n v="7"/>
    <n v="156.05000000000001"/>
    <x v="1"/>
    <x v="0"/>
  </r>
  <r>
    <n v="51624"/>
    <x v="1"/>
    <n v="0"/>
    <x v="2"/>
    <n v="1"/>
    <n v="6"/>
    <s v="Debit Card"/>
    <s v="Female"/>
    <n v="2"/>
    <n v="3"/>
    <x v="0"/>
    <n v="4"/>
    <x v="2"/>
    <n v="2"/>
    <x v="1"/>
    <n v="20"/>
    <n v="1"/>
    <n v="1"/>
    <n v="4"/>
    <n v="163.97"/>
    <x v="0"/>
    <x v="0"/>
  </r>
  <r>
    <n v="51625"/>
    <x v="1"/>
    <n v="23"/>
    <x v="0"/>
    <n v="1"/>
    <n v="10"/>
    <s v="Debit Card"/>
    <s v="Male"/>
    <n v="3"/>
    <n v="3"/>
    <x v="3"/>
    <n v="4"/>
    <x v="2"/>
    <n v="4"/>
    <x v="1"/>
    <n v="14"/>
    <n v="1"/>
    <n v="1"/>
    <n v="6"/>
    <n v="291.44"/>
    <x v="2"/>
    <x v="2"/>
  </r>
  <r>
    <n v="51626"/>
    <x v="1"/>
    <n v="26"/>
    <x v="0"/>
    <n v="1"/>
    <n v="9"/>
    <s v="Credit Card"/>
    <s v="Male"/>
    <n v="2"/>
    <n v="3"/>
    <x v="5"/>
    <n v="3"/>
    <x v="2"/>
    <n v="4"/>
    <x v="0"/>
    <n v="16"/>
    <n v="1"/>
    <n v="1"/>
    <n v="3"/>
    <n v="275.83999999999997"/>
    <x v="3"/>
    <x v="2"/>
  </r>
  <r>
    <n v="51627"/>
    <x v="1"/>
    <n v="15"/>
    <x v="1"/>
    <n v="3"/>
    <n v="6"/>
    <s v="Debit Card"/>
    <s v="Male"/>
    <n v="1"/>
    <n v="3"/>
    <x v="0"/>
    <n v="3"/>
    <x v="2"/>
    <n v="2"/>
    <x v="1"/>
    <n v="25"/>
    <n v="6"/>
    <n v="11"/>
    <n v="6"/>
    <n v="149.07"/>
    <x v="2"/>
    <x v="1"/>
  </r>
  <r>
    <n v="51628"/>
    <x v="1"/>
    <n v="2"/>
    <x v="2"/>
    <n v="3"/>
    <n v="8"/>
    <s v="Debit Card"/>
    <s v="Male"/>
    <n v="2"/>
    <n v="3"/>
    <x v="0"/>
    <n v="1"/>
    <x v="0"/>
    <n v="2"/>
    <x v="1"/>
    <n v="18"/>
    <n v="0"/>
    <n v="1"/>
    <n v="9"/>
    <n v="145.54"/>
    <x v="0"/>
    <x v="1"/>
  </r>
  <r>
    <n v="51629"/>
    <x v="1"/>
    <n v="28"/>
    <x v="0"/>
    <n v="1"/>
    <n v="26"/>
    <s v="COD"/>
    <s v="Male"/>
    <n v="2"/>
    <n v="3"/>
    <x v="0"/>
    <n v="1"/>
    <x v="2"/>
    <n v="4"/>
    <x v="0"/>
    <n v="19"/>
    <n v="0"/>
    <n v="1"/>
    <n v="8"/>
    <n v="154.15"/>
    <x v="3"/>
    <x v="0"/>
  </r>
  <r>
    <n v="51630"/>
    <x v="1"/>
    <n v="0"/>
    <x v="2"/>
    <n v="1"/>
    <n v="17"/>
    <s v="Credit Card"/>
    <s v="Male"/>
    <n v="2"/>
    <n v="3"/>
    <x v="0"/>
    <n v="5"/>
    <x v="2"/>
    <n v="2"/>
    <x v="0"/>
    <n v="13"/>
    <n v="1"/>
    <n v="3"/>
    <n v="3"/>
    <n v="147.41"/>
    <x v="0"/>
    <x v="1"/>
  </r>
  <r>
    <n v="51631"/>
    <x v="1"/>
    <n v="9"/>
    <x v="1"/>
    <n v="1"/>
    <n v="6"/>
    <s v="Debit Card"/>
    <s v="Female"/>
    <n v="2"/>
    <n v="3"/>
    <x v="1"/>
    <n v="1"/>
    <x v="0"/>
    <n v="2"/>
    <x v="1"/>
    <n v="12"/>
    <n v="1"/>
    <n v="5"/>
    <n v="7"/>
    <n v="121.15"/>
    <x v="1"/>
    <x v="1"/>
  </r>
  <r>
    <n v="51632"/>
    <x v="0"/>
    <n v="7"/>
    <x v="2"/>
    <n v="1"/>
    <n v="30"/>
    <s v="Debit Card"/>
    <s v="Male"/>
    <n v="3"/>
    <n v="3"/>
    <x v="1"/>
    <n v="3"/>
    <x v="2"/>
    <n v="4"/>
    <x v="0"/>
    <n v="22"/>
    <n v="0"/>
    <n v="1"/>
    <n v="0"/>
    <n v="131.61000000000001"/>
    <x v="1"/>
    <x v="1"/>
  </r>
  <r>
    <n v="51633"/>
    <x v="1"/>
    <n v="11"/>
    <x v="0"/>
    <n v="1"/>
    <n v="29"/>
    <s v="Debit Card"/>
    <s v="Male"/>
    <n v="2"/>
    <n v="3"/>
    <x v="0"/>
    <n v="1"/>
    <x v="2"/>
    <n v="10"/>
    <x v="1"/>
    <n v="14"/>
    <n v="0"/>
    <n v="1"/>
    <n v="2"/>
    <n v="157.44999999999999"/>
    <x v="1"/>
    <x v="0"/>
  </r>
  <r>
    <n v="51634"/>
    <x v="0"/>
    <n v="0"/>
    <x v="1"/>
    <n v="1"/>
    <n v="14"/>
    <s v="CC"/>
    <s v="Male"/>
    <n v="2"/>
    <n v="3"/>
    <x v="1"/>
    <n v="4"/>
    <x v="2"/>
    <n v="3"/>
    <x v="0"/>
    <n v="13"/>
    <n v="1"/>
    <n v="1"/>
    <n v="2"/>
    <n v="123.72999999999999"/>
    <x v="0"/>
    <x v="1"/>
  </r>
  <r>
    <n v="51635"/>
    <x v="1"/>
    <n v="1"/>
    <x v="1"/>
    <n v="1"/>
    <n v="14"/>
    <s v="Debit Card"/>
    <s v="Female"/>
    <n v="3"/>
    <n v="3"/>
    <x v="1"/>
    <n v="1"/>
    <x v="0"/>
    <n v="2"/>
    <x v="1"/>
    <n v="21"/>
    <n v="1"/>
    <n v="1"/>
    <n v="2"/>
    <n v="133.1"/>
    <x v="0"/>
    <x v="1"/>
  </r>
  <r>
    <n v="51636"/>
    <x v="1"/>
    <n v="22"/>
    <x v="2"/>
    <n v="1"/>
    <n v="16"/>
    <s v="Debit Card"/>
    <s v="Female"/>
    <n v="2"/>
    <n v="3"/>
    <x v="3"/>
    <n v="5"/>
    <x v="0"/>
    <n v="10"/>
    <x v="0"/>
    <n v="11"/>
    <n v="1"/>
    <n v="1"/>
    <n v="2"/>
    <n v="286.64999999999998"/>
    <x v="2"/>
    <x v="2"/>
  </r>
  <r>
    <n v="51637"/>
    <x v="1"/>
    <n v="9"/>
    <x v="1"/>
    <n v="1"/>
    <n v="9"/>
    <s v="COD"/>
    <s v="Male"/>
    <n v="1"/>
    <n v="3"/>
    <x v="0"/>
    <n v="4"/>
    <x v="0"/>
    <n v="5"/>
    <x v="1"/>
    <n v="12"/>
    <n v="2"/>
    <n v="7"/>
    <n v="7"/>
    <n v="144.85"/>
    <x v="1"/>
    <x v="1"/>
  </r>
  <r>
    <n v="51638"/>
    <x v="1"/>
    <n v="4"/>
    <x v="2"/>
    <n v="3"/>
    <n v="11"/>
    <s v="E wallet"/>
    <s v="Female"/>
    <n v="3"/>
    <n v="3"/>
    <x v="1"/>
    <n v="4"/>
    <x v="2"/>
    <n v="2"/>
    <x v="1"/>
    <n v="11"/>
    <n v="0"/>
    <n v="2"/>
    <n v="2"/>
    <n v="127.88999999999999"/>
    <x v="0"/>
    <x v="1"/>
  </r>
  <r>
    <n v="51639"/>
    <x v="0"/>
    <n v="0"/>
    <x v="0"/>
    <n v="3"/>
    <n v="10"/>
    <s v="E wallet"/>
    <s v="Male"/>
    <n v="2"/>
    <n v="4"/>
    <x v="0"/>
    <n v="1"/>
    <x v="0"/>
    <n v="2"/>
    <x v="0"/>
    <n v="12"/>
    <n v="4"/>
    <n v="7"/>
    <n v="4"/>
    <n v="158.28"/>
    <x v="0"/>
    <x v="0"/>
  </r>
  <r>
    <n v="51640"/>
    <x v="1"/>
    <n v="10"/>
    <x v="2"/>
    <n v="1"/>
    <n v="14"/>
    <s v="CC"/>
    <s v="Male"/>
    <n v="2"/>
    <n v="3"/>
    <x v="1"/>
    <n v="1"/>
    <x v="2"/>
    <n v="2"/>
    <x v="0"/>
    <n v="12"/>
    <n v="0"/>
    <n v="1"/>
    <n v="2"/>
    <n v="123.25999999999999"/>
    <x v="1"/>
    <x v="1"/>
  </r>
  <r>
    <n v="51641"/>
    <x v="1"/>
    <n v="15"/>
    <x v="2"/>
    <n v="3"/>
    <n v="32"/>
    <s v="E wallet"/>
    <s v="Female"/>
    <n v="3"/>
    <n v="3"/>
    <x v="5"/>
    <n v="4"/>
    <x v="2"/>
    <n v="6"/>
    <x v="1"/>
    <n v="14"/>
    <n v="3"/>
    <n v="2"/>
    <n v="8"/>
    <n v="235.25"/>
    <x v="2"/>
    <x v="0"/>
  </r>
  <r>
    <n v="51642"/>
    <x v="0"/>
    <n v="9"/>
    <x v="0"/>
    <n v="1"/>
    <n v="9"/>
    <s v="Debit Card"/>
    <s v="Male"/>
    <n v="2"/>
    <n v="3"/>
    <x v="2"/>
    <n v="3"/>
    <x v="0"/>
    <n v="2"/>
    <x v="1"/>
    <n v="13"/>
    <n v="1"/>
    <n v="1"/>
    <n v="0"/>
    <n v="114.19999999999999"/>
    <x v="1"/>
    <x v="1"/>
  </r>
  <r>
    <n v="51643"/>
    <x v="1"/>
    <n v="8"/>
    <x v="0"/>
    <n v="3"/>
    <n v="22"/>
    <s v="E wallet"/>
    <s v="Male"/>
    <n v="3"/>
    <n v="3"/>
    <x v="4"/>
    <n v="4"/>
    <x v="2"/>
    <n v="1"/>
    <x v="1"/>
    <n v="15"/>
    <n v="3"/>
    <n v="6"/>
    <n v="9"/>
    <n v="180.2"/>
    <x v="1"/>
    <x v="0"/>
  </r>
  <r>
    <n v="51644"/>
    <x v="1"/>
    <n v="9"/>
    <x v="2"/>
    <n v="1"/>
    <n v="24"/>
    <s v="Debit Card"/>
    <s v="Male"/>
    <n v="2"/>
    <n v="1"/>
    <x v="2"/>
    <n v="1"/>
    <x v="2"/>
    <n v="5"/>
    <x v="1"/>
    <n v="18"/>
    <n v="1"/>
    <n v="1"/>
    <n v="0"/>
    <n v="136.88"/>
    <x v="1"/>
    <x v="1"/>
  </r>
  <r>
    <n v="51645"/>
    <x v="1"/>
    <n v="24"/>
    <x v="0"/>
    <n v="1"/>
    <n v="8"/>
    <s v="Credit Card"/>
    <s v="Male"/>
    <n v="2"/>
    <n v="5"/>
    <x v="0"/>
    <n v="4"/>
    <x v="2"/>
    <n v="6"/>
    <x v="1"/>
    <n v="18"/>
    <n v="0"/>
    <n v="1"/>
    <n v="2"/>
    <n v="154.82"/>
    <x v="2"/>
    <x v="0"/>
  </r>
  <r>
    <n v="51646"/>
    <x v="1"/>
    <n v="14"/>
    <x v="0"/>
    <n v="3"/>
    <n v="8"/>
    <s v="Debit Card"/>
    <s v="Male"/>
    <n v="2"/>
    <n v="3"/>
    <x v="5"/>
    <n v="4"/>
    <x v="0"/>
    <n v="2"/>
    <x v="1"/>
    <n v="19"/>
    <n v="1"/>
    <n v="2"/>
    <n v="4"/>
    <n v="260.14999999999998"/>
    <x v="2"/>
    <x v="2"/>
  </r>
  <r>
    <n v="51647"/>
    <x v="1"/>
    <n v="9"/>
    <x v="0"/>
    <n v="3"/>
    <n v="16"/>
    <s v="Credit Card"/>
    <s v="Female"/>
    <n v="3"/>
    <n v="4"/>
    <x v="2"/>
    <n v="3"/>
    <x v="0"/>
    <n v="2"/>
    <x v="1"/>
    <n v="12"/>
    <n v="0"/>
    <n v="1"/>
    <n v="0"/>
    <n v="112"/>
    <x v="1"/>
    <x v="1"/>
  </r>
  <r>
    <n v="51648"/>
    <x v="1"/>
    <n v="1"/>
    <x v="0"/>
    <n v="1"/>
    <n v="22"/>
    <s v="Credit Card"/>
    <s v="Male"/>
    <n v="3"/>
    <n v="1"/>
    <x v="0"/>
    <n v="5"/>
    <x v="0"/>
    <n v="1"/>
    <x v="1"/>
    <n v="19"/>
    <n v="0"/>
    <n v="1"/>
    <n v="7"/>
    <n v="156.61000000000001"/>
    <x v="0"/>
    <x v="0"/>
  </r>
  <r>
    <n v="51649"/>
    <x v="1"/>
    <n v="4"/>
    <x v="0"/>
    <n v="3"/>
    <n v="13"/>
    <s v="COD"/>
    <s v="Male"/>
    <n v="3"/>
    <n v="1"/>
    <x v="0"/>
    <n v="1"/>
    <x v="2"/>
    <n v="5"/>
    <x v="1"/>
    <n v="11"/>
    <n v="3"/>
    <n v="7"/>
    <n v="7"/>
    <n v="169.29"/>
    <x v="0"/>
    <x v="0"/>
  </r>
  <r>
    <n v="51650"/>
    <x v="1"/>
    <n v="12"/>
    <x v="0"/>
    <n v="1"/>
    <n v="6"/>
    <s v="Credit Card"/>
    <s v="Male"/>
    <n v="2"/>
    <n v="1"/>
    <x v="4"/>
    <n v="1"/>
    <x v="2"/>
    <n v="1"/>
    <x v="1"/>
    <n v="17"/>
    <n v="1"/>
    <n v="3"/>
    <n v="7"/>
    <n v="196.13"/>
    <x v="1"/>
    <x v="0"/>
  </r>
  <r>
    <n v="51651"/>
    <x v="1"/>
    <n v="9"/>
    <x v="2"/>
    <n v="1"/>
    <n v="30"/>
    <s v="Debit Card"/>
    <s v="Female"/>
    <n v="2"/>
    <n v="3"/>
    <x v="0"/>
    <n v="4"/>
    <x v="2"/>
    <n v="8"/>
    <x v="1"/>
    <n v="15"/>
    <n v="1"/>
    <n v="1"/>
    <n v="8"/>
    <n v="156.74"/>
    <x v="1"/>
    <x v="0"/>
  </r>
  <r>
    <n v="51652"/>
    <x v="1"/>
    <n v="5"/>
    <x v="0"/>
    <n v="3"/>
    <n v="13"/>
    <s v="Debit Card"/>
    <s v="Male"/>
    <n v="3"/>
    <n v="4"/>
    <x v="0"/>
    <n v="3"/>
    <x v="2"/>
    <n v="2"/>
    <x v="1"/>
    <n v="14"/>
    <n v="3"/>
    <n v="4"/>
    <n v="8"/>
    <n v="154.84"/>
    <x v="0"/>
    <x v="0"/>
  </r>
  <r>
    <n v="51653"/>
    <x v="1"/>
    <n v="11"/>
    <x v="0"/>
    <n v="1"/>
    <n v="31"/>
    <s v="Debit Card"/>
    <s v="Female"/>
    <n v="2"/>
    <n v="4"/>
    <x v="4"/>
    <n v="4"/>
    <x v="2"/>
    <n v="4"/>
    <x v="1"/>
    <n v="17"/>
    <n v="0"/>
    <n v="1"/>
    <n v="3"/>
    <n v="220.61"/>
    <x v="1"/>
    <x v="0"/>
  </r>
  <r>
    <n v="51654"/>
    <x v="1"/>
    <n v="30"/>
    <x v="2"/>
    <n v="1"/>
    <n v="6"/>
    <s v="Debit Card"/>
    <s v="Male"/>
    <n v="2"/>
    <n v="5"/>
    <x v="0"/>
    <n v="3"/>
    <x v="2"/>
    <n v="3"/>
    <x v="0"/>
    <n v="13"/>
    <n v="1"/>
    <n v="1"/>
    <n v="2"/>
    <n v="156.6"/>
    <x v="3"/>
    <x v="0"/>
  </r>
  <r>
    <n v="51655"/>
    <x v="1"/>
    <n v="4"/>
    <x v="1"/>
    <n v="1"/>
    <n v="11"/>
    <s v="COD"/>
    <s v="Male"/>
    <n v="2"/>
    <n v="3"/>
    <x v="2"/>
    <n v="1"/>
    <x v="2"/>
    <n v="1"/>
    <x v="0"/>
    <n v="12"/>
    <n v="1"/>
    <n v="1"/>
    <n v="3"/>
    <n v="148.21"/>
    <x v="0"/>
    <x v="1"/>
  </r>
  <r>
    <n v="51656"/>
    <x v="1"/>
    <n v="4"/>
    <x v="0"/>
    <n v="2"/>
    <n v="8"/>
    <s v="UPI"/>
    <s v="Male"/>
    <n v="3"/>
    <n v="4"/>
    <x v="0"/>
    <n v="5"/>
    <x v="2"/>
    <n v="4"/>
    <x v="1"/>
    <n v="12"/>
    <n v="0"/>
    <n v="1"/>
    <n v="0"/>
    <n v="164.1"/>
    <x v="0"/>
    <x v="0"/>
  </r>
  <r>
    <n v="51657"/>
    <x v="1"/>
    <n v="18"/>
    <x v="2"/>
    <n v="1"/>
    <n v="13"/>
    <s v="Debit Card"/>
    <s v="Male"/>
    <n v="3"/>
    <n v="3"/>
    <x v="4"/>
    <n v="5"/>
    <x v="2"/>
    <n v="2"/>
    <x v="1"/>
    <n v="18"/>
    <n v="2"/>
    <n v="9"/>
    <n v="11"/>
    <n v="152.1"/>
    <x v="2"/>
    <x v="0"/>
  </r>
  <r>
    <n v="51658"/>
    <x v="1"/>
    <n v="4"/>
    <x v="1"/>
    <n v="1"/>
    <n v="8"/>
    <s v="Debit Card"/>
    <s v="Male"/>
    <n v="3"/>
    <n v="3"/>
    <x v="1"/>
    <n v="1"/>
    <x v="2"/>
    <n v="1"/>
    <x v="0"/>
    <n v="18"/>
    <n v="2"/>
    <n v="2"/>
    <n v="2"/>
    <n v="126.94999999999999"/>
    <x v="0"/>
    <x v="1"/>
  </r>
  <r>
    <n v="51659"/>
    <x v="1"/>
    <n v="6"/>
    <x v="2"/>
    <n v="1"/>
    <n v="11"/>
    <s v="Debit Card"/>
    <s v="Female"/>
    <n v="3"/>
    <n v="3"/>
    <x v="4"/>
    <n v="4"/>
    <x v="2"/>
    <n v="7"/>
    <x v="1"/>
    <n v="11"/>
    <n v="7"/>
    <n v="8"/>
    <n v="3"/>
    <n v="218.77999999999997"/>
    <x v="0"/>
    <x v="0"/>
  </r>
  <r>
    <n v="51660"/>
    <x v="1"/>
    <n v="0"/>
    <x v="0"/>
    <n v="1"/>
    <n v="16"/>
    <s v="Credit Card"/>
    <s v="Male"/>
    <n v="3"/>
    <n v="3"/>
    <x v="5"/>
    <n v="5"/>
    <x v="2"/>
    <n v="2"/>
    <x v="0"/>
    <n v="14"/>
    <n v="1"/>
    <n v="11"/>
    <n v="10"/>
    <n v="270.68"/>
    <x v="0"/>
    <x v="2"/>
  </r>
  <r>
    <n v="51661"/>
    <x v="1"/>
    <n v="16"/>
    <x v="2"/>
    <n v="1"/>
    <n v="14"/>
    <s v="Debit Card"/>
    <s v="Female"/>
    <n v="2"/>
    <n v="3"/>
    <x v="1"/>
    <n v="1"/>
    <x v="0"/>
    <n v="1"/>
    <x v="1"/>
    <n v="19"/>
    <n v="0"/>
    <n v="1"/>
    <n v="7"/>
    <n v="124.55000000000001"/>
    <x v="2"/>
    <x v="1"/>
  </r>
  <r>
    <n v="51662"/>
    <x v="1"/>
    <n v="22"/>
    <x v="0"/>
    <n v="1"/>
    <n v="6"/>
    <s v="Cash on Delivery"/>
    <s v="Female"/>
    <n v="2"/>
    <n v="4"/>
    <x v="5"/>
    <n v="3"/>
    <x v="0"/>
    <n v="8"/>
    <x v="0"/>
    <n v="12"/>
    <n v="0"/>
    <n v="2"/>
    <n v="7"/>
    <n v="239.64"/>
    <x v="2"/>
    <x v="0"/>
  </r>
  <r>
    <n v="51663"/>
    <x v="0"/>
    <n v="15"/>
    <x v="1"/>
    <n v="1"/>
    <n v="14"/>
    <s v="Credit Card"/>
    <s v="Male"/>
    <n v="2"/>
    <n v="4"/>
    <x v="0"/>
    <n v="4"/>
    <x v="2"/>
    <n v="3"/>
    <x v="1"/>
    <n v="15"/>
    <n v="7"/>
    <n v="7"/>
    <n v="7"/>
    <n v="149.41"/>
    <x v="2"/>
    <x v="1"/>
  </r>
  <r>
    <n v="51664"/>
    <x v="1"/>
    <n v="0"/>
    <x v="1"/>
    <n v="1"/>
    <n v="14"/>
    <s v="Debit Card"/>
    <s v="Female"/>
    <n v="2"/>
    <n v="3"/>
    <x v="1"/>
    <n v="4"/>
    <x v="0"/>
    <n v="2"/>
    <x v="0"/>
    <n v="12"/>
    <n v="0"/>
    <n v="1"/>
    <n v="2"/>
    <n v="124.78"/>
    <x v="0"/>
    <x v="1"/>
  </r>
  <r>
    <n v="51665"/>
    <x v="1"/>
    <n v="5"/>
    <x v="0"/>
    <n v="3"/>
    <n v="14"/>
    <s v="COD"/>
    <s v="Female"/>
    <n v="3"/>
    <n v="4"/>
    <x v="0"/>
    <n v="4"/>
    <x v="2"/>
    <n v="2"/>
    <x v="0"/>
    <n v="11"/>
    <n v="11"/>
    <n v="11"/>
    <n v="9"/>
    <n v="152.28"/>
    <x v="0"/>
    <x v="0"/>
  </r>
  <r>
    <n v="51666"/>
    <x v="1"/>
    <n v="0"/>
    <x v="1"/>
    <n v="3"/>
    <n v="8"/>
    <s v="Debit Card"/>
    <s v="Male"/>
    <n v="3"/>
    <n v="3"/>
    <x v="0"/>
    <n v="3"/>
    <x v="0"/>
    <n v="2"/>
    <x v="0"/>
    <n v="11"/>
    <n v="0"/>
    <n v="1"/>
    <n v="4"/>
    <n v="144.78"/>
    <x v="0"/>
    <x v="1"/>
  </r>
  <r>
    <n v="51667"/>
    <x v="1"/>
    <n v="4"/>
    <x v="0"/>
    <n v="3"/>
    <n v="13"/>
    <s v="E wallet"/>
    <s v="Male"/>
    <n v="3"/>
    <n v="3"/>
    <x v="0"/>
    <n v="1"/>
    <x v="2"/>
    <n v="5"/>
    <x v="1"/>
    <n v="12"/>
    <n v="0"/>
    <n v="1"/>
    <n v="7"/>
    <n v="175.47"/>
    <x v="0"/>
    <x v="0"/>
  </r>
  <r>
    <n v="51668"/>
    <x v="1"/>
    <n v="5"/>
    <x v="0"/>
    <n v="1"/>
    <n v="8"/>
    <s v="Credit Card"/>
    <s v="Female"/>
    <n v="3"/>
    <n v="1"/>
    <x v="0"/>
    <n v="1"/>
    <x v="0"/>
    <n v="8"/>
    <x v="1"/>
    <n v="16"/>
    <n v="0"/>
    <n v="1"/>
    <n v="7"/>
    <n v="150.55000000000001"/>
    <x v="0"/>
    <x v="0"/>
  </r>
  <r>
    <n v="51669"/>
    <x v="0"/>
    <n v="0"/>
    <x v="1"/>
    <n v="1"/>
    <n v="8"/>
    <s v="CC"/>
    <s v="Male"/>
    <n v="2"/>
    <n v="5"/>
    <x v="1"/>
    <n v="1"/>
    <x v="2"/>
    <n v="6"/>
    <x v="0"/>
    <n v="13"/>
    <n v="1"/>
    <n v="2"/>
    <n v="2"/>
    <n v="134.63999999999999"/>
    <x v="0"/>
    <x v="1"/>
  </r>
  <r>
    <n v="51670"/>
    <x v="1"/>
    <n v="3"/>
    <x v="0"/>
    <n v="1"/>
    <n v="34"/>
    <s v="Credit Card"/>
    <s v="Female"/>
    <n v="3"/>
    <n v="3"/>
    <x v="0"/>
    <n v="1"/>
    <x v="2"/>
    <n v="2"/>
    <x v="1"/>
    <n v="13"/>
    <n v="1"/>
    <n v="1"/>
    <n v="9"/>
    <n v="157.75"/>
    <x v="0"/>
    <x v="0"/>
  </r>
  <r>
    <n v="51671"/>
    <x v="1"/>
    <n v="4"/>
    <x v="2"/>
    <n v="1"/>
    <n v="13"/>
    <s v="Debit Card"/>
    <s v="Female"/>
    <n v="2"/>
    <n v="4"/>
    <x v="4"/>
    <n v="3"/>
    <x v="2"/>
    <n v="2"/>
    <x v="1"/>
    <n v="24"/>
    <n v="7"/>
    <n v="8"/>
    <n v="9"/>
    <n v="189.43"/>
    <x v="0"/>
    <x v="0"/>
  </r>
  <r>
    <n v="51672"/>
    <x v="1"/>
    <n v="12"/>
    <x v="2"/>
    <n v="1"/>
    <n v="13"/>
    <s v="Credit Card"/>
    <s v="Male"/>
    <n v="2"/>
    <n v="4"/>
    <x v="3"/>
    <n v="1"/>
    <x v="2"/>
    <n v="2"/>
    <x v="1"/>
    <n v="15"/>
    <n v="6"/>
    <n v="13"/>
    <n v="3"/>
    <n v="292.72000000000003"/>
    <x v="1"/>
    <x v="2"/>
  </r>
  <r>
    <n v="51673"/>
    <x v="0"/>
    <n v="2"/>
    <x v="0"/>
    <n v="3"/>
    <n v="9"/>
    <s v="Credit Card"/>
    <s v="Female"/>
    <n v="2"/>
    <n v="3"/>
    <x v="0"/>
    <n v="3"/>
    <x v="2"/>
    <n v="5"/>
    <x v="0"/>
    <n v="18"/>
    <n v="1"/>
    <n v="1"/>
    <n v="0"/>
    <n v="152.38"/>
    <x v="0"/>
    <x v="0"/>
  </r>
  <r>
    <n v="51674"/>
    <x v="1"/>
    <n v="6"/>
    <x v="2"/>
    <n v="3"/>
    <n v="16"/>
    <s v="E wallet"/>
    <s v="Male"/>
    <n v="2"/>
    <n v="4"/>
    <x v="0"/>
    <n v="1"/>
    <x v="0"/>
    <n v="4"/>
    <x v="1"/>
    <n v="14"/>
    <n v="1"/>
    <n v="1"/>
    <n v="1"/>
    <n v="146.82"/>
    <x v="0"/>
    <x v="1"/>
  </r>
  <r>
    <n v="51675"/>
    <x v="1"/>
    <n v="20"/>
    <x v="0"/>
    <n v="1"/>
    <n v="11"/>
    <s v="Debit Card"/>
    <s v="Male"/>
    <n v="2"/>
    <n v="3"/>
    <x v="3"/>
    <n v="3"/>
    <x v="2"/>
    <n v="5"/>
    <x v="1"/>
    <n v="11"/>
    <n v="1"/>
    <n v="1"/>
    <n v="1"/>
    <n v="283"/>
    <x v="2"/>
    <x v="2"/>
  </r>
  <r>
    <n v="51676"/>
    <x v="1"/>
    <n v="16"/>
    <x v="2"/>
    <n v="1"/>
    <n v="16"/>
    <s v="Debit Card"/>
    <s v="Female"/>
    <n v="2"/>
    <n v="4"/>
    <x v="0"/>
    <n v="3"/>
    <x v="2"/>
    <n v="2"/>
    <x v="1"/>
    <n v="11"/>
    <n v="1"/>
    <n v="1"/>
    <n v="0"/>
    <n v="152.57"/>
    <x v="2"/>
    <x v="0"/>
  </r>
  <r>
    <n v="51677"/>
    <x v="1"/>
    <n v="0"/>
    <x v="2"/>
    <n v="3"/>
    <n v="6"/>
    <s v="E wallet"/>
    <s v="Male"/>
    <n v="3"/>
    <n v="3"/>
    <x v="0"/>
    <n v="4"/>
    <x v="2"/>
    <n v="1"/>
    <x v="0"/>
    <n v="13"/>
    <n v="0"/>
    <n v="1"/>
    <n v="4"/>
    <n v="163.49"/>
    <x v="0"/>
    <x v="0"/>
  </r>
  <r>
    <n v="51678"/>
    <x v="1"/>
    <n v="27"/>
    <x v="2"/>
    <n v="1"/>
    <n v="26"/>
    <s v="Debit Card"/>
    <s v="Female"/>
    <n v="2"/>
    <n v="3"/>
    <x v="0"/>
    <n v="3"/>
    <x v="0"/>
    <n v="4"/>
    <x v="1"/>
    <n v="12"/>
    <n v="0"/>
    <n v="1"/>
    <n v="3"/>
    <n v="148.69"/>
    <x v="3"/>
    <x v="1"/>
  </r>
  <r>
    <n v="51679"/>
    <x v="1"/>
    <n v="16"/>
    <x v="0"/>
    <n v="1"/>
    <n v="13"/>
    <s v="Debit Card"/>
    <s v="Female"/>
    <n v="2"/>
    <n v="3"/>
    <x v="4"/>
    <n v="5"/>
    <x v="2"/>
    <n v="9"/>
    <x v="1"/>
    <n v="16"/>
    <n v="1"/>
    <n v="1"/>
    <n v="0"/>
    <n v="199.85"/>
    <x v="2"/>
    <x v="0"/>
  </r>
  <r>
    <n v="51680"/>
    <x v="1"/>
    <n v="18"/>
    <x v="1"/>
    <n v="1"/>
    <n v="14"/>
    <s v="UPI"/>
    <s v="Male"/>
    <n v="3"/>
    <n v="3"/>
    <x v="0"/>
    <n v="1"/>
    <x v="2"/>
    <n v="10"/>
    <x v="1"/>
    <n v="14"/>
    <n v="8"/>
    <n v="9"/>
    <n v="8"/>
    <n v="136.97"/>
    <x v="2"/>
    <x v="1"/>
  </r>
  <r>
    <n v="51681"/>
    <x v="1"/>
    <n v="13"/>
    <x v="0"/>
    <n v="3"/>
    <n v="6"/>
    <s v="Credit Card"/>
    <s v="Male"/>
    <n v="2"/>
    <n v="5"/>
    <x v="0"/>
    <n v="1"/>
    <x v="2"/>
    <n v="3"/>
    <x v="0"/>
    <n v="22"/>
    <n v="1"/>
    <n v="1"/>
    <n v="2"/>
    <n v="174.57"/>
    <x v="2"/>
    <x v="0"/>
  </r>
  <r>
    <n v="51682"/>
    <x v="0"/>
    <n v="9"/>
    <x v="1"/>
    <n v="1"/>
    <n v="14"/>
    <s v="UPI"/>
    <s v="Male"/>
    <n v="3"/>
    <n v="5"/>
    <x v="1"/>
    <n v="5"/>
    <x v="2"/>
    <n v="2"/>
    <x v="0"/>
    <n v="11"/>
    <n v="0"/>
    <n v="1"/>
    <n v="7"/>
    <n v="121.19"/>
    <x v="1"/>
    <x v="1"/>
  </r>
  <r>
    <n v="51683"/>
    <x v="1"/>
    <n v="2"/>
    <x v="1"/>
    <n v="1"/>
    <n v="15"/>
    <s v="UPI"/>
    <s v="Male"/>
    <n v="1"/>
    <n v="4"/>
    <x v="2"/>
    <n v="1"/>
    <x v="0"/>
    <n v="1"/>
    <x v="1"/>
    <n v="17"/>
    <n v="1"/>
    <n v="2"/>
    <n v="2"/>
    <n v="139.83000000000001"/>
    <x v="0"/>
    <x v="1"/>
  </r>
  <r>
    <n v="51684"/>
    <x v="1"/>
    <n v="3"/>
    <x v="0"/>
    <n v="3"/>
    <n v="11"/>
    <s v="E wallet"/>
    <s v="Female"/>
    <n v="1"/>
    <n v="4"/>
    <x v="0"/>
    <n v="3"/>
    <x v="2"/>
    <n v="2"/>
    <x v="1"/>
    <n v="13"/>
    <n v="1"/>
    <n v="1"/>
    <n v="2"/>
    <n v="161.18"/>
    <x v="0"/>
    <x v="0"/>
  </r>
  <r>
    <n v="51685"/>
    <x v="1"/>
    <n v="0"/>
    <x v="0"/>
    <n v="3"/>
    <n v="14"/>
    <s v="E wallet"/>
    <s v="Female"/>
    <n v="2"/>
    <n v="3"/>
    <x v="0"/>
    <n v="4"/>
    <x v="2"/>
    <n v="2"/>
    <x v="1"/>
    <n v="18"/>
    <n v="0"/>
    <n v="1"/>
    <n v="7"/>
    <n v="162.13999999999999"/>
    <x v="0"/>
    <x v="0"/>
  </r>
  <r>
    <n v="51686"/>
    <x v="1"/>
    <n v="10"/>
    <x v="0"/>
    <n v="1"/>
    <n v="11"/>
    <s v="Credit Card"/>
    <s v="Male"/>
    <n v="3"/>
    <n v="3"/>
    <x v="0"/>
    <n v="1"/>
    <x v="2"/>
    <n v="8"/>
    <x v="1"/>
    <n v="16"/>
    <n v="1"/>
    <n v="1"/>
    <n v="4"/>
    <n v="163.47"/>
    <x v="1"/>
    <x v="0"/>
  </r>
  <r>
    <n v="51687"/>
    <x v="1"/>
    <n v="11"/>
    <x v="0"/>
    <n v="1"/>
    <n v="21"/>
    <s v="Debit Card"/>
    <s v="Male"/>
    <n v="3"/>
    <n v="4"/>
    <x v="4"/>
    <n v="1"/>
    <x v="2"/>
    <n v="1"/>
    <x v="0"/>
    <n v="14"/>
    <n v="2"/>
    <n v="2"/>
    <n v="3"/>
    <n v="215.10000000000002"/>
    <x v="1"/>
    <x v="0"/>
  </r>
  <r>
    <n v="51688"/>
    <x v="1"/>
    <n v="4"/>
    <x v="0"/>
    <n v="1"/>
    <n v="13"/>
    <s v="Credit Card"/>
    <s v="Female"/>
    <n v="2"/>
    <n v="3"/>
    <x v="4"/>
    <n v="1"/>
    <x v="0"/>
    <n v="2"/>
    <x v="0"/>
    <n v="14"/>
    <n v="4"/>
    <n v="4"/>
    <n v="10"/>
    <n v="171.43"/>
    <x v="0"/>
    <x v="0"/>
  </r>
  <r>
    <n v="51689"/>
    <x v="1"/>
    <n v="2"/>
    <x v="0"/>
    <n v="3"/>
    <n v="16"/>
    <s v="E wallet"/>
    <s v="Female"/>
    <n v="2"/>
    <n v="4"/>
    <x v="0"/>
    <n v="4"/>
    <x v="2"/>
    <n v="2"/>
    <x v="0"/>
    <n v="14"/>
    <n v="1"/>
    <n v="1"/>
    <n v="7"/>
    <n v="182.68"/>
    <x v="0"/>
    <x v="0"/>
  </r>
  <r>
    <n v="51690"/>
    <x v="1"/>
    <n v="8"/>
    <x v="0"/>
    <n v="1"/>
    <n v="11"/>
    <s v="COD"/>
    <s v="Male"/>
    <n v="3"/>
    <n v="3"/>
    <x v="4"/>
    <n v="4"/>
    <x v="0"/>
    <n v="1"/>
    <x v="1"/>
    <n v="13"/>
    <n v="1"/>
    <n v="1"/>
    <n v="13"/>
    <n v="180.95"/>
    <x v="1"/>
    <x v="0"/>
  </r>
  <r>
    <n v="51691"/>
    <x v="1"/>
    <n v="0"/>
    <x v="1"/>
    <n v="1"/>
    <n v="32"/>
    <s v="Debit Card"/>
    <s v="Male"/>
    <n v="3"/>
    <n v="3"/>
    <x v="1"/>
    <n v="1"/>
    <x v="2"/>
    <n v="2"/>
    <x v="1"/>
    <n v="12"/>
    <n v="0"/>
    <n v="1"/>
    <n v="2"/>
    <n v="129.04"/>
    <x v="0"/>
    <x v="1"/>
  </r>
  <r>
    <n v="51692"/>
    <x v="1"/>
    <n v="14"/>
    <x v="0"/>
    <n v="1"/>
    <n v="12"/>
    <s v="Credit Card"/>
    <s v="Male"/>
    <n v="3"/>
    <n v="4"/>
    <x v="0"/>
    <n v="4"/>
    <x v="0"/>
    <n v="7"/>
    <x v="0"/>
    <n v="15"/>
    <n v="1"/>
    <n v="1"/>
    <n v="2"/>
    <n v="160.32"/>
    <x v="2"/>
    <x v="0"/>
  </r>
  <r>
    <n v="51693"/>
    <x v="1"/>
    <n v="20"/>
    <x v="2"/>
    <n v="3"/>
    <n v="10"/>
    <s v="CC"/>
    <s v="Male"/>
    <n v="3"/>
    <n v="3"/>
    <x v="0"/>
    <n v="3"/>
    <x v="0"/>
    <n v="4"/>
    <x v="1"/>
    <n v="19"/>
    <n v="0"/>
    <n v="1"/>
    <n v="0"/>
    <n v="129.76"/>
    <x v="2"/>
    <x v="1"/>
  </r>
  <r>
    <n v="51694"/>
    <x v="1"/>
    <n v="15"/>
    <x v="0"/>
    <n v="1"/>
    <n v="29"/>
    <s v="Debit Card"/>
    <s v="Female"/>
    <n v="2"/>
    <n v="3"/>
    <x v="5"/>
    <n v="1"/>
    <x v="0"/>
    <n v="3"/>
    <x v="1"/>
    <n v="14"/>
    <n v="0"/>
    <n v="2"/>
    <n v="0"/>
    <n v="259.92"/>
    <x v="2"/>
    <x v="2"/>
  </r>
  <r>
    <n v="51695"/>
    <x v="1"/>
    <n v="2"/>
    <x v="2"/>
    <n v="3"/>
    <n v="8"/>
    <s v="Debit Card"/>
    <s v="Male"/>
    <n v="3"/>
    <n v="3"/>
    <x v="0"/>
    <n v="3"/>
    <x v="2"/>
    <n v="2"/>
    <x v="1"/>
    <n v="14"/>
    <n v="1"/>
    <n v="1"/>
    <n v="2"/>
    <n v="146.49"/>
    <x v="0"/>
    <x v="1"/>
  </r>
  <r>
    <n v="51696"/>
    <x v="1"/>
    <n v="15"/>
    <x v="1"/>
    <n v="2"/>
    <n v="8"/>
    <s v="COD"/>
    <s v="Male"/>
    <n v="3"/>
    <n v="3"/>
    <x v="1"/>
    <n v="3"/>
    <x v="2"/>
    <n v="1"/>
    <x v="0"/>
    <n v="11"/>
    <n v="1"/>
    <n v="1"/>
    <n v="0"/>
    <n v="126.96000000000001"/>
    <x v="2"/>
    <x v="1"/>
  </r>
  <r>
    <n v="51697"/>
    <x v="1"/>
    <n v="5"/>
    <x v="1"/>
    <n v="1"/>
    <n v="14"/>
    <s v="CC"/>
    <s v="Female"/>
    <n v="3"/>
    <n v="3"/>
    <x v="1"/>
    <n v="4"/>
    <x v="2"/>
    <n v="2"/>
    <x v="1"/>
    <n v="13"/>
    <n v="0"/>
    <n v="1"/>
    <n v="7"/>
    <n v="123.69999999999999"/>
    <x v="0"/>
    <x v="1"/>
  </r>
  <r>
    <n v="51698"/>
    <x v="1"/>
    <n v="21"/>
    <x v="0"/>
    <n v="3"/>
    <n v="35"/>
    <s v="Credit Card"/>
    <s v="Female"/>
    <n v="3"/>
    <n v="3"/>
    <x v="4"/>
    <n v="3"/>
    <x v="2"/>
    <n v="4"/>
    <x v="1"/>
    <n v="21"/>
    <n v="0"/>
    <n v="1"/>
    <n v="3"/>
    <n v="225.04000000000002"/>
    <x v="2"/>
    <x v="0"/>
  </r>
  <r>
    <n v="51699"/>
    <x v="1"/>
    <n v="10"/>
    <x v="0"/>
    <n v="1"/>
    <n v="12"/>
    <s v="Credit Card"/>
    <s v="Male"/>
    <n v="2"/>
    <n v="1"/>
    <x v="0"/>
    <n v="5"/>
    <x v="2"/>
    <n v="5"/>
    <x v="0"/>
    <n v="13"/>
    <n v="6"/>
    <n v="6"/>
    <n v="7"/>
    <n v="159.74"/>
    <x v="1"/>
    <x v="0"/>
  </r>
  <r>
    <n v="51700"/>
    <x v="1"/>
    <n v="3"/>
    <x v="2"/>
    <n v="3"/>
    <n v="31"/>
    <s v="COD"/>
    <s v="Female"/>
    <n v="2"/>
    <n v="3"/>
    <x v="0"/>
    <n v="3"/>
    <x v="2"/>
    <n v="8"/>
    <x v="0"/>
    <n v="12"/>
    <n v="2"/>
    <n v="2"/>
    <n v="2"/>
    <n v="147.36000000000001"/>
    <x v="0"/>
    <x v="1"/>
  </r>
  <r>
    <n v="51701"/>
    <x v="1"/>
    <n v="0"/>
    <x v="0"/>
    <n v="3"/>
    <n v="6"/>
    <s v="Debit Card"/>
    <s v="Male"/>
    <n v="2"/>
    <n v="3"/>
    <x v="0"/>
    <n v="3"/>
    <x v="2"/>
    <n v="2"/>
    <x v="1"/>
    <n v="17"/>
    <n v="0"/>
    <n v="7"/>
    <n v="7"/>
    <n v="152.96"/>
    <x v="0"/>
    <x v="0"/>
  </r>
  <r>
    <n v="51702"/>
    <x v="1"/>
    <n v="15"/>
    <x v="0"/>
    <n v="1"/>
    <n v="8"/>
    <s v="UPI"/>
    <s v="Male"/>
    <n v="3"/>
    <n v="4"/>
    <x v="0"/>
    <n v="1"/>
    <x v="0"/>
    <n v="4"/>
    <x v="1"/>
    <n v="23"/>
    <n v="1"/>
    <n v="1"/>
    <n v="0"/>
    <n v="167.81"/>
    <x v="2"/>
    <x v="0"/>
  </r>
  <r>
    <n v="51703"/>
    <x v="0"/>
    <n v="9"/>
    <x v="2"/>
    <n v="3"/>
    <n v="6"/>
    <s v="Cash on Delivery"/>
    <s v="Female"/>
    <n v="3"/>
    <n v="4"/>
    <x v="1"/>
    <n v="4"/>
    <x v="0"/>
    <n v="2"/>
    <x v="0"/>
    <n v="11"/>
    <n v="1"/>
    <n v="1"/>
    <n v="2"/>
    <n v="121.74000000000001"/>
    <x v="1"/>
    <x v="1"/>
  </r>
  <r>
    <n v="51704"/>
    <x v="1"/>
    <n v="9"/>
    <x v="2"/>
    <n v="3"/>
    <n v="6"/>
    <s v="Credit Card"/>
    <s v="Female"/>
    <n v="2"/>
    <n v="3"/>
    <x v="0"/>
    <n v="1"/>
    <x v="0"/>
    <n v="5"/>
    <x v="1"/>
    <n v="15"/>
    <n v="1"/>
    <n v="1"/>
    <n v="0"/>
    <n v="166.53"/>
    <x v="1"/>
    <x v="0"/>
  </r>
  <r>
    <n v="51705"/>
    <x v="1"/>
    <n v="9"/>
    <x v="2"/>
    <n v="3"/>
    <n v="9"/>
    <s v="Credit Card"/>
    <s v="Male"/>
    <n v="2"/>
    <n v="4"/>
    <x v="4"/>
    <n v="1"/>
    <x v="2"/>
    <n v="5"/>
    <x v="1"/>
    <n v="11"/>
    <n v="0"/>
    <n v="1"/>
    <n v="12"/>
    <n v="196.99"/>
    <x v="1"/>
    <x v="0"/>
  </r>
  <r>
    <n v="51706"/>
    <x v="1"/>
    <n v="30"/>
    <x v="0"/>
    <n v="1"/>
    <n v="6"/>
    <s v="Credit Card"/>
    <s v="Male"/>
    <n v="2"/>
    <n v="3"/>
    <x v="0"/>
    <n v="3"/>
    <x v="2"/>
    <n v="3"/>
    <x v="1"/>
    <n v="11"/>
    <n v="0"/>
    <n v="1"/>
    <n v="2"/>
    <n v="167.55"/>
    <x v="3"/>
    <x v="0"/>
  </r>
  <r>
    <n v="51707"/>
    <x v="1"/>
    <n v="9"/>
    <x v="1"/>
    <n v="1"/>
    <n v="16"/>
    <s v="Debit Card"/>
    <s v="Female"/>
    <n v="2"/>
    <n v="1"/>
    <x v="1"/>
    <n v="3"/>
    <x v="2"/>
    <n v="4"/>
    <x v="0"/>
    <n v="13"/>
    <n v="0"/>
    <n v="1"/>
    <n v="7"/>
    <n v="122.13"/>
    <x v="1"/>
    <x v="1"/>
  </r>
  <r>
    <n v="51708"/>
    <x v="1"/>
    <n v="0"/>
    <x v="2"/>
    <n v="3"/>
    <n v="14"/>
    <s v="CC"/>
    <s v="Male"/>
    <n v="2"/>
    <n v="3"/>
    <x v="1"/>
    <n v="1"/>
    <x v="0"/>
    <n v="2"/>
    <x v="1"/>
    <n v="24"/>
    <n v="2"/>
    <n v="2"/>
    <n v="2"/>
    <n v="126.1"/>
    <x v="0"/>
    <x v="1"/>
  </r>
  <r>
    <n v="51709"/>
    <x v="0"/>
    <n v="0"/>
    <x v="1"/>
    <n v="3"/>
    <n v="11"/>
    <s v="E wallet"/>
    <s v="Female"/>
    <n v="3"/>
    <n v="3"/>
    <x v="1"/>
    <n v="3"/>
    <x v="0"/>
    <n v="2"/>
    <x v="0"/>
    <n v="13"/>
    <n v="0"/>
    <n v="1"/>
    <n v="0"/>
    <n v="128.51"/>
    <x v="0"/>
    <x v="1"/>
  </r>
  <r>
    <n v="51710"/>
    <x v="1"/>
    <n v="10"/>
    <x v="1"/>
    <n v="1"/>
    <n v="16"/>
    <s v="CC"/>
    <s v="Female"/>
    <n v="3"/>
    <n v="3"/>
    <x v="1"/>
    <n v="5"/>
    <x v="2"/>
    <n v="7"/>
    <x v="1"/>
    <n v="20"/>
    <n v="1"/>
    <n v="1"/>
    <n v="3"/>
    <n v="134.52000000000001"/>
    <x v="1"/>
    <x v="1"/>
  </r>
  <r>
    <n v="51711"/>
    <x v="1"/>
    <n v="19"/>
    <x v="2"/>
    <n v="1"/>
    <n v="13"/>
    <s v="Credit Card"/>
    <s v="Female"/>
    <n v="1"/>
    <n v="3"/>
    <x v="0"/>
    <n v="3"/>
    <x v="2"/>
    <n v="3"/>
    <x v="1"/>
    <n v="14"/>
    <n v="1"/>
    <n v="1"/>
    <n v="0"/>
    <n v="152.58000000000001"/>
    <x v="2"/>
    <x v="0"/>
  </r>
  <r>
    <n v="51712"/>
    <x v="0"/>
    <n v="4"/>
    <x v="2"/>
    <n v="3"/>
    <n v="10"/>
    <s v="E wallet"/>
    <s v="Male"/>
    <n v="2"/>
    <n v="3"/>
    <x v="0"/>
    <n v="4"/>
    <x v="0"/>
    <n v="2"/>
    <x v="1"/>
    <n v="18"/>
    <n v="4"/>
    <n v="7"/>
    <n v="7"/>
    <n v="193.55"/>
    <x v="0"/>
    <x v="0"/>
  </r>
  <r>
    <n v="51713"/>
    <x v="1"/>
    <n v="23"/>
    <x v="0"/>
    <n v="1"/>
    <n v="16"/>
    <s v="Cash on Delivery"/>
    <s v="Male"/>
    <n v="3"/>
    <n v="4"/>
    <x v="4"/>
    <n v="1"/>
    <x v="0"/>
    <n v="7"/>
    <x v="1"/>
    <n v="15"/>
    <n v="1"/>
    <n v="1"/>
    <n v="3"/>
    <n v="204.96"/>
    <x v="2"/>
    <x v="0"/>
  </r>
  <r>
    <n v="51714"/>
    <x v="0"/>
    <n v="3"/>
    <x v="0"/>
    <n v="3"/>
    <n v="28"/>
    <s v="E wallet"/>
    <s v="Male"/>
    <n v="3"/>
    <n v="4"/>
    <x v="0"/>
    <n v="3"/>
    <x v="2"/>
    <n v="3"/>
    <x v="0"/>
    <n v="12"/>
    <n v="1"/>
    <n v="1"/>
    <n v="0"/>
    <n v="163.80000000000001"/>
    <x v="0"/>
    <x v="0"/>
  </r>
  <r>
    <n v="51715"/>
    <x v="1"/>
    <n v="4"/>
    <x v="1"/>
    <n v="1"/>
    <n v="14"/>
    <s v="Debit Card"/>
    <s v="Male"/>
    <n v="2"/>
    <n v="4"/>
    <x v="1"/>
    <n v="4"/>
    <x v="0"/>
    <n v="1"/>
    <x v="0"/>
    <n v="16"/>
    <n v="2"/>
    <n v="2"/>
    <n v="2"/>
    <n v="126.57"/>
    <x v="0"/>
    <x v="1"/>
  </r>
  <r>
    <n v="51716"/>
    <x v="0"/>
    <n v="0"/>
    <x v="1"/>
    <n v="3"/>
    <n v="18"/>
    <s v="Debit Card"/>
    <s v="Female"/>
    <n v="3"/>
    <n v="1"/>
    <x v="1"/>
    <n v="4"/>
    <x v="0"/>
    <n v="2"/>
    <x v="1"/>
    <n v="15"/>
    <n v="0"/>
    <n v="1"/>
    <n v="0"/>
    <n v="127.16"/>
    <x v="0"/>
    <x v="1"/>
  </r>
  <r>
    <n v="51717"/>
    <x v="1"/>
    <n v="9"/>
    <x v="1"/>
    <n v="1"/>
    <n v="29"/>
    <s v="Debit Card"/>
    <s v="Male"/>
    <n v="2"/>
    <n v="3"/>
    <x v="1"/>
    <n v="1"/>
    <x v="0"/>
    <n v="10"/>
    <x v="1"/>
    <n v="16"/>
    <n v="0"/>
    <n v="1"/>
    <n v="2"/>
    <n v="122.00999999999999"/>
    <x v="1"/>
    <x v="1"/>
  </r>
  <r>
    <n v="51718"/>
    <x v="1"/>
    <n v="8"/>
    <x v="0"/>
    <n v="1"/>
    <n v="15"/>
    <s v="Debit Card"/>
    <s v="Male"/>
    <n v="3"/>
    <n v="4"/>
    <x v="0"/>
    <n v="4"/>
    <x v="0"/>
    <n v="10"/>
    <x v="1"/>
    <n v="19"/>
    <n v="0"/>
    <n v="1"/>
    <n v="0"/>
    <n v="165.4"/>
    <x v="1"/>
    <x v="0"/>
  </r>
  <r>
    <n v="51719"/>
    <x v="1"/>
    <n v="0"/>
    <x v="1"/>
    <n v="1"/>
    <n v="6"/>
    <s v="Credit Card"/>
    <s v="Male"/>
    <n v="2"/>
    <n v="3"/>
    <x v="2"/>
    <n v="4"/>
    <x v="2"/>
    <n v="2"/>
    <x v="1"/>
    <n v="11"/>
    <n v="0"/>
    <n v="1"/>
    <n v="4"/>
    <n v="138.16"/>
    <x v="0"/>
    <x v="1"/>
  </r>
  <r>
    <n v="51720"/>
    <x v="1"/>
    <n v="1"/>
    <x v="0"/>
    <n v="3"/>
    <n v="15"/>
    <s v="Debit Card"/>
    <s v="Male"/>
    <n v="3"/>
    <n v="3"/>
    <x v="0"/>
    <n v="1"/>
    <x v="0"/>
    <n v="2"/>
    <x v="1"/>
    <n v="16"/>
    <n v="1"/>
    <n v="1"/>
    <n v="7"/>
    <n v="152.53"/>
    <x v="0"/>
    <x v="0"/>
  </r>
  <r>
    <n v="51721"/>
    <x v="1"/>
    <n v="22"/>
    <x v="0"/>
    <n v="1"/>
    <n v="13"/>
    <s v="UPI"/>
    <s v="Male"/>
    <n v="2"/>
    <n v="4"/>
    <x v="4"/>
    <n v="3"/>
    <x v="0"/>
    <n v="9"/>
    <x v="1"/>
    <n v="24"/>
    <n v="1"/>
    <n v="1"/>
    <n v="3"/>
    <n v="209.64999999999998"/>
    <x v="2"/>
    <x v="0"/>
  </r>
  <r>
    <n v="51722"/>
    <x v="1"/>
    <n v="24"/>
    <x v="1"/>
    <n v="3"/>
    <n v="20"/>
    <s v="Debit Card"/>
    <s v="Female"/>
    <n v="2"/>
    <n v="3"/>
    <x v="0"/>
    <n v="1"/>
    <x v="2"/>
    <n v="5"/>
    <x v="1"/>
    <n v="11"/>
    <n v="1"/>
    <n v="1"/>
    <n v="7"/>
    <n v="149.36000000000001"/>
    <x v="2"/>
    <x v="1"/>
  </r>
  <r>
    <n v="51723"/>
    <x v="1"/>
    <n v="9"/>
    <x v="1"/>
    <n v="1"/>
    <n v="14"/>
    <s v="Debit Card"/>
    <s v="Female"/>
    <n v="3"/>
    <n v="3"/>
    <x v="1"/>
    <n v="3"/>
    <x v="2"/>
    <n v="5"/>
    <x v="1"/>
    <n v="13"/>
    <n v="2"/>
    <n v="2"/>
    <n v="2"/>
    <n v="125.43"/>
    <x v="1"/>
    <x v="1"/>
  </r>
  <r>
    <n v="51724"/>
    <x v="0"/>
    <n v="0"/>
    <x v="2"/>
    <n v="3"/>
    <n v="25"/>
    <s v="E wallet"/>
    <s v="Male"/>
    <n v="3"/>
    <n v="1"/>
    <x v="0"/>
    <n v="1"/>
    <x v="0"/>
    <n v="9"/>
    <x v="0"/>
    <n v="13"/>
    <n v="0"/>
    <n v="1"/>
    <n v="4"/>
    <n v="153.04"/>
    <x v="0"/>
    <x v="0"/>
  </r>
  <r>
    <n v="51725"/>
    <x v="1"/>
    <n v="28"/>
    <x v="0"/>
    <n v="1"/>
    <n v="8"/>
    <s v="Debit Card"/>
    <s v="Female"/>
    <n v="3"/>
    <n v="3"/>
    <x v="5"/>
    <n v="1"/>
    <x v="0"/>
    <n v="3"/>
    <x v="0"/>
    <n v="13"/>
    <n v="1"/>
    <n v="1"/>
    <n v="2"/>
    <n v="266.58999999999997"/>
    <x v="3"/>
    <x v="2"/>
  </r>
  <r>
    <n v="51726"/>
    <x v="1"/>
    <n v="0"/>
    <x v="1"/>
    <n v="3"/>
    <n v="16"/>
    <s v="E wallet"/>
    <s v="Female"/>
    <n v="3"/>
    <n v="3"/>
    <x v="0"/>
    <n v="3"/>
    <x v="2"/>
    <n v="2"/>
    <x v="0"/>
    <n v="12"/>
    <n v="0"/>
    <n v="1"/>
    <n v="3"/>
    <n v="142.6"/>
    <x v="0"/>
    <x v="1"/>
  </r>
  <r>
    <n v="51727"/>
    <x v="1"/>
    <n v="3"/>
    <x v="1"/>
    <n v="3"/>
    <n v="14"/>
    <s v="COD"/>
    <s v="Male"/>
    <n v="3"/>
    <n v="3"/>
    <x v="1"/>
    <n v="4"/>
    <x v="2"/>
    <n v="2"/>
    <x v="1"/>
    <n v="18"/>
    <n v="1"/>
    <n v="1"/>
    <n v="0"/>
    <n v="124.75999999999999"/>
    <x v="0"/>
    <x v="1"/>
  </r>
  <r>
    <n v="51728"/>
    <x v="0"/>
    <n v="0"/>
    <x v="2"/>
    <n v="1"/>
    <n v="9"/>
    <s v="COD"/>
    <s v="Male"/>
    <n v="3"/>
    <n v="3"/>
    <x v="1"/>
    <n v="5"/>
    <x v="0"/>
    <n v="1"/>
    <x v="1"/>
    <n v="22"/>
    <n v="0"/>
    <n v="1"/>
    <n v="4"/>
    <n v="131.02000000000001"/>
    <x v="0"/>
    <x v="1"/>
  </r>
  <r>
    <n v="51729"/>
    <x v="1"/>
    <n v="9"/>
    <x v="1"/>
    <n v="1"/>
    <n v="17"/>
    <s v="CC"/>
    <s v="Female"/>
    <n v="2"/>
    <n v="3"/>
    <x v="1"/>
    <n v="4"/>
    <x v="2"/>
    <n v="2"/>
    <x v="1"/>
    <n v="13"/>
    <n v="1"/>
    <n v="1"/>
    <n v="2"/>
    <n v="122.44"/>
    <x v="1"/>
    <x v="1"/>
  </r>
  <r>
    <n v="51730"/>
    <x v="1"/>
    <n v="9"/>
    <x v="0"/>
    <n v="3"/>
    <n v="8"/>
    <s v="Credit Card"/>
    <s v="Male"/>
    <n v="3"/>
    <n v="4"/>
    <x v="4"/>
    <n v="3"/>
    <x v="2"/>
    <n v="2"/>
    <x v="1"/>
    <n v="13"/>
    <n v="8"/>
    <n v="9"/>
    <n v="0"/>
    <n v="175.96"/>
    <x v="1"/>
    <x v="0"/>
  </r>
  <r>
    <n v="51731"/>
    <x v="0"/>
    <n v="9"/>
    <x v="2"/>
    <n v="1"/>
    <n v="10"/>
    <s v="COD"/>
    <s v="Male"/>
    <n v="2"/>
    <n v="3"/>
    <x v="1"/>
    <n v="1"/>
    <x v="0"/>
    <n v="10"/>
    <x v="0"/>
    <n v="23"/>
    <n v="1"/>
    <n v="1"/>
    <n v="0"/>
    <n v="122.85"/>
    <x v="1"/>
    <x v="1"/>
  </r>
  <r>
    <n v="51732"/>
    <x v="1"/>
    <n v="10"/>
    <x v="1"/>
    <n v="1"/>
    <n v="20"/>
    <s v="Debit Card"/>
    <s v="Female"/>
    <n v="3"/>
    <n v="3"/>
    <x v="1"/>
    <n v="5"/>
    <x v="2"/>
    <n v="2"/>
    <x v="1"/>
    <n v="12"/>
    <n v="10"/>
    <n v="12"/>
    <n v="17"/>
    <n v="130.34"/>
    <x v="1"/>
    <x v="1"/>
  </r>
  <r>
    <n v="51733"/>
    <x v="1"/>
    <n v="13"/>
    <x v="0"/>
    <n v="3"/>
    <n v="8"/>
    <s v="E wallet"/>
    <s v="Female"/>
    <n v="2"/>
    <n v="3"/>
    <x v="0"/>
    <n v="4"/>
    <x v="2"/>
    <n v="8"/>
    <x v="1"/>
    <n v="12"/>
    <n v="0"/>
    <n v="1"/>
    <n v="3"/>
    <n v="157.15"/>
    <x v="2"/>
    <x v="0"/>
  </r>
  <r>
    <n v="51734"/>
    <x v="1"/>
    <n v="15"/>
    <x v="1"/>
    <n v="1"/>
    <n v="14"/>
    <s v="Debit Card"/>
    <s v="Female"/>
    <n v="3"/>
    <n v="3"/>
    <x v="1"/>
    <n v="5"/>
    <x v="2"/>
    <n v="4"/>
    <x v="1"/>
    <n v="16"/>
    <n v="0"/>
    <n v="1"/>
    <n v="2"/>
    <n v="125.75999999999999"/>
    <x v="2"/>
    <x v="1"/>
  </r>
  <r>
    <n v="51735"/>
    <x v="1"/>
    <n v="10"/>
    <x v="1"/>
    <n v="1"/>
    <n v="16"/>
    <s v="Debit Card"/>
    <s v="Male"/>
    <n v="2"/>
    <n v="3"/>
    <x v="0"/>
    <n v="4"/>
    <x v="0"/>
    <n v="3"/>
    <x v="0"/>
    <n v="12"/>
    <n v="0"/>
    <n v="1"/>
    <n v="1"/>
    <n v="141.97"/>
    <x v="1"/>
    <x v="1"/>
  </r>
  <r>
    <n v="51736"/>
    <x v="1"/>
    <n v="16"/>
    <x v="0"/>
    <n v="1"/>
    <n v="18"/>
    <s v="Debit Card"/>
    <s v="Male"/>
    <n v="2"/>
    <n v="4"/>
    <x v="5"/>
    <n v="4"/>
    <x v="2"/>
    <n v="2"/>
    <x v="1"/>
    <n v="11"/>
    <n v="3"/>
    <n v="2"/>
    <n v="9"/>
    <n v="243.36"/>
    <x v="2"/>
    <x v="0"/>
  </r>
  <r>
    <n v="51737"/>
    <x v="1"/>
    <n v="13"/>
    <x v="1"/>
    <n v="1"/>
    <n v="8"/>
    <s v="CC"/>
    <s v="Female"/>
    <n v="3"/>
    <n v="4"/>
    <x v="0"/>
    <n v="3"/>
    <x v="2"/>
    <n v="7"/>
    <x v="1"/>
    <n v="22"/>
    <n v="1"/>
    <n v="1"/>
    <n v="0"/>
    <n v="134.47999999999999"/>
    <x v="2"/>
    <x v="1"/>
  </r>
  <r>
    <n v="51738"/>
    <x v="1"/>
    <n v="27"/>
    <x v="0"/>
    <n v="1"/>
    <n v="11"/>
    <s v="Credit Card"/>
    <s v="Male"/>
    <n v="2"/>
    <n v="3"/>
    <x v="3"/>
    <n v="5"/>
    <x v="2"/>
    <n v="5"/>
    <x v="1"/>
    <n v="15"/>
    <n v="1"/>
    <n v="1"/>
    <n v="2"/>
    <n v="294.06"/>
    <x v="3"/>
    <x v="2"/>
  </r>
  <r>
    <n v="51739"/>
    <x v="1"/>
    <n v="7"/>
    <x v="2"/>
    <n v="3"/>
    <n v="10"/>
    <s v="E wallet"/>
    <s v="Female"/>
    <n v="3"/>
    <n v="3"/>
    <x v="0"/>
    <n v="3"/>
    <x v="2"/>
    <n v="10"/>
    <x v="1"/>
    <n v="15"/>
    <n v="0"/>
    <n v="1"/>
    <n v="2"/>
    <n v="165.38"/>
    <x v="1"/>
    <x v="0"/>
  </r>
  <r>
    <n v="51740"/>
    <x v="1"/>
    <n v="4"/>
    <x v="1"/>
    <n v="1"/>
    <n v="13"/>
    <s v="Credit Card"/>
    <s v="Female"/>
    <n v="2"/>
    <n v="3"/>
    <x v="0"/>
    <n v="5"/>
    <x v="2"/>
    <n v="2"/>
    <x v="1"/>
    <n v="12"/>
    <n v="3"/>
    <n v="3"/>
    <n v="12"/>
    <n v="143.06"/>
    <x v="0"/>
    <x v="1"/>
  </r>
  <r>
    <n v="51741"/>
    <x v="1"/>
    <n v="9"/>
    <x v="2"/>
    <n v="1"/>
    <n v="27"/>
    <s v="CC"/>
    <s v="Male"/>
    <n v="3"/>
    <n v="3"/>
    <x v="1"/>
    <n v="1"/>
    <x v="2"/>
    <n v="8"/>
    <x v="1"/>
    <n v="20"/>
    <n v="1"/>
    <n v="1"/>
    <n v="2"/>
    <n v="122.58000000000001"/>
    <x v="1"/>
    <x v="1"/>
  </r>
  <r>
    <n v="51742"/>
    <x v="1"/>
    <n v="16"/>
    <x v="1"/>
    <n v="1"/>
    <n v="14"/>
    <s v="UPI"/>
    <s v="Female"/>
    <n v="3"/>
    <n v="3"/>
    <x v="0"/>
    <n v="3"/>
    <x v="2"/>
    <n v="5"/>
    <x v="0"/>
    <n v="14"/>
    <n v="1"/>
    <n v="1"/>
    <n v="2"/>
    <n v="145.22"/>
    <x v="2"/>
    <x v="1"/>
  </r>
  <r>
    <n v="51743"/>
    <x v="1"/>
    <n v="0"/>
    <x v="1"/>
    <n v="3"/>
    <n v="10"/>
    <s v="Debit Card"/>
    <s v="Female"/>
    <n v="3"/>
    <n v="4"/>
    <x v="0"/>
    <n v="1"/>
    <x v="0"/>
    <n v="2"/>
    <x v="0"/>
    <n v="11"/>
    <n v="0"/>
    <n v="1"/>
    <n v="3"/>
    <n v="144.87"/>
    <x v="0"/>
    <x v="1"/>
  </r>
  <r>
    <n v="51744"/>
    <x v="1"/>
    <n v="10"/>
    <x v="2"/>
    <n v="1"/>
    <n v="31"/>
    <s v="Credit Card"/>
    <s v="Female"/>
    <n v="3"/>
    <n v="3"/>
    <x v="0"/>
    <n v="3"/>
    <x v="2"/>
    <n v="4"/>
    <x v="0"/>
    <n v="15"/>
    <n v="4"/>
    <n v="10"/>
    <n v="7"/>
    <n v="144.49"/>
    <x v="1"/>
    <x v="1"/>
  </r>
  <r>
    <n v="51745"/>
    <x v="1"/>
    <n v="9"/>
    <x v="1"/>
    <n v="1"/>
    <n v="6"/>
    <s v="Debit Card"/>
    <s v="Male"/>
    <n v="3"/>
    <n v="4"/>
    <x v="1"/>
    <n v="5"/>
    <x v="2"/>
    <n v="2"/>
    <x v="1"/>
    <n v="12"/>
    <n v="3"/>
    <n v="3"/>
    <n v="2"/>
    <n v="122.18"/>
    <x v="1"/>
    <x v="1"/>
  </r>
  <r>
    <n v="51746"/>
    <x v="1"/>
    <n v="12"/>
    <x v="2"/>
    <n v="1"/>
    <n v="6"/>
    <s v="Debit Card"/>
    <s v="Male"/>
    <n v="2"/>
    <n v="3"/>
    <x v="3"/>
    <n v="3"/>
    <x v="2"/>
    <n v="2"/>
    <x v="0"/>
    <n v="14"/>
    <n v="0"/>
    <n v="1"/>
    <n v="6"/>
    <n v="291.97000000000003"/>
    <x v="1"/>
    <x v="2"/>
  </r>
  <r>
    <n v="51747"/>
    <x v="1"/>
    <n v="29"/>
    <x v="2"/>
    <n v="3"/>
    <n v="12"/>
    <s v="Debit Card"/>
    <s v="Female"/>
    <n v="2"/>
    <n v="1"/>
    <x v="5"/>
    <n v="5"/>
    <x v="2"/>
    <n v="10"/>
    <x v="1"/>
    <n v="11"/>
    <n v="6"/>
    <n v="2"/>
    <n v="7"/>
    <n v="232.12"/>
    <x v="3"/>
    <x v="0"/>
  </r>
  <r>
    <n v="51748"/>
    <x v="1"/>
    <n v="3"/>
    <x v="0"/>
    <n v="3"/>
    <n v="18"/>
    <s v="COD"/>
    <s v="Female"/>
    <n v="2"/>
    <n v="3"/>
    <x v="0"/>
    <n v="3"/>
    <x v="0"/>
    <n v="1"/>
    <x v="1"/>
    <n v="11"/>
    <n v="3"/>
    <n v="4"/>
    <n v="4"/>
    <n v="165.77"/>
    <x v="0"/>
    <x v="0"/>
  </r>
  <r>
    <n v="51749"/>
    <x v="1"/>
    <n v="14"/>
    <x v="0"/>
    <n v="3"/>
    <n v="6"/>
    <s v="E wallet"/>
    <s v="Male"/>
    <n v="2"/>
    <n v="1"/>
    <x v="4"/>
    <n v="5"/>
    <x v="2"/>
    <n v="2"/>
    <x v="1"/>
    <n v="16"/>
    <n v="1"/>
    <n v="1"/>
    <n v="7"/>
    <n v="183.92"/>
    <x v="2"/>
    <x v="0"/>
  </r>
  <r>
    <n v="51750"/>
    <x v="1"/>
    <n v="1"/>
    <x v="1"/>
    <n v="1"/>
    <n v="23"/>
    <s v="Credit Card"/>
    <s v="Male"/>
    <n v="3"/>
    <n v="3"/>
    <x v="0"/>
    <n v="5"/>
    <x v="2"/>
    <n v="2"/>
    <x v="1"/>
    <n v="12"/>
    <n v="0"/>
    <n v="1"/>
    <n v="8"/>
    <n v="145.58000000000001"/>
    <x v="0"/>
    <x v="1"/>
  </r>
  <r>
    <n v="51751"/>
    <x v="0"/>
    <n v="0"/>
    <x v="1"/>
    <n v="1"/>
    <n v="9"/>
    <s v="Credit Card"/>
    <s v="Male"/>
    <n v="3"/>
    <n v="3"/>
    <x v="2"/>
    <n v="5"/>
    <x v="2"/>
    <n v="6"/>
    <x v="1"/>
    <n v="13"/>
    <n v="1"/>
    <n v="1"/>
    <n v="2"/>
    <n v="140.31"/>
    <x v="0"/>
    <x v="1"/>
  </r>
  <r>
    <n v="51752"/>
    <x v="1"/>
    <n v="25"/>
    <x v="0"/>
    <n v="1"/>
    <n v="9"/>
    <s v="Credit Card"/>
    <s v="Male"/>
    <n v="2"/>
    <n v="4"/>
    <x v="4"/>
    <n v="3"/>
    <x v="2"/>
    <n v="3"/>
    <x v="0"/>
    <n v="14"/>
    <n v="1"/>
    <n v="1"/>
    <n v="4"/>
    <n v="179.69"/>
    <x v="3"/>
    <x v="0"/>
  </r>
  <r>
    <n v="51753"/>
    <x v="1"/>
    <n v="18"/>
    <x v="1"/>
    <n v="1"/>
    <n v="14"/>
    <s v="Debit Card"/>
    <s v="Male"/>
    <n v="3"/>
    <n v="3"/>
    <x v="1"/>
    <n v="1"/>
    <x v="2"/>
    <n v="4"/>
    <x v="1"/>
    <n v="21"/>
    <n v="0"/>
    <n v="1"/>
    <n v="2"/>
    <n v="126.53999999999999"/>
    <x v="2"/>
    <x v="1"/>
  </r>
  <r>
    <n v="51754"/>
    <x v="1"/>
    <n v="25"/>
    <x v="0"/>
    <n v="1"/>
    <n v="10"/>
    <s v="Debit Card"/>
    <s v="Female"/>
    <n v="1"/>
    <n v="3"/>
    <x v="5"/>
    <n v="1"/>
    <x v="2"/>
    <n v="3"/>
    <x v="1"/>
    <n v="13"/>
    <n v="1"/>
    <n v="1"/>
    <n v="4"/>
    <n v="265.55"/>
    <x v="3"/>
    <x v="2"/>
  </r>
  <r>
    <n v="51755"/>
    <x v="1"/>
    <n v="15"/>
    <x v="2"/>
    <n v="1"/>
    <n v="35"/>
    <s v="Debit Card"/>
    <s v="Female"/>
    <n v="3"/>
    <n v="3"/>
    <x v="0"/>
    <n v="3"/>
    <x v="2"/>
    <n v="3"/>
    <x v="1"/>
    <n v="11"/>
    <n v="1"/>
    <n v="1"/>
    <n v="2"/>
    <n v="145.56"/>
    <x v="2"/>
    <x v="1"/>
  </r>
  <r>
    <n v="51756"/>
    <x v="1"/>
    <n v="3"/>
    <x v="0"/>
    <n v="1"/>
    <n v="8"/>
    <s v="Debit Card"/>
    <s v="Female"/>
    <n v="2"/>
    <n v="5"/>
    <x v="0"/>
    <n v="1"/>
    <x v="0"/>
    <n v="3"/>
    <x v="1"/>
    <n v="20"/>
    <n v="1"/>
    <n v="1"/>
    <n v="2"/>
    <n v="160.91"/>
    <x v="0"/>
    <x v="0"/>
  </r>
  <r>
    <n v="51757"/>
    <x v="1"/>
    <n v="30"/>
    <x v="0"/>
    <n v="1"/>
    <n v="13"/>
    <s v="Debit Card"/>
    <s v="Female"/>
    <n v="2"/>
    <n v="3"/>
    <x v="3"/>
    <n v="5"/>
    <x v="2"/>
    <n v="6"/>
    <x v="1"/>
    <n v="15"/>
    <n v="1"/>
    <n v="11"/>
    <n v="10"/>
    <n v="295.66000000000003"/>
    <x v="3"/>
    <x v="2"/>
  </r>
  <r>
    <n v="51758"/>
    <x v="1"/>
    <n v="19"/>
    <x v="1"/>
    <n v="1"/>
    <n v="24"/>
    <s v="Credit Card"/>
    <s v="Female"/>
    <n v="2"/>
    <n v="3"/>
    <x v="0"/>
    <n v="3"/>
    <x v="2"/>
    <n v="3"/>
    <x v="1"/>
    <n v="14"/>
    <n v="1"/>
    <n v="1"/>
    <n v="8"/>
    <n v="148.1"/>
    <x v="2"/>
    <x v="1"/>
  </r>
  <r>
    <n v="51759"/>
    <x v="1"/>
    <n v="15"/>
    <x v="2"/>
    <n v="1"/>
    <n v="34"/>
    <s v="COD"/>
    <s v="Female"/>
    <n v="2"/>
    <n v="4"/>
    <x v="0"/>
    <n v="1"/>
    <x v="2"/>
    <n v="1"/>
    <x v="1"/>
    <n v="11"/>
    <n v="0"/>
    <n v="1"/>
    <n v="4"/>
    <n v="145.22999999999999"/>
    <x v="2"/>
    <x v="1"/>
  </r>
  <r>
    <n v="51760"/>
    <x v="0"/>
    <n v="0"/>
    <x v="1"/>
    <n v="3"/>
    <n v="6"/>
    <s v="COD"/>
    <s v="Female"/>
    <n v="3"/>
    <n v="3"/>
    <x v="1"/>
    <n v="4"/>
    <x v="0"/>
    <n v="2"/>
    <x v="0"/>
    <n v="16"/>
    <n v="0"/>
    <n v="1"/>
    <n v="4"/>
    <n v="132.02000000000001"/>
    <x v="0"/>
    <x v="1"/>
  </r>
  <r>
    <n v="51761"/>
    <x v="0"/>
    <n v="0"/>
    <x v="2"/>
    <n v="3"/>
    <n v="14"/>
    <s v="E wallet"/>
    <s v="Female"/>
    <n v="2"/>
    <n v="5"/>
    <x v="1"/>
    <n v="3"/>
    <x v="2"/>
    <n v="1"/>
    <x v="1"/>
    <n v="16"/>
    <n v="0"/>
    <n v="1"/>
    <n v="0"/>
    <n v="123.50999999999999"/>
    <x v="0"/>
    <x v="1"/>
  </r>
  <r>
    <n v="51762"/>
    <x v="1"/>
    <n v="9"/>
    <x v="2"/>
    <n v="1"/>
    <n v="8"/>
    <s v="Debit Card"/>
    <s v="Male"/>
    <n v="2"/>
    <n v="3"/>
    <x v="2"/>
    <n v="1"/>
    <x v="2"/>
    <n v="2"/>
    <x v="0"/>
    <n v="23"/>
    <n v="1"/>
    <n v="1"/>
    <n v="0"/>
    <n v="117.02000000000001"/>
    <x v="1"/>
    <x v="1"/>
  </r>
  <r>
    <n v="51763"/>
    <x v="1"/>
    <n v="13"/>
    <x v="0"/>
    <n v="3"/>
    <n v="8"/>
    <s v="Debit Card"/>
    <s v="Female"/>
    <n v="3"/>
    <n v="3"/>
    <x v="3"/>
    <n v="3"/>
    <x v="2"/>
    <n v="1"/>
    <x v="1"/>
    <n v="14"/>
    <n v="1"/>
    <n v="1"/>
    <n v="12"/>
    <n v="280.41000000000003"/>
    <x v="2"/>
    <x v="2"/>
  </r>
  <r>
    <n v="51764"/>
    <x v="1"/>
    <n v="0"/>
    <x v="1"/>
    <n v="1"/>
    <n v="29"/>
    <s v="Debit Card"/>
    <s v="Female"/>
    <n v="3"/>
    <n v="3"/>
    <x v="1"/>
    <n v="1"/>
    <x v="2"/>
    <n v="2"/>
    <x v="1"/>
    <n v="22"/>
    <n v="0"/>
    <n v="1"/>
    <n v="2"/>
    <n v="128.86000000000001"/>
    <x v="0"/>
    <x v="1"/>
  </r>
  <r>
    <n v="51765"/>
    <x v="1"/>
    <n v="9"/>
    <x v="2"/>
    <n v="1"/>
    <n v="9"/>
    <s v="Debit Card"/>
    <s v="Male"/>
    <n v="2"/>
    <n v="3"/>
    <x v="1"/>
    <n v="1"/>
    <x v="2"/>
    <n v="5"/>
    <x v="1"/>
    <n v="15"/>
    <n v="1"/>
    <n v="1"/>
    <n v="4"/>
    <n v="120.97"/>
    <x v="1"/>
    <x v="1"/>
  </r>
  <r>
    <n v="51766"/>
    <x v="1"/>
    <n v="2"/>
    <x v="0"/>
    <n v="1"/>
    <n v="9"/>
    <s v="Credit Card"/>
    <s v="Male"/>
    <n v="3"/>
    <n v="4"/>
    <x v="4"/>
    <n v="3"/>
    <x v="2"/>
    <n v="2"/>
    <x v="1"/>
    <n v="18"/>
    <n v="0"/>
    <n v="1"/>
    <n v="3"/>
    <n v="219.35000000000002"/>
    <x v="0"/>
    <x v="0"/>
  </r>
  <r>
    <n v="51767"/>
    <x v="0"/>
    <n v="0"/>
    <x v="1"/>
    <n v="1"/>
    <n v="14"/>
    <s v="COD"/>
    <s v="Female"/>
    <n v="3"/>
    <n v="4"/>
    <x v="1"/>
    <n v="4"/>
    <x v="2"/>
    <n v="6"/>
    <x v="1"/>
    <n v="16"/>
    <n v="1"/>
    <n v="1"/>
    <n v="1"/>
    <n v="125.46000000000001"/>
    <x v="0"/>
    <x v="1"/>
  </r>
  <r>
    <n v="51768"/>
    <x v="0"/>
    <n v="0"/>
    <x v="1"/>
    <n v="2"/>
    <n v="14"/>
    <s v="COD"/>
    <s v="Male"/>
    <n v="2"/>
    <n v="4"/>
    <x v="1"/>
    <n v="1"/>
    <x v="0"/>
    <n v="2"/>
    <x v="1"/>
    <n v="12"/>
    <n v="0"/>
    <n v="1"/>
    <n v="0"/>
    <n v="125.63999999999999"/>
    <x v="0"/>
    <x v="1"/>
  </r>
  <r>
    <n v="51769"/>
    <x v="1"/>
    <n v="3"/>
    <x v="2"/>
    <n v="3"/>
    <n v="28"/>
    <s v="UPI"/>
    <s v="Female"/>
    <n v="3"/>
    <n v="3"/>
    <x v="4"/>
    <n v="5"/>
    <x v="2"/>
    <n v="1"/>
    <x v="1"/>
    <n v="11"/>
    <n v="3"/>
    <n v="7"/>
    <n v="8"/>
    <n v="184.12"/>
    <x v="0"/>
    <x v="0"/>
  </r>
  <r>
    <n v="51770"/>
    <x v="1"/>
    <n v="30"/>
    <x v="0"/>
    <n v="3"/>
    <n v="35"/>
    <s v="E wallet"/>
    <s v="Male"/>
    <n v="2"/>
    <n v="4"/>
    <x v="5"/>
    <n v="1"/>
    <x v="2"/>
    <n v="4"/>
    <x v="1"/>
    <n v="12"/>
    <n v="1"/>
    <n v="2"/>
    <n v="0"/>
    <n v="241.18"/>
    <x v="3"/>
    <x v="0"/>
  </r>
  <r>
    <n v="51771"/>
    <x v="1"/>
    <n v="23"/>
    <x v="0"/>
    <n v="1"/>
    <n v="35"/>
    <s v="Debit Card"/>
    <s v="Male"/>
    <n v="2"/>
    <n v="4"/>
    <x v="5"/>
    <n v="3"/>
    <x v="2"/>
    <n v="1"/>
    <x v="1"/>
    <n v="15"/>
    <n v="1"/>
    <n v="15"/>
    <n v="7"/>
    <n v="270.45999999999998"/>
    <x v="2"/>
    <x v="2"/>
  </r>
  <r>
    <n v="51772"/>
    <x v="1"/>
    <n v="3"/>
    <x v="2"/>
    <n v="1"/>
    <n v="14"/>
    <s v="CC"/>
    <s v="Female"/>
    <n v="2"/>
    <n v="3"/>
    <x v="1"/>
    <n v="1"/>
    <x v="0"/>
    <n v="1"/>
    <x v="1"/>
    <n v="14"/>
    <n v="1"/>
    <n v="6"/>
    <n v="7"/>
    <n v="125.63999999999999"/>
    <x v="0"/>
    <x v="1"/>
  </r>
  <r>
    <n v="51773"/>
    <x v="1"/>
    <n v="30"/>
    <x v="2"/>
    <n v="3"/>
    <n v="34"/>
    <s v="E wallet"/>
    <s v="Female"/>
    <n v="3"/>
    <n v="4"/>
    <x v="4"/>
    <n v="5"/>
    <x v="2"/>
    <n v="5"/>
    <x v="1"/>
    <n v="19"/>
    <n v="3"/>
    <n v="13"/>
    <n v="11"/>
    <n v="202.66"/>
    <x v="3"/>
    <x v="0"/>
  </r>
  <r>
    <n v="51774"/>
    <x v="1"/>
    <n v="20"/>
    <x v="0"/>
    <n v="1"/>
    <n v="8"/>
    <s v="Credit Card"/>
    <s v="Female"/>
    <n v="3"/>
    <n v="3"/>
    <x v="0"/>
    <n v="1"/>
    <x v="2"/>
    <n v="6"/>
    <x v="1"/>
    <n v="13"/>
    <n v="0"/>
    <n v="1"/>
    <n v="4"/>
    <n v="150.69999999999999"/>
    <x v="2"/>
    <x v="0"/>
  </r>
  <r>
    <n v="51775"/>
    <x v="1"/>
    <n v="19"/>
    <x v="0"/>
    <n v="1"/>
    <n v="8"/>
    <s v="Debit Card"/>
    <s v="Male"/>
    <n v="2"/>
    <n v="3"/>
    <x v="5"/>
    <n v="3"/>
    <x v="2"/>
    <n v="7"/>
    <x v="1"/>
    <n v="13"/>
    <n v="1"/>
    <n v="1"/>
    <n v="1"/>
    <n v="278.61"/>
    <x v="2"/>
    <x v="2"/>
  </r>
  <r>
    <n v="51776"/>
    <x v="1"/>
    <n v="8"/>
    <x v="1"/>
    <n v="1"/>
    <n v="28"/>
    <s v="Debit Card"/>
    <s v="Male"/>
    <n v="2"/>
    <n v="5"/>
    <x v="2"/>
    <n v="3"/>
    <x v="0"/>
    <n v="1"/>
    <x v="1"/>
    <n v="15"/>
    <n v="1"/>
    <n v="4"/>
    <n v="3"/>
    <n v="142.30000000000001"/>
    <x v="1"/>
    <x v="1"/>
  </r>
  <r>
    <n v="51777"/>
    <x v="1"/>
    <n v="27"/>
    <x v="1"/>
    <n v="1"/>
    <n v="5"/>
    <s v="Debit Card"/>
    <s v="Female"/>
    <n v="2"/>
    <n v="3"/>
    <x v="0"/>
    <n v="3"/>
    <x v="0"/>
    <n v="8"/>
    <x v="1"/>
    <n v="11"/>
    <n v="0"/>
    <n v="1"/>
    <n v="0"/>
    <n v="137.80000000000001"/>
    <x v="3"/>
    <x v="1"/>
  </r>
  <r>
    <n v="51778"/>
    <x v="1"/>
    <n v="7"/>
    <x v="1"/>
    <n v="1"/>
    <n v="8"/>
    <s v="Debit Card"/>
    <s v="Male"/>
    <n v="3"/>
    <n v="4"/>
    <x v="1"/>
    <n v="3"/>
    <x v="2"/>
    <n v="4"/>
    <x v="1"/>
    <n v="12"/>
    <n v="3"/>
    <n v="5"/>
    <n v="7"/>
    <n v="127.68"/>
    <x v="1"/>
    <x v="1"/>
  </r>
  <r>
    <n v="51779"/>
    <x v="1"/>
    <n v="5"/>
    <x v="0"/>
    <n v="3"/>
    <n v="16"/>
    <s v="E wallet"/>
    <s v="Female"/>
    <n v="3"/>
    <n v="4"/>
    <x v="4"/>
    <n v="1"/>
    <x v="2"/>
    <n v="3"/>
    <x v="0"/>
    <n v="19"/>
    <n v="0"/>
    <n v="1"/>
    <n v="2"/>
    <n v="190.71"/>
    <x v="0"/>
    <x v="0"/>
  </r>
  <r>
    <n v="51780"/>
    <x v="1"/>
    <n v="4"/>
    <x v="0"/>
    <n v="1"/>
    <n v="15"/>
    <s v="Debit Card"/>
    <s v="Male"/>
    <n v="2"/>
    <n v="3"/>
    <x v="4"/>
    <n v="4"/>
    <x v="2"/>
    <n v="2"/>
    <x v="1"/>
    <n v="25"/>
    <n v="0"/>
    <n v="1"/>
    <n v="8"/>
    <n v="206.48000000000002"/>
    <x v="0"/>
    <x v="0"/>
  </r>
  <r>
    <n v="51781"/>
    <x v="0"/>
    <n v="0"/>
    <x v="0"/>
    <n v="1"/>
    <n v="21"/>
    <s v="Credit Card"/>
    <s v="Male"/>
    <n v="2"/>
    <n v="3"/>
    <x v="4"/>
    <n v="3"/>
    <x v="2"/>
    <n v="8"/>
    <x v="0"/>
    <n v="12"/>
    <n v="3"/>
    <n v="2"/>
    <n v="7"/>
    <n v="236.10000000000002"/>
    <x v="0"/>
    <x v="0"/>
  </r>
  <r>
    <n v="51782"/>
    <x v="0"/>
    <n v="0"/>
    <x v="1"/>
    <n v="1"/>
    <n v="16"/>
    <s v="CC"/>
    <s v="Male"/>
    <n v="2"/>
    <n v="5"/>
    <x v="1"/>
    <n v="1"/>
    <x v="2"/>
    <n v="8"/>
    <x v="1"/>
    <n v="13"/>
    <n v="0"/>
    <n v="1"/>
    <n v="3"/>
    <n v="134.08000000000001"/>
    <x v="0"/>
    <x v="1"/>
  </r>
  <r>
    <n v="51783"/>
    <x v="1"/>
    <n v="3"/>
    <x v="1"/>
    <n v="3"/>
    <n v="13"/>
    <s v="E wallet"/>
    <s v="Male"/>
    <n v="3"/>
    <n v="3"/>
    <x v="1"/>
    <n v="4"/>
    <x v="0"/>
    <n v="1"/>
    <x v="1"/>
    <n v="14"/>
    <n v="0"/>
    <n v="1"/>
    <n v="2"/>
    <n v="129.83000000000001"/>
    <x v="0"/>
    <x v="1"/>
  </r>
  <r>
    <n v="51784"/>
    <x v="1"/>
    <n v="8"/>
    <x v="0"/>
    <n v="1"/>
    <n v="22"/>
    <s v="Debit Card"/>
    <s v="Male"/>
    <n v="3"/>
    <n v="3"/>
    <x v="4"/>
    <n v="3"/>
    <x v="2"/>
    <n v="5"/>
    <x v="0"/>
    <n v="12"/>
    <n v="0"/>
    <n v="1"/>
    <n v="0"/>
    <n v="176.32"/>
    <x v="1"/>
    <x v="0"/>
  </r>
  <r>
    <n v="51785"/>
    <x v="0"/>
    <n v="0"/>
    <x v="2"/>
    <n v="1"/>
    <n v="26"/>
    <s v="Debit Card"/>
    <s v="Male"/>
    <n v="3"/>
    <n v="3"/>
    <x v="4"/>
    <n v="3"/>
    <x v="2"/>
    <n v="4"/>
    <x v="1"/>
    <n v="12"/>
    <n v="1"/>
    <n v="1"/>
    <n v="0"/>
    <n v="198.24"/>
    <x v="0"/>
    <x v="0"/>
  </r>
  <r>
    <n v="51786"/>
    <x v="0"/>
    <n v="0"/>
    <x v="2"/>
    <n v="2"/>
    <n v="29"/>
    <s v="UPI"/>
    <s v="Female"/>
    <n v="2"/>
    <n v="3"/>
    <x v="4"/>
    <n v="5"/>
    <x v="2"/>
    <n v="10"/>
    <x v="0"/>
    <n v="15"/>
    <n v="1"/>
    <n v="1"/>
    <n v="2"/>
    <n v="199.5"/>
    <x v="0"/>
    <x v="0"/>
  </r>
  <r>
    <n v="51787"/>
    <x v="1"/>
    <n v="9"/>
    <x v="2"/>
    <n v="1"/>
    <n v="11"/>
    <s v="UPI"/>
    <s v="Male"/>
    <n v="3"/>
    <n v="3"/>
    <x v="1"/>
    <n v="3"/>
    <x v="2"/>
    <n v="5"/>
    <x v="1"/>
    <n v="17"/>
    <n v="0"/>
    <n v="2"/>
    <n v="0"/>
    <n v="120.93"/>
    <x v="1"/>
    <x v="1"/>
  </r>
  <r>
    <n v="51788"/>
    <x v="1"/>
    <n v="9"/>
    <x v="2"/>
    <n v="3"/>
    <n v="16"/>
    <s v="Credit Card"/>
    <s v="Male"/>
    <n v="2"/>
    <n v="3"/>
    <x v="4"/>
    <n v="1"/>
    <x v="0"/>
    <n v="2"/>
    <x v="1"/>
    <n v="14"/>
    <n v="8"/>
    <n v="9"/>
    <n v="7"/>
    <n v="199.8"/>
    <x v="1"/>
    <x v="0"/>
  </r>
  <r>
    <n v="51789"/>
    <x v="0"/>
    <n v="0"/>
    <x v="2"/>
    <n v="1"/>
    <n v="10"/>
    <s v="COD"/>
    <s v="Male"/>
    <n v="3"/>
    <n v="4"/>
    <x v="2"/>
    <n v="3"/>
    <x v="0"/>
    <n v="6"/>
    <x v="1"/>
    <n v="16"/>
    <n v="0"/>
    <n v="1"/>
    <n v="2"/>
    <n v="138.94"/>
    <x v="0"/>
    <x v="1"/>
  </r>
  <r>
    <n v="51790"/>
    <x v="1"/>
    <n v="21"/>
    <x v="1"/>
    <n v="3"/>
    <n v="8"/>
    <s v="E wallet"/>
    <s v="Female"/>
    <n v="2"/>
    <n v="3"/>
    <x v="0"/>
    <n v="1"/>
    <x v="2"/>
    <n v="3"/>
    <x v="1"/>
    <n v="14"/>
    <n v="6"/>
    <n v="6"/>
    <n v="7"/>
    <n v="140.51"/>
    <x v="2"/>
    <x v="1"/>
  </r>
  <r>
    <n v="51791"/>
    <x v="1"/>
    <n v="28"/>
    <x v="0"/>
    <n v="3"/>
    <n v="24"/>
    <s v="Debit Card"/>
    <s v="Female"/>
    <n v="2"/>
    <n v="3"/>
    <x v="5"/>
    <n v="4"/>
    <x v="0"/>
    <n v="4"/>
    <x v="1"/>
    <n v="23"/>
    <n v="1"/>
    <n v="7"/>
    <n v="8"/>
    <n v="268.35000000000002"/>
    <x v="3"/>
    <x v="2"/>
  </r>
  <r>
    <n v="51792"/>
    <x v="1"/>
    <n v="14"/>
    <x v="2"/>
    <n v="3"/>
    <n v="16"/>
    <s v="Debit Card"/>
    <s v="Male"/>
    <n v="2"/>
    <n v="3"/>
    <x v="0"/>
    <n v="1"/>
    <x v="0"/>
    <n v="8"/>
    <x v="1"/>
    <n v="14"/>
    <n v="0"/>
    <n v="1"/>
    <n v="10"/>
    <n v="162.30000000000001"/>
    <x v="2"/>
    <x v="0"/>
  </r>
  <r>
    <n v="51793"/>
    <x v="1"/>
    <n v="8"/>
    <x v="1"/>
    <n v="3"/>
    <n v="6"/>
    <s v="E wallet"/>
    <s v="Male"/>
    <n v="2"/>
    <n v="3"/>
    <x v="0"/>
    <n v="3"/>
    <x v="2"/>
    <n v="10"/>
    <x v="1"/>
    <n v="11"/>
    <n v="0"/>
    <n v="6"/>
    <n v="9"/>
    <n v="147.16999999999999"/>
    <x v="1"/>
    <x v="1"/>
  </r>
  <r>
    <n v="51794"/>
    <x v="1"/>
    <n v="13"/>
    <x v="0"/>
    <n v="1"/>
    <n v="12"/>
    <s v="Debit Card"/>
    <s v="Female"/>
    <n v="3"/>
    <n v="3"/>
    <x v="5"/>
    <n v="3"/>
    <x v="0"/>
    <n v="8"/>
    <x v="1"/>
    <n v="15"/>
    <n v="4"/>
    <n v="2"/>
    <n v="13"/>
    <n v="232.37"/>
    <x v="2"/>
    <x v="0"/>
  </r>
  <r>
    <n v="51795"/>
    <x v="1"/>
    <n v="12"/>
    <x v="2"/>
    <n v="1"/>
    <n v="14"/>
    <s v="Debit Card"/>
    <s v="Female"/>
    <n v="2"/>
    <n v="3"/>
    <x v="2"/>
    <n v="3"/>
    <x v="2"/>
    <n v="2"/>
    <x v="1"/>
    <n v="11"/>
    <n v="1"/>
    <n v="1"/>
    <n v="7"/>
    <n v="137.55000000000001"/>
    <x v="1"/>
    <x v="1"/>
  </r>
  <r>
    <n v="51796"/>
    <x v="1"/>
    <n v="4"/>
    <x v="0"/>
    <n v="3"/>
    <n v="8"/>
    <s v="Debit Card"/>
    <s v="Male"/>
    <n v="3"/>
    <n v="3"/>
    <x v="0"/>
    <n v="1"/>
    <x v="0"/>
    <n v="5"/>
    <x v="0"/>
    <n v="13"/>
    <n v="1"/>
    <n v="1"/>
    <n v="5"/>
    <n v="165.82"/>
    <x v="0"/>
    <x v="0"/>
  </r>
  <r>
    <n v="51797"/>
    <x v="1"/>
    <n v="15"/>
    <x v="0"/>
    <n v="1"/>
    <n v="30"/>
    <s v="Credit Card"/>
    <s v="Male"/>
    <n v="2"/>
    <n v="3"/>
    <x v="4"/>
    <n v="5"/>
    <x v="2"/>
    <n v="2"/>
    <x v="0"/>
    <n v="21"/>
    <n v="5"/>
    <n v="5"/>
    <n v="8"/>
    <n v="174.06"/>
    <x v="2"/>
    <x v="0"/>
  </r>
  <r>
    <n v="51798"/>
    <x v="1"/>
    <n v="18"/>
    <x v="1"/>
    <n v="3"/>
    <n v="8"/>
    <s v="UPI"/>
    <s v="Male"/>
    <n v="3"/>
    <n v="3"/>
    <x v="0"/>
    <n v="4"/>
    <x v="2"/>
    <n v="1"/>
    <x v="1"/>
    <n v="19"/>
    <n v="3"/>
    <n v="3"/>
    <n v="7"/>
    <n v="148.05000000000001"/>
    <x v="2"/>
    <x v="1"/>
  </r>
  <r>
    <n v="51799"/>
    <x v="0"/>
    <n v="0"/>
    <x v="2"/>
    <n v="2"/>
    <n v="23"/>
    <s v="Debit Card"/>
    <s v="Female"/>
    <n v="3"/>
    <n v="3"/>
    <x v="1"/>
    <n v="3"/>
    <x v="2"/>
    <n v="1"/>
    <x v="0"/>
    <n v="11"/>
    <n v="0"/>
    <n v="1"/>
    <n v="0"/>
    <n v="127.41"/>
    <x v="0"/>
    <x v="1"/>
  </r>
  <r>
    <n v="51800"/>
    <x v="1"/>
    <n v="2"/>
    <x v="1"/>
    <n v="1"/>
    <n v="25"/>
    <s v="COD"/>
    <s v="Male"/>
    <n v="2"/>
    <n v="3"/>
    <x v="0"/>
    <n v="1"/>
    <x v="2"/>
    <n v="5"/>
    <x v="1"/>
    <n v="12"/>
    <n v="1"/>
    <n v="1"/>
    <n v="2"/>
    <n v="142.62"/>
    <x v="0"/>
    <x v="1"/>
  </r>
  <r>
    <n v="51801"/>
    <x v="1"/>
    <n v="6"/>
    <x v="0"/>
    <n v="1"/>
    <n v="6"/>
    <s v="Credit Card"/>
    <s v="Female"/>
    <n v="3"/>
    <n v="1"/>
    <x v="5"/>
    <n v="3"/>
    <x v="2"/>
    <n v="5"/>
    <x v="1"/>
    <n v="19"/>
    <n v="1"/>
    <n v="1"/>
    <n v="5"/>
    <n v="261.83999999999997"/>
    <x v="0"/>
    <x v="2"/>
  </r>
  <r>
    <n v="51802"/>
    <x v="1"/>
    <n v="4"/>
    <x v="0"/>
    <n v="3"/>
    <n v="13"/>
    <s v="Debit Card"/>
    <s v="Male"/>
    <n v="2"/>
    <n v="4"/>
    <x v="4"/>
    <n v="1"/>
    <x v="2"/>
    <n v="10"/>
    <x v="1"/>
    <n v="21"/>
    <n v="1"/>
    <n v="1"/>
    <n v="3"/>
    <n v="215.57"/>
    <x v="0"/>
    <x v="0"/>
  </r>
  <r>
    <n v="51803"/>
    <x v="0"/>
    <n v="9"/>
    <x v="2"/>
    <n v="3"/>
    <n v="11"/>
    <s v="E wallet"/>
    <s v="Male"/>
    <n v="3"/>
    <n v="3"/>
    <x v="2"/>
    <n v="4"/>
    <x v="0"/>
    <n v="2"/>
    <x v="0"/>
    <n v="14"/>
    <n v="1"/>
    <n v="1"/>
    <n v="0"/>
    <n v="118.78"/>
    <x v="1"/>
    <x v="1"/>
  </r>
  <r>
    <n v="51804"/>
    <x v="1"/>
    <n v="13"/>
    <x v="2"/>
    <n v="3"/>
    <n v="34"/>
    <s v="UPI"/>
    <s v="Male"/>
    <n v="2"/>
    <n v="5"/>
    <x v="4"/>
    <n v="5"/>
    <x v="2"/>
    <n v="4"/>
    <x v="1"/>
    <n v="15"/>
    <n v="0"/>
    <n v="1"/>
    <n v="3"/>
    <n v="209.32"/>
    <x v="2"/>
    <x v="0"/>
  </r>
  <r>
    <n v="51805"/>
    <x v="1"/>
    <n v="14"/>
    <x v="2"/>
    <n v="1"/>
    <n v="8"/>
    <s v="UPI"/>
    <s v="Female"/>
    <n v="3"/>
    <n v="4"/>
    <x v="0"/>
    <n v="3"/>
    <x v="0"/>
    <n v="3"/>
    <x v="0"/>
    <n v="17"/>
    <n v="0"/>
    <n v="1"/>
    <n v="7"/>
    <n v="168.11"/>
    <x v="2"/>
    <x v="0"/>
  </r>
  <r>
    <n v="51806"/>
    <x v="1"/>
    <n v="0"/>
    <x v="1"/>
    <n v="3"/>
    <n v="35"/>
    <s v="Credit Card"/>
    <s v="Male"/>
    <n v="2"/>
    <n v="3"/>
    <x v="0"/>
    <n v="3"/>
    <x v="2"/>
    <n v="6"/>
    <x v="1"/>
    <n v="12"/>
    <n v="0"/>
    <n v="1"/>
    <n v="0"/>
    <n v="143.06"/>
    <x v="0"/>
    <x v="1"/>
  </r>
  <r>
    <n v="51807"/>
    <x v="1"/>
    <n v="8"/>
    <x v="1"/>
    <n v="3"/>
    <n v="6"/>
    <s v="Credit Card"/>
    <s v="Female"/>
    <n v="3"/>
    <n v="3"/>
    <x v="0"/>
    <n v="3"/>
    <x v="0"/>
    <n v="2"/>
    <x v="1"/>
    <n v="16"/>
    <n v="1"/>
    <n v="1"/>
    <n v="3"/>
    <n v="148.59"/>
    <x v="1"/>
    <x v="1"/>
  </r>
  <r>
    <n v="51808"/>
    <x v="1"/>
    <n v="7"/>
    <x v="0"/>
    <n v="3"/>
    <n v="27"/>
    <s v="Debit Card"/>
    <s v="Male"/>
    <n v="3"/>
    <n v="1"/>
    <x v="0"/>
    <n v="1"/>
    <x v="0"/>
    <n v="2"/>
    <x v="1"/>
    <n v="12"/>
    <n v="0"/>
    <n v="5"/>
    <n v="7"/>
    <n v="153.37"/>
    <x v="1"/>
    <x v="0"/>
  </r>
  <r>
    <n v="51809"/>
    <x v="0"/>
    <n v="0"/>
    <x v="1"/>
    <n v="1"/>
    <n v="14"/>
    <s v="COD"/>
    <s v="Male"/>
    <n v="3"/>
    <n v="5"/>
    <x v="1"/>
    <n v="1"/>
    <x v="0"/>
    <n v="2"/>
    <x v="0"/>
    <n v="18"/>
    <n v="0"/>
    <n v="1"/>
    <n v="0"/>
    <n v="123.4"/>
    <x v="0"/>
    <x v="1"/>
  </r>
  <r>
    <n v="51810"/>
    <x v="1"/>
    <n v="10"/>
    <x v="0"/>
    <n v="1"/>
    <n v="6"/>
    <s v="COD"/>
    <s v="Female"/>
    <n v="2"/>
    <n v="3"/>
    <x v="4"/>
    <n v="1"/>
    <x v="0"/>
    <n v="5"/>
    <x v="1"/>
    <n v="17"/>
    <n v="1"/>
    <n v="1"/>
    <n v="2"/>
    <n v="174.91"/>
    <x v="1"/>
    <x v="0"/>
  </r>
  <r>
    <n v="51811"/>
    <x v="1"/>
    <n v="19"/>
    <x v="2"/>
    <n v="1"/>
    <n v="24"/>
    <s v="Credit Card"/>
    <s v="Female"/>
    <n v="2"/>
    <n v="3"/>
    <x v="4"/>
    <n v="3"/>
    <x v="2"/>
    <n v="6"/>
    <x v="1"/>
    <n v="11"/>
    <n v="0"/>
    <n v="1"/>
    <n v="2"/>
    <n v="205.27"/>
    <x v="2"/>
    <x v="0"/>
  </r>
  <r>
    <n v="51812"/>
    <x v="1"/>
    <n v="14"/>
    <x v="0"/>
    <n v="3"/>
    <n v="8"/>
    <s v="Debit Card"/>
    <s v="Female"/>
    <n v="3"/>
    <n v="3"/>
    <x v="5"/>
    <n v="5"/>
    <x v="2"/>
    <n v="8"/>
    <x v="1"/>
    <n v="16"/>
    <n v="1"/>
    <n v="11"/>
    <n v="8"/>
    <n v="265.95"/>
    <x v="2"/>
    <x v="2"/>
  </r>
  <r>
    <n v="51813"/>
    <x v="1"/>
    <n v="10"/>
    <x v="2"/>
    <n v="3"/>
    <n v="15"/>
    <s v="Credit Card"/>
    <s v="Male"/>
    <n v="3"/>
    <n v="3"/>
    <x v="4"/>
    <n v="4"/>
    <x v="2"/>
    <n v="2"/>
    <x v="1"/>
    <n v="13"/>
    <n v="1"/>
    <n v="7"/>
    <n v="7"/>
    <n v="188.34"/>
    <x v="1"/>
    <x v="0"/>
  </r>
  <r>
    <n v="51814"/>
    <x v="1"/>
    <n v="25"/>
    <x v="0"/>
    <n v="1"/>
    <n v="12"/>
    <s v="COD"/>
    <s v="Male"/>
    <n v="3"/>
    <n v="3"/>
    <x v="0"/>
    <n v="5"/>
    <x v="2"/>
    <n v="4"/>
    <x v="0"/>
    <n v="12"/>
    <n v="2"/>
    <n v="6"/>
    <n v="9"/>
    <n v="155.77000000000001"/>
    <x v="3"/>
    <x v="0"/>
  </r>
  <r>
    <n v="51815"/>
    <x v="0"/>
    <n v="0"/>
    <x v="2"/>
    <n v="3"/>
    <n v="17"/>
    <s v="UPI"/>
    <s v="Male"/>
    <n v="2"/>
    <n v="1"/>
    <x v="0"/>
    <n v="3"/>
    <x v="2"/>
    <n v="9"/>
    <x v="1"/>
    <n v="12"/>
    <n v="1"/>
    <n v="1"/>
    <n v="2"/>
    <n v="147.07"/>
    <x v="0"/>
    <x v="1"/>
  </r>
  <r>
    <n v="51816"/>
    <x v="1"/>
    <n v="0"/>
    <x v="2"/>
    <n v="3"/>
    <n v="14"/>
    <s v="CC"/>
    <s v="Male"/>
    <n v="2"/>
    <n v="3"/>
    <x v="1"/>
    <n v="1"/>
    <x v="2"/>
    <n v="1"/>
    <x v="1"/>
    <n v="13"/>
    <n v="1"/>
    <n v="2"/>
    <n v="1"/>
    <n v="124"/>
    <x v="0"/>
    <x v="1"/>
  </r>
  <r>
    <n v="51817"/>
    <x v="1"/>
    <n v="11"/>
    <x v="0"/>
    <n v="1"/>
    <n v="16"/>
    <s v="Credit Card"/>
    <s v="Female"/>
    <n v="3"/>
    <n v="3"/>
    <x v="0"/>
    <n v="3"/>
    <x v="2"/>
    <n v="4"/>
    <x v="1"/>
    <n v="19"/>
    <n v="0"/>
    <n v="1"/>
    <n v="0"/>
    <n v="198.24"/>
    <x v="1"/>
    <x v="0"/>
  </r>
  <r>
    <n v="51818"/>
    <x v="1"/>
    <n v="10"/>
    <x v="0"/>
    <n v="1"/>
    <n v="6"/>
    <s v="Debit Card"/>
    <s v="Female"/>
    <n v="3"/>
    <n v="3"/>
    <x v="0"/>
    <n v="4"/>
    <x v="2"/>
    <n v="7"/>
    <x v="1"/>
    <n v="12"/>
    <n v="4"/>
    <n v="4"/>
    <n v="3"/>
    <n v="164.47"/>
    <x v="1"/>
    <x v="0"/>
  </r>
  <r>
    <n v="51819"/>
    <x v="1"/>
    <n v="22"/>
    <x v="0"/>
    <n v="1"/>
    <n v="24"/>
    <s v="Debit Card"/>
    <s v="Male"/>
    <n v="2"/>
    <n v="4"/>
    <x v="3"/>
    <n v="3"/>
    <x v="2"/>
    <n v="2"/>
    <x v="0"/>
    <n v="15"/>
    <n v="1"/>
    <n v="1"/>
    <n v="9"/>
    <n v="295.02"/>
    <x v="2"/>
    <x v="2"/>
  </r>
  <r>
    <n v="51820"/>
    <x v="1"/>
    <n v="0"/>
    <x v="1"/>
    <n v="1"/>
    <n v="29"/>
    <s v="CC"/>
    <s v="Male"/>
    <n v="3"/>
    <n v="1"/>
    <x v="1"/>
    <n v="1"/>
    <x v="2"/>
    <n v="2"/>
    <x v="0"/>
    <n v="11"/>
    <n v="0"/>
    <n v="1"/>
    <n v="4"/>
    <n v="127.25"/>
    <x v="0"/>
    <x v="1"/>
  </r>
  <r>
    <n v="51821"/>
    <x v="1"/>
    <n v="0"/>
    <x v="0"/>
    <n v="3"/>
    <n v="34"/>
    <s v="E wallet"/>
    <s v="Male"/>
    <n v="3"/>
    <n v="3"/>
    <x v="0"/>
    <n v="4"/>
    <x v="2"/>
    <n v="2"/>
    <x v="1"/>
    <n v="20"/>
    <n v="0"/>
    <n v="1"/>
    <n v="4"/>
    <n v="162.72"/>
    <x v="0"/>
    <x v="0"/>
  </r>
  <r>
    <n v="51822"/>
    <x v="1"/>
    <n v="9"/>
    <x v="1"/>
    <n v="1"/>
    <n v="23"/>
    <s v="UPI"/>
    <s v="Male"/>
    <n v="3"/>
    <n v="4"/>
    <x v="1"/>
    <n v="4"/>
    <x v="2"/>
    <n v="2"/>
    <x v="1"/>
    <n v="21"/>
    <n v="1"/>
    <n v="1"/>
    <n v="0"/>
    <n v="121.27000000000001"/>
    <x v="1"/>
    <x v="1"/>
  </r>
  <r>
    <n v="51823"/>
    <x v="1"/>
    <n v="23"/>
    <x v="2"/>
    <n v="2"/>
    <n v="9"/>
    <s v="Credit Card"/>
    <s v="Male"/>
    <n v="3"/>
    <n v="3"/>
    <x v="3"/>
    <n v="4"/>
    <x v="2"/>
    <n v="2"/>
    <x v="1"/>
    <n v="11"/>
    <n v="1"/>
    <n v="10"/>
    <n v="7"/>
    <n v="282"/>
    <x v="2"/>
    <x v="2"/>
  </r>
  <r>
    <n v="51824"/>
    <x v="1"/>
    <n v="9"/>
    <x v="1"/>
    <n v="3"/>
    <n v="19"/>
    <s v="CC"/>
    <s v="Male"/>
    <n v="2"/>
    <n v="3"/>
    <x v="1"/>
    <n v="3"/>
    <x v="2"/>
    <n v="2"/>
    <x v="1"/>
    <n v="11"/>
    <n v="1"/>
    <n v="1"/>
    <n v="6"/>
    <n v="120.96000000000001"/>
    <x v="1"/>
    <x v="1"/>
  </r>
  <r>
    <n v="51825"/>
    <x v="0"/>
    <n v="0"/>
    <x v="2"/>
    <n v="1"/>
    <n v="13"/>
    <s v="Debit Card"/>
    <s v="Female"/>
    <n v="3"/>
    <n v="3"/>
    <x v="1"/>
    <n v="3"/>
    <x v="2"/>
    <n v="2"/>
    <x v="0"/>
    <n v="16"/>
    <n v="0"/>
    <n v="1"/>
    <n v="2"/>
    <n v="128.86000000000001"/>
    <x v="0"/>
    <x v="1"/>
  </r>
  <r>
    <n v="51826"/>
    <x v="0"/>
    <n v="9"/>
    <x v="2"/>
    <n v="3"/>
    <n v="18"/>
    <s v="Debit Card"/>
    <s v="Male"/>
    <n v="3"/>
    <n v="4"/>
    <x v="1"/>
    <n v="5"/>
    <x v="2"/>
    <n v="2"/>
    <x v="1"/>
    <n v="18"/>
    <n v="1"/>
    <n v="1"/>
    <n v="0"/>
    <n v="120.33000000000001"/>
    <x v="1"/>
    <x v="1"/>
  </r>
  <r>
    <n v="51827"/>
    <x v="1"/>
    <n v="7"/>
    <x v="1"/>
    <n v="1"/>
    <n v="6"/>
    <s v="Debit Card"/>
    <s v="Male"/>
    <n v="2"/>
    <n v="4"/>
    <x v="2"/>
    <n v="1"/>
    <x v="2"/>
    <n v="2"/>
    <x v="0"/>
    <n v="13"/>
    <n v="1"/>
    <n v="1"/>
    <n v="3"/>
    <n v="136.22"/>
    <x v="1"/>
    <x v="1"/>
  </r>
  <r>
    <n v="51828"/>
    <x v="0"/>
    <n v="0"/>
    <x v="1"/>
    <n v="3"/>
    <n v="19"/>
    <s v="Credit Card"/>
    <s v="Male"/>
    <n v="2"/>
    <n v="3"/>
    <x v="0"/>
    <n v="5"/>
    <x v="2"/>
    <n v="3"/>
    <x v="1"/>
    <n v="17"/>
    <n v="0"/>
    <n v="1"/>
    <n v="2"/>
    <n v="142.33000000000001"/>
    <x v="0"/>
    <x v="1"/>
  </r>
  <r>
    <n v="51829"/>
    <x v="1"/>
    <n v="8"/>
    <x v="1"/>
    <n v="1"/>
    <n v="31"/>
    <s v="UPI"/>
    <s v="Male"/>
    <n v="2"/>
    <n v="4"/>
    <x v="0"/>
    <n v="1"/>
    <x v="0"/>
    <n v="5"/>
    <x v="1"/>
    <n v="14"/>
    <n v="1"/>
    <n v="1"/>
    <n v="2"/>
    <n v="136.81"/>
    <x v="1"/>
    <x v="1"/>
  </r>
  <r>
    <n v="51830"/>
    <x v="1"/>
    <n v="4"/>
    <x v="0"/>
    <n v="3"/>
    <n v="12"/>
    <s v="Credit Card"/>
    <s v="Male"/>
    <n v="3"/>
    <n v="1"/>
    <x v="0"/>
    <n v="1"/>
    <x v="2"/>
    <n v="5"/>
    <x v="1"/>
    <n v="22"/>
    <n v="5"/>
    <n v="5"/>
    <n v="7"/>
    <n v="154.6"/>
    <x v="0"/>
    <x v="0"/>
  </r>
  <r>
    <n v="51831"/>
    <x v="1"/>
    <n v="9"/>
    <x v="1"/>
    <n v="1"/>
    <n v="12"/>
    <s v="CC"/>
    <s v="Female"/>
    <n v="3"/>
    <n v="4"/>
    <x v="1"/>
    <n v="3"/>
    <x v="2"/>
    <n v="1"/>
    <x v="1"/>
    <n v="12"/>
    <n v="0"/>
    <n v="1"/>
    <n v="3"/>
    <n v="121.87"/>
    <x v="1"/>
    <x v="1"/>
  </r>
  <r>
    <n v="51832"/>
    <x v="1"/>
    <n v="10"/>
    <x v="0"/>
    <n v="3"/>
    <n v="8"/>
    <s v="E wallet"/>
    <s v="Male"/>
    <n v="3"/>
    <n v="3"/>
    <x v="0"/>
    <n v="3"/>
    <x v="2"/>
    <n v="5"/>
    <x v="0"/>
    <n v="11"/>
    <n v="0"/>
    <n v="1"/>
    <n v="0"/>
    <n v="196.02"/>
    <x v="1"/>
    <x v="0"/>
  </r>
  <r>
    <n v="51833"/>
    <x v="1"/>
    <n v="0"/>
    <x v="1"/>
    <n v="1"/>
    <n v="6"/>
    <s v="Debit Card"/>
    <s v="Female"/>
    <n v="3"/>
    <n v="4"/>
    <x v="1"/>
    <n v="4"/>
    <x v="0"/>
    <n v="2"/>
    <x v="1"/>
    <n v="13"/>
    <n v="0"/>
    <n v="1"/>
    <n v="0"/>
    <n v="128.36000000000001"/>
    <x v="0"/>
    <x v="1"/>
  </r>
  <r>
    <n v="51834"/>
    <x v="1"/>
    <n v="15"/>
    <x v="1"/>
    <n v="1"/>
    <n v="8"/>
    <s v="Debit Card"/>
    <s v="Female"/>
    <n v="2"/>
    <n v="3"/>
    <x v="0"/>
    <n v="1"/>
    <x v="2"/>
    <n v="2"/>
    <x v="1"/>
    <n v="13"/>
    <n v="0"/>
    <n v="2"/>
    <n v="2"/>
    <n v="140.88999999999999"/>
    <x v="2"/>
    <x v="1"/>
  </r>
  <r>
    <n v="51835"/>
    <x v="1"/>
    <n v="16"/>
    <x v="0"/>
    <n v="1"/>
    <n v="12"/>
    <s v="UPI"/>
    <s v="Male"/>
    <n v="2"/>
    <n v="4"/>
    <x v="5"/>
    <n v="1"/>
    <x v="2"/>
    <n v="5"/>
    <x v="0"/>
    <n v="14"/>
    <n v="1"/>
    <n v="1"/>
    <n v="0"/>
    <n v="266.27"/>
    <x v="2"/>
    <x v="2"/>
  </r>
  <r>
    <n v="51836"/>
    <x v="1"/>
    <n v="11"/>
    <x v="1"/>
    <n v="1"/>
    <n v="14"/>
    <s v="Debit Card"/>
    <s v="Female"/>
    <n v="2"/>
    <n v="3"/>
    <x v="1"/>
    <n v="5"/>
    <x v="0"/>
    <n v="4"/>
    <x v="1"/>
    <n v="17"/>
    <n v="0"/>
    <n v="1"/>
    <n v="0"/>
    <n v="126.19"/>
    <x v="1"/>
    <x v="1"/>
  </r>
  <r>
    <n v="51837"/>
    <x v="1"/>
    <n v="16"/>
    <x v="2"/>
    <n v="1"/>
    <n v="15"/>
    <s v="Credit Card"/>
    <s v="Male"/>
    <n v="3"/>
    <n v="3"/>
    <x v="0"/>
    <n v="3"/>
    <x v="2"/>
    <n v="4"/>
    <x v="0"/>
    <n v="13"/>
    <n v="1"/>
    <n v="4"/>
    <n v="7"/>
    <n v="156.79"/>
    <x v="2"/>
    <x v="0"/>
  </r>
  <r>
    <n v="51838"/>
    <x v="1"/>
    <n v="21"/>
    <x v="0"/>
    <n v="1"/>
    <n v="6"/>
    <s v="Debit Card"/>
    <s v="Female"/>
    <n v="2"/>
    <n v="4"/>
    <x v="5"/>
    <n v="5"/>
    <x v="2"/>
    <n v="8"/>
    <x v="1"/>
    <n v="11"/>
    <n v="0"/>
    <n v="2"/>
    <n v="2"/>
    <n v="254.01999999999998"/>
    <x v="2"/>
    <x v="2"/>
  </r>
  <r>
    <n v="51839"/>
    <x v="1"/>
    <n v="17"/>
    <x v="0"/>
    <n v="2"/>
    <n v="6"/>
    <s v="Debit Card"/>
    <s v="Female"/>
    <n v="2"/>
    <n v="4"/>
    <x v="0"/>
    <n v="3"/>
    <x v="0"/>
    <n v="5"/>
    <x v="1"/>
    <n v="11"/>
    <n v="1"/>
    <n v="1"/>
    <n v="2"/>
    <n v="159.85"/>
    <x v="2"/>
    <x v="0"/>
  </r>
  <r>
    <n v="51840"/>
    <x v="1"/>
    <n v="7"/>
    <x v="1"/>
    <n v="3"/>
    <n v="14"/>
    <s v="COD"/>
    <s v="Female"/>
    <n v="2"/>
    <n v="3"/>
    <x v="1"/>
    <n v="3"/>
    <x v="2"/>
    <n v="2"/>
    <x v="0"/>
    <n v="18"/>
    <n v="1"/>
    <n v="1"/>
    <n v="6"/>
    <n v="125.78999999999999"/>
    <x v="1"/>
    <x v="1"/>
  </r>
  <r>
    <n v="51841"/>
    <x v="0"/>
    <n v="0"/>
    <x v="1"/>
    <n v="3"/>
    <n v="8"/>
    <s v="E wallet"/>
    <s v="Male"/>
    <n v="3"/>
    <n v="3"/>
    <x v="1"/>
    <n v="5"/>
    <x v="2"/>
    <n v="1"/>
    <x v="1"/>
    <n v="11"/>
    <n v="1"/>
    <n v="1"/>
    <n v="2"/>
    <n v="130.41"/>
    <x v="0"/>
    <x v="1"/>
  </r>
  <r>
    <n v="51842"/>
    <x v="1"/>
    <n v="0"/>
    <x v="1"/>
    <n v="3"/>
    <n v="28"/>
    <s v="COD"/>
    <s v="Male"/>
    <n v="2"/>
    <n v="3"/>
    <x v="1"/>
    <n v="3"/>
    <x v="0"/>
    <n v="2"/>
    <x v="1"/>
    <n v="11"/>
    <n v="0"/>
    <n v="1"/>
    <n v="2"/>
    <n v="134.47"/>
    <x v="0"/>
    <x v="1"/>
  </r>
  <r>
    <n v="51843"/>
    <x v="1"/>
    <n v="17"/>
    <x v="0"/>
    <n v="1"/>
    <n v="9"/>
    <s v="UPI"/>
    <s v="Male"/>
    <n v="2"/>
    <n v="3"/>
    <x v="3"/>
    <n v="1"/>
    <x v="2"/>
    <n v="5"/>
    <x v="0"/>
    <n v="15"/>
    <n v="0"/>
    <n v="1"/>
    <n v="1"/>
    <n v="295.13"/>
    <x v="2"/>
    <x v="2"/>
  </r>
  <r>
    <n v="51844"/>
    <x v="1"/>
    <n v="0"/>
    <x v="1"/>
    <n v="1"/>
    <n v="12"/>
    <s v="CC"/>
    <s v="Male"/>
    <n v="3"/>
    <n v="3"/>
    <x v="1"/>
    <n v="3"/>
    <x v="2"/>
    <n v="1"/>
    <x v="1"/>
    <n v="20"/>
    <n v="1"/>
    <n v="2"/>
    <n v="2"/>
    <n v="127.72999999999999"/>
    <x v="0"/>
    <x v="1"/>
  </r>
  <r>
    <n v="51845"/>
    <x v="1"/>
    <n v="6"/>
    <x v="0"/>
    <n v="3"/>
    <n v="14"/>
    <s v="E wallet"/>
    <s v="Male"/>
    <n v="2"/>
    <n v="3"/>
    <x v="0"/>
    <n v="3"/>
    <x v="2"/>
    <n v="1"/>
    <x v="1"/>
    <n v="12"/>
    <n v="0"/>
    <n v="1"/>
    <n v="2"/>
    <n v="171.04"/>
    <x v="0"/>
    <x v="0"/>
  </r>
  <r>
    <n v="51846"/>
    <x v="1"/>
    <n v="5"/>
    <x v="0"/>
    <n v="1"/>
    <n v="15"/>
    <s v="Debit Card"/>
    <s v="Female"/>
    <n v="3"/>
    <n v="3"/>
    <x v="0"/>
    <n v="1"/>
    <x v="2"/>
    <n v="2"/>
    <x v="0"/>
    <n v="12"/>
    <n v="1"/>
    <n v="1"/>
    <n v="5"/>
    <n v="163.22"/>
    <x v="0"/>
    <x v="0"/>
  </r>
  <r>
    <n v="51847"/>
    <x v="1"/>
    <n v="9"/>
    <x v="2"/>
    <n v="1"/>
    <n v="9"/>
    <s v="CC"/>
    <s v="Female"/>
    <n v="3"/>
    <n v="3"/>
    <x v="1"/>
    <n v="3"/>
    <x v="2"/>
    <n v="2"/>
    <x v="1"/>
    <n v="20"/>
    <n v="1"/>
    <n v="1"/>
    <n v="0"/>
    <n v="120.83000000000001"/>
    <x v="1"/>
    <x v="1"/>
  </r>
  <r>
    <n v="51848"/>
    <x v="1"/>
    <n v="26"/>
    <x v="0"/>
    <n v="3"/>
    <n v="6"/>
    <s v="Credit Card"/>
    <s v="Female"/>
    <n v="2"/>
    <n v="3"/>
    <x v="0"/>
    <n v="5"/>
    <x v="0"/>
    <n v="8"/>
    <x v="1"/>
    <n v="20"/>
    <n v="4"/>
    <n v="8"/>
    <n v="10"/>
    <n v="183.81"/>
    <x v="3"/>
    <x v="0"/>
  </r>
  <r>
    <n v="51849"/>
    <x v="1"/>
    <n v="7"/>
    <x v="1"/>
    <n v="1"/>
    <n v="6"/>
    <s v="Debit Card"/>
    <s v="Male"/>
    <n v="3"/>
    <n v="3"/>
    <x v="1"/>
    <n v="1"/>
    <x v="2"/>
    <n v="2"/>
    <x v="1"/>
    <n v="12"/>
    <n v="1"/>
    <n v="8"/>
    <n v="8"/>
    <n v="126.91"/>
    <x v="1"/>
    <x v="1"/>
  </r>
  <r>
    <n v="51850"/>
    <x v="0"/>
    <n v="8"/>
    <x v="2"/>
    <n v="3"/>
    <n v="32"/>
    <s v="Debit Card"/>
    <s v="Female"/>
    <n v="3"/>
    <n v="3"/>
    <x v="0"/>
    <n v="5"/>
    <x v="2"/>
    <n v="3"/>
    <x v="1"/>
    <n v="14"/>
    <n v="0"/>
    <n v="1"/>
    <n v="0"/>
    <n v="142.86000000000001"/>
    <x v="1"/>
    <x v="1"/>
  </r>
  <r>
    <n v="51851"/>
    <x v="1"/>
    <n v="0"/>
    <x v="0"/>
    <n v="1"/>
    <n v="12"/>
    <s v="Debit Card"/>
    <s v="Female"/>
    <n v="3"/>
    <n v="3"/>
    <x v="2"/>
    <n v="1"/>
    <x v="2"/>
    <n v="2"/>
    <x v="0"/>
    <n v="13"/>
    <n v="0"/>
    <n v="1"/>
    <n v="2"/>
    <n v="56"/>
    <x v="0"/>
    <x v="1"/>
  </r>
  <r>
    <n v="51852"/>
    <x v="1"/>
    <n v="10"/>
    <x v="0"/>
    <n v="1"/>
    <n v="9"/>
    <s v="UPI"/>
    <s v="Male"/>
    <n v="2"/>
    <n v="3"/>
    <x v="4"/>
    <n v="3"/>
    <x v="2"/>
    <n v="2"/>
    <x v="1"/>
    <n v="15"/>
    <n v="7"/>
    <n v="7"/>
    <n v="8"/>
    <n v="194.34"/>
    <x v="1"/>
    <x v="0"/>
  </r>
  <r>
    <n v="51853"/>
    <x v="1"/>
    <n v="2"/>
    <x v="0"/>
    <n v="3"/>
    <n v="9"/>
    <s v="Credit Card"/>
    <s v="Female"/>
    <n v="3"/>
    <n v="3"/>
    <x v="0"/>
    <n v="3"/>
    <x v="2"/>
    <n v="2"/>
    <x v="1"/>
    <n v="14"/>
    <n v="0"/>
    <n v="1"/>
    <n v="2"/>
    <n v="155.61000000000001"/>
    <x v="0"/>
    <x v="0"/>
  </r>
  <r>
    <n v="51854"/>
    <x v="1"/>
    <n v="8"/>
    <x v="0"/>
    <n v="1"/>
    <n v="12"/>
    <s v="Debit Card"/>
    <s v="Male"/>
    <n v="2"/>
    <n v="5"/>
    <x v="0"/>
    <n v="1"/>
    <x v="0"/>
    <n v="2"/>
    <x v="1"/>
    <n v="13"/>
    <n v="0"/>
    <n v="11"/>
    <n v="8"/>
    <n v="166.46"/>
    <x v="1"/>
    <x v="0"/>
  </r>
  <r>
    <n v="51855"/>
    <x v="1"/>
    <n v="6"/>
    <x v="2"/>
    <n v="1"/>
    <n v="12"/>
    <s v="Debit Card"/>
    <s v="Male"/>
    <n v="1"/>
    <n v="3"/>
    <x v="0"/>
    <n v="1"/>
    <x v="2"/>
    <n v="4"/>
    <x v="1"/>
    <n v="23"/>
    <n v="3"/>
    <n v="4"/>
    <n v="7"/>
    <n v="177.25"/>
    <x v="0"/>
    <x v="0"/>
  </r>
  <r>
    <n v="51856"/>
    <x v="1"/>
    <n v="27"/>
    <x v="0"/>
    <n v="2"/>
    <n v="25"/>
    <s v="Credit Card"/>
    <s v="Male"/>
    <n v="2"/>
    <n v="3"/>
    <x v="4"/>
    <n v="4"/>
    <x v="2"/>
    <n v="3"/>
    <x v="1"/>
    <n v="15"/>
    <n v="2"/>
    <n v="7"/>
    <n v="1"/>
    <n v="207.25"/>
    <x v="3"/>
    <x v="0"/>
  </r>
  <r>
    <n v="51857"/>
    <x v="1"/>
    <n v="9"/>
    <x v="0"/>
    <n v="1"/>
    <n v="15"/>
    <s v="Credit Card"/>
    <s v="Male"/>
    <n v="2"/>
    <n v="4"/>
    <x v="0"/>
    <n v="4"/>
    <x v="2"/>
    <n v="3"/>
    <x v="0"/>
    <n v="11"/>
    <n v="0"/>
    <n v="1"/>
    <n v="2"/>
    <n v="188.47"/>
    <x v="1"/>
    <x v="0"/>
  </r>
  <r>
    <n v="51858"/>
    <x v="1"/>
    <n v="9"/>
    <x v="1"/>
    <n v="1"/>
    <n v="9"/>
    <s v="CC"/>
    <s v="Male"/>
    <n v="2"/>
    <n v="4"/>
    <x v="1"/>
    <n v="1"/>
    <x v="0"/>
    <n v="1"/>
    <x v="1"/>
    <n v="13"/>
    <n v="1"/>
    <n v="1"/>
    <n v="1"/>
    <n v="120.44999999999999"/>
    <x v="1"/>
    <x v="1"/>
  </r>
  <r>
    <n v="51859"/>
    <x v="0"/>
    <n v="0"/>
    <x v="0"/>
    <n v="1"/>
    <n v="16"/>
    <s v="Credit Card"/>
    <s v="Male"/>
    <n v="2"/>
    <n v="3"/>
    <x v="2"/>
    <n v="3"/>
    <x v="0"/>
    <n v="2"/>
    <x v="0"/>
    <n v="11"/>
    <n v="1"/>
    <n v="1"/>
    <n v="1"/>
    <n v="110.09"/>
    <x v="0"/>
    <x v="1"/>
  </r>
  <r>
    <n v="51860"/>
    <x v="0"/>
    <n v="0"/>
    <x v="2"/>
    <n v="1"/>
    <n v="9"/>
    <s v="Debit Card"/>
    <s v="Male"/>
    <n v="3"/>
    <n v="3"/>
    <x v="1"/>
    <n v="5"/>
    <x v="0"/>
    <n v="2"/>
    <x v="0"/>
    <n v="11"/>
    <n v="5"/>
    <n v="9"/>
    <n v="7"/>
    <n v="133.47999999999999"/>
    <x v="0"/>
    <x v="1"/>
  </r>
  <r>
    <n v="51861"/>
    <x v="1"/>
    <n v="9"/>
    <x v="2"/>
    <n v="1"/>
    <n v="9"/>
    <s v="Debit Card"/>
    <s v="Male"/>
    <n v="2"/>
    <n v="4"/>
    <x v="2"/>
    <n v="3"/>
    <x v="2"/>
    <n v="2"/>
    <x v="1"/>
    <n v="18"/>
    <n v="1"/>
    <n v="1"/>
    <n v="0"/>
    <n v="112.81"/>
    <x v="1"/>
    <x v="1"/>
  </r>
  <r>
    <n v="51862"/>
    <x v="1"/>
    <n v="0"/>
    <x v="1"/>
    <n v="1"/>
    <n v="10"/>
    <s v="CC"/>
    <s v="Male"/>
    <n v="3"/>
    <n v="1"/>
    <x v="1"/>
    <n v="5"/>
    <x v="2"/>
    <n v="3"/>
    <x v="1"/>
    <n v="16"/>
    <n v="0"/>
    <n v="1"/>
    <n v="2"/>
    <n v="128.19"/>
    <x v="0"/>
    <x v="1"/>
  </r>
  <r>
    <n v="51863"/>
    <x v="1"/>
    <n v="0"/>
    <x v="1"/>
    <n v="3"/>
    <n v="14"/>
    <s v="Debit Card"/>
    <s v="Male"/>
    <n v="2"/>
    <n v="1"/>
    <x v="0"/>
    <n v="4"/>
    <x v="2"/>
    <n v="1"/>
    <x v="1"/>
    <n v="22"/>
    <n v="1"/>
    <n v="1"/>
    <n v="2"/>
    <n v="148.51"/>
    <x v="0"/>
    <x v="1"/>
  </r>
  <r>
    <n v="51864"/>
    <x v="1"/>
    <n v="11"/>
    <x v="1"/>
    <n v="3"/>
    <n v="13"/>
    <s v="E wallet"/>
    <s v="Female"/>
    <n v="2"/>
    <n v="4"/>
    <x v="0"/>
    <n v="1"/>
    <x v="0"/>
    <n v="1"/>
    <x v="1"/>
    <n v="20"/>
    <n v="1"/>
    <n v="1"/>
    <n v="5"/>
    <n v="140.28"/>
    <x v="1"/>
    <x v="1"/>
  </r>
  <r>
    <n v="51865"/>
    <x v="1"/>
    <n v="2"/>
    <x v="2"/>
    <n v="1"/>
    <n v="6"/>
    <s v="Debit Card"/>
    <s v="Male"/>
    <n v="3"/>
    <n v="5"/>
    <x v="1"/>
    <n v="1"/>
    <x v="2"/>
    <n v="2"/>
    <x v="1"/>
    <n v="18"/>
    <n v="0"/>
    <n v="2"/>
    <n v="8"/>
    <n v="127.19999999999999"/>
    <x v="0"/>
    <x v="1"/>
  </r>
  <r>
    <n v="51866"/>
    <x v="1"/>
    <n v="21"/>
    <x v="0"/>
    <n v="3"/>
    <n v="8"/>
    <s v="E wallet"/>
    <s v="Male"/>
    <n v="2"/>
    <n v="1"/>
    <x v="0"/>
    <n v="4"/>
    <x v="2"/>
    <n v="4"/>
    <x v="1"/>
    <n v="12"/>
    <n v="0"/>
    <n v="2"/>
    <n v="2"/>
    <n v="181.2"/>
    <x v="2"/>
    <x v="0"/>
  </r>
  <r>
    <n v="51867"/>
    <x v="1"/>
    <n v="0"/>
    <x v="2"/>
    <n v="3"/>
    <n v="9"/>
    <s v="Credit Card"/>
    <s v="Female"/>
    <n v="3"/>
    <n v="1"/>
    <x v="0"/>
    <n v="1"/>
    <x v="2"/>
    <n v="2"/>
    <x v="0"/>
    <n v="20"/>
    <n v="1"/>
    <n v="1"/>
    <n v="4"/>
    <n v="146.47"/>
    <x v="0"/>
    <x v="1"/>
  </r>
  <r>
    <n v="51868"/>
    <x v="1"/>
    <n v="10"/>
    <x v="1"/>
    <n v="1"/>
    <n v="16"/>
    <s v="Debit Card"/>
    <s v="Male"/>
    <n v="3"/>
    <n v="1"/>
    <x v="2"/>
    <n v="1"/>
    <x v="0"/>
    <n v="4"/>
    <x v="1"/>
    <n v="17"/>
    <n v="1"/>
    <n v="1"/>
    <n v="0"/>
    <n v="146.80000000000001"/>
    <x v="1"/>
    <x v="1"/>
  </r>
  <r>
    <n v="51869"/>
    <x v="1"/>
    <n v="23"/>
    <x v="1"/>
    <n v="1"/>
    <n v="34"/>
    <s v="CC"/>
    <s v="Male"/>
    <n v="3"/>
    <n v="1"/>
    <x v="1"/>
    <n v="3"/>
    <x v="2"/>
    <n v="2"/>
    <x v="0"/>
    <n v="11"/>
    <n v="0"/>
    <n v="3"/>
    <n v="8"/>
    <n v="132.21"/>
    <x v="2"/>
    <x v="1"/>
  </r>
  <r>
    <n v="51870"/>
    <x v="1"/>
    <n v="7"/>
    <x v="0"/>
    <n v="1"/>
    <n v="15"/>
    <s v="Credit Card"/>
    <s v="Female"/>
    <n v="2"/>
    <n v="4"/>
    <x v="4"/>
    <n v="4"/>
    <x v="0"/>
    <n v="2"/>
    <x v="1"/>
    <n v="14"/>
    <n v="4"/>
    <n v="7"/>
    <n v="7"/>
    <n v="186.21"/>
    <x v="1"/>
    <x v="0"/>
  </r>
  <r>
    <n v="51871"/>
    <x v="0"/>
    <n v="0"/>
    <x v="1"/>
    <n v="3"/>
    <n v="9"/>
    <s v="Debit Card"/>
    <s v="Female"/>
    <n v="3"/>
    <n v="3"/>
    <x v="0"/>
    <n v="3"/>
    <x v="0"/>
    <n v="10"/>
    <x v="1"/>
    <n v="14"/>
    <n v="1"/>
    <n v="2"/>
    <n v="0"/>
    <n v="145.77000000000001"/>
    <x v="0"/>
    <x v="1"/>
  </r>
  <r>
    <n v="51872"/>
    <x v="1"/>
    <n v="12"/>
    <x v="1"/>
    <n v="1"/>
    <n v="8"/>
    <s v="COD"/>
    <s v="Female"/>
    <n v="3"/>
    <n v="4"/>
    <x v="0"/>
    <n v="3"/>
    <x v="0"/>
    <n v="2"/>
    <x v="1"/>
    <n v="11"/>
    <n v="1"/>
    <n v="11"/>
    <n v="10"/>
    <n v="145.53"/>
    <x v="1"/>
    <x v="1"/>
  </r>
  <r>
    <n v="51873"/>
    <x v="1"/>
    <n v="5"/>
    <x v="0"/>
    <n v="3"/>
    <n v="16"/>
    <s v="E wallet"/>
    <s v="Male"/>
    <n v="2"/>
    <n v="3"/>
    <x v="0"/>
    <n v="1"/>
    <x v="0"/>
    <n v="2"/>
    <x v="1"/>
    <n v="12"/>
    <n v="1"/>
    <n v="1"/>
    <n v="8"/>
    <n v="153.96"/>
    <x v="0"/>
    <x v="0"/>
  </r>
  <r>
    <n v="51874"/>
    <x v="0"/>
    <n v="13"/>
    <x v="2"/>
    <n v="3"/>
    <n v="14"/>
    <s v="COD"/>
    <s v="Male"/>
    <n v="2"/>
    <n v="3"/>
    <x v="0"/>
    <n v="3"/>
    <x v="2"/>
    <n v="4"/>
    <x v="0"/>
    <n v="14"/>
    <n v="0"/>
    <n v="1"/>
    <n v="3"/>
    <n v="167.96"/>
    <x v="2"/>
    <x v="0"/>
  </r>
  <r>
    <n v="51875"/>
    <x v="1"/>
    <n v="11"/>
    <x v="0"/>
    <n v="1"/>
    <n v="6"/>
    <s v="Debit Card"/>
    <s v="Female"/>
    <n v="2"/>
    <n v="1"/>
    <x v="0"/>
    <n v="1"/>
    <x v="0"/>
    <n v="1"/>
    <x v="1"/>
    <n v="13"/>
    <n v="0"/>
    <n v="1"/>
    <n v="8"/>
    <n v="176.25"/>
    <x v="1"/>
    <x v="0"/>
  </r>
  <r>
    <n v="51876"/>
    <x v="1"/>
    <n v="0"/>
    <x v="0"/>
    <n v="1"/>
    <n v="6"/>
    <s v="Debit Card"/>
    <s v="Female"/>
    <n v="3"/>
    <n v="3"/>
    <x v="4"/>
    <n v="5"/>
    <x v="2"/>
    <n v="2"/>
    <x v="1"/>
    <n v="11"/>
    <n v="0"/>
    <n v="1"/>
    <n v="7"/>
    <n v="174.12"/>
    <x v="0"/>
    <x v="0"/>
  </r>
  <r>
    <n v="51877"/>
    <x v="1"/>
    <n v="5"/>
    <x v="0"/>
    <n v="1"/>
    <n v="9"/>
    <s v="Debit Card"/>
    <s v="Female"/>
    <n v="2"/>
    <n v="3"/>
    <x v="4"/>
    <n v="1"/>
    <x v="0"/>
    <n v="4"/>
    <x v="1"/>
    <n v="15"/>
    <n v="6"/>
    <n v="7"/>
    <n v="3"/>
    <n v="211.58999999999997"/>
    <x v="0"/>
    <x v="0"/>
  </r>
  <r>
    <n v="51878"/>
    <x v="1"/>
    <n v="20"/>
    <x v="0"/>
    <n v="3"/>
    <n v="20"/>
    <s v="E wallet"/>
    <s v="Male"/>
    <n v="2"/>
    <n v="3"/>
    <x v="0"/>
    <n v="5"/>
    <x v="0"/>
    <n v="3"/>
    <x v="1"/>
    <n v="12"/>
    <n v="1"/>
    <n v="1"/>
    <n v="7"/>
    <n v="149.6"/>
    <x v="2"/>
    <x v="1"/>
  </r>
  <r>
    <n v="51879"/>
    <x v="1"/>
    <n v="13"/>
    <x v="2"/>
    <n v="3"/>
    <n v="11"/>
    <s v="Debit Card"/>
    <s v="Male"/>
    <n v="2"/>
    <n v="4"/>
    <x v="4"/>
    <n v="5"/>
    <x v="2"/>
    <n v="6"/>
    <x v="0"/>
    <n v="21"/>
    <n v="0"/>
    <n v="1"/>
    <n v="12"/>
    <n v="204.75"/>
    <x v="2"/>
    <x v="0"/>
  </r>
  <r>
    <n v="51880"/>
    <x v="1"/>
    <n v="26"/>
    <x v="0"/>
    <n v="1"/>
    <n v="13"/>
    <s v="Debit Card"/>
    <s v="Male"/>
    <n v="2"/>
    <n v="1"/>
    <x v="5"/>
    <n v="3"/>
    <x v="2"/>
    <n v="4"/>
    <x v="1"/>
    <n v="19"/>
    <n v="0"/>
    <n v="2"/>
    <n v="3"/>
    <n v="248.14"/>
    <x v="3"/>
    <x v="0"/>
  </r>
  <r>
    <n v="51881"/>
    <x v="1"/>
    <n v="14"/>
    <x v="0"/>
    <n v="2"/>
    <n v="16"/>
    <s v="UPI"/>
    <s v="Male"/>
    <n v="3"/>
    <n v="4"/>
    <x v="3"/>
    <n v="1"/>
    <x v="2"/>
    <n v="4"/>
    <x v="1"/>
    <n v="15"/>
    <n v="1"/>
    <n v="12"/>
    <n v="6"/>
    <n v="291.41000000000003"/>
    <x v="2"/>
    <x v="2"/>
  </r>
  <r>
    <n v="51882"/>
    <x v="1"/>
    <n v="30"/>
    <x v="0"/>
    <n v="3"/>
    <n v="22"/>
    <s v="E wallet"/>
    <s v="Male"/>
    <n v="2"/>
    <n v="3"/>
    <x v="0"/>
    <n v="5"/>
    <x v="0"/>
    <n v="9"/>
    <x v="1"/>
    <n v="14"/>
    <n v="2"/>
    <n v="2"/>
    <n v="2"/>
    <n v="154.05000000000001"/>
    <x v="3"/>
    <x v="0"/>
  </r>
  <r>
    <n v="51883"/>
    <x v="1"/>
    <n v="0"/>
    <x v="2"/>
    <n v="1"/>
    <n v="16"/>
    <s v="Debit Card"/>
    <s v="Male"/>
    <n v="2"/>
    <n v="3"/>
    <x v="4"/>
    <n v="5"/>
    <x v="2"/>
    <n v="2"/>
    <x v="1"/>
    <n v="21"/>
    <n v="0"/>
    <n v="1"/>
    <n v="7"/>
    <n v="187.93"/>
    <x v="0"/>
    <x v="0"/>
  </r>
  <r>
    <n v="51884"/>
    <x v="1"/>
    <n v="14"/>
    <x v="0"/>
    <n v="2"/>
    <n v="6"/>
    <s v="UPI"/>
    <s v="Male"/>
    <n v="2"/>
    <n v="4"/>
    <x v="3"/>
    <n v="3"/>
    <x v="2"/>
    <n v="2"/>
    <x v="1"/>
    <n v="12"/>
    <n v="1"/>
    <n v="2"/>
    <n v="10"/>
    <n v="291.89"/>
    <x v="2"/>
    <x v="2"/>
  </r>
  <r>
    <n v="51885"/>
    <x v="1"/>
    <n v="23"/>
    <x v="1"/>
    <n v="3"/>
    <n v="14"/>
    <s v="E wallet"/>
    <s v="Male"/>
    <n v="2"/>
    <n v="3"/>
    <x v="2"/>
    <n v="4"/>
    <x v="2"/>
    <n v="8"/>
    <x v="1"/>
    <n v="15"/>
    <n v="0"/>
    <n v="2"/>
    <n v="2"/>
    <n v="138.75"/>
    <x v="2"/>
    <x v="1"/>
  </r>
  <r>
    <n v="51886"/>
    <x v="0"/>
    <n v="9"/>
    <x v="1"/>
    <n v="1"/>
    <n v="6"/>
    <s v="Debit Card"/>
    <s v="Female"/>
    <n v="3"/>
    <n v="5"/>
    <x v="1"/>
    <n v="4"/>
    <x v="0"/>
    <n v="8"/>
    <x v="0"/>
    <n v="13"/>
    <n v="1"/>
    <n v="3"/>
    <n v="7"/>
    <n v="122.16"/>
    <x v="1"/>
    <x v="1"/>
  </r>
  <r>
    <n v="51887"/>
    <x v="1"/>
    <n v="9"/>
    <x v="2"/>
    <n v="1"/>
    <n v="14"/>
    <s v="Debit Card"/>
    <s v="Female"/>
    <n v="3"/>
    <n v="1"/>
    <x v="4"/>
    <n v="5"/>
    <x v="2"/>
    <n v="10"/>
    <x v="1"/>
    <n v="14"/>
    <n v="0"/>
    <n v="1"/>
    <n v="3"/>
    <n v="217.13"/>
    <x v="1"/>
    <x v="0"/>
  </r>
  <r>
    <n v="51888"/>
    <x v="1"/>
    <n v="11"/>
    <x v="0"/>
    <n v="1"/>
    <n v="6"/>
    <s v="Debit Card"/>
    <s v="Female"/>
    <n v="2"/>
    <n v="3"/>
    <x v="4"/>
    <n v="3"/>
    <x v="0"/>
    <n v="5"/>
    <x v="0"/>
    <n v="14"/>
    <n v="0"/>
    <n v="1"/>
    <n v="0"/>
    <n v="178.61"/>
    <x v="1"/>
    <x v="0"/>
  </r>
  <r>
    <n v="51889"/>
    <x v="1"/>
    <n v="17"/>
    <x v="2"/>
    <n v="1"/>
    <n v="30"/>
    <s v="Credit Card"/>
    <s v="Male"/>
    <n v="2"/>
    <n v="5"/>
    <x v="2"/>
    <n v="3"/>
    <x v="0"/>
    <n v="3"/>
    <x v="1"/>
    <n v="14"/>
    <n v="0"/>
    <n v="1"/>
    <n v="4"/>
    <n v="137.08000000000001"/>
    <x v="2"/>
    <x v="1"/>
  </r>
  <r>
    <n v="51890"/>
    <x v="1"/>
    <n v="20"/>
    <x v="2"/>
    <n v="3"/>
    <n v="9"/>
    <s v="Credit Card"/>
    <s v="Female"/>
    <n v="2"/>
    <n v="3"/>
    <x v="5"/>
    <n v="3"/>
    <x v="2"/>
    <n v="10"/>
    <x v="0"/>
    <n v="12"/>
    <n v="1"/>
    <n v="2"/>
    <n v="13"/>
    <n v="237.7"/>
    <x v="2"/>
    <x v="0"/>
  </r>
  <r>
    <n v="51891"/>
    <x v="1"/>
    <n v="3"/>
    <x v="0"/>
    <n v="3"/>
    <n v="33"/>
    <s v="E wallet"/>
    <s v="Male"/>
    <n v="3"/>
    <n v="3"/>
    <x v="0"/>
    <n v="1"/>
    <x v="2"/>
    <n v="8"/>
    <x v="1"/>
    <n v="23"/>
    <n v="2"/>
    <n v="7"/>
    <n v="7"/>
    <n v="153.04"/>
    <x v="0"/>
    <x v="0"/>
  </r>
  <r>
    <n v="51892"/>
    <x v="1"/>
    <n v="2"/>
    <x v="1"/>
    <n v="3"/>
    <n v="14"/>
    <s v="Debit Card"/>
    <s v="Male"/>
    <n v="3"/>
    <n v="3"/>
    <x v="1"/>
    <n v="3"/>
    <x v="0"/>
    <n v="2"/>
    <x v="1"/>
    <n v="11"/>
    <n v="1"/>
    <n v="1"/>
    <n v="0"/>
    <n v="126.41999999999999"/>
    <x v="0"/>
    <x v="1"/>
  </r>
  <r>
    <n v="51893"/>
    <x v="0"/>
    <n v="5"/>
    <x v="2"/>
    <n v="1"/>
    <n v="25"/>
    <s v="CC"/>
    <s v="Male"/>
    <n v="3"/>
    <n v="1"/>
    <x v="1"/>
    <n v="3"/>
    <x v="2"/>
    <n v="7"/>
    <x v="0"/>
    <n v="12"/>
    <n v="0"/>
    <n v="2"/>
    <n v="2"/>
    <n v="127.59"/>
    <x v="0"/>
    <x v="1"/>
  </r>
  <r>
    <n v="51894"/>
    <x v="1"/>
    <n v="16"/>
    <x v="2"/>
    <n v="3"/>
    <n v="21"/>
    <s v="Debit Card"/>
    <s v="Male"/>
    <n v="2"/>
    <n v="4"/>
    <x v="0"/>
    <n v="1"/>
    <x v="2"/>
    <n v="4"/>
    <x v="1"/>
    <n v="18"/>
    <n v="1"/>
    <n v="2"/>
    <n v="2"/>
    <n v="168.04"/>
    <x v="2"/>
    <x v="0"/>
  </r>
  <r>
    <n v="51895"/>
    <x v="1"/>
    <n v="7"/>
    <x v="0"/>
    <n v="1"/>
    <n v="14"/>
    <s v="Credit Card"/>
    <s v="Female"/>
    <n v="3"/>
    <n v="3"/>
    <x v="0"/>
    <n v="3"/>
    <x v="0"/>
    <n v="4"/>
    <x v="1"/>
    <n v="11"/>
    <n v="0"/>
    <n v="4"/>
    <n v="3"/>
    <n v="161.41999999999999"/>
    <x v="1"/>
    <x v="0"/>
  </r>
  <r>
    <n v="51896"/>
    <x v="1"/>
    <n v="0"/>
    <x v="1"/>
    <n v="1"/>
    <n v="14"/>
    <s v="CC"/>
    <s v="Male"/>
    <n v="2"/>
    <n v="3"/>
    <x v="1"/>
    <n v="5"/>
    <x v="2"/>
    <n v="2"/>
    <x v="1"/>
    <n v="14"/>
    <n v="1"/>
    <n v="1"/>
    <n v="2"/>
    <n v="125"/>
    <x v="0"/>
    <x v="1"/>
  </r>
  <r>
    <n v="51897"/>
    <x v="1"/>
    <n v="12"/>
    <x v="0"/>
    <n v="2"/>
    <n v="9"/>
    <s v="UPI"/>
    <s v="Female"/>
    <n v="2"/>
    <n v="1"/>
    <x v="0"/>
    <n v="4"/>
    <x v="2"/>
    <n v="10"/>
    <x v="1"/>
    <n v="15"/>
    <n v="0"/>
    <n v="3"/>
    <n v="6"/>
    <n v="163.89"/>
    <x v="1"/>
    <x v="0"/>
  </r>
  <r>
    <n v="51898"/>
    <x v="1"/>
    <n v="29"/>
    <x v="0"/>
    <n v="1"/>
    <n v="15"/>
    <s v="Credit Card"/>
    <s v="Male"/>
    <n v="2"/>
    <n v="3"/>
    <x v="5"/>
    <n v="1"/>
    <x v="2"/>
    <n v="8"/>
    <x v="1"/>
    <n v="11"/>
    <n v="0"/>
    <n v="1"/>
    <n v="3"/>
    <n v="211.02999999999997"/>
    <x v="3"/>
    <x v="0"/>
  </r>
  <r>
    <n v="51899"/>
    <x v="1"/>
    <n v="13"/>
    <x v="1"/>
    <n v="1"/>
    <n v="14"/>
    <s v="CC"/>
    <s v="Female"/>
    <n v="2"/>
    <n v="4"/>
    <x v="1"/>
    <n v="1"/>
    <x v="0"/>
    <n v="1"/>
    <x v="0"/>
    <n v="20"/>
    <n v="0"/>
    <n v="2"/>
    <n v="3"/>
    <n v="123.41999999999999"/>
    <x v="2"/>
    <x v="1"/>
  </r>
  <r>
    <n v="51900"/>
    <x v="1"/>
    <n v="0"/>
    <x v="0"/>
    <n v="1"/>
    <n v="13"/>
    <s v="Credit Card"/>
    <s v="Female"/>
    <n v="2"/>
    <n v="4"/>
    <x v="0"/>
    <n v="5"/>
    <x v="0"/>
    <n v="9"/>
    <x v="1"/>
    <n v="19"/>
    <n v="1"/>
    <n v="1"/>
    <n v="7"/>
    <n v="168.11"/>
    <x v="0"/>
    <x v="0"/>
  </r>
  <r>
    <n v="51901"/>
    <x v="1"/>
    <n v="9"/>
    <x v="1"/>
    <n v="3"/>
    <n v="16"/>
    <s v="E wallet"/>
    <s v="Male"/>
    <n v="2"/>
    <n v="3"/>
    <x v="1"/>
    <n v="4"/>
    <x v="2"/>
    <n v="2"/>
    <x v="1"/>
    <n v="14"/>
    <n v="2"/>
    <n v="2"/>
    <n v="2"/>
    <n v="122.97"/>
    <x v="1"/>
    <x v="1"/>
  </r>
  <r>
    <n v="51902"/>
    <x v="1"/>
    <n v="26"/>
    <x v="1"/>
    <n v="1"/>
    <n v="14"/>
    <s v="Debit Card"/>
    <s v="Male"/>
    <n v="2"/>
    <n v="3"/>
    <x v="0"/>
    <n v="1"/>
    <x v="0"/>
    <n v="3"/>
    <x v="1"/>
    <n v="17"/>
    <n v="2"/>
    <n v="2"/>
    <n v="2"/>
    <n v="124.5"/>
    <x v="3"/>
    <x v="1"/>
  </r>
  <r>
    <n v="51903"/>
    <x v="1"/>
    <n v="8"/>
    <x v="2"/>
    <n v="1"/>
    <n v="8"/>
    <s v="Debit Card"/>
    <s v="Female"/>
    <n v="3"/>
    <n v="3"/>
    <x v="0"/>
    <n v="5"/>
    <x v="2"/>
    <n v="3"/>
    <x v="1"/>
    <n v="11"/>
    <n v="1"/>
    <n v="1"/>
    <n v="0"/>
    <n v="150.93"/>
    <x v="1"/>
    <x v="0"/>
  </r>
  <r>
    <n v="51904"/>
    <x v="1"/>
    <n v="5"/>
    <x v="2"/>
    <n v="1"/>
    <n v="30"/>
    <s v="Debit Card"/>
    <s v="Male"/>
    <n v="3"/>
    <n v="3"/>
    <x v="0"/>
    <n v="1"/>
    <x v="2"/>
    <n v="2"/>
    <x v="1"/>
    <n v="15"/>
    <n v="1"/>
    <n v="4"/>
    <n v="7"/>
    <n v="153.09"/>
    <x v="0"/>
    <x v="0"/>
  </r>
  <r>
    <n v="51905"/>
    <x v="1"/>
    <n v="11"/>
    <x v="1"/>
    <n v="1"/>
    <n v="8"/>
    <s v="CC"/>
    <s v="Male"/>
    <n v="3"/>
    <n v="3"/>
    <x v="1"/>
    <n v="3"/>
    <x v="2"/>
    <n v="7"/>
    <x v="0"/>
    <n v="13"/>
    <n v="0"/>
    <n v="1"/>
    <n v="1"/>
    <n v="130.57"/>
    <x v="1"/>
    <x v="1"/>
  </r>
  <r>
    <n v="51906"/>
    <x v="1"/>
    <n v="7"/>
    <x v="0"/>
    <n v="1"/>
    <n v="14"/>
    <s v="Debit Card"/>
    <s v="Female"/>
    <n v="2"/>
    <n v="3"/>
    <x v="0"/>
    <n v="5"/>
    <x v="2"/>
    <n v="4"/>
    <x v="1"/>
    <n v="14"/>
    <n v="1"/>
    <n v="1"/>
    <n v="0"/>
    <n v="151.21"/>
    <x v="1"/>
    <x v="0"/>
  </r>
  <r>
    <n v="51907"/>
    <x v="1"/>
    <n v="25"/>
    <x v="0"/>
    <n v="3"/>
    <n v="9"/>
    <s v="E wallet"/>
    <s v="Male"/>
    <n v="2"/>
    <n v="4"/>
    <x v="5"/>
    <n v="5"/>
    <x v="2"/>
    <n v="2"/>
    <x v="1"/>
    <n v="11"/>
    <n v="1"/>
    <n v="1"/>
    <n v="16"/>
    <n v="268.56"/>
    <x v="3"/>
    <x v="2"/>
  </r>
  <r>
    <n v="51908"/>
    <x v="0"/>
    <n v="0"/>
    <x v="1"/>
    <n v="1"/>
    <n v="6"/>
    <s v="UPI"/>
    <s v="Male"/>
    <n v="3"/>
    <n v="3"/>
    <x v="1"/>
    <n v="1"/>
    <x v="0"/>
    <n v="2"/>
    <x v="0"/>
    <n v="13"/>
    <n v="6"/>
    <n v="7"/>
    <n v="8"/>
    <n v="126.86000000000001"/>
    <x v="0"/>
    <x v="1"/>
  </r>
  <r>
    <n v="51909"/>
    <x v="1"/>
    <n v="0"/>
    <x v="0"/>
    <n v="3"/>
    <n v="32"/>
    <s v="Credit Card"/>
    <s v="Female"/>
    <n v="2"/>
    <n v="3"/>
    <x v="0"/>
    <n v="1"/>
    <x v="0"/>
    <n v="2"/>
    <x v="1"/>
    <n v="23"/>
    <n v="0"/>
    <n v="1"/>
    <n v="4"/>
    <n v="161.80000000000001"/>
    <x v="0"/>
    <x v="0"/>
  </r>
  <r>
    <n v="51910"/>
    <x v="1"/>
    <n v="18"/>
    <x v="0"/>
    <n v="3"/>
    <n v="8"/>
    <s v="COD"/>
    <s v="Male"/>
    <n v="2"/>
    <n v="5"/>
    <x v="0"/>
    <n v="3"/>
    <x v="0"/>
    <n v="1"/>
    <x v="1"/>
    <n v="13"/>
    <n v="1"/>
    <n v="3"/>
    <n v="1"/>
    <n v="166.32"/>
    <x v="2"/>
    <x v="0"/>
  </r>
  <r>
    <n v="51911"/>
    <x v="1"/>
    <n v="0"/>
    <x v="1"/>
    <n v="1"/>
    <n v="16"/>
    <s v="Credit Card"/>
    <s v="Male"/>
    <n v="3"/>
    <n v="1"/>
    <x v="1"/>
    <n v="3"/>
    <x v="0"/>
    <n v="2"/>
    <x v="1"/>
    <n v="18"/>
    <n v="0"/>
    <n v="1"/>
    <n v="2"/>
    <n v="135.05000000000001"/>
    <x v="0"/>
    <x v="1"/>
  </r>
  <r>
    <n v="51912"/>
    <x v="0"/>
    <n v="10"/>
    <x v="2"/>
    <n v="3"/>
    <n v="33"/>
    <s v="Debit Card"/>
    <s v="Female"/>
    <n v="3"/>
    <n v="1"/>
    <x v="0"/>
    <n v="3"/>
    <x v="0"/>
    <n v="5"/>
    <x v="0"/>
    <n v="12"/>
    <n v="0"/>
    <n v="1"/>
    <n v="3"/>
    <n v="163.97"/>
    <x v="1"/>
    <x v="0"/>
  </r>
  <r>
    <n v="51913"/>
    <x v="1"/>
    <n v="7"/>
    <x v="0"/>
    <n v="3"/>
    <n v="8"/>
    <s v="UPI"/>
    <s v="Male"/>
    <n v="2"/>
    <n v="3"/>
    <x v="0"/>
    <n v="1"/>
    <x v="0"/>
    <n v="2"/>
    <x v="1"/>
    <n v="22"/>
    <n v="0"/>
    <n v="1"/>
    <n v="4"/>
    <n v="162.74"/>
    <x v="1"/>
    <x v="0"/>
  </r>
  <r>
    <n v="51914"/>
    <x v="0"/>
    <n v="18"/>
    <x v="0"/>
    <n v="1"/>
    <n v="8"/>
    <s v="Credit Card"/>
    <s v="Male"/>
    <n v="3"/>
    <n v="3"/>
    <x v="3"/>
    <n v="5"/>
    <x v="2"/>
    <n v="6"/>
    <x v="0"/>
    <n v="15"/>
    <n v="1"/>
    <n v="1"/>
    <n v="4"/>
    <n v="298.58999999999997"/>
    <x v="2"/>
    <x v="2"/>
  </r>
  <r>
    <n v="51915"/>
    <x v="1"/>
    <n v="9"/>
    <x v="2"/>
    <n v="3"/>
    <n v="14"/>
    <s v="Debit Card"/>
    <s v="Male"/>
    <n v="3"/>
    <n v="4"/>
    <x v="4"/>
    <n v="5"/>
    <x v="0"/>
    <n v="2"/>
    <x v="1"/>
    <n v="15"/>
    <n v="0"/>
    <n v="1"/>
    <n v="9"/>
    <n v="175.87"/>
    <x v="1"/>
    <x v="0"/>
  </r>
  <r>
    <n v="51916"/>
    <x v="1"/>
    <n v="25"/>
    <x v="2"/>
    <n v="1"/>
    <n v="25"/>
    <s v="Credit Card"/>
    <s v="Male"/>
    <n v="2"/>
    <n v="3"/>
    <x v="2"/>
    <n v="1"/>
    <x v="2"/>
    <n v="1"/>
    <x v="1"/>
    <n v="18"/>
    <n v="1"/>
    <n v="1"/>
    <n v="2"/>
    <n v="142.58000000000001"/>
    <x v="3"/>
    <x v="1"/>
  </r>
  <r>
    <n v="51917"/>
    <x v="1"/>
    <n v="0"/>
    <x v="2"/>
    <n v="1"/>
    <n v="6"/>
    <s v="Debit Card"/>
    <s v="Female"/>
    <n v="3"/>
    <n v="5"/>
    <x v="2"/>
    <n v="1"/>
    <x v="2"/>
    <n v="4"/>
    <x v="1"/>
    <n v="14"/>
    <n v="2"/>
    <n v="2"/>
    <n v="0"/>
    <n v="143.63999999999999"/>
    <x v="0"/>
    <x v="1"/>
  </r>
  <r>
    <n v="51918"/>
    <x v="1"/>
    <n v="2"/>
    <x v="1"/>
    <n v="1"/>
    <n v="33"/>
    <s v="Credit Card"/>
    <s v="Female"/>
    <n v="3"/>
    <n v="3"/>
    <x v="0"/>
    <n v="3"/>
    <x v="2"/>
    <n v="5"/>
    <x v="1"/>
    <n v="12"/>
    <n v="0"/>
    <n v="1"/>
    <n v="1"/>
    <n v="143.35"/>
    <x v="0"/>
    <x v="1"/>
  </r>
  <r>
    <n v="51919"/>
    <x v="0"/>
    <n v="0"/>
    <x v="0"/>
    <n v="3"/>
    <n v="14"/>
    <s v="COD"/>
    <s v="Male"/>
    <n v="2"/>
    <n v="4"/>
    <x v="0"/>
    <n v="5"/>
    <x v="0"/>
    <n v="7"/>
    <x v="1"/>
    <n v="17"/>
    <n v="0"/>
    <n v="1"/>
    <n v="2"/>
    <n v="153.26"/>
    <x v="0"/>
    <x v="0"/>
  </r>
  <r>
    <n v="51920"/>
    <x v="1"/>
    <n v="7"/>
    <x v="1"/>
    <n v="1"/>
    <n v="6"/>
    <s v="Debit Card"/>
    <s v="Female"/>
    <n v="3"/>
    <n v="1"/>
    <x v="1"/>
    <n v="1"/>
    <x v="0"/>
    <n v="3"/>
    <x v="1"/>
    <n v="16"/>
    <n v="1"/>
    <n v="1"/>
    <n v="3"/>
    <n v="132.80000000000001"/>
    <x v="1"/>
    <x v="1"/>
  </r>
  <r>
    <n v="51921"/>
    <x v="1"/>
    <n v="27"/>
    <x v="0"/>
    <n v="1"/>
    <n v="25"/>
    <s v="Credit Card"/>
    <s v="Female"/>
    <n v="3"/>
    <n v="3"/>
    <x v="0"/>
    <n v="5"/>
    <x v="2"/>
    <n v="10"/>
    <x v="0"/>
    <n v="11"/>
    <n v="0"/>
    <n v="1"/>
    <n v="4"/>
    <n v="154.85"/>
    <x v="3"/>
    <x v="0"/>
  </r>
  <r>
    <n v="51922"/>
    <x v="1"/>
    <n v="0"/>
    <x v="2"/>
    <n v="3"/>
    <n v="14"/>
    <s v="E wallet"/>
    <s v="Male"/>
    <n v="2"/>
    <n v="3"/>
    <x v="0"/>
    <n v="1"/>
    <x v="2"/>
    <n v="1"/>
    <x v="1"/>
    <n v="19"/>
    <n v="1"/>
    <n v="1"/>
    <n v="1"/>
    <n v="143.41999999999999"/>
    <x v="0"/>
    <x v="1"/>
  </r>
  <r>
    <n v="51923"/>
    <x v="1"/>
    <n v="10"/>
    <x v="1"/>
    <n v="1"/>
    <n v="16"/>
    <s v="Debit Card"/>
    <s v="Female"/>
    <n v="3"/>
    <n v="3"/>
    <x v="1"/>
    <n v="5"/>
    <x v="2"/>
    <n v="1"/>
    <x v="0"/>
    <n v="13"/>
    <n v="4"/>
    <n v="4"/>
    <n v="3"/>
    <n v="127.82"/>
    <x v="1"/>
    <x v="1"/>
  </r>
  <r>
    <n v="51924"/>
    <x v="1"/>
    <n v="11"/>
    <x v="2"/>
    <n v="1"/>
    <n v="8"/>
    <s v="Debit Card"/>
    <s v="Female"/>
    <n v="3"/>
    <n v="1"/>
    <x v="0"/>
    <n v="5"/>
    <x v="0"/>
    <n v="7"/>
    <x v="0"/>
    <n v="12"/>
    <n v="0"/>
    <n v="4"/>
    <n v="12"/>
    <n v="159.80000000000001"/>
    <x v="1"/>
    <x v="0"/>
  </r>
  <r>
    <n v="51925"/>
    <x v="1"/>
    <n v="7"/>
    <x v="1"/>
    <n v="1"/>
    <n v="8"/>
    <s v="Credit Card"/>
    <s v="Female"/>
    <n v="2"/>
    <n v="4"/>
    <x v="2"/>
    <n v="5"/>
    <x v="0"/>
    <n v="2"/>
    <x v="1"/>
    <n v="11"/>
    <n v="1"/>
    <n v="1"/>
    <n v="3"/>
    <n v="143.81"/>
    <x v="1"/>
    <x v="1"/>
  </r>
  <r>
    <n v="51926"/>
    <x v="1"/>
    <n v="8"/>
    <x v="1"/>
    <n v="3"/>
    <n v="14"/>
    <s v="Debit Card"/>
    <s v="Female"/>
    <n v="3"/>
    <n v="3"/>
    <x v="1"/>
    <n v="1"/>
    <x v="2"/>
    <n v="2"/>
    <x v="1"/>
    <n v="16"/>
    <n v="1"/>
    <n v="1"/>
    <n v="2"/>
    <n v="125.72"/>
    <x v="1"/>
    <x v="1"/>
  </r>
  <r>
    <n v="51927"/>
    <x v="1"/>
    <n v="3"/>
    <x v="1"/>
    <n v="1"/>
    <n v="6"/>
    <s v="Debit Card"/>
    <s v="Male"/>
    <n v="2"/>
    <n v="5"/>
    <x v="2"/>
    <n v="3"/>
    <x v="2"/>
    <n v="4"/>
    <x v="1"/>
    <n v="21"/>
    <n v="1"/>
    <n v="1"/>
    <n v="2"/>
    <n v="138.33000000000001"/>
    <x v="0"/>
    <x v="1"/>
  </r>
  <r>
    <n v="51928"/>
    <x v="1"/>
    <n v="13"/>
    <x v="2"/>
    <n v="1"/>
    <n v="8"/>
    <s v="Credit Card"/>
    <s v="Female"/>
    <n v="2"/>
    <n v="1"/>
    <x v="0"/>
    <n v="4"/>
    <x v="2"/>
    <n v="2"/>
    <x v="1"/>
    <n v="24"/>
    <n v="0"/>
    <n v="3"/>
    <n v="7"/>
    <n v="142.44"/>
    <x v="2"/>
    <x v="1"/>
  </r>
  <r>
    <n v="51929"/>
    <x v="1"/>
    <n v="7"/>
    <x v="0"/>
    <n v="3"/>
    <n v="14"/>
    <s v="Debit Card"/>
    <s v="Female"/>
    <n v="3"/>
    <n v="3"/>
    <x v="0"/>
    <n v="5"/>
    <x v="2"/>
    <n v="6"/>
    <x v="1"/>
    <n v="17"/>
    <n v="1"/>
    <n v="1"/>
    <n v="2"/>
    <n v="165"/>
    <x v="1"/>
    <x v="0"/>
  </r>
  <r>
    <n v="51930"/>
    <x v="1"/>
    <n v="15"/>
    <x v="2"/>
    <n v="1"/>
    <n v="14"/>
    <s v="Debit Card"/>
    <s v="Male"/>
    <n v="3"/>
    <n v="3"/>
    <x v="3"/>
    <n v="1"/>
    <x v="2"/>
    <n v="2"/>
    <x v="1"/>
    <n v="13"/>
    <n v="1"/>
    <n v="14"/>
    <n v="9"/>
    <n v="284.3"/>
    <x v="2"/>
    <x v="2"/>
  </r>
  <r>
    <n v="51931"/>
    <x v="0"/>
    <n v="9"/>
    <x v="0"/>
    <n v="1"/>
    <n v="12"/>
    <s v="Debit Card"/>
    <s v="Male"/>
    <n v="3"/>
    <n v="1"/>
    <x v="2"/>
    <n v="5"/>
    <x v="2"/>
    <n v="2"/>
    <x v="0"/>
    <n v="21"/>
    <n v="0"/>
    <n v="1"/>
    <n v="0"/>
    <n v="116.00999999999999"/>
    <x v="1"/>
    <x v="1"/>
  </r>
  <r>
    <n v="51932"/>
    <x v="1"/>
    <n v="0"/>
    <x v="2"/>
    <n v="1"/>
    <n v="15"/>
    <s v="Debit Card"/>
    <s v="Male"/>
    <n v="3"/>
    <n v="4"/>
    <x v="1"/>
    <n v="4"/>
    <x v="2"/>
    <n v="2"/>
    <x v="1"/>
    <n v="11"/>
    <n v="0"/>
    <n v="1"/>
    <n v="0"/>
    <n v="126.94"/>
    <x v="0"/>
    <x v="1"/>
  </r>
  <r>
    <n v="51933"/>
    <x v="1"/>
    <n v="25"/>
    <x v="1"/>
    <n v="1"/>
    <n v="17"/>
    <s v="Debit Card"/>
    <s v="Female"/>
    <n v="3"/>
    <n v="3"/>
    <x v="0"/>
    <n v="3"/>
    <x v="2"/>
    <n v="9"/>
    <x v="1"/>
    <n v="20"/>
    <n v="1"/>
    <n v="1"/>
    <n v="4"/>
    <n v="131.49"/>
    <x v="3"/>
    <x v="1"/>
  </r>
  <r>
    <n v="51934"/>
    <x v="1"/>
    <n v="23"/>
    <x v="0"/>
    <n v="1"/>
    <n v="8"/>
    <s v="Credit Card"/>
    <s v="Male"/>
    <n v="3"/>
    <n v="3"/>
    <x v="5"/>
    <n v="3"/>
    <x v="2"/>
    <n v="6"/>
    <x v="1"/>
    <n v="16"/>
    <n v="1"/>
    <n v="1"/>
    <n v="3"/>
    <n v="276.39"/>
    <x v="2"/>
    <x v="2"/>
  </r>
  <r>
    <n v="51935"/>
    <x v="0"/>
    <n v="0"/>
    <x v="1"/>
    <n v="1"/>
    <n v="14"/>
    <s v="Debit Card"/>
    <s v="Female"/>
    <n v="2"/>
    <n v="4"/>
    <x v="1"/>
    <n v="5"/>
    <x v="2"/>
    <n v="2"/>
    <x v="0"/>
    <n v="11"/>
    <n v="0"/>
    <n v="1"/>
    <n v="0"/>
    <n v="123.19"/>
    <x v="0"/>
    <x v="1"/>
  </r>
  <r>
    <n v="51936"/>
    <x v="1"/>
    <n v="6"/>
    <x v="0"/>
    <n v="1"/>
    <n v="13"/>
    <s v="Credit Card"/>
    <s v="Male"/>
    <n v="2"/>
    <n v="3"/>
    <x v="4"/>
    <n v="3"/>
    <x v="2"/>
    <n v="1"/>
    <x v="1"/>
    <n v="11"/>
    <n v="1"/>
    <n v="3"/>
    <n v="3"/>
    <n v="216.91000000000003"/>
    <x v="0"/>
    <x v="0"/>
  </r>
  <r>
    <n v="51937"/>
    <x v="0"/>
    <n v="0"/>
    <x v="0"/>
    <n v="3"/>
    <n v="22"/>
    <s v="E wallet"/>
    <s v="Female"/>
    <n v="3"/>
    <n v="3"/>
    <x v="0"/>
    <n v="5"/>
    <x v="0"/>
    <n v="6"/>
    <x v="1"/>
    <n v="15"/>
    <n v="1"/>
    <n v="1"/>
    <n v="2"/>
    <n v="153.24"/>
    <x v="0"/>
    <x v="0"/>
  </r>
  <r>
    <n v="51938"/>
    <x v="1"/>
    <n v="20"/>
    <x v="0"/>
    <n v="1"/>
    <n v="8"/>
    <s v="UPI"/>
    <s v="Female"/>
    <n v="2"/>
    <n v="3"/>
    <x v="5"/>
    <n v="1"/>
    <x v="2"/>
    <n v="2"/>
    <x v="0"/>
    <n v="11"/>
    <n v="1"/>
    <n v="3"/>
    <n v="0"/>
    <n v="267.52"/>
    <x v="2"/>
    <x v="2"/>
  </r>
  <r>
    <n v="51939"/>
    <x v="1"/>
    <n v="9"/>
    <x v="0"/>
    <n v="1"/>
    <n v="6"/>
    <s v="UPI"/>
    <s v="Female"/>
    <n v="2"/>
    <n v="3"/>
    <x v="0"/>
    <n v="4"/>
    <x v="2"/>
    <n v="1"/>
    <x v="1"/>
    <n v="15"/>
    <n v="1"/>
    <n v="1"/>
    <n v="5"/>
    <n v="152.28"/>
    <x v="1"/>
    <x v="0"/>
  </r>
  <r>
    <n v="51940"/>
    <x v="1"/>
    <n v="2"/>
    <x v="1"/>
    <n v="1"/>
    <n v="29"/>
    <s v="Debit Card"/>
    <s v="Male"/>
    <n v="3"/>
    <n v="1"/>
    <x v="1"/>
    <n v="3"/>
    <x v="2"/>
    <n v="2"/>
    <x v="1"/>
    <n v="24"/>
    <n v="1"/>
    <n v="1"/>
    <n v="7"/>
    <n v="127"/>
    <x v="0"/>
    <x v="1"/>
  </r>
  <r>
    <n v="51941"/>
    <x v="0"/>
    <n v="20"/>
    <x v="0"/>
    <n v="1"/>
    <n v="8"/>
    <s v="Debit Card"/>
    <s v="Male"/>
    <n v="2"/>
    <n v="3"/>
    <x v="3"/>
    <n v="4"/>
    <x v="0"/>
    <n v="8"/>
    <x v="0"/>
    <n v="15"/>
    <n v="7"/>
    <n v="13"/>
    <n v="8"/>
    <n v="292.45999999999998"/>
    <x v="2"/>
    <x v="2"/>
  </r>
  <r>
    <n v="51942"/>
    <x v="1"/>
    <n v="8"/>
    <x v="1"/>
    <n v="1"/>
    <n v="14"/>
    <s v="Debit Card"/>
    <s v="Female"/>
    <n v="2"/>
    <n v="1"/>
    <x v="1"/>
    <n v="3"/>
    <x v="0"/>
    <n v="4"/>
    <x v="1"/>
    <n v="13"/>
    <n v="2"/>
    <n v="2"/>
    <n v="2"/>
    <n v="125.06"/>
    <x v="1"/>
    <x v="1"/>
  </r>
  <r>
    <n v="51943"/>
    <x v="1"/>
    <n v="15"/>
    <x v="0"/>
    <n v="1"/>
    <n v="6"/>
    <s v="Debit Card"/>
    <s v="Female"/>
    <n v="2"/>
    <n v="4"/>
    <x v="0"/>
    <n v="1"/>
    <x v="2"/>
    <n v="10"/>
    <x v="0"/>
    <n v="13"/>
    <n v="0"/>
    <n v="1"/>
    <n v="2"/>
    <n v="160.62"/>
    <x v="2"/>
    <x v="0"/>
  </r>
  <r>
    <n v="51944"/>
    <x v="0"/>
    <n v="0"/>
    <x v="1"/>
    <n v="1"/>
    <n v="8"/>
    <s v="Credit Card"/>
    <s v="Male"/>
    <n v="2"/>
    <n v="3"/>
    <x v="2"/>
    <n v="3"/>
    <x v="0"/>
    <n v="7"/>
    <x v="1"/>
    <n v="17"/>
    <n v="2"/>
    <n v="2"/>
    <n v="1"/>
    <n v="143.82"/>
    <x v="0"/>
    <x v="1"/>
  </r>
  <r>
    <n v="51945"/>
    <x v="1"/>
    <n v="9"/>
    <x v="1"/>
    <n v="2"/>
    <n v="19"/>
    <s v="UPI"/>
    <s v="Male"/>
    <n v="2"/>
    <n v="3"/>
    <x v="1"/>
    <n v="4"/>
    <x v="2"/>
    <n v="5"/>
    <x v="1"/>
    <n v="13"/>
    <n v="1"/>
    <n v="1"/>
    <n v="4"/>
    <n v="121.43"/>
    <x v="1"/>
    <x v="1"/>
  </r>
  <r>
    <n v="51946"/>
    <x v="1"/>
    <n v="5"/>
    <x v="0"/>
    <n v="1"/>
    <n v="10"/>
    <s v="Debit Card"/>
    <s v="Female"/>
    <n v="3"/>
    <n v="4"/>
    <x v="0"/>
    <n v="3"/>
    <x v="2"/>
    <n v="2"/>
    <x v="1"/>
    <n v="12"/>
    <n v="5"/>
    <n v="6"/>
    <n v="8"/>
    <n v="161.62"/>
    <x v="0"/>
    <x v="0"/>
  </r>
  <r>
    <n v="51947"/>
    <x v="1"/>
    <n v="13"/>
    <x v="2"/>
    <n v="1"/>
    <n v="22"/>
    <s v="Credit Card"/>
    <s v="Male"/>
    <n v="2"/>
    <n v="4"/>
    <x v="0"/>
    <n v="3"/>
    <x v="0"/>
    <n v="7"/>
    <x v="1"/>
    <n v="14"/>
    <n v="0"/>
    <n v="1"/>
    <n v="0"/>
    <n v="150.94"/>
    <x v="2"/>
    <x v="0"/>
  </r>
  <r>
    <n v="51948"/>
    <x v="1"/>
    <n v="3"/>
    <x v="0"/>
    <n v="1"/>
    <n v="8"/>
    <s v="Credit Card"/>
    <s v="Female"/>
    <n v="2"/>
    <n v="4"/>
    <x v="0"/>
    <n v="1"/>
    <x v="0"/>
    <n v="6"/>
    <x v="0"/>
    <n v="24"/>
    <n v="1"/>
    <n v="1"/>
    <n v="0"/>
    <n v="168.77"/>
    <x v="0"/>
    <x v="0"/>
  </r>
  <r>
    <n v="51949"/>
    <x v="1"/>
    <n v="9"/>
    <x v="1"/>
    <n v="1"/>
    <n v="8"/>
    <s v="Debit Card"/>
    <s v="Female"/>
    <n v="3"/>
    <n v="4"/>
    <x v="1"/>
    <n v="3"/>
    <x v="0"/>
    <n v="2"/>
    <x v="1"/>
    <n v="14"/>
    <n v="1"/>
    <n v="1"/>
    <n v="0"/>
    <n v="122.74000000000001"/>
    <x v="1"/>
    <x v="1"/>
  </r>
  <r>
    <n v="51950"/>
    <x v="1"/>
    <n v="15"/>
    <x v="1"/>
    <n v="1"/>
    <n v="35"/>
    <s v="Debit Card"/>
    <s v="Male"/>
    <n v="3"/>
    <n v="3"/>
    <x v="0"/>
    <n v="4"/>
    <x v="2"/>
    <n v="2"/>
    <x v="1"/>
    <n v="13"/>
    <n v="5"/>
    <n v="7"/>
    <n v="8"/>
    <n v="144.34"/>
    <x v="2"/>
    <x v="1"/>
  </r>
  <r>
    <n v="51951"/>
    <x v="1"/>
    <n v="11"/>
    <x v="2"/>
    <n v="1"/>
    <n v="18"/>
    <s v="Debit Card"/>
    <s v="Male"/>
    <n v="0"/>
    <n v="4"/>
    <x v="0"/>
    <n v="5"/>
    <x v="2"/>
    <n v="3"/>
    <x v="1"/>
    <n v="15"/>
    <n v="1"/>
    <n v="1"/>
    <n v="2"/>
    <n v="162.88"/>
    <x v="1"/>
    <x v="0"/>
  </r>
  <r>
    <n v="51952"/>
    <x v="1"/>
    <n v="7"/>
    <x v="2"/>
    <n v="1"/>
    <n v="14"/>
    <s v="Debit Card"/>
    <s v="Female"/>
    <n v="3"/>
    <n v="4"/>
    <x v="1"/>
    <n v="1"/>
    <x v="0"/>
    <n v="2"/>
    <x v="1"/>
    <n v="16"/>
    <n v="1"/>
    <n v="1"/>
    <n v="3"/>
    <n v="125.53"/>
    <x v="1"/>
    <x v="1"/>
  </r>
  <r>
    <n v="51953"/>
    <x v="0"/>
    <n v="12"/>
    <x v="0"/>
    <n v="3"/>
    <n v="17"/>
    <s v="E wallet"/>
    <s v="Female"/>
    <n v="2"/>
    <n v="3"/>
    <x v="4"/>
    <n v="1"/>
    <x v="2"/>
    <n v="2"/>
    <x v="1"/>
    <n v="18"/>
    <n v="0"/>
    <n v="7"/>
    <n v="7"/>
    <n v="176.54"/>
    <x v="1"/>
    <x v="0"/>
  </r>
  <r>
    <n v="51954"/>
    <x v="0"/>
    <n v="18"/>
    <x v="0"/>
    <n v="3"/>
    <n v="8"/>
    <s v="Credit Card"/>
    <s v="Male"/>
    <n v="2"/>
    <n v="3"/>
    <x v="0"/>
    <n v="1"/>
    <x v="0"/>
    <n v="5"/>
    <x v="1"/>
    <n v="16"/>
    <n v="1"/>
    <n v="7"/>
    <n v="3"/>
    <n v="151.6"/>
    <x v="2"/>
    <x v="0"/>
  </r>
  <r>
    <n v="51955"/>
    <x v="1"/>
    <n v="16"/>
    <x v="0"/>
    <n v="1"/>
    <n v="20"/>
    <s v="Debit Card"/>
    <s v="Male"/>
    <n v="3"/>
    <n v="3"/>
    <x v="5"/>
    <n v="5"/>
    <x v="2"/>
    <n v="7"/>
    <x v="1"/>
    <n v="24"/>
    <n v="1"/>
    <n v="1"/>
    <n v="0"/>
    <n v="271.58999999999997"/>
    <x v="2"/>
    <x v="2"/>
  </r>
  <r>
    <n v="51956"/>
    <x v="1"/>
    <n v="0"/>
    <x v="0"/>
    <n v="1"/>
    <n v="11"/>
    <s v="Cash on Delivery"/>
    <s v="Male"/>
    <n v="2"/>
    <n v="4"/>
    <x v="4"/>
    <n v="1"/>
    <x v="2"/>
    <n v="2"/>
    <x v="0"/>
    <n v="16"/>
    <n v="1"/>
    <n v="1"/>
    <n v="3"/>
    <n v="228.07999999999998"/>
    <x v="0"/>
    <x v="0"/>
  </r>
  <r>
    <n v="51957"/>
    <x v="1"/>
    <n v="8"/>
    <x v="0"/>
    <n v="1"/>
    <n v="13"/>
    <s v="UPI"/>
    <s v="Male"/>
    <n v="2"/>
    <n v="3"/>
    <x v="4"/>
    <n v="3"/>
    <x v="0"/>
    <n v="4"/>
    <x v="1"/>
    <n v="21"/>
    <n v="0"/>
    <n v="1"/>
    <n v="6"/>
    <n v="202.21"/>
    <x v="1"/>
    <x v="0"/>
  </r>
  <r>
    <n v="51958"/>
    <x v="1"/>
    <n v="1"/>
    <x v="1"/>
    <n v="3"/>
    <n v="8"/>
    <s v="E wallet"/>
    <s v="Female"/>
    <n v="2"/>
    <n v="3"/>
    <x v="0"/>
    <n v="4"/>
    <x v="2"/>
    <n v="2"/>
    <x v="0"/>
    <n v="20"/>
    <n v="6"/>
    <n v="7"/>
    <n v="5"/>
    <n v="147.79"/>
    <x v="0"/>
    <x v="1"/>
  </r>
  <r>
    <n v="51959"/>
    <x v="1"/>
    <n v="7"/>
    <x v="1"/>
    <n v="2"/>
    <n v="9"/>
    <s v="UPI"/>
    <s v="Male"/>
    <n v="2"/>
    <n v="3"/>
    <x v="2"/>
    <n v="1"/>
    <x v="2"/>
    <n v="1"/>
    <x v="1"/>
    <n v="19"/>
    <n v="1"/>
    <n v="1"/>
    <n v="2"/>
    <n v="137.37"/>
    <x v="1"/>
    <x v="1"/>
  </r>
  <r>
    <n v="51960"/>
    <x v="0"/>
    <n v="0"/>
    <x v="2"/>
    <n v="1"/>
    <n v="14"/>
    <s v="CC"/>
    <s v="Female"/>
    <n v="2"/>
    <n v="4"/>
    <x v="1"/>
    <n v="3"/>
    <x v="2"/>
    <n v="2"/>
    <x v="0"/>
    <n v="14"/>
    <n v="0"/>
    <n v="1"/>
    <n v="7"/>
    <n v="123.66"/>
    <x v="0"/>
    <x v="1"/>
  </r>
  <r>
    <n v="51961"/>
    <x v="1"/>
    <n v="9"/>
    <x v="2"/>
    <n v="1"/>
    <n v="9"/>
    <s v="Credit Card"/>
    <s v="Male"/>
    <n v="2"/>
    <n v="3"/>
    <x v="2"/>
    <n v="1"/>
    <x v="2"/>
    <n v="2"/>
    <x v="1"/>
    <n v="11"/>
    <n v="0"/>
    <n v="1"/>
    <n v="0"/>
    <n v="117.06"/>
    <x v="1"/>
    <x v="1"/>
  </r>
  <r>
    <n v="51962"/>
    <x v="1"/>
    <n v="24"/>
    <x v="0"/>
    <n v="3"/>
    <n v="32"/>
    <s v="E wallet"/>
    <s v="Female"/>
    <n v="3"/>
    <n v="3"/>
    <x v="5"/>
    <n v="3"/>
    <x v="2"/>
    <n v="3"/>
    <x v="1"/>
    <n v="14"/>
    <n v="1"/>
    <n v="4"/>
    <n v="17"/>
    <n v="263.07"/>
    <x v="2"/>
    <x v="2"/>
  </r>
  <r>
    <n v="51963"/>
    <x v="1"/>
    <n v="17"/>
    <x v="0"/>
    <n v="1"/>
    <n v="10"/>
    <s v="Credit Card"/>
    <s v="Male"/>
    <n v="2"/>
    <n v="3"/>
    <x v="0"/>
    <n v="4"/>
    <x v="0"/>
    <n v="10"/>
    <x v="1"/>
    <n v="12"/>
    <n v="1"/>
    <n v="2"/>
    <n v="3"/>
    <n v="159.33000000000001"/>
    <x v="2"/>
    <x v="0"/>
  </r>
  <r>
    <n v="51964"/>
    <x v="1"/>
    <n v="0"/>
    <x v="1"/>
    <n v="1"/>
    <n v="8"/>
    <s v="CC"/>
    <s v="Male"/>
    <n v="3"/>
    <n v="1"/>
    <x v="1"/>
    <n v="5"/>
    <x v="0"/>
    <n v="8"/>
    <x v="1"/>
    <n v="13"/>
    <n v="0"/>
    <n v="1"/>
    <n v="1"/>
    <n v="134.24"/>
    <x v="0"/>
    <x v="1"/>
  </r>
  <r>
    <n v="51965"/>
    <x v="1"/>
    <n v="6"/>
    <x v="1"/>
    <n v="3"/>
    <n v="6"/>
    <s v="Credit Card"/>
    <s v="Male"/>
    <n v="2"/>
    <n v="1"/>
    <x v="0"/>
    <n v="5"/>
    <x v="2"/>
    <n v="2"/>
    <x v="1"/>
    <n v="22"/>
    <n v="0"/>
    <n v="1"/>
    <n v="8"/>
    <n v="140.37"/>
    <x v="0"/>
    <x v="1"/>
  </r>
  <r>
    <n v="51966"/>
    <x v="1"/>
    <n v="8"/>
    <x v="1"/>
    <n v="1"/>
    <n v="14"/>
    <s v="CC"/>
    <s v="Female"/>
    <n v="2"/>
    <n v="4"/>
    <x v="1"/>
    <n v="5"/>
    <x v="0"/>
    <n v="2"/>
    <x v="1"/>
    <n v="11"/>
    <n v="0"/>
    <n v="1"/>
    <n v="1"/>
    <n v="125.59"/>
    <x v="1"/>
    <x v="1"/>
  </r>
  <r>
    <n v="51967"/>
    <x v="1"/>
    <n v="9"/>
    <x v="0"/>
    <n v="3"/>
    <n v="6"/>
    <s v="Debit Card"/>
    <s v="Male"/>
    <n v="2"/>
    <n v="3"/>
    <x v="0"/>
    <n v="1"/>
    <x v="2"/>
    <n v="2"/>
    <x v="0"/>
    <n v="14"/>
    <n v="3"/>
    <n v="4"/>
    <n v="11"/>
    <n v="162.01"/>
    <x v="1"/>
    <x v="0"/>
  </r>
  <r>
    <n v="51968"/>
    <x v="1"/>
    <n v="5"/>
    <x v="1"/>
    <n v="3"/>
    <n v="19"/>
    <s v="Debit Card"/>
    <s v="Male"/>
    <n v="3"/>
    <n v="3"/>
    <x v="0"/>
    <n v="1"/>
    <x v="2"/>
    <n v="3"/>
    <x v="1"/>
    <n v="11"/>
    <n v="0"/>
    <n v="1"/>
    <n v="3"/>
    <n v="144.03"/>
    <x v="0"/>
    <x v="1"/>
  </r>
  <r>
    <n v="51969"/>
    <x v="1"/>
    <n v="3"/>
    <x v="2"/>
    <n v="1"/>
    <n v="11"/>
    <s v="Debit Card"/>
    <s v="Male"/>
    <n v="3"/>
    <n v="4"/>
    <x v="2"/>
    <n v="1"/>
    <x v="2"/>
    <n v="10"/>
    <x v="1"/>
    <n v="12"/>
    <n v="0"/>
    <n v="1"/>
    <n v="3"/>
    <n v="137.61000000000001"/>
    <x v="0"/>
    <x v="1"/>
  </r>
  <r>
    <n v="51970"/>
    <x v="1"/>
    <n v="26"/>
    <x v="0"/>
    <n v="3"/>
    <n v="13"/>
    <s v="E wallet"/>
    <s v="Female"/>
    <n v="3"/>
    <n v="4"/>
    <x v="4"/>
    <n v="1"/>
    <x v="2"/>
    <n v="8"/>
    <x v="0"/>
    <n v="18"/>
    <n v="0"/>
    <n v="1"/>
    <n v="3"/>
    <n v="209.33999999999997"/>
    <x v="3"/>
    <x v="0"/>
  </r>
  <r>
    <n v="51971"/>
    <x v="1"/>
    <n v="18"/>
    <x v="0"/>
    <n v="3"/>
    <n v="15"/>
    <s v="E wallet"/>
    <s v="Male"/>
    <n v="3"/>
    <n v="3"/>
    <x v="4"/>
    <n v="5"/>
    <x v="2"/>
    <n v="5"/>
    <x v="0"/>
    <n v="12"/>
    <n v="0"/>
    <n v="1"/>
    <n v="2"/>
    <n v="207.61"/>
    <x v="2"/>
    <x v="0"/>
  </r>
  <r>
    <n v="51972"/>
    <x v="1"/>
    <n v="5"/>
    <x v="0"/>
    <n v="1"/>
    <n v="14"/>
    <s v="Credit Card"/>
    <s v="Female"/>
    <n v="3"/>
    <n v="1"/>
    <x v="0"/>
    <n v="3"/>
    <x v="2"/>
    <n v="6"/>
    <x v="1"/>
    <n v="12"/>
    <n v="1"/>
    <n v="1"/>
    <n v="3"/>
    <n v="151.75"/>
    <x v="0"/>
    <x v="0"/>
  </r>
  <r>
    <n v="51973"/>
    <x v="1"/>
    <n v="25"/>
    <x v="2"/>
    <n v="1"/>
    <n v="31"/>
    <s v="Credit Card"/>
    <s v="Female"/>
    <n v="2"/>
    <n v="4"/>
    <x v="5"/>
    <n v="1"/>
    <x v="2"/>
    <n v="4"/>
    <x v="1"/>
    <n v="22"/>
    <n v="0"/>
    <n v="2"/>
    <n v="0"/>
    <n v="238.26"/>
    <x v="3"/>
    <x v="0"/>
  </r>
  <r>
    <n v="51974"/>
    <x v="1"/>
    <n v="10"/>
    <x v="0"/>
    <n v="3"/>
    <n v="22"/>
    <s v="E wallet"/>
    <s v="Male"/>
    <n v="3"/>
    <n v="4"/>
    <x v="0"/>
    <n v="3"/>
    <x v="2"/>
    <n v="5"/>
    <x v="1"/>
    <n v="19"/>
    <n v="1"/>
    <n v="1"/>
    <n v="0"/>
    <n v="163.34"/>
    <x v="1"/>
    <x v="0"/>
  </r>
  <r>
    <n v="51975"/>
    <x v="1"/>
    <n v="1"/>
    <x v="1"/>
    <n v="2"/>
    <n v="14"/>
    <s v="Credit Card"/>
    <s v="Male"/>
    <n v="3"/>
    <n v="4"/>
    <x v="2"/>
    <n v="1"/>
    <x v="2"/>
    <n v="2"/>
    <x v="1"/>
    <n v="13"/>
    <n v="1"/>
    <n v="1"/>
    <n v="4"/>
    <n v="149.36000000000001"/>
    <x v="0"/>
    <x v="1"/>
  </r>
  <r>
    <n v="51976"/>
    <x v="1"/>
    <n v="0"/>
    <x v="1"/>
    <n v="1"/>
    <n v="6"/>
    <s v="Debit Card"/>
    <s v="Male"/>
    <n v="2"/>
    <n v="4"/>
    <x v="0"/>
    <n v="1"/>
    <x v="2"/>
    <n v="7"/>
    <x v="1"/>
    <n v="22"/>
    <n v="2"/>
    <n v="2"/>
    <n v="2"/>
    <n v="147.75"/>
    <x v="0"/>
    <x v="1"/>
  </r>
  <r>
    <n v="51977"/>
    <x v="1"/>
    <n v="17"/>
    <x v="1"/>
    <n v="1"/>
    <n v="14"/>
    <s v="Debit Card"/>
    <s v="Male"/>
    <n v="3"/>
    <n v="1"/>
    <x v="1"/>
    <n v="1"/>
    <x v="2"/>
    <n v="3"/>
    <x v="0"/>
    <n v="24"/>
    <n v="1"/>
    <n v="1"/>
    <n v="2"/>
    <n v="128.18"/>
    <x v="2"/>
    <x v="1"/>
  </r>
  <r>
    <n v="51978"/>
    <x v="1"/>
    <n v="15"/>
    <x v="2"/>
    <n v="1"/>
    <n v="14"/>
    <s v="CC"/>
    <s v="Male"/>
    <n v="2"/>
    <n v="3"/>
    <x v="1"/>
    <n v="1"/>
    <x v="0"/>
    <n v="6"/>
    <x v="0"/>
    <n v="14"/>
    <n v="1"/>
    <n v="2"/>
    <n v="2"/>
    <n v="125.15"/>
    <x v="2"/>
    <x v="1"/>
  </r>
  <r>
    <n v="51979"/>
    <x v="1"/>
    <n v="9"/>
    <x v="1"/>
    <n v="2"/>
    <n v="14"/>
    <s v="Debit Card"/>
    <s v="Male"/>
    <n v="3"/>
    <n v="4"/>
    <x v="1"/>
    <n v="5"/>
    <x v="2"/>
    <n v="1"/>
    <x v="1"/>
    <n v="21"/>
    <n v="0"/>
    <n v="1"/>
    <n v="3"/>
    <n v="123.41999999999999"/>
    <x v="1"/>
    <x v="1"/>
  </r>
  <r>
    <n v="51980"/>
    <x v="1"/>
    <n v="0"/>
    <x v="1"/>
    <n v="3"/>
    <n v="9"/>
    <s v="UPI"/>
    <s v="Male"/>
    <n v="3"/>
    <n v="3"/>
    <x v="0"/>
    <n v="5"/>
    <x v="2"/>
    <n v="2"/>
    <x v="0"/>
    <n v="18"/>
    <n v="0"/>
    <n v="1"/>
    <n v="3"/>
    <n v="141.94"/>
    <x v="0"/>
    <x v="1"/>
  </r>
  <r>
    <n v="51981"/>
    <x v="1"/>
    <n v="8"/>
    <x v="0"/>
    <n v="1"/>
    <n v="15"/>
    <s v="Debit Card"/>
    <s v="Female"/>
    <n v="3"/>
    <n v="4"/>
    <x v="4"/>
    <n v="3"/>
    <x v="2"/>
    <n v="2"/>
    <x v="0"/>
    <n v="20"/>
    <n v="3"/>
    <n v="5"/>
    <n v="15"/>
    <n v="206.85000000000002"/>
    <x v="1"/>
    <x v="0"/>
  </r>
  <r>
    <n v="51982"/>
    <x v="0"/>
    <n v="9"/>
    <x v="2"/>
    <n v="1"/>
    <n v="31"/>
    <s v="Debit Card"/>
    <s v="Female"/>
    <n v="3"/>
    <n v="3"/>
    <x v="1"/>
    <n v="4"/>
    <x v="2"/>
    <n v="2"/>
    <x v="0"/>
    <n v="19"/>
    <n v="6"/>
    <n v="7"/>
    <n v="8"/>
    <n v="120.22"/>
    <x v="1"/>
    <x v="1"/>
  </r>
  <r>
    <n v="51983"/>
    <x v="1"/>
    <n v="5"/>
    <x v="2"/>
    <n v="1"/>
    <n v="6"/>
    <s v="Debit Card"/>
    <s v="Male"/>
    <n v="3"/>
    <n v="3"/>
    <x v="1"/>
    <n v="1"/>
    <x v="2"/>
    <n v="1"/>
    <x v="1"/>
    <n v="12"/>
    <n v="1"/>
    <n v="1"/>
    <n v="2"/>
    <n v="123.13999999999999"/>
    <x v="0"/>
    <x v="1"/>
  </r>
  <r>
    <n v="51984"/>
    <x v="1"/>
    <n v="0"/>
    <x v="1"/>
    <n v="3"/>
    <n v="10"/>
    <s v="E wallet"/>
    <s v="Male"/>
    <n v="2"/>
    <n v="4"/>
    <x v="0"/>
    <n v="5"/>
    <x v="2"/>
    <n v="2"/>
    <x v="1"/>
    <n v="12"/>
    <n v="1"/>
    <n v="1"/>
    <n v="3"/>
    <n v="142.56"/>
    <x v="0"/>
    <x v="1"/>
  </r>
  <r>
    <n v="51985"/>
    <x v="1"/>
    <n v="22"/>
    <x v="1"/>
    <n v="1"/>
    <n v="6"/>
    <s v="COD"/>
    <s v="Female"/>
    <n v="2"/>
    <n v="3"/>
    <x v="2"/>
    <n v="5"/>
    <x v="2"/>
    <n v="3"/>
    <x v="1"/>
    <n v="16"/>
    <n v="0"/>
    <n v="1"/>
    <n v="2"/>
    <n v="135.80000000000001"/>
    <x v="2"/>
    <x v="1"/>
  </r>
  <r>
    <n v="51986"/>
    <x v="1"/>
    <n v="0"/>
    <x v="2"/>
    <n v="1"/>
    <n v="10"/>
    <s v="Debit Card"/>
    <s v="Male"/>
    <n v="2"/>
    <n v="4"/>
    <x v="1"/>
    <n v="1"/>
    <x v="2"/>
    <n v="1"/>
    <x v="1"/>
    <n v="17"/>
    <n v="0"/>
    <n v="3"/>
    <n v="4"/>
    <n v="131.62"/>
    <x v="0"/>
    <x v="1"/>
  </r>
  <r>
    <n v="51987"/>
    <x v="1"/>
    <n v="5"/>
    <x v="2"/>
    <n v="3"/>
    <n v="11"/>
    <s v="Debit Card"/>
    <s v="Male"/>
    <n v="2"/>
    <n v="3"/>
    <x v="0"/>
    <n v="4"/>
    <x v="2"/>
    <n v="2"/>
    <x v="1"/>
    <n v="14"/>
    <n v="2"/>
    <n v="5"/>
    <n v="3"/>
    <n v="165.24"/>
    <x v="0"/>
    <x v="0"/>
  </r>
  <r>
    <n v="51988"/>
    <x v="1"/>
    <n v="11"/>
    <x v="1"/>
    <n v="3"/>
    <n v="15"/>
    <s v="E wallet"/>
    <s v="Male"/>
    <n v="3"/>
    <n v="4"/>
    <x v="1"/>
    <n v="4"/>
    <x v="2"/>
    <n v="1"/>
    <x v="1"/>
    <n v="19"/>
    <n v="0"/>
    <n v="1"/>
    <n v="2"/>
    <n v="128.99"/>
    <x v="1"/>
    <x v="1"/>
  </r>
  <r>
    <n v="51989"/>
    <x v="1"/>
    <n v="15"/>
    <x v="0"/>
    <n v="1"/>
    <n v="9"/>
    <s v="Debit Card"/>
    <s v="Female"/>
    <n v="3"/>
    <n v="1"/>
    <x v="0"/>
    <n v="1"/>
    <x v="2"/>
    <n v="3"/>
    <x v="0"/>
    <n v="13"/>
    <n v="1"/>
    <n v="1"/>
    <n v="3"/>
    <n v="152.31"/>
    <x v="2"/>
    <x v="0"/>
  </r>
  <r>
    <n v="51990"/>
    <x v="1"/>
    <n v="4"/>
    <x v="1"/>
    <n v="1"/>
    <n v="14"/>
    <s v="Debit Card"/>
    <s v="Male"/>
    <n v="2"/>
    <n v="3"/>
    <x v="1"/>
    <n v="1"/>
    <x v="2"/>
    <n v="4"/>
    <x v="0"/>
    <n v="19"/>
    <n v="0"/>
    <n v="1"/>
    <n v="2"/>
    <n v="123.56"/>
    <x v="0"/>
    <x v="1"/>
  </r>
  <r>
    <n v="51991"/>
    <x v="0"/>
    <n v="0"/>
    <x v="1"/>
    <n v="3"/>
    <n v="6"/>
    <s v="CC"/>
    <s v="Female"/>
    <n v="3"/>
    <n v="4"/>
    <x v="1"/>
    <n v="3"/>
    <x v="2"/>
    <n v="7"/>
    <x v="0"/>
    <n v="19"/>
    <n v="1"/>
    <n v="1"/>
    <n v="2"/>
    <n v="128"/>
    <x v="0"/>
    <x v="1"/>
  </r>
  <r>
    <n v="51992"/>
    <x v="1"/>
    <n v="26"/>
    <x v="0"/>
    <n v="3"/>
    <n v="14"/>
    <s v="E wallet"/>
    <s v="Male"/>
    <n v="3"/>
    <n v="3"/>
    <x v="5"/>
    <n v="1"/>
    <x v="2"/>
    <n v="6"/>
    <x v="1"/>
    <n v="14"/>
    <n v="2"/>
    <n v="2"/>
    <n v="3"/>
    <n v="218.36"/>
    <x v="3"/>
    <x v="0"/>
  </r>
  <r>
    <n v="51993"/>
    <x v="1"/>
    <n v="8"/>
    <x v="0"/>
    <n v="1"/>
    <n v="31"/>
    <s v="Cash on Delivery"/>
    <s v="Male"/>
    <n v="3"/>
    <n v="4"/>
    <x v="4"/>
    <n v="4"/>
    <x v="2"/>
    <n v="4"/>
    <x v="1"/>
    <n v="16"/>
    <n v="2"/>
    <n v="4"/>
    <n v="8"/>
    <n v="209.02999999999997"/>
    <x v="1"/>
    <x v="0"/>
  </r>
  <r>
    <n v="51994"/>
    <x v="1"/>
    <n v="10"/>
    <x v="2"/>
    <n v="3"/>
    <n v="27"/>
    <s v="CC"/>
    <s v="Female"/>
    <n v="3"/>
    <n v="3"/>
    <x v="1"/>
    <n v="1"/>
    <x v="2"/>
    <n v="6"/>
    <x v="1"/>
    <n v="15"/>
    <n v="1"/>
    <n v="1"/>
    <n v="0"/>
    <n v="129.72999999999999"/>
    <x v="1"/>
    <x v="1"/>
  </r>
  <r>
    <n v="51995"/>
    <x v="1"/>
    <n v="26"/>
    <x v="0"/>
    <n v="1"/>
    <n v="29"/>
    <s v="Debit Card"/>
    <s v="Female"/>
    <n v="3"/>
    <n v="3"/>
    <x v="5"/>
    <n v="1"/>
    <x v="0"/>
    <n v="7"/>
    <x v="1"/>
    <n v="18"/>
    <n v="3"/>
    <n v="2"/>
    <n v="8"/>
    <n v="242.75"/>
    <x v="3"/>
    <x v="0"/>
  </r>
  <r>
    <n v="51996"/>
    <x v="1"/>
    <n v="16"/>
    <x v="2"/>
    <n v="1"/>
    <n v="6"/>
    <s v="Debit Card"/>
    <s v="Female"/>
    <n v="2"/>
    <n v="3"/>
    <x v="0"/>
    <n v="1"/>
    <x v="2"/>
    <n v="5"/>
    <x v="1"/>
    <n v="13"/>
    <n v="1"/>
    <n v="2"/>
    <n v="2"/>
    <n v="155.62"/>
    <x v="2"/>
    <x v="0"/>
  </r>
  <r>
    <n v="51997"/>
    <x v="1"/>
    <n v="20"/>
    <x v="1"/>
    <n v="3"/>
    <n v="8"/>
    <s v="E wallet"/>
    <s v="Female"/>
    <n v="2"/>
    <n v="3"/>
    <x v="0"/>
    <n v="1"/>
    <x v="2"/>
    <n v="1"/>
    <x v="0"/>
    <n v="22"/>
    <n v="3"/>
    <n v="7"/>
    <n v="7"/>
    <n v="145.37"/>
    <x v="2"/>
    <x v="1"/>
  </r>
  <r>
    <n v="51998"/>
    <x v="1"/>
    <n v="10"/>
    <x v="2"/>
    <n v="3"/>
    <n v="25"/>
    <s v="Credit Card"/>
    <s v="Male"/>
    <n v="2"/>
    <n v="3"/>
    <x v="4"/>
    <n v="4"/>
    <x v="0"/>
    <n v="2"/>
    <x v="0"/>
    <n v="13"/>
    <n v="0"/>
    <n v="1"/>
    <n v="9"/>
    <n v="176.42"/>
    <x v="1"/>
    <x v="0"/>
  </r>
  <r>
    <n v="51999"/>
    <x v="1"/>
    <n v="23"/>
    <x v="2"/>
    <n v="1"/>
    <n v="8"/>
    <s v="Debit Card"/>
    <s v="Male"/>
    <n v="3"/>
    <n v="3"/>
    <x v="5"/>
    <n v="5"/>
    <x v="2"/>
    <n v="2"/>
    <x v="1"/>
    <n v="11"/>
    <n v="1"/>
    <n v="14"/>
    <n v="7"/>
    <n v="279.24"/>
    <x v="2"/>
    <x v="2"/>
  </r>
  <r>
    <n v="52000"/>
    <x v="1"/>
    <n v="12"/>
    <x v="0"/>
    <n v="2"/>
    <n v="8"/>
    <s v="Debit Card"/>
    <s v="Female"/>
    <n v="2"/>
    <n v="4"/>
    <x v="0"/>
    <n v="1"/>
    <x v="2"/>
    <n v="9"/>
    <x v="1"/>
    <n v="11"/>
    <n v="1"/>
    <n v="1"/>
    <n v="4"/>
    <n v="152.04"/>
    <x v="1"/>
    <x v="0"/>
  </r>
  <r>
    <n v="52001"/>
    <x v="1"/>
    <n v="9"/>
    <x v="1"/>
    <n v="2"/>
    <n v="9"/>
    <s v="UPI"/>
    <s v="Male"/>
    <n v="2"/>
    <n v="3"/>
    <x v="1"/>
    <n v="4"/>
    <x v="2"/>
    <n v="4"/>
    <x v="0"/>
    <n v="11"/>
    <n v="0"/>
    <n v="1"/>
    <n v="3"/>
    <n v="122.77000000000001"/>
    <x v="1"/>
    <x v="1"/>
  </r>
  <r>
    <n v="52002"/>
    <x v="0"/>
    <n v="0"/>
    <x v="1"/>
    <n v="1"/>
    <n v="31"/>
    <s v="Debit Card"/>
    <s v="Male"/>
    <n v="3"/>
    <n v="3"/>
    <x v="1"/>
    <n v="1"/>
    <x v="0"/>
    <n v="2"/>
    <x v="0"/>
    <n v="24"/>
    <n v="0"/>
    <n v="1"/>
    <n v="1"/>
    <n v="127.94999999999999"/>
    <x v="0"/>
    <x v="1"/>
  </r>
  <r>
    <n v="52003"/>
    <x v="1"/>
    <n v="2"/>
    <x v="1"/>
    <n v="1"/>
    <n v="14"/>
    <s v="CC"/>
    <s v="Female"/>
    <n v="3"/>
    <n v="4"/>
    <x v="1"/>
    <n v="1"/>
    <x v="2"/>
    <n v="7"/>
    <x v="1"/>
    <n v="14"/>
    <n v="1"/>
    <n v="1"/>
    <n v="3"/>
    <n v="125.32"/>
    <x v="0"/>
    <x v="1"/>
  </r>
  <r>
    <n v="52004"/>
    <x v="1"/>
    <n v="17"/>
    <x v="1"/>
    <n v="1"/>
    <n v="14"/>
    <s v="Debit Card"/>
    <s v="Male"/>
    <n v="3"/>
    <n v="3"/>
    <x v="1"/>
    <n v="5"/>
    <x v="2"/>
    <n v="2"/>
    <x v="0"/>
    <n v="13"/>
    <n v="5"/>
    <n v="7"/>
    <n v="1"/>
    <n v="125.59"/>
    <x v="2"/>
    <x v="1"/>
  </r>
  <r>
    <n v="52005"/>
    <x v="1"/>
    <n v="1"/>
    <x v="1"/>
    <n v="3"/>
    <n v="11"/>
    <s v="Credit Card"/>
    <s v="Male"/>
    <n v="3"/>
    <n v="3"/>
    <x v="0"/>
    <n v="1"/>
    <x v="0"/>
    <n v="2"/>
    <x v="1"/>
    <n v="14"/>
    <n v="0"/>
    <n v="1"/>
    <n v="2"/>
    <n v="149.08000000000001"/>
    <x v="0"/>
    <x v="1"/>
  </r>
  <r>
    <n v="52006"/>
    <x v="0"/>
    <n v="20"/>
    <x v="2"/>
    <n v="1"/>
    <n v="14"/>
    <s v="Debit Card"/>
    <s v="Male"/>
    <n v="2"/>
    <n v="4"/>
    <x v="1"/>
    <n v="1"/>
    <x v="2"/>
    <n v="10"/>
    <x v="0"/>
    <n v="14"/>
    <n v="1"/>
    <n v="1"/>
    <n v="0"/>
    <n v="123.80000000000001"/>
    <x v="2"/>
    <x v="1"/>
  </r>
  <r>
    <n v="52007"/>
    <x v="1"/>
    <n v="16"/>
    <x v="1"/>
    <n v="1"/>
    <n v="14"/>
    <s v="Debit Card"/>
    <s v="Female"/>
    <n v="2"/>
    <n v="3"/>
    <x v="0"/>
    <n v="4"/>
    <x v="2"/>
    <n v="5"/>
    <x v="1"/>
    <n v="21"/>
    <n v="1"/>
    <n v="1"/>
    <n v="0"/>
    <n v="147.65"/>
    <x v="2"/>
    <x v="1"/>
  </r>
  <r>
    <n v="52008"/>
    <x v="0"/>
    <n v="9"/>
    <x v="1"/>
    <n v="3"/>
    <n v="8"/>
    <s v="CC"/>
    <s v="Female"/>
    <n v="2"/>
    <n v="4"/>
    <x v="1"/>
    <n v="3"/>
    <x v="0"/>
    <n v="2"/>
    <x v="1"/>
    <n v="13"/>
    <n v="1"/>
    <n v="1"/>
    <n v="2"/>
    <n v="120.44"/>
    <x v="1"/>
    <x v="1"/>
  </r>
  <r>
    <n v="52009"/>
    <x v="0"/>
    <n v="0"/>
    <x v="1"/>
    <n v="1"/>
    <n v="24"/>
    <s v="UPI"/>
    <s v="Female"/>
    <n v="3"/>
    <n v="3"/>
    <x v="1"/>
    <n v="1"/>
    <x v="0"/>
    <n v="2"/>
    <x v="1"/>
    <n v="19"/>
    <n v="1"/>
    <n v="1"/>
    <n v="0"/>
    <n v="126.93"/>
    <x v="0"/>
    <x v="1"/>
  </r>
  <r>
    <n v="52010"/>
    <x v="1"/>
    <n v="9"/>
    <x v="0"/>
    <n v="1"/>
    <n v="20"/>
    <s v="Debit Card"/>
    <s v="Male"/>
    <n v="3"/>
    <n v="3"/>
    <x v="0"/>
    <n v="1"/>
    <x v="2"/>
    <n v="1"/>
    <x v="0"/>
    <n v="17"/>
    <n v="2"/>
    <n v="4"/>
    <n v="11"/>
    <n v="165.86"/>
    <x v="1"/>
    <x v="0"/>
  </r>
  <r>
    <n v="52011"/>
    <x v="1"/>
    <n v="20"/>
    <x v="1"/>
    <n v="3"/>
    <n v="8"/>
    <s v="Debit Card"/>
    <s v="Female"/>
    <n v="3"/>
    <n v="4"/>
    <x v="1"/>
    <n v="1"/>
    <x v="0"/>
    <n v="2"/>
    <x v="0"/>
    <n v="18"/>
    <n v="0"/>
    <n v="1"/>
    <n v="2"/>
    <n v="132.94"/>
    <x v="2"/>
    <x v="1"/>
  </r>
  <r>
    <n v="52012"/>
    <x v="0"/>
    <n v="0"/>
    <x v="1"/>
    <n v="1"/>
    <n v="9"/>
    <s v="Debit Card"/>
    <s v="Female"/>
    <n v="2"/>
    <n v="3"/>
    <x v="0"/>
    <n v="3"/>
    <x v="2"/>
    <n v="1"/>
    <x v="0"/>
    <n v="19"/>
    <n v="1"/>
    <n v="1"/>
    <n v="2"/>
    <n v="141.71"/>
    <x v="0"/>
    <x v="1"/>
  </r>
  <r>
    <n v="52013"/>
    <x v="0"/>
    <n v="4"/>
    <x v="1"/>
    <n v="1"/>
    <n v="8"/>
    <s v="Debit Card"/>
    <s v="Female"/>
    <n v="3"/>
    <n v="5"/>
    <x v="1"/>
    <n v="1"/>
    <x v="2"/>
    <n v="5"/>
    <x v="0"/>
    <n v="13"/>
    <n v="0"/>
    <n v="1"/>
    <n v="0"/>
    <n v="127.78"/>
    <x v="0"/>
    <x v="1"/>
  </r>
  <r>
    <n v="52014"/>
    <x v="1"/>
    <n v="1"/>
    <x v="1"/>
    <n v="1"/>
    <n v="14"/>
    <s v="CC"/>
    <s v="Female"/>
    <n v="3"/>
    <n v="3"/>
    <x v="1"/>
    <n v="3"/>
    <x v="2"/>
    <n v="6"/>
    <x v="1"/>
    <n v="18"/>
    <n v="0"/>
    <n v="2"/>
    <n v="2"/>
    <n v="123.77000000000001"/>
    <x v="0"/>
    <x v="1"/>
  </r>
  <r>
    <n v="52015"/>
    <x v="0"/>
    <n v="2"/>
    <x v="1"/>
    <n v="1"/>
    <n v="14"/>
    <s v="CC"/>
    <s v="Male"/>
    <n v="3"/>
    <n v="3"/>
    <x v="1"/>
    <n v="5"/>
    <x v="2"/>
    <n v="8"/>
    <x v="0"/>
    <n v="21"/>
    <n v="1"/>
    <n v="2"/>
    <n v="2"/>
    <n v="124.03999999999999"/>
    <x v="0"/>
    <x v="1"/>
  </r>
  <r>
    <n v="52016"/>
    <x v="1"/>
    <n v="0"/>
    <x v="1"/>
    <n v="1"/>
    <n v="14"/>
    <s v="Debit Card"/>
    <s v="Female"/>
    <n v="3"/>
    <n v="3"/>
    <x v="1"/>
    <n v="3"/>
    <x v="0"/>
    <n v="2"/>
    <x v="1"/>
    <n v="19"/>
    <n v="0"/>
    <n v="1"/>
    <n v="0"/>
    <n v="123.18"/>
    <x v="0"/>
    <x v="1"/>
  </r>
  <r>
    <n v="52017"/>
    <x v="1"/>
    <n v="9"/>
    <x v="0"/>
    <n v="1"/>
    <n v="16"/>
    <s v="Debit Card"/>
    <s v="Male"/>
    <n v="2"/>
    <n v="3"/>
    <x v="1"/>
    <n v="4"/>
    <x v="2"/>
    <n v="2"/>
    <x v="1"/>
    <n v="14"/>
    <n v="1"/>
    <n v="1"/>
    <n v="0"/>
    <n v="120.08000000000001"/>
    <x v="1"/>
    <x v="1"/>
  </r>
  <r>
    <n v="52018"/>
    <x v="1"/>
    <n v="15"/>
    <x v="0"/>
    <n v="3"/>
    <n v="20"/>
    <s v="Credit Card"/>
    <s v="Female"/>
    <n v="3"/>
    <n v="4"/>
    <x v="0"/>
    <n v="3"/>
    <x v="0"/>
    <n v="8"/>
    <x v="1"/>
    <n v="17"/>
    <n v="1"/>
    <n v="1"/>
    <n v="3"/>
    <n v="162.44"/>
    <x v="2"/>
    <x v="0"/>
  </r>
  <r>
    <n v="52019"/>
    <x v="1"/>
    <n v="6"/>
    <x v="1"/>
    <n v="1"/>
    <n v="6"/>
    <s v="UPI"/>
    <s v="Male"/>
    <n v="3"/>
    <n v="4"/>
    <x v="1"/>
    <n v="5"/>
    <x v="0"/>
    <n v="4"/>
    <x v="0"/>
    <n v="11"/>
    <n v="1"/>
    <n v="1"/>
    <n v="2"/>
    <n v="127.99000000000001"/>
    <x v="0"/>
    <x v="1"/>
  </r>
  <r>
    <n v="52020"/>
    <x v="1"/>
    <n v="30"/>
    <x v="0"/>
    <n v="1"/>
    <n v="11"/>
    <s v="Cash on Delivery"/>
    <s v="Female"/>
    <n v="2"/>
    <n v="4"/>
    <x v="4"/>
    <n v="4"/>
    <x v="2"/>
    <n v="3"/>
    <x v="0"/>
    <n v="13"/>
    <n v="1"/>
    <n v="1"/>
    <n v="4"/>
    <n v="205.52"/>
    <x v="3"/>
    <x v="0"/>
  </r>
  <r>
    <n v="52021"/>
    <x v="1"/>
    <n v="4"/>
    <x v="1"/>
    <n v="3"/>
    <n v="14"/>
    <s v="Debit Card"/>
    <s v="Male"/>
    <n v="2"/>
    <n v="4"/>
    <x v="1"/>
    <n v="3"/>
    <x v="2"/>
    <n v="4"/>
    <x v="1"/>
    <n v="15"/>
    <n v="2"/>
    <n v="5"/>
    <n v="2"/>
    <n v="123.28999999999999"/>
    <x v="0"/>
    <x v="1"/>
  </r>
  <r>
    <n v="52022"/>
    <x v="1"/>
    <n v="8"/>
    <x v="1"/>
    <n v="1"/>
    <n v="27"/>
    <s v="Debit Card"/>
    <s v="Female"/>
    <n v="2"/>
    <n v="3"/>
    <x v="0"/>
    <n v="1"/>
    <x v="2"/>
    <n v="2"/>
    <x v="0"/>
    <n v="25"/>
    <n v="0"/>
    <n v="1"/>
    <n v="7"/>
    <n v="140.13999999999999"/>
    <x v="1"/>
    <x v="1"/>
  </r>
  <r>
    <n v="52023"/>
    <x v="1"/>
    <n v="22"/>
    <x v="0"/>
    <n v="1"/>
    <n v="14"/>
    <s v="UPI"/>
    <s v="Female"/>
    <n v="2"/>
    <n v="3"/>
    <x v="4"/>
    <n v="4"/>
    <x v="2"/>
    <n v="5"/>
    <x v="1"/>
    <n v="11"/>
    <n v="0"/>
    <n v="1"/>
    <n v="7"/>
    <n v="174.03"/>
    <x v="2"/>
    <x v="0"/>
  </r>
  <r>
    <n v="52024"/>
    <x v="1"/>
    <n v="9"/>
    <x v="1"/>
    <n v="1"/>
    <n v="26"/>
    <s v="CC"/>
    <s v="Male"/>
    <n v="2"/>
    <n v="3"/>
    <x v="1"/>
    <n v="3"/>
    <x v="2"/>
    <n v="5"/>
    <x v="1"/>
    <n v="17"/>
    <n v="1"/>
    <n v="1"/>
    <n v="0"/>
    <n v="122.59"/>
    <x v="1"/>
    <x v="1"/>
  </r>
  <r>
    <n v="52025"/>
    <x v="1"/>
    <n v="4"/>
    <x v="2"/>
    <n v="3"/>
    <n v="26"/>
    <s v="E wallet"/>
    <s v="Female"/>
    <n v="2"/>
    <n v="3"/>
    <x v="0"/>
    <n v="3"/>
    <x v="2"/>
    <n v="2"/>
    <x v="1"/>
    <n v="13"/>
    <n v="1"/>
    <n v="1"/>
    <n v="0"/>
    <n v="169.32"/>
    <x v="0"/>
    <x v="0"/>
  </r>
  <r>
    <n v="52026"/>
    <x v="1"/>
    <n v="9"/>
    <x v="1"/>
    <n v="1"/>
    <n v="13"/>
    <s v="UPI"/>
    <s v="Male"/>
    <n v="3"/>
    <n v="3"/>
    <x v="2"/>
    <n v="1"/>
    <x v="0"/>
    <n v="3"/>
    <x v="1"/>
    <n v="18"/>
    <n v="1"/>
    <n v="1"/>
    <n v="1"/>
    <n v="146.78"/>
    <x v="1"/>
    <x v="1"/>
  </r>
  <r>
    <n v="52027"/>
    <x v="1"/>
    <n v="11"/>
    <x v="0"/>
    <n v="1"/>
    <n v="6"/>
    <s v="Cash on Delivery"/>
    <s v="Female"/>
    <n v="3"/>
    <n v="3"/>
    <x v="4"/>
    <n v="5"/>
    <x v="2"/>
    <n v="2"/>
    <x v="1"/>
    <n v="13"/>
    <n v="4"/>
    <n v="2"/>
    <n v="11"/>
    <n v="235.82"/>
    <x v="1"/>
    <x v="0"/>
  </r>
  <r>
    <n v="52028"/>
    <x v="1"/>
    <n v="5"/>
    <x v="2"/>
    <n v="1"/>
    <n v="14"/>
    <s v="Debit Card"/>
    <s v="Female"/>
    <n v="3"/>
    <n v="4"/>
    <x v="1"/>
    <n v="4"/>
    <x v="2"/>
    <n v="7"/>
    <x v="1"/>
    <n v="20"/>
    <n v="0"/>
    <n v="1"/>
    <n v="2"/>
    <n v="123.32"/>
    <x v="0"/>
    <x v="1"/>
  </r>
  <r>
    <n v="52029"/>
    <x v="0"/>
    <n v="0"/>
    <x v="1"/>
    <n v="3"/>
    <n v="14"/>
    <s v="E wallet"/>
    <s v="Male"/>
    <n v="2"/>
    <n v="4"/>
    <x v="1"/>
    <n v="4"/>
    <x v="2"/>
    <n v="2"/>
    <x v="0"/>
    <n v="18"/>
    <n v="0"/>
    <n v="1"/>
    <n v="0"/>
    <n v="124.13"/>
    <x v="0"/>
    <x v="1"/>
  </r>
  <r>
    <n v="52030"/>
    <x v="1"/>
    <n v="13"/>
    <x v="0"/>
    <n v="3"/>
    <n v="16"/>
    <s v="E wallet"/>
    <s v="Male"/>
    <n v="3"/>
    <n v="4"/>
    <x v="4"/>
    <n v="4"/>
    <x v="2"/>
    <n v="3"/>
    <x v="1"/>
    <n v="12"/>
    <n v="0"/>
    <n v="1"/>
    <n v="0"/>
    <n v="197.05"/>
    <x v="2"/>
    <x v="0"/>
  </r>
  <r>
    <n v="52031"/>
    <x v="1"/>
    <n v="0"/>
    <x v="2"/>
    <n v="3"/>
    <n v="6"/>
    <s v="Credit Card"/>
    <s v="Male"/>
    <n v="2"/>
    <n v="4"/>
    <x v="0"/>
    <n v="5"/>
    <x v="0"/>
    <n v="2"/>
    <x v="1"/>
    <n v="12"/>
    <n v="0"/>
    <n v="1"/>
    <n v="7"/>
    <n v="142.94"/>
    <x v="0"/>
    <x v="1"/>
  </r>
  <r>
    <n v="52032"/>
    <x v="1"/>
    <n v="14"/>
    <x v="1"/>
    <n v="1"/>
    <n v="12"/>
    <s v="Credit Card"/>
    <s v="Male"/>
    <n v="2"/>
    <n v="3"/>
    <x v="2"/>
    <n v="5"/>
    <x v="0"/>
    <n v="3"/>
    <x v="0"/>
    <n v="13"/>
    <n v="1"/>
    <n v="2"/>
    <n v="17"/>
    <n v="147.21"/>
    <x v="2"/>
    <x v="1"/>
  </r>
  <r>
    <n v="52033"/>
    <x v="1"/>
    <n v="9"/>
    <x v="1"/>
    <n v="1"/>
    <n v="14"/>
    <s v="CC"/>
    <s v="Male"/>
    <n v="3"/>
    <n v="3"/>
    <x v="1"/>
    <n v="3"/>
    <x v="0"/>
    <n v="5"/>
    <x v="1"/>
    <n v="21"/>
    <n v="1"/>
    <n v="3"/>
    <n v="9"/>
    <n v="125.19"/>
    <x v="1"/>
    <x v="1"/>
  </r>
  <r>
    <n v="52034"/>
    <x v="0"/>
    <n v="9"/>
    <x v="1"/>
    <n v="3"/>
    <n v="27"/>
    <s v="UPI"/>
    <s v="Male"/>
    <n v="2"/>
    <n v="4"/>
    <x v="1"/>
    <n v="4"/>
    <x v="0"/>
    <n v="2"/>
    <x v="0"/>
    <n v="13"/>
    <n v="1"/>
    <n v="1"/>
    <n v="0"/>
    <n v="121.21000000000001"/>
    <x v="1"/>
    <x v="1"/>
  </r>
  <r>
    <n v="52035"/>
    <x v="0"/>
    <n v="0"/>
    <x v="1"/>
    <n v="1"/>
    <n v="10"/>
    <s v="COD"/>
    <s v="Male"/>
    <n v="3"/>
    <n v="3"/>
    <x v="1"/>
    <n v="5"/>
    <x v="0"/>
    <n v="2"/>
    <x v="1"/>
    <n v="19"/>
    <n v="1"/>
    <n v="1"/>
    <n v="0"/>
    <n v="129.72999999999999"/>
    <x v="0"/>
    <x v="1"/>
  </r>
  <r>
    <n v="52036"/>
    <x v="1"/>
    <n v="4"/>
    <x v="0"/>
    <n v="1"/>
    <n v="18"/>
    <s v="Credit Card"/>
    <s v="Female"/>
    <n v="2"/>
    <n v="3"/>
    <x v="0"/>
    <n v="1"/>
    <x v="2"/>
    <n v="1"/>
    <x v="0"/>
    <n v="11"/>
    <n v="6"/>
    <n v="8"/>
    <n v="5"/>
    <n v="158.55000000000001"/>
    <x v="0"/>
    <x v="0"/>
  </r>
  <r>
    <n v="52037"/>
    <x v="1"/>
    <n v="13"/>
    <x v="2"/>
    <n v="1"/>
    <n v="15"/>
    <s v="Credit Card"/>
    <s v="Male"/>
    <n v="2"/>
    <n v="3"/>
    <x v="2"/>
    <n v="4"/>
    <x v="2"/>
    <n v="9"/>
    <x v="0"/>
    <n v="14"/>
    <n v="0"/>
    <n v="1"/>
    <n v="0"/>
    <n v="136.16999999999999"/>
    <x v="2"/>
    <x v="1"/>
  </r>
  <r>
    <n v="52038"/>
    <x v="1"/>
    <n v="5"/>
    <x v="0"/>
    <n v="1"/>
    <n v="9"/>
    <s v="Credit Card"/>
    <s v="Female"/>
    <n v="3"/>
    <n v="3"/>
    <x v="0"/>
    <n v="5"/>
    <x v="2"/>
    <n v="2"/>
    <x v="1"/>
    <n v="12"/>
    <n v="1"/>
    <n v="6"/>
    <n v="3"/>
    <n v="167.25"/>
    <x v="0"/>
    <x v="0"/>
  </r>
  <r>
    <n v="52039"/>
    <x v="0"/>
    <n v="0"/>
    <x v="0"/>
    <n v="3"/>
    <n v="9"/>
    <s v="Debit Card"/>
    <s v="Male"/>
    <n v="2"/>
    <n v="4"/>
    <x v="4"/>
    <n v="1"/>
    <x v="2"/>
    <n v="2"/>
    <x v="0"/>
    <n v="11"/>
    <n v="3"/>
    <n v="3"/>
    <n v="7"/>
    <n v="203.25"/>
    <x v="0"/>
    <x v="0"/>
  </r>
  <r>
    <n v="52040"/>
    <x v="1"/>
    <n v="6"/>
    <x v="0"/>
    <n v="1"/>
    <n v="6"/>
    <s v="Debit Card"/>
    <s v="Female"/>
    <n v="2"/>
    <n v="4"/>
    <x v="0"/>
    <n v="1"/>
    <x v="0"/>
    <n v="1"/>
    <x v="1"/>
    <n v="14"/>
    <n v="1"/>
    <n v="1"/>
    <n v="4"/>
    <n v="169.49"/>
    <x v="0"/>
    <x v="0"/>
  </r>
  <r>
    <n v="52041"/>
    <x v="0"/>
    <n v="0"/>
    <x v="0"/>
    <n v="3"/>
    <n v="6"/>
    <s v="Debit Card"/>
    <s v="Male"/>
    <n v="2"/>
    <n v="4"/>
    <x v="4"/>
    <n v="3"/>
    <x v="2"/>
    <n v="6"/>
    <x v="1"/>
    <n v="11"/>
    <n v="5"/>
    <n v="11"/>
    <n v="46"/>
    <n v="206.08999999999997"/>
    <x v="0"/>
    <x v="0"/>
  </r>
  <r>
    <n v="52042"/>
    <x v="1"/>
    <n v="18"/>
    <x v="2"/>
    <n v="1"/>
    <n v="10"/>
    <s v="Debit Card"/>
    <s v="Male"/>
    <n v="2"/>
    <n v="3"/>
    <x v="0"/>
    <n v="4"/>
    <x v="2"/>
    <n v="2"/>
    <x v="1"/>
    <n v="12"/>
    <n v="1"/>
    <n v="1"/>
    <n v="8"/>
    <n v="144.47"/>
    <x v="2"/>
    <x v="1"/>
  </r>
  <r>
    <n v="52043"/>
    <x v="1"/>
    <n v="9"/>
    <x v="2"/>
    <n v="3"/>
    <n v="26"/>
    <s v="Cash on Delivery"/>
    <s v="Female"/>
    <n v="2"/>
    <n v="3"/>
    <x v="1"/>
    <n v="1"/>
    <x v="2"/>
    <n v="2"/>
    <x v="1"/>
    <n v="15"/>
    <n v="0"/>
    <n v="1"/>
    <n v="2"/>
    <n v="121.57"/>
    <x v="1"/>
    <x v="1"/>
  </r>
  <r>
    <n v="52044"/>
    <x v="1"/>
    <n v="8"/>
    <x v="1"/>
    <n v="3"/>
    <n v="24"/>
    <s v="Credit Card"/>
    <s v="Female"/>
    <n v="2"/>
    <n v="3"/>
    <x v="0"/>
    <n v="3"/>
    <x v="2"/>
    <n v="2"/>
    <x v="1"/>
    <n v="16"/>
    <n v="1"/>
    <n v="1"/>
    <n v="0"/>
    <n v="146.01"/>
    <x v="1"/>
    <x v="1"/>
  </r>
  <r>
    <n v="52045"/>
    <x v="1"/>
    <n v="25"/>
    <x v="0"/>
    <n v="1"/>
    <n v="6"/>
    <s v="Debit Card"/>
    <s v="Male"/>
    <n v="3"/>
    <n v="3"/>
    <x v="5"/>
    <n v="1"/>
    <x v="2"/>
    <n v="3"/>
    <x v="1"/>
    <n v="15"/>
    <n v="1"/>
    <n v="7"/>
    <n v="8"/>
    <n v="270.99"/>
    <x v="3"/>
    <x v="2"/>
  </r>
  <r>
    <n v="52046"/>
    <x v="0"/>
    <n v="20"/>
    <x v="1"/>
    <n v="1"/>
    <n v="14"/>
    <s v="COD"/>
    <s v="Male"/>
    <n v="2"/>
    <n v="3"/>
    <x v="1"/>
    <n v="3"/>
    <x v="0"/>
    <n v="5"/>
    <x v="1"/>
    <n v="24"/>
    <n v="0"/>
    <n v="1"/>
    <n v="0"/>
    <n v="124.78999999999999"/>
    <x v="2"/>
    <x v="1"/>
  </r>
  <r>
    <n v="52047"/>
    <x v="1"/>
    <n v="26"/>
    <x v="0"/>
    <n v="3"/>
    <n v="8"/>
    <s v="Credit Card"/>
    <s v="Male"/>
    <n v="2"/>
    <n v="3"/>
    <x v="5"/>
    <n v="3"/>
    <x v="2"/>
    <n v="7"/>
    <x v="1"/>
    <n v="13"/>
    <n v="11"/>
    <n v="2"/>
    <n v="2"/>
    <n v="248.51999999999998"/>
    <x v="3"/>
    <x v="0"/>
  </r>
  <r>
    <n v="52048"/>
    <x v="1"/>
    <n v="3"/>
    <x v="0"/>
    <n v="3"/>
    <n v="14"/>
    <s v="UPI"/>
    <s v="Male"/>
    <n v="3"/>
    <n v="3"/>
    <x v="4"/>
    <n v="3"/>
    <x v="2"/>
    <n v="6"/>
    <x v="1"/>
    <n v="11"/>
    <n v="2"/>
    <n v="7"/>
    <n v="7"/>
    <n v="172.64"/>
    <x v="0"/>
    <x v="0"/>
  </r>
  <r>
    <n v="52049"/>
    <x v="1"/>
    <n v="11"/>
    <x v="2"/>
    <n v="3"/>
    <n v="16"/>
    <s v="COD"/>
    <s v="Female"/>
    <n v="2"/>
    <n v="3"/>
    <x v="0"/>
    <n v="1"/>
    <x v="0"/>
    <n v="2"/>
    <x v="0"/>
    <n v="13"/>
    <n v="1"/>
    <n v="1"/>
    <n v="3"/>
    <n v="156.66"/>
    <x v="1"/>
    <x v="0"/>
  </r>
  <r>
    <n v="52050"/>
    <x v="1"/>
    <n v="8"/>
    <x v="0"/>
    <n v="3"/>
    <n v="9"/>
    <s v="Debit Card"/>
    <s v="Male"/>
    <n v="3"/>
    <n v="3"/>
    <x v="4"/>
    <n v="1"/>
    <x v="2"/>
    <n v="7"/>
    <x v="1"/>
    <n v="13"/>
    <n v="0"/>
    <n v="1"/>
    <n v="8"/>
    <n v="178.23"/>
    <x v="1"/>
    <x v="0"/>
  </r>
  <r>
    <n v="52051"/>
    <x v="1"/>
    <n v="12"/>
    <x v="0"/>
    <n v="3"/>
    <n v="8"/>
    <s v="Debit Card"/>
    <s v="Male"/>
    <n v="2"/>
    <n v="1"/>
    <x v="4"/>
    <n v="3"/>
    <x v="0"/>
    <n v="1"/>
    <x v="1"/>
    <n v="18"/>
    <n v="0"/>
    <n v="1"/>
    <n v="7"/>
    <n v="178.8"/>
    <x v="1"/>
    <x v="0"/>
  </r>
  <r>
    <n v="52052"/>
    <x v="0"/>
    <n v="3"/>
    <x v="2"/>
    <n v="3"/>
    <n v="30"/>
    <s v="Debit Card"/>
    <s v="Female"/>
    <n v="3"/>
    <n v="1"/>
    <x v="5"/>
    <n v="4"/>
    <x v="0"/>
    <n v="5"/>
    <x v="0"/>
    <n v="16"/>
    <n v="1"/>
    <n v="2"/>
    <n v="0"/>
    <n v="231.94"/>
    <x v="0"/>
    <x v="0"/>
  </r>
  <r>
    <n v="52053"/>
    <x v="1"/>
    <n v="20"/>
    <x v="2"/>
    <n v="1"/>
    <n v="22"/>
    <s v="Credit Card"/>
    <s v="Male"/>
    <n v="3"/>
    <n v="1"/>
    <x v="0"/>
    <n v="3"/>
    <x v="2"/>
    <n v="2"/>
    <x v="0"/>
    <n v="19"/>
    <n v="1"/>
    <n v="2"/>
    <n v="7"/>
    <n v="150.66999999999999"/>
    <x v="2"/>
    <x v="0"/>
  </r>
  <r>
    <n v="52054"/>
    <x v="1"/>
    <n v="9"/>
    <x v="2"/>
    <n v="3"/>
    <n v="14"/>
    <s v="COD"/>
    <s v="Male"/>
    <n v="2"/>
    <n v="3"/>
    <x v="0"/>
    <n v="1"/>
    <x v="2"/>
    <n v="5"/>
    <x v="1"/>
    <n v="13"/>
    <n v="1"/>
    <n v="1"/>
    <n v="7"/>
    <n v="150.79"/>
    <x v="1"/>
    <x v="0"/>
  </r>
  <r>
    <n v="52055"/>
    <x v="0"/>
    <n v="0"/>
    <x v="2"/>
    <n v="1"/>
    <n v="14"/>
    <s v="CC"/>
    <s v="Male"/>
    <n v="2"/>
    <n v="4"/>
    <x v="1"/>
    <n v="5"/>
    <x v="0"/>
    <n v="1"/>
    <x v="0"/>
    <n v="22"/>
    <n v="0"/>
    <n v="1"/>
    <n v="2"/>
    <n v="123.21000000000001"/>
    <x v="0"/>
    <x v="1"/>
  </r>
  <r>
    <n v="52056"/>
    <x v="1"/>
    <n v="6"/>
    <x v="2"/>
    <n v="3"/>
    <n v="23"/>
    <s v="Debit Card"/>
    <s v="Male"/>
    <n v="2"/>
    <n v="3"/>
    <x v="5"/>
    <n v="3"/>
    <x v="0"/>
    <n v="2"/>
    <x v="1"/>
    <n v="11"/>
    <n v="1"/>
    <n v="6"/>
    <n v="0"/>
    <n v="274.44"/>
    <x v="0"/>
    <x v="2"/>
  </r>
  <r>
    <n v="52057"/>
    <x v="0"/>
    <n v="0"/>
    <x v="1"/>
    <n v="1"/>
    <n v="14"/>
    <s v="Debit Card"/>
    <s v="Female"/>
    <n v="3"/>
    <n v="4"/>
    <x v="1"/>
    <n v="5"/>
    <x v="0"/>
    <n v="7"/>
    <x v="0"/>
    <n v="20"/>
    <n v="1"/>
    <n v="1"/>
    <n v="0"/>
    <n v="124.03999999999999"/>
    <x v="0"/>
    <x v="1"/>
  </r>
  <r>
    <n v="52058"/>
    <x v="1"/>
    <n v="6"/>
    <x v="1"/>
    <n v="1"/>
    <n v="19"/>
    <s v="Debit Card"/>
    <s v="Female"/>
    <n v="2"/>
    <n v="3"/>
    <x v="1"/>
    <n v="1"/>
    <x v="0"/>
    <n v="4"/>
    <x v="1"/>
    <n v="18"/>
    <n v="1"/>
    <n v="1"/>
    <n v="2"/>
    <n v="134.52000000000001"/>
    <x v="0"/>
    <x v="1"/>
  </r>
  <r>
    <n v="52059"/>
    <x v="1"/>
    <n v="9"/>
    <x v="1"/>
    <n v="1"/>
    <n v="6"/>
    <s v="CC"/>
    <s v="Female"/>
    <n v="3"/>
    <n v="3"/>
    <x v="1"/>
    <n v="1"/>
    <x v="2"/>
    <n v="4"/>
    <x v="1"/>
    <n v="14"/>
    <n v="1"/>
    <n v="1"/>
    <n v="2"/>
    <n v="122.69999999999999"/>
    <x v="1"/>
    <x v="1"/>
  </r>
  <r>
    <n v="52060"/>
    <x v="1"/>
    <n v="23"/>
    <x v="0"/>
    <n v="1"/>
    <n v="6"/>
    <s v="Credit Card"/>
    <s v="Male"/>
    <n v="3"/>
    <n v="3"/>
    <x v="5"/>
    <n v="1"/>
    <x v="2"/>
    <n v="10"/>
    <x v="1"/>
    <n v="22"/>
    <n v="1"/>
    <n v="1"/>
    <n v="3"/>
    <n v="273.99"/>
    <x v="2"/>
    <x v="2"/>
  </r>
  <r>
    <n v="52061"/>
    <x v="1"/>
    <n v="6"/>
    <x v="2"/>
    <n v="1"/>
    <n v="6"/>
    <s v="UPI"/>
    <s v="Female"/>
    <n v="2"/>
    <n v="1"/>
    <x v="0"/>
    <n v="4"/>
    <x v="2"/>
    <n v="2"/>
    <x v="0"/>
    <n v="13"/>
    <n v="1"/>
    <n v="1"/>
    <n v="2"/>
    <n v="154.88"/>
    <x v="0"/>
    <x v="0"/>
  </r>
  <r>
    <n v="52062"/>
    <x v="1"/>
    <n v="14"/>
    <x v="2"/>
    <n v="1"/>
    <n v="15"/>
    <s v="Credit Card"/>
    <s v="Male"/>
    <n v="3"/>
    <n v="3"/>
    <x v="3"/>
    <n v="3"/>
    <x v="2"/>
    <n v="3"/>
    <x v="1"/>
    <n v="15"/>
    <n v="0"/>
    <n v="1"/>
    <n v="11"/>
    <n v="294.19"/>
    <x v="2"/>
    <x v="2"/>
  </r>
  <r>
    <n v="52063"/>
    <x v="1"/>
    <n v="0"/>
    <x v="1"/>
    <n v="1"/>
    <n v="22"/>
    <s v="COD"/>
    <s v="Female"/>
    <n v="3"/>
    <n v="3"/>
    <x v="1"/>
    <n v="4"/>
    <x v="2"/>
    <n v="10"/>
    <x v="1"/>
    <n v="14"/>
    <n v="2"/>
    <n v="2"/>
    <n v="2"/>
    <n v="128.11000000000001"/>
    <x v="0"/>
    <x v="1"/>
  </r>
  <r>
    <n v="52064"/>
    <x v="1"/>
    <n v="18"/>
    <x v="2"/>
    <n v="1"/>
    <n v="29"/>
    <s v="Debit Card"/>
    <s v="Male"/>
    <n v="2"/>
    <n v="3"/>
    <x v="0"/>
    <n v="5"/>
    <x v="2"/>
    <n v="2"/>
    <x v="0"/>
    <n v="15"/>
    <n v="1"/>
    <n v="1"/>
    <n v="8"/>
    <n v="136.33000000000001"/>
    <x v="2"/>
    <x v="1"/>
  </r>
  <r>
    <n v="52065"/>
    <x v="1"/>
    <n v="20"/>
    <x v="1"/>
    <n v="3"/>
    <n v="10"/>
    <s v="Debit Card"/>
    <s v="Female"/>
    <n v="2"/>
    <n v="3"/>
    <x v="0"/>
    <n v="1"/>
    <x v="0"/>
    <n v="2"/>
    <x v="0"/>
    <n v="17"/>
    <n v="1"/>
    <n v="1"/>
    <n v="7"/>
    <n v="141.63"/>
    <x v="2"/>
    <x v="1"/>
  </r>
  <r>
    <n v="52066"/>
    <x v="0"/>
    <n v="9"/>
    <x v="1"/>
    <n v="1"/>
    <n v="28"/>
    <s v="Debit Card"/>
    <s v="Female"/>
    <n v="2"/>
    <n v="3"/>
    <x v="1"/>
    <n v="3"/>
    <x v="2"/>
    <n v="5"/>
    <x v="0"/>
    <n v="11"/>
    <n v="0"/>
    <n v="1"/>
    <n v="1"/>
    <n v="121.32"/>
    <x v="1"/>
    <x v="1"/>
  </r>
  <r>
    <n v="52067"/>
    <x v="1"/>
    <n v="23"/>
    <x v="0"/>
    <n v="1"/>
    <n v="30"/>
    <s v="Debit Card"/>
    <s v="Male"/>
    <n v="3"/>
    <n v="3"/>
    <x v="5"/>
    <n v="3"/>
    <x v="2"/>
    <n v="4"/>
    <x v="0"/>
    <n v="18"/>
    <n v="1"/>
    <n v="2"/>
    <n v="5"/>
    <n v="239.73000000000002"/>
    <x v="2"/>
    <x v="0"/>
  </r>
  <r>
    <n v="52068"/>
    <x v="1"/>
    <n v="11"/>
    <x v="2"/>
    <n v="1"/>
    <n v="16"/>
    <s v="CC"/>
    <s v="Male"/>
    <n v="3"/>
    <n v="3"/>
    <x v="1"/>
    <n v="3"/>
    <x v="2"/>
    <n v="1"/>
    <x v="1"/>
    <n v="17"/>
    <n v="0"/>
    <n v="1"/>
    <n v="2"/>
    <n v="126.84"/>
    <x v="1"/>
    <x v="1"/>
  </r>
  <r>
    <n v="52069"/>
    <x v="1"/>
    <n v="19"/>
    <x v="0"/>
    <n v="1"/>
    <n v="13"/>
    <s v="Credit Card"/>
    <s v="Male"/>
    <n v="3"/>
    <n v="3"/>
    <x v="4"/>
    <n v="3"/>
    <x v="2"/>
    <n v="7"/>
    <x v="1"/>
    <n v="13"/>
    <n v="1"/>
    <n v="1"/>
    <n v="7"/>
    <n v="208.45"/>
    <x v="2"/>
    <x v="0"/>
  </r>
  <r>
    <n v="52070"/>
    <x v="1"/>
    <n v="0"/>
    <x v="1"/>
    <n v="1"/>
    <n v="23"/>
    <s v="Credit Card"/>
    <s v="Female"/>
    <n v="2"/>
    <n v="4"/>
    <x v="0"/>
    <n v="3"/>
    <x v="2"/>
    <n v="2"/>
    <x v="1"/>
    <n v="15"/>
    <n v="0"/>
    <n v="3"/>
    <n v="2"/>
    <n v="143.77000000000001"/>
    <x v="0"/>
    <x v="1"/>
  </r>
  <r>
    <n v="52071"/>
    <x v="0"/>
    <n v="0"/>
    <x v="1"/>
    <n v="1"/>
    <n v="20"/>
    <s v="UPI"/>
    <s v="Male"/>
    <n v="2"/>
    <n v="4"/>
    <x v="2"/>
    <n v="4"/>
    <x v="2"/>
    <n v="2"/>
    <x v="0"/>
    <n v="24"/>
    <n v="1"/>
    <n v="1"/>
    <n v="2"/>
    <n v="137.43"/>
    <x v="0"/>
    <x v="1"/>
  </r>
  <r>
    <n v="52072"/>
    <x v="1"/>
    <n v="4"/>
    <x v="2"/>
    <n v="1"/>
    <n v="6"/>
    <s v="Debit Card"/>
    <s v="Female"/>
    <n v="3"/>
    <n v="3"/>
    <x v="0"/>
    <n v="5"/>
    <x v="2"/>
    <n v="2"/>
    <x v="1"/>
    <n v="12"/>
    <n v="1"/>
    <n v="1"/>
    <n v="3"/>
    <n v="141.47999999999999"/>
    <x v="0"/>
    <x v="1"/>
  </r>
  <r>
    <n v="52073"/>
    <x v="1"/>
    <n v="0"/>
    <x v="2"/>
    <n v="1"/>
    <n v="11"/>
    <s v="Debit Card"/>
    <s v="Male"/>
    <n v="3"/>
    <n v="3"/>
    <x v="2"/>
    <n v="1"/>
    <x v="0"/>
    <n v="2"/>
    <x v="1"/>
    <n v="15"/>
    <n v="0"/>
    <n v="1"/>
    <n v="0"/>
    <n v="110.50999999999999"/>
    <x v="0"/>
    <x v="1"/>
  </r>
  <r>
    <n v="52074"/>
    <x v="1"/>
    <n v="27"/>
    <x v="0"/>
    <n v="1"/>
    <n v="23"/>
    <s v="Cash on Delivery"/>
    <s v="Female"/>
    <n v="2"/>
    <n v="3"/>
    <x v="4"/>
    <n v="3"/>
    <x v="2"/>
    <n v="9"/>
    <x v="1"/>
    <n v="11"/>
    <n v="0"/>
    <n v="1"/>
    <n v="8"/>
    <n v="207.39"/>
    <x v="3"/>
    <x v="0"/>
  </r>
  <r>
    <n v="52075"/>
    <x v="1"/>
    <n v="8"/>
    <x v="0"/>
    <n v="1"/>
    <n v="31"/>
    <s v="Credit Card"/>
    <s v="Female"/>
    <n v="2"/>
    <n v="3"/>
    <x v="4"/>
    <n v="3"/>
    <x v="2"/>
    <n v="2"/>
    <x v="0"/>
    <n v="11"/>
    <n v="0"/>
    <n v="10"/>
    <n v="1"/>
    <n v="203.88"/>
    <x v="1"/>
    <x v="0"/>
  </r>
  <r>
    <n v="52076"/>
    <x v="1"/>
    <n v="3"/>
    <x v="0"/>
    <n v="1"/>
    <n v="14"/>
    <s v="Debit Card"/>
    <s v="Female"/>
    <n v="3"/>
    <n v="1"/>
    <x v="4"/>
    <n v="5"/>
    <x v="2"/>
    <n v="1"/>
    <x v="0"/>
    <n v="12"/>
    <n v="0"/>
    <n v="1"/>
    <n v="3"/>
    <n v="214.16000000000003"/>
    <x v="0"/>
    <x v="0"/>
  </r>
  <r>
    <n v="52077"/>
    <x v="0"/>
    <n v="0"/>
    <x v="1"/>
    <n v="1"/>
    <n v="14"/>
    <s v="CC"/>
    <s v="Female"/>
    <n v="3"/>
    <n v="4"/>
    <x v="1"/>
    <n v="5"/>
    <x v="0"/>
    <n v="2"/>
    <x v="0"/>
    <n v="15"/>
    <n v="1"/>
    <n v="1"/>
    <n v="0"/>
    <n v="126"/>
    <x v="0"/>
    <x v="1"/>
  </r>
  <r>
    <n v="52078"/>
    <x v="0"/>
    <n v="0"/>
    <x v="2"/>
    <n v="1"/>
    <n v="14"/>
    <s v="CC"/>
    <s v="Female"/>
    <n v="2"/>
    <n v="3"/>
    <x v="1"/>
    <n v="4"/>
    <x v="0"/>
    <n v="1"/>
    <x v="1"/>
    <n v="17"/>
    <n v="0"/>
    <n v="1"/>
    <n v="2"/>
    <n v="124.22"/>
    <x v="0"/>
    <x v="1"/>
  </r>
  <r>
    <n v="52079"/>
    <x v="1"/>
    <n v="0"/>
    <x v="0"/>
    <n v="1"/>
    <n v="8"/>
    <s v="Credit Card"/>
    <s v="Male"/>
    <n v="2"/>
    <n v="1"/>
    <x v="0"/>
    <n v="1"/>
    <x v="2"/>
    <n v="2"/>
    <x v="1"/>
    <n v="12"/>
    <n v="1"/>
    <n v="1"/>
    <n v="3"/>
    <n v="154.72"/>
    <x v="0"/>
    <x v="0"/>
  </r>
  <r>
    <n v="52080"/>
    <x v="1"/>
    <n v="0"/>
    <x v="1"/>
    <n v="1"/>
    <n v="14"/>
    <s v="Debit Card"/>
    <s v="Male"/>
    <n v="3"/>
    <n v="5"/>
    <x v="1"/>
    <n v="5"/>
    <x v="2"/>
    <n v="2"/>
    <x v="1"/>
    <n v="15"/>
    <n v="0"/>
    <n v="1"/>
    <n v="1"/>
    <n v="124.50999999999999"/>
    <x v="0"/>
    <x v="1"/>
  </r>
  <r>
    <n v="52081"/>
    <x v="1"/>
    <n v="21"/>
    <x v="1"/>
    <n v="1"/>
    <n v="12"/>
    <s v="Debit Card"/>
    <s v="Male"/>
    <n v="3"/>
    <n v="4"/>
    <x v="0"/>
    <n v="3"/>
    <x v="0"/>
    <n v="3"/>
    <x v="1"/>
    <n v="13"/>
    <n v="0"/>
    <n v="2"/>
    <n v="2"/>
    <n v="142.4"/>
    <x v="2"/>
    <x v="1"/>
  </r>
  <r>
    <n v="52082"/>
    <x v="1"/>
    <n v="21"/>
    <x v="0"/>
    <n v="1"/>
    <n v="10"/>
    <s v="Debit Card"/>
    <s v="Male"/>
    <n v="3"/>
    <n v="4"/>
    <x v="4"/>
    <n v="3"/>
    <x v="0"/>
    <n v="8"/>
    <x v="1"/>
    <n v="14"/>
    <n v="1"/>
    <n v="4"/>
    <n v="3"/>
    <n v="209.99"/>
    <x v="2"/>
    <x v="0"/>
  </r>
  <r>
    <n v="52083"/>
    <x v="1"/>
    <n v="14"/>
    <x v="0"/>
    <n v="1"/>
    <n v="13"/>
    <s v="Credit Card"/>
    <s v="Female"/>
    <n v="2"/>
    <n v="3"/>
    <x v="0"/>
    <n v="3"/>
    <x v="0"/>
    <n v="7"/>
    <x v="1"/>
    <n v="14"/>
    <n v="2"/>
    <n v="2"/>
    <n v="1"/>
    <n v="150.03"/>
    <x v="2"/>
    <x v="0"/>
  </r>
  <r>
    <n v="52084"/>
    <x v="1"/>
    <n v="12"/>
    <x v="0"/>
    <n v="1"/>
    <n v="6"/>
    <s v="Debit Card"/>
    <s v="Female"/>
    <n v="3"/>
    <n v="4"/>
    <x v="5"/>
    <n v="1"/>
    <x v="2"/>
    <n v="2"/>
    <x v="1"/>
    <n v="16"/>
    <n v="9"/>
    <n v="11"/>
    <n v="3"/>
    <n v="227.42000000000002"/>
    <x v="1"/>
    <x v="0"/>
  </r>
  <r>
    <n v="52085"/>
    <x v="1"/>
    <n v="0"/>
    <x v="1"/>
    <n v="1"/>
    <n v="8"/>
    <s v="Debit Card"/>
    <s v="Female"/>
    <n v="2"/>
    <n v="3"/>
    <x v="0"/>
    <n v="1"/>
    <x v="2"/>
    <n v="1"/>
    <x v="1"/>
    <n v="18"/>
    <n v="2"/>
    <n v="2"/>
    <n v="2"/>
    <n v="142.27000000000001"/>
    <x v="0"/>
    <x v="1"/>
  </r>
  <r>
    <n v="52086"/>
    <x v="1"/>
    <n v="8"/>
    <x v="1"/>
    <n v="1"/>
    <n v="16"/>
    <s v="UPI"/>
    <s v="Male"/>
    <n v="2"/>
    <n v="3"/>
    <x v="2"/>
    <n v="1"/>
    <x v="2"/>
    <n v="2"/>
    <x v="1"/>
    <n v="20"/>
    <n v="0"/>
    <n v="1"/>
    <n v="2"/>
    <n v="139.16999999999999"/>
    <x v="1"/>
    <x v="1"/>
  </r>
  <r>
    <n v="52087"/>
    <x v="1"/>
    <n v="0"/>
    <x v="0"/>
    <n v="3"/>
    <n v="11"/>
    <s v="E wallet"/>
    <s v="Male"/>
    <n v="2"/>
    <n v="3"/>
    <x v="3"/>
    <n v="3"/>
    <x v="2"/>
    <n v="7"/>
    <x v="1"/>
    <n v="13"/>
    <n v="1"/>
    <n v="1"/>
    <n v="0"/>
    <n v="283.02999999999997"/>
    <x v="0"/>
    <x v="2"/>
  </r>
  <r>
    <n v="52088"/>
    <x v="1"/>
    <n v="23"/>
    <x v="1"/>
    <n v="1"/>
    <n v="14"/>
    <s v="Debit Card"/>
    <s v="Male"/>
    <n v="3"/>
    <n v="3"/>
    <x v="1"/>
    <n v="1"/>
    <x v="2"/>
    <n v="5"/>
    <x v="1"/>
    <n v="18"/>
    <n v="1"/>
    <n v="1"/>
    <n v="0"/>
    <n v="123.80000000000001"/>
    <x v="2"/>
    <x v="1"/>
  </r>
  <r>
    <n v="52089"/>
    <x v="1"/>
    <n v="30"/>
    <x v="0"/>
    <n v="1"/>
    <n v="8"/>
    <s v="Debit Card"/>
    <s v="Female"/>
    <n v="3"/>
    <n v="4"/>
    <x v="5"/>
    <n v="1"/>
    <x v="0"/>
    <n v="4"/>
    <x v="0"/>
    <n v="13"/>
    <n v="4"/>
    <n v="2"/>
    <n v="3"/>
    <n v="237.26"/>
    <x v="3"/>
    <x v="0"/>
  </r>
  <r>
    <n v="52090"/>
    <x v="0"/>
    <n v="0"/>
    <x v="1"/>
    <n v="1"/>
    <n v="17"/>
    <s v="Credit Card"/>
    <s v="Female"/>
    <n v="3"/>
    <n v="5"/>
    <x v="0"/>
    <n v="4"/>
    <x v="2"/>
    <n v="6"/>
    <x v="1"/>
    <n v="15"/>
    <n v="1"/>
    <n v="1"/>
    <n v="0"/>
    <n v="147.77000000000001"/>
    <x v="0"/>
    <x v="1"/>
  </r>
  <r>
    <n v="52091"/>
    <x v="1"/>
    <n v="28"/>
    <x v="2"/>
    <n v="1"/>
    <n v="24"/>
    <s v="Credit Card"/>
    <s v="Male"/>
    <n v="3"/>
    <n v="3"/>
    <x v="0"/>
    <n v="4"/>
    <x v="2"/>
    <n v="4"/>
    <x v="0"/>
    <n v="14"/>
    <n v="2"/>
    <n v="6"/>
    <n v="7"/>
    <n v="163.85"/>
    <x v="3"/>
    <x v="0"/>
  </r>
  <r>
    <n v="52092"/>
    <x v="1"/>
    <n v="14"/>
    <x v="2"/>
    <n v="1"/>
    <n v="13"/>
    <s v="Debit Card"/>
    <s v="Female"/>
    <n v="2"/>
    <n v="5"/>
    <x v="3"/>
    <n v="3"/>
    <x v="2"/>
    <n v="2"/>
    <x v="1"/>
    <n v="15"/>
    <n v="5"/>
    <n v="5"/>
    <n v="10"/>
    <n v="299.73"/>
    <x v="2"/>
    <x v="2"/>
  </r>
  <r>
    <n v="52093"/>
    <x v="1"/>
    <n v="11"/>
    <x v="0"/>
    <n v="3"/>
    <n v="9"/>
    <s v="Debit Card"/>
    <s v="Male"/>
    <n v="2"/>
    <n v="3"/>
    <x v="0"/>
    <n v="1"/>
    <x v="0"/>
    <n v="9"/>
    <x v="0"/>
    <n v="12"/>
    <n v="1"/>
    <n v="1"/>
    <n v="0"/>
    <n v="168.61"/>
    <x v="1"/>
    <x v="0"/>
  </r>
  <r>
    <n v="52094"/>
    <x v="0"/>
    <n v="0"/>
    <x v="2"/>
    <n v="3"/>
    <n v="35"/>
    <s v="Credit Card"/>
    <s v="Male"/>
    <n v="3"/>
    <n v="5"/>
    <x v="0"/>
    <n v="5"/>
    <x v="0"/>
    <n v="9"/>
    <x v="1"/>
    <n v="18"/>
    <n v="1"/>
    <n v="2"/>
    <n v="2"/>
    <n v="149.69"/>
    <x v="0"/>
    <x v="1"/>
  </r>
  <r>
    <n v="52095"/>
    <x v="0"/>
    <n v="15"/>
    <x v="0"/>
    <n v="3"/>
    <n v="8"/>
    <s v="E wallet"/>
    <s v="Female"/>
    <n v="2"/>
    <n v="5"/>
    <x v="3"/>
    <n v="1"/>
    <x v="2"/>
    <n v="2"/>
    <x v="1"/>
    <n v="15"/>
    <n v="3"/>
    <n v="6"/>
    <n v="9"/>
    <n v="298.45"/>
    <x v="2"/>
    <x v="2"/>
  </r>
  <r>
    <n v="52096"/>
    <x v="1"/>
    <n v="17"/>
    <x v="0"/>
    <n v="3"/>
    <n v="34"/>
    <s v="Credit Card"/>
    <s v="Female"/>
    <n v="2"/>
    <n v="1"/>
    <x v="5"/>
    <n v="1"/>
    <x v="2"/>
    <n v="4"/>
    <x v="0"/>
    <n v="18"/>
    <n v="4"/>
    <n v="2"/>
    <n v="11"/>
    <n v="233.2"/>
    <x v="2"/>
    <x v="0"/>
  </r>
  <r>
    <n v="52097"/>
    <x v="1"/>
    <n v="23"/>
    <x v="2"/>
    <n v="3"/>
    <n v="6"/>
    <s v="Debit Card"/>
    <s v="Female"/>
    <n v="3"/>
    <n v="3"/>
    <x v="0"/>
    <n v="3"/>
    <x v="2"/>
    <n v="1"/>
    <x v="1"/>
    <n v="12"/>
    <n v="0"/>
    <n v="1"/>
    <n v="13"/>
    <n v="163.47"/>
    <x v="2"/>
    <x v="0"/>
  </r>
  <r>
    <n v="52098"/>
    <x v="0"/>
    <n v="0"/>
    <x v="1"/>
    <n v="1"/>
    <n v="22"/>
    <s v="Debit Card"/>
    <s v="Female"/>
    <n v="3"/>
    <n v="1"/>
    <x v="1"/>
    <n v="5"/>
    <x v="0"/>
    <n v="2"/>
    <x v="1"/>
    <n v="16"/>
    <n v="3"/>
    <n v="15"/>
    <n v="14"/>
    <n v="127.43"/>
    <x v="0"/>
    <x v="1"/>
  </r>
  <r>
    <n v="52099"/>
    <x v="1"/>
    <n v="12"/>
    <x v="2"/>
    <n v="1"/>
    <n v="28"/>
    <s v="Credit Card"/>
    <s v="Female"/>
    <n v="2"/>
    <n v="3"/>
    <x v="4"/>
    <n v="5"/>
    <x v="0"/>
    <n v="2"/>
    <x v="0"/>
    <n v="13"/>
    <n v="1"/>
    <n v="2"/>
    <n v="8"/>
    <n v="208.8"/>
    <x v="1"/>
    <x v="0"/>
  </r>
  <r>
    <n v="52100"/>
    <x v="1"/>
    <n v="6"/>
    <x v="2"/>
    <n v="3"/>
    <n v="14"/>
    <s v="Debit Card"/>
    <s v="Female"/>
    <n v="2"/>
    <n v="4"/>
    <x v="1"/>
    <n v="1"/>
    <x v="0"/>
    <n v="1"/>
    <x v="1"/>
    <n v="19"/>
    <n v="0"/>
    <n v="2"/>
    <n v="2"/>
    <n v="123.41999999999999"/>
    <x v="0"/>
    <x v="1"/>
  </r>
  <r>
    <n v="52101"/>
    <x v="1"/>
    <n v="18"/>
    <x v="0"/>
    <n v="3"/>
    <n v="17"/>
    <s v="Debit Card"/>
    <s v="Female"/>
    <n v="2"/>
    <n v="3"/>
    <x v="5"/>
    <n v="1"/>
    <x v="2"/>
    <n v="4"/>
    <x v="1"/>
    <n v="13"/>
    <n v="1"/>
    <n v="1"/>
    <n v="1"/>
    <n v="276.5"/>
    <x v="2"/>
    <x v="2"/>
  </r>
  <r>
    <n v="52102"/>
    <x v="1"/>
    <n v="5"/>
    <x v="2"/>
    <n v="1"/>
    <n v="35"/>
    <s v="Credit Card"/>
    <s v="Female"/>
    <n v="3"/>
    <n v="3"/>
    <x v="2"/>
    <n v="3"/>
    <x v="0"/>
    <n v="10"/>
    <x v="1"/>
    <n v="12"/>
    <n v="6"/>
    <n v="7"/>
    <n v="7"/>
    <n v="140.25"/>
    <x v="0"/>
    <x v="1"/>
  </r>
  <r>
    <n v="52103"/>
    <x v="1"/>
    <n v="7"/>
    <x v="0"/>
    <n v="3"/>
    <n v="6"/>
    <s v="E wallet"/>
    <s v="Male"/>
    <n v="3"/>
    <n v="1"/>
    <x v="0"/>
    <n v="1"/>
    <x v="2"/>
    <n v="1"/>
    <x v="1"/>
    <n v="11"/>
    <n v="0"/>
    <n v="1"/>
    <n v="9"/>
    <n v="197.25"/>
    <x v="1"/>
    <x v="0"/>
  </r>
  <r>
    <n v="52104"/>
    <x v="1"/>
    <n v="30"/>
    <x v="0"/>
    <n v="3"/>
    <n v="6"/>
    <s v="Cash on Delivery"/>
    <s v="Male"/>
    <n v="3"/>
    <n v="3"/>
    <x v="4"/>
    <n v="1"/>
    <x v="2"/>
    <n v="4"/>
    <x v="0"/>
    <n v="14"/>
    <n v="1"/>
    <n v="1"/>
    <n v="3"/>
    <n v="219.04000000000002"/>
    <x v="3"/>
    <x v="0"/>
  </r>
  <r>
    <n v="52105"/>
    <x v="1"/>
    <n v="9"/>
    <x v="1"/>
    <n v="2"/>
    <n v="30"/>
    <s v="CC"/>
    <s v="Male"/>
    <n v="2"/>
    <n v="3"/>
    <x v="1"/>
    <n v="4"/>
    <x v="0"/>
    <n v="2"/>
    <x v="1"/>
    <n v="16"/>
    <n v="0"/>
    <n v="1"/>
    <n v="4"/>
    <n v="121.77000000000001"/>
    <x v="1"/>
    <x v="1"/>
  </r>
  <r>
    <n v="52106"/>
    <x v="1"/>
    <n v="26"/>
    <x v="2"/>
    <n v="3"/>
    <n v="8"/>
    <s v="E wallet"/>
    <s v="Female"/>
    <n v="2"/>
    <n v="4"/>
    <x v="4"/>
    <n v="4"/>
    <x v="2"/>
    <n v="3"/>
    <x v="1"/>
    <n v="12"/>
    <n v="5"/>
    <n v="6"/>
    <n v="12"/>
    <n v="175.25"/>
    <x v="3"/>
    <x v="0"/>
  </r>
  <r>
    <n v="52107"/>
    <x v="0"/>
    <n v="0"/>
    <x v="1"/>
    <n v="1"/>
    <n v="21"/>
    <s v="UPI"/>
    <s v="Male"/>
    <n v="2"/>
    <n v="3"/>
    <x v="0"/>
    <n v="3"/>
    <x v="2"/>
    <n v="8"/>
    <x v="1"/>
    <n v="14"/>
    <n v="0"/>
    <n v="1"/>
    <n v="0"/>
    <n v="148.34"/>
    <x v="0"/>
    <x v="1"/>
  </r>
  <r>
    <n v="52108"/>
    <x v="0"/>
    <n v="9"/>
    <x v="2"/>
    <n v="1"/>
    <n v="8"/>
    <s v="Debit Card"/>
    <s v="Male"/>
    <n v="2"/>
    <n v="3"/>
    <x v="1"/>
    <n v="5"/>
    <x v="2"/>
    <n v="7"/>
    <x v="0"/>
    <n v="14"/>
    <n v="0"/>
    <n v="1"/>
    <n v="2"/>
    <n v="120.41999999999999"/>
    <x v="1"/>
    <x v="1"/>
  </r>
  <r>
    <n v="52109"/>
    <x v="1"/>
    <n v="9"/>
    <x v="1"/>
    <n v="3"/>
    <n v="16"/>
    <s v="Debit Card"/>
    <s v="Female"/>
    <n v="2"/>
    <n v="3"/>
    <x v="1"/>
    <n v="3"/>
    <x v="2"/>
    <n v="2"/>
    <x v="0"/>
    <n v="19"/>
    <n v="0"/>
    <n v="1"/>
    <n v="0"/>
    <n v="122.19999999999999"/>
    <x v="1"/>
    <x v="1"/>
  </r>
  <r>
    <n v="52110"/>
    <x v="1"/>
    <n v="1"/>
    <x v="0"/>
    <n v="3"/>
    <n v="16"/>
    <s v="Credit Card"/>
    <s v="Male"/>
    <n v="3"/>
    <n v="3"/>
    <x v="2"/>
    <n v="4"/>
    <x v="2"/>
    <n v="2"/>
    <x v="1"/>
    <n v="22"/>
    <n v="0"/>
    <n v="1"/>
    <n v="0"/>
    <n v="110.52000000000001"/>
    <x v="0"/>
    <x v="1"/>
  </r>
  <r>
    <n v="52111"/>
    <x v="1"/>
    <n v="11"/>
    <x v="2"/>
    <n v="1"/>
    <n v="9"/>
    <s v="UPI"/>
    <s v="Male"/>
    <n v="3"/>
    <n v="3"/>
    <x v="1"/>
    <n v="3"/>
    <x v="2"/>
    <n v="4"/>
    <x v="1"/>
    <n v="16"/>
    <n v="2"/>
    <n v="2"/>
    <n v="2"/>
    <n v="128.21"/>
    <x v="1"/>
    <x v="1"/>
  </r>
  <r>
    <n v="52112"/>
    <x v="1"/>
    <n v="23"/>
    <x v="0"/>
    <n v="1"/>
    <n v="8"/>
    <s v="Credit Card"/>
    <s v="Male"/>
    <n v="3"/>
    <n v="3"/>
    <x v="3"/>
    <n v="3"/>
    <x v="2"/>
    <n v="3"/>
    <x v="0"/>
    <n v="15"/>
    <n v="4"/>
    <n v="7"/>
    <n v="7"/>
    <n v="292.37"/>
    <x v="2"/>
    <x v="2"/>
  </r>
  <r>
    <n v="52113"/>
    <x v="1"/>
    <n v="10"/>
    <x v="1"/>
    <n v="1"/>
    <n v="9"/>
    <s v="UPI"/>
    <s v="Female"/>
    <n v="2"/>
    <n v="3"/>
    <x v="0"/>
    <n v="4"/>
    <x v="0"/>
    <n v="4"/>
    <x v="1"/>
    <n v="15"/>
    <n v="1"/>
    <n v="1"/>
    <n v="1"/>
    <n v="141.07"/>
    <x v="1"/>
    <x v="1"/>
  </r>
  <r>
    <n v="52114"/>
    <x v="1"/>
    <n v="13"/>
    <x v="0"/>
    <n v="3"/>
    <n v="32"/>
    <s v="E wallet"/>
    <s v="Male"/>
    <n v="3"/>
    <n v="3"/>
    <x v="0"/>
    <n v="5"/>
    <x v="2"/>
    <n v="2"/>
    <x v="1"/>
    <n v="14"/>
    <n v="3"/>
    <n v="7"/>
    <n v="5"/>
    <n v="183.96"/>
    <x v="2"/>
    <x v="0"/>
  </r>
  <r>
    <n v="52115"/>
    <x v="1"/>
    <n v="9"/>
    <x v="2"/>
    <n v="1"/>
    <n v="6"/>
    <s v="CC"/>
    <s v="Female"/>
    <n v="3"/>
    <n v="4"/>
    <x v="1"/>
    <n v="3"/>
    <x v="2"/>
    <n v="2"/>
    <x v="1"/>
    <n v="13"/>
    <n v="0"/>
    <n v="1"/>
    <n v="3"/>
    <n v="120.07"/>
    <x v="1"/>
    <x v="1"/>
  </r>
  <r>
    <n v="52116"/>
    <x v="1"/>
    <n v="19"/>
    <x v="0"/>
    <n v="1"/>
    <n v="6"/>
    <s v="Credit Card"/>
    <s v="Male"/>
    <n v="2"/>
    <n v="3"/>
    <x v="3"/>
    <n v="1"/>
    <x v="2"/>
    <n v="10"/>
    <x v="1"/>
    <n v="15"/>
    <n v="1"/>
    <n v="2"/>
    <n v="2"/>
    <n v="296.27"/>
    <x v="2"/>
    <x v="2"/>
  </r>
  <r>
    <n v="52117"/>
    <x v="1"/>
    <n v="27"/>
    <x v="0"/>
    <n v="3"/>
    <n v="8"/>
    <s v="Debit Card"/>
    <s v="Female"/>
    <n v="2"/>
    <n v="4"/>
    <x v="4"/>
    <n v="3"/>
    <x v="2"/>
    <n v="7"/>
    <x v="1"/>
    <n v="11"/>
    <n v="6"/>
    <n v="7"/>
    <n v="0"/>
    <n v="206.86"/>
    <x v="3"/>
    <x v="0"/>
  </r>
  <r>
    <n v="52118"/>
    <x v="1"/>
    <n v="29"/>
    <x v="2"/>
    <n v="1"/>
    <n v="15"/>
    <s v="CC"/>
    <s v="Female"/>
    <n v="3"/>
    <n v="3"/>
    <x v="1"/>
    <n v="3"/>
    <x v="2"/>
    <n v="3"/>
    <x v="1"/>
    <n v="19"/>
    <n v="1"/>
    <n v="1"/>
    <n v="3"/>
    <n v="129.41999999999999"/>
    <x v="3"/>
    <x v="1"/>
  </r>
  <r>
    <n v="52119"/>
    <x v="1"/>
    <n v="9"/>
    <x v="0"/>
    <n v="1"/>
    <n v="18"/>
    <s v="Credit Card"/>
    <s v="Female"/>
    <n v="2"/>
    <n v="4"/>
    <x v="4"/>
    <n v="1"/>
    <x v="0"/>
    <n v="1"/>
    <x v="1"/>
    <n v="11"/>
    <n v="5"/>
    <n v="7"/>
    <n v="8"/>
    <n v="188.58"/>
    <x v="1"/>
    <x v="0"/>
  </r>
  <r>
    <n v="52120"/>
    <x v="1"/>
    <n v="28"/>
    <x v="2"/>
    <n v="1"/>
    <n v="8"/>
    <s v="Credit Card"/>
    <s v="Male"/>
    <n v="2"/>
    <n v="4"/>
    <x v="5"/>
    <n v="5"/>
    <x v="0"/>
    <n v="8"/>
    <x v="1"/>
    <n v="15"/>
    <n v="1"/>
    <n v="6"/>
    <n v="2"/>
    <n v="267.56"/>
    <x v="3"/>
    <x v="2"/>
  </r>
  <r>
    <n v="52121"/>
    <x v="1"/>
    <n v="16"/>
    <x v="0"/>
    <n v="3"/>
    <n v="31"/>
    <s v="Credit Card"/>
    <s v="Male"/>
    <n v="3"/>
    <n v="4"/>
    <x v="4"/>
    <n v="1"/>
    <x v="2"/>
    <n v="6"/>
    <x v="1"/>
    <n v="13"/>
    <n v="1"/>
    <n v="1"/>
    <n v="0"/>
    <n v="207.98000000000002"/>
    <x v="2"/>
    <x v="0"/>
  </r>
  <r>
    <n v="52122"/>
    <x v="0"/>
    <n v="0"/>
    <x v="2"/>
    <n v="3"/>
    <n v="14"/>
    <s v="E wallet"/>
    <s v="Female"/>
    <n v="2"/>
    <n v="3"/>
    <x v="1"/>
    <n v="1"/>
    <x v="0"/>
    <n v="2"/>
    <x v="0"/>
    <n v="14"/>
    <n v="1"/>
    <n v="1"/>
    <n v="2"/>
    <n v="123.22999999999999"/>
    <x v="0"/>
    <x v="1"/>
  </r>
  <r>
    <n v="52123"/>
    <x v="0"/>
    <n v="9"/>
    <x v="0"/>
    <n v="1"/>
    <n v="16"/>
    <s v="Debit Card"/>
    <s v="Female"/>
    <n v="2"/>
    <n v="4"/>
    <x v="2"/>
    <n v="5"/>
    <x v="0"/>
    <n v="2"/>
    <x v="1"/>
    <n v="13"/>
    <n v="0"/>
    <n v="1"/>
    <n v="0"/>
    <n v="114.16"/>
    <x v="1"/>
    <x v="1"/>
  </r>
  <r>
    <n v="52124"/>
    <x v="1"/>
    <n v="19"/>
    <x v="1"/>
    <n v="1"/>
    <n v="14"/>
    <s v="Debit Card"/>
    <s v="Female"/>
    <n v="3"/>
    <n v="4"/>
    <x v="0"/>
    <n v="5"/>
    <x v="2"/>
    <n v="9"/>
    <x v="0"/>
    <n v="23"/>
    <n v="1"/>
    <n v="1"/>
    <n v="7"/>
    <n v="146.15"/>
    <x v="2"/>
    <x v="1"/>
  </r>
  <r>
    <n v="52125"/>
    <x v="0"/>
    <n v="14"/>
    <x v="1"/>
    <n v="1"/>
    <n v="14"/>
    <s v="Debit Card"/>
    <s v="Male"/>
    <n v="2"/>
    <n v="3"/>
    <x v="1"/>
    <n v="3"/>
    <x v="2"/>
    <n v="10"/>
    <x v="0"/>
    <n v="12"/>
    <n v="0"/>
    <n v="2"/>
    <n v="7"/>
    <n v="124.61000000000001"/>
    <x v="2"/>
    <x v="1"/>
  </r>
  <r>
    <n v="52126"/>
    <x v="0"/>
    <n v="0"/>
    <x v="2"/>
    <n v="1"/>
    <n v="30"/>
    <s v="COD"/>
    <s v="Male"/>
    <n v="3"/>
    <n v="4"/>
    <x v="4"/>
    <n v="5"/>
    <x v="0"/>
    <n v="2"/>
    <x v="1"/>
    <n v="12"/>
    <n v="1"/>
    <n v="1"/>
    <n v="9"/>
    <n v="187.22"/>
    <x v="0"/>
    <x v="0"/>
  </r>
  <r>
    <n v="52127"/>
    <x v="1"/>
    <n v="0"/>
    <x v="1"/>
    <n v="1"/>
    <n v="6"/>
    <s v="Credit Card"/>
    <s v="Male"/>
    <n v="2"/>
    <n v="4"/>
    <x v="2"/>
    <n v="5"/>
    <x v="2"/>
    <n v="2"/>
    <x v="1"/>
    <n v="16"/>
    <n v="1"/>
    <n v="1"/>
    <n v="3"/>
    <n v="139.55000000000001"/>
    <x v="0"/>
    <x v="1"/>
  </r>
  <r>
    <n v="52128"/>
    <x v="1"/>
    <n v="3"/>
    <x v="0"/>
    <n v="1"/>
    <n v="26"/>
    <s v="UPI"/>
    <s v="Male"/>
    <n v="2"/>
    <n v="3"/>
    <x v="0"/>
    <n v="5"/>
    <x v="2"/>
    <n v="1"/>
    <x v="1"/>
    <n v="15"/>
    <n v="0"/>
    <n v="1"/>
    <n v="2"/>
    <n v="199.57"/>
    <x v="0"/>
    <x v="0"/>
  </r>
  <r>
    <n v="52129"/>
    <x v="1"/>
    <n v="14"/>
    <x v="1"/>
    <n v="1"/>
    <n v="13"/>
    <s v="COD"/>
    <s v="Female"/>
    <n v="2"/>
    <n v="1"/>
    <x v="1"/>
    <n v="3"/>
    <x v="2"/>
    <n v="2"/>
    <x v="1"/>
    <n v="13"/>
    <n v="0"/>
    <n v="1"/>
    <n v="8"/>
    <n v="133.76"/>
    <x v="2"/>
    <x v="1"/>
  </r>
  <r>
    <n v="52130"/>
    <x v="1"/>
    <n v="11"/>
    <x v="0"/>
    <n v="1"/>
    <n v="23"/>
    <s v="Debit Card"/>
    <s v="Female"/>
    <n v="3"/>
    <n v="4"/>
    <x v="4"/>
    <n v="3"/>
    <x v="2"/>
    <n v="1"/>
    <x v="1"/>
    <n v="18"/>
    <n v="1"/>
    <n v="1"/>
    <n v="9"/>
    <n v="188.23"/>
    <x v="1"/>
    <x v="0"/>
  </r>
  <r>
    <n v="52131"/>
    <x v="1"/>
    <n v="13"/>
    <x v="0"/>
    <n v="1"/>
    <n v="26"/>
    <s v="Cash on Delivery"/>
    <s v="Male"/>
    <n v="3"/>
    <n v="3"/>
    <x v="4"/>
    <n v="1"/>
    <x v="2"/>
    <n v="5"/>
    <x v="1"/>
    <n v="20"/>
    <n v="3"/>
    <n v="11"/>
    <n v="1"/>
    <n v="203.22"/>
    <x v="2"/>
    <x v="0"/>
  </r>
  <r>
    <n v="52132"/>
    <x v="1"/>
    <n v="0"/>
    <x v="2"/>
    <n v="1"/>
    <n v="14"/>
    <s v="Debit Card"/>
    <s v="Male"/>
    <n v="2"/>
    <n v="5"/>
    <x v="2"/>
    <n v="3"/>
    <x v="2"/>
    <n v="2"/>
    <x v="1"/>
    <n v="19"/>
    <n v="1"/>
    <n v="1"/>
    <n v="2"/>
    <n v="146.21"/>
    <x v="0"/>
    <x v="1"/>
  </r>
  <r>
    <n v="52133"/>
    <x v="1"/>
    <n v="28"/>
    <x v="2"/>
    <n v="1"/>
    <n v="8"/>
    <s v="Debit Card"/>
    <s v="Male"/>
    <n v="3"/>
    <n v="3"/>
    <x v="4"/>
    <n v="4"/>
    <x v="2"/>
    <n v="4"/>
    <x v="1"/>
    <n v="18"/>
    <n v="0"/>
    <n v="1"/>
    <n v="3"/>
    <n v="209.76"/>
    <x v="3"/>
    <x v="0"/>
  </r>
  <r>
    <n v="52134"/>
    <x v="1"/>
    <n v="1"/>
    <x v="1"/>
    <n v="1"/>
    <n v="16"/>
    <s v="UPI"/>
    <s v="Female"/>
    <n v="2"/>
    <n v="3"/>
    <x v="0"/>
    <n v="3"/>
    <x v="0"/>
    <n v="4"/>
    <x v="1"/>
    <n v="13"/>
    <n v="0"/>
    <n v="1"/>
    <n v="7"/>
    <n v="136.6"/>
    <x v="0"/>
    <x v="1"/>
  </r>
  <r>
    <n v="52135"/>
    <x v="0"/>
    <n v="7"/>
    <x v="0"/>
    <n v="2"/>
    <n v="6"/>
    <s v="Credit Card"/>
    <s v="Male"/>
    <n v="3"/>
    <n v="4"/>
    <x v="4"/>
    <n v="5"/>
    <x v="2"/>
    <n v="10"/>
    <x v="1"/>
    <n v="14"/>
    <n v="2"/>
    <n v="3"/>
    <n v="6"/>
    <n v="204.82"/>
    <x v="1"/>
    <x v="0"/>
  </r>
  <r>
    <n v="52136"/>
    <x v="1"/>
    <n v="6"/>
    <x v="0"/>
    <n v="1"/>
    <n v="11"/>
    <s v="Debit Card"/>
    <s v="Male"/>
    <n v="2"/>
    <n v="4"/>
    <x v="4"/>
    <n v="1"/>
    <x v="2"/>
    <n v="5"/>
    <x v="1"/>
    <n v="15"/>
    <n v="1"/>
    <n v="1"/>
    <n v="2"/>
    <n v="171.19"/>
    <x v="0"/>
    <x v="0"/>
  </r>
  <r>
    <n v="52137"/>
    <x v="0"/>
    <n v="0"/>
    <x v="0"/>
    <n v="3"/>
    <n v="10"/>
    <s v="Cash on Delivery"/>
    <s v="Male"/>
    <n v="2"/>
    <n v="3"/>
    <x v="4"/>
    <n v="5"/>
    <x v="0"/>
    <n v="1"/>
    <x v="0"/>
    <n v="22"/>
    <n v="2"/>
    <n v="4"/>
    <n v="7"/>
    <n v="195.82"/>
    <x v="0"/>
    <x v="0"/>
  </r>
  <r>
    <n v="52138"/>
    <x v="0"/>
    <n v="0"/>
    <x v="2"/>
    <n v="1"/>
    <n v="35"/>
    <s v="Credit Card"/>
    <s v="Female"/>
    <n v="2"/>
    <n v="4"/>
    <x v="0"/>
    <n v="3"/>
    <x v="0"/>
    <n v="2"/>
    <x v="1"/>
    <n v="22"/>
    <n v="2"/>
    <n v="3"/>
    <n v="8"/>
    <n v="145.08000000000001"/>
    <x v="0"/>
    <x v="1"/>
  </r>
  <r>
    <n v="52139"/>
    <x v="1"/>
    <n v="9"/>
    <x v="1"/>
    <n v="1"/>
    <n v="21"/>
    <s v="Debit Card"/>
    <s v="Male"/>
    <n v="2"/>
    <n v="3"/>
    <x v="1"/>
    <n v="3"/>
    <x v="2"/>
    <n v="2"/>
    <x v="1"/>
    <n v="16"/>
    <n v="0"/>
    <n v="2"/>
    <n v="2"/>
    <n v="122.07"/>
    <x v="1"/>
    <x v="1"/>
  </r>
  <r>
    <n v="52140"/>
    <x v="1"/>
    <n v="7"/>
    <x v="2"/>
    <n v="1"/>
    <n v="9"/>
    <s v="Debit Card"/>
    <s v="Male"/>
    <n v="2"/>
    <n v="3"/>
    <x v="0"/>
    <n v="1"/>
    <x v="0"/>
    <n v="1"/>
    <x v="1"/>
    <n v="17"/>
    <n v="1"/>
    <n v="1"/>
    <n v="4"/>
    <n v="177.56"/>
    <x v="1"/>
    <x v="0"/>
  </r>
  <r>
    <n v="52141"/>
    <x v="1"/>
    <n v="10"/>
    <x v="0"/>
    <n v="3"/>
    <n v="16"/>
    <s v="Debit Card"/>
    <s v="Female"/>
    <n v="2"/>
    <n v="4"/>
    <x v="0"/>
    <n v="1"/>
    <x v="2"/>
    <n v="3"/>
    <x v="0"/>
    <n v="14"/>
    <n v="1"/>
    <n v="1"/>
    <n v="0"/>
    <n v="166.94"/>
    <x v="1"/>
    <x v="0"/>
  </r>
  <r>
    <n v="52142"/>
    <x v="0"/>
    <n v="0"/>
    <x v="1"/>
    <n v="1"/>
    <n v="10"/>
    <s v="COD"/>
    <s v="Male"/>
    <n v="2"/>
    <n v="3"/>
    <x v="2"/>
    <n v="1"/>
    <x v="2"/>
    <n v="2"/>
    <x v="0"/>
    <n v="15"/>
    <n v="4"/>
    <n v="5"/>
    <n v="6"/>
    <n v="136.91"/>
    <x v="0"/>
    <x v="1"/>
  </r>
  <r>
    <n v="52143"/>
    <x v="0"/>
    <n v="0"/>
    <x v="1"/>
    <n v="1"/>
    <n v="14"/>
    <s v="CC"/>
    <s v="Male"/>
    <n v="2"/>
    <n v="3"/>
    <x v="1"/>
    <n v="3"/>
    <x v="2"/>
    <n v="2"/>
    <x v="1"/>
    <n v="20"/>
    <n v="1"/>
    <n v="1"/>
    <n v="0"/>
    <n v="123.77000000000001"/>
    <x v="0"/>
    <x v="1"/>
  </r>
  <r>
    <n v="52144"/>
    <x v="0"/>
    <n v="0"/>
    <x v="1"/>
    <n v="1"/>
    <n v="31"/>
    <s v="CC"/>
    <s v="Male"/>
    <n v="2"/>
    <n v="4"/>
    <x v="1"/>
    <n v="4"/>
    <x v="0"/>
    <n v="5"/>
    <x v="0"/>
    <n v="20"/>
    <n v="1"/>
    <n v="2"/>
    <n v="2"/>
    <n v="123.13"/>
    <x v="0"/>
    <x v="1"/>
  </r>
  <r>
    <n v="52145"/>
    <x v="1"/>
    <n v="15"/>
    <x v="0"/>
    <n v="1"/>
    <n v="8"/>
    <s v="Credit Card"/>
    <s v="Male"/>
    <n v="2"/>
    <n v="3"/>
    <x v="5"/>
    <n v="5"/>
    <x v="2"/>
    <n v="1"/>
    <x v="1"/>
    <n v="17"/>
    <n v="1"/>
    <n v="13"/>
    <n v="7"/>
    <n v="276.64999999999998"/>
    <x v="2"/>
    <x v="2"/>
  </r>
  <r>
    <n v="52146"/>
    <x v="0"/>
    <n v="0"/>
    <x v="2"/>
    <n v="1"/>
    <n v="14"/>
    <s v="CC"/>
    <s v="Male"/>
    <n v="2"/>
    <n v="4"/>
    <x v="1"/>
    <n v="4"/>
    <x v="2"/>
    <n v="2"/>
    <x v="1"/>
    <n v="15"/>
    <n v="1"/>
    <n v="1"/>
    <n v="0"/>
    <n v="125.96000000000001"/>
    <x v="0"/>
    <x v="1"/>
  </r>
  <r>
    <n v="52147"/>
    <x v="0"/>
    <n v="13"/>
    <x v="2"/>
    <n v="3"/>
    <n v="6"/>
    <s v="UPI"/>
    <s v="Male"/>
    <n v="2"/>
    <n v="3"/>
    <x v="0"/>
    <n v="3"/>
    <x v="0"/>
    <n v="4"/>
    <x v="0"/>
    <n v="14"/>
    <n v="1"/>
    <n v="1"/>
    <n v="0"/>
    <n v="147.28"/>
    <x v="2"/>
    <x v="1"/>
  </r>
  <r>
    <n v="52148"/>
    <x v="1"/>
    <n v="6"/>
    <x v="2"/>
    <n v="3"/>
    <n v="13"/>
    <s v="Debit Card"/>
    <s v="Female"/>
    <n v="1"/>
    <n v="3"/>
    <x v="0"/>
    <n v="4"/>
    <x v="2"/>
    <n v="1"/>
    <x v="1"/>
    <n v="17"/>
    <n v="0"/>
    <n v="1"/>
    <n v="2"/>
    <n v="143.02000000000001"/>
    <x v="0"/>
    <x v="1"/>
  </r>
  <r>
    <n v="52149"/>
    <x v="1"/>
    <n v="7"/>
    <x v="2"/>
    <n v="1"/>
    <n v="9"/>
    <s v="Debit Card"/>
    <s v="Male"/>
    <n v="3"/>
    <n v="4"/>
    <x v="1"/>
    <n v="1"/>
    <x v="2"/>
    <n v="4"/>
    <x v="1"/>
    <n v="17"/>
    <n v="0"/>
    <n v="1"/>
    <n v="0"/>
    <n v="129.79"/>
    <x v="1"/>
    <x v="1"/>
  </r>
  <r>
    <n v="52150"/>
    <x v="1"/>
    <n v="21"/>
    <x v="2"/>
    <n v="1"/>
    <n v="6"/>
    <s v="Credit Card"/>
    <s v="Male"/>
    <n v="2"/>
    <n v="1"/>
    <x v="5"/>
    <n v="1"/>
    <x v="0"/>
    <n v="3"/>
    <x v="1"/>
    <n v="22"/>
    <n v="1"/>
    <n v="2"/>
    <n v="1"/>
    <n v="268.85000000000002"/>
    <x v="2"/>
    <x v="2"/>
  </r>
  <r>
    <n v="52151"/>
    <x v="1"/>
    <n v="18"/>
    <x v="2"/>
    <n v="3"/>
    <n v="15"/>
    <s v="Debit Card"/>
    <s v="Female"/>
    <n v="3"/>
    <n v="4"/>
    <x v="0"/>
    <n v="3"/>
    <x v="2"/>
    <n v="2"/>
    <x v="1"/>
    <n v="13"/>
    <n v="4"/>
    <n v="4"/>
    <n v="12"/>
    <n v="155.93"/>
    <x v="2"/>
    <x v="0"/>
  </r>
  <r>
    <n v="52152"/>
    <x v="1"/>
    <n v="25"/>
    <x v="0"/>
    <n v="1"/>
    <n v="5"/>
    <s v="Debit Card"/>
    <s v="Male"/>
    <n v="2"/>
    <n v="3"/>
    <x v="4"/>
    <n v="4"/>
    <x v="0"/>
    <n v="8"/>
    <x v="1"/>
    <n v="19"/>
    <n v="2"/>
    <n v="4"/>
    <n v="0"/>
    <n v="204.45"/>
    <x v="3"/>
    <x v="0"/>
  </r>
  <r>
    <n v="52153"/>
    <x v="1"/>
    <n v="11"/>
    <x v="0"/>
    <n v="3"/>
    <n v="16"/>
    <s v="E wallet"/>
    <s v="Male"/>
    <n v="3"/>
    <n v="4"/>
    <x v="4"/>
    <n v="3"/>
    <x v="2"/>
    <n v="1"/>
    <x v="0"/>
    <n v="14"/>
    <n v="1"/>
    <n v="2"/>
    <n v="7"/>
    <n v="187.4"/>
    <x v="1"/>
    <x v="0"/>
  </r>
  <r>
    <n v="52154"/>
    <x v="1"/>
    <n v="2"/>
    <x v="1"/>
    <n v="1"/>
    <n v="14"/>
    <s v="Debit Card"/>
    <s v="Female"/>
    <n v="3"/>
    <n v="3"/>
    <x v="1"/>
    <n v="1"/>
    <x v="2"/>
    <n v="5"/>
    <x v="1"/>
    <n v="22"/>
    <n v="1"/>
    <n v="1"/>
    <n v="7"/>
    <n v="125.13999999999999"/>
    <x v="0"/>
    <x v="1"/>
  </r>
  <r>
    <n v="52155"/>
    <x v="1"/>
    <n v="1"/>
    <x v="0"/>
    <n v="1"/>
    <n v="9"/>
    <s v="Credit Card"/>
    <s v="Female"/>
    <n v="3"/>
    <n v="3"/>
    <x v="4"/>
    <n v="4"/>
    <x v="2"/>
    <n v="1"/>
    <x v="1"/>
    <n v="17"/>
    <n v="0"/>
    <n v="1"/>
    <n v="7"/>
    <n v="176.55"/>
    <x v="0"/>
    <x v="0"/>
  </r>
  <r>
    <n v="52156"/>
    <x v="1"/>
    <n v="19"/>
    <x v="0"/>
    <n v="3"/>
    <n v="9"/>
    <s v="E wallet"/>
    <s v="Male"/>
    <n v="2"/>
    <n v="3"/>
    <x v="5"/>
    <n v="3"/>
    <x v="2"/>
    <n v="4"/>
    <x v="1"/>
    <n v="12"/>
    <n v="1"/>
    <n v="4"/>
    <n v="9"/>
    <n v="274.64999999999998"/>
    <x v="2"/>
    <x v="2"/>
  </r>
  <r>
    <n v="52157"/>
    <x v="1"/>
    <n v="11"/>
    <x v="0"/>
    <n v="3"/>
    <n v="8"/>
    <s v="E wallet"/>
    <s v="Male"/>
    <n v="2"/>
    <n v="3"/>
    <x v="4"/>
    <n v="4"/>
    <x v="0"/>
    <n v="8"/>
    <x v="1"/>
    <n v="16"/>
    <n v="1"/>
    <n v="1"/>
    <n v="0"/>
    <n v="173.51"/>
    <x v="1"/>
    <x v="0"/>
  </r>
  <r>
    <n v="52158"/>
    <x v="1"/>
    <n v="16"/>
    <x v="2"/>
    <n v="1"/>
    <n v="33"/>
    <s v="Debit Card"/>
    <s v="Female"/>
    <n v="2"/>
    <n v="3"/>
    <x v="4"/>
    <n v="5"/>
    <x v="2"/>
    <n v="9"/>
    <x v="1"/>
    <n v="11"/>
    <n v="1"/>
    <n v="1"/>
    <n v="1"/>
    <n v="208.2"/>
    <x v="2"/>
    <x v="0"/>
  </r>
  <r>
    <n v="52159"/>
    <x v="0"/>
    <n v="2"/>
    <x v="2"/>
    <n v="1"/>
    <n v="8"/>
    <s v="Debit Card"/>
    <s v="Male"/>
    <n v="2"/>
    <n v="3"/>
    <x v="5"/>
    <n v="1"/>
    <x v="2"/>
    <n v="8"/>
    <x v="1"/>
    <n v="11"/>
    <n v="10"/>
    <n v="11"/>
    <n v="3"/>
    <n v="221.69"/>
    <x v="0"/>
    <x v="0"/>
  </r>
  <r>
    <n v="52160"/>
    <x v="1"/>
    <n v="13"/>
    <x v="0"/>
    <n v="1"/>
    <n v="20"/>
    <s v="Credit Card"/>
    <s v="Male"/>
    <n v="2"/>
    <n v="4"/>
    <x v="3"/>
    <n v="3"/>
    <x v="0"/>
    <n v="2"/>
    <x v="1"/>
    <n v="15"/>
    <n v="3"/>
    <n v="4"/>
    <n v="9"/>
    <n v="296.26"/>
    <x v="2"/>
    <x v="2"/>
  </r>
  <r>
    <n v="52161"/>
    <x v="1"/>
    <n v="9"/>
    <x v="1"/>
    <n v="1"/>
    <n v="6"/>
    <s v="Cash on Delivery"/>
    <s v="Female"/>
    <n v="3"/>
    <n v="4"/>
    <x v="1"/>
    <n v="4"/>
    <x v="0"/>
    <n v="2"/>
    <x v="0"/>
    <n v="11"/>
    <n v="1"/>
    <n v="2"/>
    <n v="2"/>
    <n v="120.69999999999999"/>
    <x v="1"/>
    <x v="1"/>
  </r>
  <r>
    <n v="52162"/>
    <x v="1"/>
    <n v="12"/>
    <x v="2"/>
    <n v="1"/>
    <n v="15"/>
    <s v="Debit Card"/>
    <s v="Male"/>
    <n v="3"/>
    <n v="3"/>
    <x v="0"/>
    <n v="4"/>
    <x v="0"/>
    <n v="10"/>
    <x v="1"/>
    <n v="15"/>
    <n v="1"/>
    <n v="1"/>
    <n v="3"/>
    <n v="167.82"/>
    <x v="1"/>
    <x v="0"/>
  </r>
  <r>
    <n v="52163"/>
    <x v="1"/>
    <n v="9"/>
    <x v="2"/>
    <n v="1"/>
    <n v="24"/>
    <s v="Debit Card"/>
    <s v="Male"/>
    <n v="3"/>
    <n v="3"/>
    <x v="0"/>
    <n v="1"/>
    <x v="0"/>
    <n v="3"/>
    <x v="1"/>
    <n v="20"/>
    <n v="0"/>
    <n v="1"/>
    <n v="9"/>
    <n v="177.79"/>
    <x v="1"/>
    <x v="0"/>
  </r>
  <r>
    <n v="52164"/>
    <x v="1"/>
    <n v="4"/>
    <x v="2"/>
    <n v="3"/>
    <n v="26"/>
    <s v="Debit Card"/>
    <s v="Male"/>
    <n v="3"/>
    <n v="1"/>
    <x v="1"/>
    <n v="1"/>
    <x v="2"/>
    <n v="1"/>
    <x v="1"/>
    <n v="12"/>
    <n v="2"/>
    <n v="2"/>
    <n v="2"/>
    <n v="127.91"/>
    <x v="0"/>
    <x v="1"/>
  </r>
  <r>
    <n v="52165"/>
    <x v="1"/>
    <n v="1"/>
    <x v="1"/>
    <n v="1"/>
    <n v="8"/>
    <s v="Debit Card"/>
    <s v="Male"/>
    <n v="3"/>
    <n v="4"/>
    <x v="1"/>
    <n v="4"/>
    <x v="2"/>
    <n v="1"/>
    <x v="1"/>
    <n v="17"/>
    <n v="0"/>
    <n v="1"/>
    <n v="4"/>
    <n v="132.01"/>
    <x v="0"/>
    <x v="1"/>
  </r>
  <r>
    <n v="52166"/>
    <x v="1"/>
    <n v="8"/>
    <x v="2"/>
    <n v="3"/>
    <n v="17"/>
    <s v="E wallet"/>
    <s v="Male"/>
    <n v="2"/>
    <n v="3"/>
    <x v="0"/>
    <n v="1"/>
    <x v="2"/>
    <n v="2"/>
    <x v="1"/>
    <n v="11"/>
    <n v="1"/>
    <n v="1"/>
    <n v="2"/>
    <n v="149.68"/>
    <x v="1"/>
    <x v="1"/>
  </r>
  <r>
    <n v="52167"/>
    <x v="1"/>
    <n v="22"/>
    <x v="0"/>
    <n v="3"/>
    <n v="14"/>
    <s v="Cash on Delivery"/>
    <s v="Male"/>
    <n v="2"/>
    <n v="4"/>
    <x v="5"/>
    <n v="4"/>
    <x v="2"/>
    <n v="7"/>
    <x v="1"/>
    <n v="17"/>
    <n v="1"/>
    <n v="2"/>
    <n v="3"/>
    <n v="231.2"/>
    <x v="2"/>
    <x v="0"/>
  </r>
  <r>
    <n v="52168"/>
    <x v="1"/>
    <n v="7"/>
    <x v="2"/>
    <n v="1"/>
    <n v="8"/>
    <s v="Debit Card"/>
    <s v="Male"/>
    <n v="3"/>
    <n v="3"/>
    <x v="0"/>
    <n v="3"/>
    <x v="0"/>
    <n v="3"/>
    <x v="1"/>
    <n v="11"/>
    <n v="1"/>
    <n v="1"/>
    <n v="2"/>
    <n v="140.33000000000001"/>
    <x v="1"/>
    <x v="1"/>
  </r>
  <r>
    <n v="52169"/>
    <x v="1"/>
    <n v="2"/>
    <x v="2"/>
    <n v="1"/>
    <n v="16"/>
    <s v="Debit Card"/>
    <s v="Female"/>
    <n v="3"/>
    <n v="3"/>
    <x v="1"/>
    <n v="4"/>
    <x v="2"/>
    <n v="1"/>
    <x v="1"/>
    <n v="14"/>
    <n v="0"/>
    <n v="1"/>
    <n v="1"/>
    <n v="132.91"/>
    <x v="0"/>
    <x v="1"/>
  </r>
  <r>
    <n v="52170"/>
    <x v="1"/>
    <n v="15"/>
    <x v="1"/>
    <n v="1"/>
    <n v="35"/>
    <s v="Credit Card"/>
    <s v="Male"/>
    <n v="2"/>
    <n v="5"/>
    <x v="0"/>
    <n v="1"/>
    <x v="0"/>
    <n v="5"/>
    <x v="1"/>
    <n v="19"/>
    <n v="1"/>
    <n v="1"/>
    <n v="0"/>
    <n v="142.72"/>
    <x v="2"/>
    <x v="1"/>
  </r>
  <r>
    <n v="52171"/>
    <x v="1"/>
    <n v="2"/>
    <x v="0"/>
    <n v="1"/>
    <n v="14"/>
    <s v="Credit Card"/>
    <s v="Male"/>
    <n v="3"/>
    <n v="4"/>
    <x v="0"/>
    <n v="1"/>
    <x v="2"/>
    <n v="2"/>
    <x v="0"/>
    <n v="15"/>
    <n v="1"/>
    <n v="1"/>
    <n v="2"/>
    <n v="150.56"/>
    <x v="0"/>
    <x v="0"/>
  </r>
  <r>
    <n v="52172"/>
    <x v="1"/>
    <n v="11"/>
    <x v="1"/>
    <n v="2"/>
    <n v="6"/>
    <s v="UPI"/>
    <s v="Male"/>
    <n v="3"/>
    <n v="1"/>
    <x v="1"/>
    <n v="3"/>
    <x v="2"/>
    <n v="2"/>
    <x v="1"/>
    <n v="13"/>
    <n v="3"/>
    <n v="5"/>
    <n v="0"/>
    <n v="128.44"/>
    <x v="1"/>
    <x v="1"/>
  </r>
  <r>
    <n v="52173"/>
    <x v="1"/>
    <n v="1"/>
    <x v="2"/>
    <n v="1"/>
    <n v="12"/>
    <s v="Debit Card"/>
    <s v="Male"/>
    <n v="3"/>
    <n v="4"/>
    <x v="1"/>
    <n v="3"/>
    <x v="2"/>
    <n v="2"/>
    <x v="0"/>
    <n v="14"/>
    <n v="1"/>
    <n v="1"/>
    <n v="2"/>
    <n v="127.03"/>
    <x v="0"/>
    <x v="1"/>
  </r>
  <r>
    <n v="52174"/>
    <x v="0"/>
    <n v="9"/>
    <x v="2"/>
    <n v="1"/>
    <n v="14"/>
    <s v="CC"/>
    <s v="Male"/>
    <n v="3"/>
    <n v="3"/>
    <x v="1"/>
    <n v="3"/>
    <x v="0"/>
    <n v="2"/>
    <x v="1"/>
    <n v="12"/>
    <n v="1"/>
    <n v="1"/>
    <n v="0"/>
    <n v="119.03999999999999"/>
    <x v="1"/>
    <x v="1"/>
  </r>
  <r>
    <n v="52175"/>
    <x v="0"/>
    <n v="0"/>
    <x v="0"/>
    <n v="3"/>
    <n v="15"/>
    <s v="E wallet"/>
    <s v="Female"/>
    <n v="3"/>
    <n v="3"/>
    <x v="0"/>
    <n v="5"/>
    <x v="0"/>
    <n v="4"/>
    <x v="0"/>
    <n v="17"/>
    <n v="0"/>
    <n v="1"/>
    <n v="3"/>
    <n v="182.24"/>
    <x v="0"/>
    <x v="0"/>
  </r>
  <r>
    <n v="52176"/>
    <x v="1"/>
    <n v="14"/>
    <x v="1"/>
    <n v="1"/>
    <n v="18"/>
    <s v="Debit Card"/>
    <s v="Male"/>
    <n v="2"/>
    <n v="3"/>
    <x v="2"/>
    <n v="1"/>
    <x v="2"/>
    <n v="4"/>
    <x v="0"/>
    <n v="11"/>
    <n v="1"/>
    <n v="1"/>
    <n v="0"/>
    <n v="147.66"/>
    <x v="2"/>
    <x v="1"/>
  </r>
  <r>
    <n v="52177"/>
    <x v="0"/>
    <n v="0"/>
    <x v="2"/>
    <n v="1"/>
    <n v="14"/>
    <s v="CC"/>
    <s v="Male"/>
    <n v="3"/>
    <n v="3"/>
    <x v="1"/>
    <n v="3"/>
    <x v="2"/>
    <n v="2"/>
    <x v="1"/>
    <n v="12"/>
    <n v="1"/>
    <n v="2"/>
    <n v="2"/>
    <n v="126.1"/>
    <x v="0"/>
    <x v="1"/>
  </r>
  <r>
    <n v="52178"/>
    <x v="1"/>
    <n v="10"/>
    <x v="0"/>
    <n v="1"/>
    <n v="31"/>
    <s v="Credit Card"/>
    <s v="Female"/>
    <n v="2"/>
    <n v="4"/>
    <x v="0"/>
    <n v="1"/>
    <x v="2"/>
    <n v="8"/>
    <x v="1"/>
    <n v="13"/>
    <n v="1"/>
    <n v="1"/>
    <n v="3"/>
    <n v="157.31"/>
    <x v="1"/>
    <x v="0"/>
  </r>
  <r>
    <n v="52179"/>
    <x v="1"/>
    <n v="0"/>
    <x v="1"/>
    <n v="1"/>
    <n v="14"/>
    <s v="Debit Card"/>
    <s v="Male"/>
    <n v="2"/>
    <n v="4"/>
    <x v="1"/>
    <n v="3"/>
    <x v="2"/>
    <n v="2"/>
    <x v="1"/>
    <n v="13"/>
    <n v="1"/>
    <n v="2"/>
    <n v="2"/>
    <n v="125.38999999999999"/>
    <x v="0"/>
    <x v="1"/>
  </r>
  <r>
    <n v="52180"/>
    <x v="1"/>
    <n v="7"/>
    <x v="0"/>
    <n v="3"/>
    <n v="15"/>
    <s v="Debit Card"/>
    <s v="Female"/>
    <n v="3"/>
    <n v="3"/>
    <x v="0"/>
    <n v="3"/>
    <x v="2"/>
    <n v="2"/>
    <x v="1"/>
    <n v="20"/>
    <n v="0"/>
    <n v="1"/>
    <n v="3"/>
    <n v="157.13999999999999"/>
    <x v="1"/>
    <x v="0"/>
  </r>
  <r>
    <n v="52181"/>
    <x v="1"/>
    <n v="8"/>
    <x v="1"/>
    <n v="2"/>
    <n v="14"/>
    <s v="COD"/>
    <s v="Male"/>
    <n v="3"/>
    <n v="3"/>
    <x v="2"/>
    <n v="3"/>
    <x v="0"/>
    <n v="2"/>
    <x v="1"/>
    <n v="17"/>
    <n v="0"/>
    <n v="1"/>
    <n v="4"/>
    <n v="143.22999999999999"/>
    <x v="1"/>
    <x v="1"/>
  </r>
  <r>
    <n v="52182"/>
    <x v="0"/>
    <n v="0"/>
    <x v="0"/>
    <n v="3"/>
    <n v="29"/>
    <s v="Debit Card"/>
    <s v="Female"/>
    <n v="2"/>
    <n v="4"/>
    <x v="4"/>
    <n v="5"/>
    <x v="2"/>
    <n v="2"/>
    <x v="1"/>
    <n v="13"/>
    <n v="1"/>
    <n v="3"/>
    <n v="10"/>
    <n v="173.36"/>
    <x v="0"/>
    <x v="0"/>
  </r>
  <r>
    <n v="52183"/>
    <x v="1"/>
    <n v="13"/>
    <x v="2"/>
    <n v="1"/>
    <n v="15"/>
    <s v="Credit Card"/>
    <s v="Female"/>
    <n v="2"/>
    <n v="3"/>
    <x v="4"/>
    <n v="3"/>
    <x v="0"/>
    <n v="10"/>
    <x v="1"/>
    <n v="17"/>
    <n v="1"/>
    <n v="2"/>
    <n v="13"/>
    <n v="234.99"/>
    <x v="2"/>
    <x v="0"/>
  </r>
  <r>
    <n v="52184"/>
    <x v="0"/>
    <n v="5"/>
    <x v="2"/>
    <n v="3"/>
    <n v="18"/>
    <s v="Debit Card"/>
    <s v="Male"/>
    <n v="2"/>
    <n v="3"/>
    <x v="5"/>
    <n v="5"/>
    <x v="0"/>
    <n v="1"/>
    <x v="0"/>
    <n v="12"/>
    <n v="2"/>
    <n v="2"/>
    <n v="14"/>
    <n v="237.57999999999998"/>
    <x v="0"/>
    <x v="0"/>
  </r>
  <r>
    <n v="52185"/>
    <x v="1"/>
    <n v="15"/>
    <x v="0"/>
    <n v="3"/>
    <n v="10"/>
    <s v="E wallet"/>
    <s v="Male"/>
    <n v="2"/>
    <n v="3"/>
    <x v="0"/>
    <n v="5"/>
    <x v="0"/>
    <n v="8"/>
    <x v="1"/>
    <n v="13"/>
    <n v="1"/>
    <n v="1"/>
    <n v="5"/>
    <n v="151.55000000000001"/>
    <x v="2"/>
    <x v="0"/>
  </r>
  <r>
    <n v="52186"/>
    <x v="1"/>
    <n v="9"/>
    <x v="1"/>
    <n v="1"/>
    <n v="6"/>
    <s v="CC"/>
    <s v="Male"/>
    <n v="2"/>
    <n v="4"/>
    <x v="1"/>
    <n v="3"/>
    <x v="2"/>
    <n v="7"/>
    <x v="1"/>
    <n v="12"/>
    <n v="1"/>
    <n v="1"/>
    <n v="7"/>
    <n v="122.58000000000001"/>
    <x v="1"/>
    <x v="1"/>
  </r>
  <r>
    <n v="52187"/>
    <x v="1"/>
    <n v="0"/>
    <x v="1"/>
    <n v="1"/>
    <n v="30"/>
    <s v="Credit Card"/>
    <s v="Male"/>
    <n v="2"/>
    <n v="3"/>
    <x v="2"/>
    <n v="4"/>
    <x v="0"/>
    <n v="9"/>
    <x v="1"/>
    <n v="22"/>
    <n v="0"/>
    <n v="1"/>
    <n v="2"/>
    <n v="135.97"/>
    <x v="0"/>
    <x v="1"/>
  </r>
  <r>
    <n v="52188"/>
    <x v="0"/>
    <n v="0"/>
    <x v="1"/>
    <n v="1"/>
    <n v="14"/>
    <s v="Debit Card"/>
    <s v="Female"/>
    <n v="3"/>
    <n v="3"/>
    <x v="1"/>
    <n v="1"/>
    <x v="2"/>
    <n v="2"/>
    <x v="0"/>
    <n v="11"/>
    <n v="1"/>
    <n v="1"/>
    <n v="0"/>
    <n v="125.15"/>
    <x v="0"/>
    <x v="1"/>
  </r>
  <r>
    <n v="52189"/>
    <x v="1"/>
    <n v="0"/>
    <x v="1"/>
    <n v="1"/>
    <n v="9"/>
    <s v="Credit Card"/>
    <s v="Male"/>
    <n v="2"/>
    <n v="1"/>
    <x v="2"/>
    <n v="1"/>
    <x v="2"/>
    <n v="2"/>
    <x v="1"/>
    <n v="22"/>
    <n v="1"/>
    <n v="1"/>
    <n v="7"/>
    <n v="144.19999999999999"/>
    <x v="0"/>
    <x v="1"/>
  </r>
  <r>
    <n v="52190"/>
    <x v="1"/>
    <n v="3"/>
    <x v="0"/>
    <n v="3"/>
    <n v="16"/>
    <s v="E wallet"/>
    <s v="Male"/>
    <n v="3"/>
    <n v="4"/>
    <x v="0"/>
    <n v="3"/>
    <x v="2"/>
    <n v="2"/>
    <x v="1"/>
    <n v="18"/>
    <n v="0"/>
    <n v="1"/>
    <n v="4"/>
    <n v="165.78"/>
    <x v="0"/>
    <x v="0"/>
  </r>
  <r>
    <n v="52191"/>
    <x v="1"/>
    <n v="13"/>
    <x v="2"/>
    <n v="1"/>
    <n v="32"/>
    <s v="Credit Card"/>
    <s v="Female"/>
    <n v="3"/>
    <n v="4"/>
    <x v="0"/>
    <n v="1"/>
    <x v="2"/>
    <n v="4"/>
    <x v="0"/>
    <n v="13"/>
    <n v="0"/>
    <n v="1"/>
    <n v="0"/>
    <n v="144.22"/>
    <x v="2"/>
    <x v="1"/>
  </r>
  <r>
    <n v="52192"/>
    <x v="1"/>
    <n v="8"/>
    <x v="0"/>
    <n v="1"/>
    <n v="8"/>
    <s v="Debit Card"/>
    <s v="Male"/>
    <n v="2"/>
    <n v="4"/>
    <x v="4"/>
    <n v="4"/>
    <x v="2"/>
    <n v="3"/>
    <x v="1"/>
    <n v="18"/>
    <n v="2"/>
    <n v="6"/>
    <n v="4"/>
    <n v="202.74"/>
    <x v="1"/>
    <x v="0"/>
  </r>
  <r>
    <n v="52193"/>
    <x v="1"/>
    <n v="7"/>
    <x v="2"/>
    <n v="1"/>
    <n v="7"/>
    <s v="Credit Card"/>
    <s v="Male"/>
    <n v="3"/>
    <n v="4"/>
    <x v="0"/>
    <n v="5"/>
    <x v="0"/>
    <n v="1"/>
    <x v="1"/>
    <n v="20"/>
    <n v="0"/>
    <n v="4"/>
    <n v="9"/>
    <n v="153.43"/>
    <x v="1"/>
    <x v="0"/>
  </r>
  <r>
    <n v="52194"/>
    <x v="1"/>
    <n v="8"/>
    <x v="2"/>
    <n v="1"/>
    <n v="14"/>
    <s v="UPI"/>
    <s v="Male"/>
    <n v="2"/>
    <n v="4"/>
    <x v="1"/>
    <n v="1"/>
    <x v="2"/>
    <n v="2"/>
    <x v="1"/>
    <n v="13"/>
    <n v="1"/>
    <n v="2"/>
    <n v="2"/>
    <n v="123.75999999999999"/>
    <x v="1"/>
    <x v="1"/>
  </r>
  <r>
    <n v="52195"/>
    <x v="0"/>
    <n v="6"/>
    <x v="0"/>
    <n v="3"/>
    <n v="15"/>
    <s v="E wallet"/>
    <s v="Female"/>
    <n v="2"/>
    <n v="5"/>
    <x v="0"/>
    <n v="3"/>
    <x v="0"/>
    <n v="9"/>
    <x v="1"/>
    <n v="13"/>
    <n v="0"/>
    <n v="1"/>
    <n v="3"/>
    <n v="153.46"/>
    <x v="0"/>
    <x v="0"/>
  </r>
  <r>
    <n v="52196"/>
    <x v="1"/>
    <n v="5"/>
    <x v="2"/>
    <n v="3"/>
    <n v="8"/>
    <s v="Debit Card"/>
    <s v="Female"/>
    <n v="3"/>
    <n v="3"/>
    <x v="1"/>
    <n v="5"/>
    <x v="2"/>
    <n v="2"/>
    <x v="1"/>
    <n v="12"/>
    <n v="1"/>
    <n v="1"/>
    <n v="0"/>
    <n v="128.27000000000001"/>
    <x v="0"/>
    <x v="1"/>
  </r>
  <r>
    <n v="52197"/>
    <x v="1"/>
    <n v="29"/>
    <x v="0"/>
    <n v="1"/>
    <n v="10"/>
    <s v="Cash on Delivery"/>
    <s v="Female"/>
    <n v="3"/>
    <n v="3"/>
    <x v="3"/>
    <n v="5"/>
    <x v="2"/>
    <n v="5"/>
    <x v="1"/>
    <n v="15"/>
    <n v="4"/>
    <n v="4"/>
    <n v="2"/>
    <n v="299.43"/>
    <x v="3"/>
    <x v="2"/>
  </r>
  <r>
    <n v="52198"/>
    <x v="1"/>
    <n v="2"/>
    <x v="1"/>
    <n v="1"/>
    <n v="12"/>
    <s v="CC"/>
    <s v="Female"/>
    <n v="3"/>
    <n v="3"/>
    <x v="1"/>
    <n v="1"/>
    <x v="2"/>
    <n v="2"/>
    <x v="1"/>
    <n v="13"/>
    <n v="0"/>
    <n v="1"/>
    <n v="8"/>
    <n v="131.31"/>
    <x v="0"/>
    <x v="1"/>
  </r>
  <r>
    <n v="52199"/>
    <x v="1"/>
    <n v="0"/>
    <x v="1"/>
    <n v="1"/>
    <n v="14"/>
    <s v="Debit Card"/>
    <s v="Male"/>
    <n v="2"/>
    <n v="3"/>
    <x v="1"/>
    <n v="5"/>
    <x v="0"/>
    <n v="2"/>
    <x v="1"/>
    <n v="25"/>
    <n v="0"/>
    <n v="1"/>
    <n v="0"/>
    <n v="125.52000000000001"/>
    <x v="0"/>
    <x v="1"/>
  </r>
  <r>
    <n v="52200"/>
    <x v="1"/>
    <n v="18"/>
    <x v="1"/>
    <n v="1"/>
    <n v="13"/>
    <s v="Credit Card"/>
    <s v="Female"/>
    <n v="2"/>
    <n v="3"/>
    <x v="2"/>
    <n v="3"/>
    <x v="2"/>
    <n v="5"/>
    <x v="0"/>
    <n v="19"/>
    <n v="0"/>
    <n v="1"/>
    <n v="2"/>
    <n v="144.77000000000001"/>
    <x v="2"/>
    <x v="1"/>
  </r>
  <r>
    <n v="52201"/>
    <x v="1"/>
    <n v="10"/>
    <x v="0"/>
    <n v="1"/>
    <n v="7"/>
    <s v="Debit Card"/>
    <s v="Female"/>
    <n v="2"/>
    <n v="4"/>
    <x v="0"/>
    <n v="1"/>
    <x v="2"/>
    <n v="2"/>
    <x v="1"/>
    <n v="13"/>
    <n v="0"/>
    <n v="3"/>
    <n v="11"/>
    <n v="164.74"/>
    <x v="1"/>
    <x v="0"/>
  </r>
  <r>
    <n v="52202"/>
    <x v="1"/>
    <n v="0"/>
    <x v="1"/>
    <n v="1"/>
    <n v="5"/>
    <s v="Debit Card"/>
    <s v="Male"/>
    <n v="3"/>
    <n v="4"/>
    <x v="1"/>
    <n v="3"/>
    <x v="0"/>
    <n v="2"/>
    <x v="1"/>
    <n v="12"/>
    <n v="0"/>
    <n v="1"/>
    <n v="2"/>
    <n v="130.33000000000001"/>
    <x v="0"/>
    <x v="1"/>
  </r>
  <r>
    <n v="52203"/>
    <x v="0"/>
    <n v="7"/>
    <x v="1"/>
    <n v="1"/>
    <n v="16"/>
    <s v="Debit Card"/>
    <s v="Male"/>
    <n v="3"/>
    <n v="3"/>
    <x v="1"/>
    <n v="3"/>
    <x v="0"/>
    <n v="2"/>
    <x v="0"/>
    <n v="11"/>
    <n v="1"/>
    <n v="1"/>
    <n v="2"/>
    <n v="129.36000000000001"/>
    <x v="1"/>
    <x v="1"/>
  </r>
  <r>
    <n v="52204"/>
    <x v="1"/>
    <n v="26"/>
    <x v="0"/>
    <n v="1"/>
    <n v="13"/>
    <s v="Credit Card"/>
    <s v="Female"/>
    <n v="2"/>
    <n v="3"/>
    <x v="3"/>
    <n v="3"/>
    <x v="2"/>
    <n v="4"/>
    <x v="1"/>
    <n v="18"/>
    <n v="1"/>
    <n v="4"/>
    <n v="7"/>
    <n v="286.06"/>
    <x v="3"/>
    <x v="2"/>
  </r>
  <r>
    <n v="52205"/>
    <x v="1"/>
    <n v="9"/>
    <x v="1"/>
    <n v="1"/>
    <n v="21"/>
    <s v="Debit Card"/>
    <s v="Female"/>
    <n v="3"/>
    <n v="5"/>
    <x v="1"/>
    <n v="1"/>
    <x v="2"/>
    <n v="1"/>
    <x v="0"/>
    <n v="18"/>
    <n v="1"/>
    <n v="1"/>
    <n v="3"/>
    <n v="121.68"/>
    <x v="1"/>
    <x v="1"/>
  </r>
  <r>
    <n v="52206"/>
    <x v="0"/>
    <n v="0"/>
    <x v="2"/>
    <n v="1"/>
    <n v="9"/>
    <s v="Debit Card"/>
    <s v="Male"/>
    <n v="3"/>
    <n v="4"/>
    <x v="1"/>
    <n v="1"/>
    <x v="2"/>
    <n v="1"/>
    <x v="0"/>
    <n v="11"/>
    <n v="0"/>
    <n v="1"/>
    <n v="0"/>
    <n v="128.53"/>
    <x v="0"/>
    <x v="1"/>
  </r>
  <r>
    <n v="52207"/>
    <x v="1"/>
    <n v="19"/>
    <x v="0"/>
    <n v="3"/>
    <n v="8"/>
    <s v="E wallet"/>
    <s v="Female"/>
    <n v="3"/>
    <n v="3"/>
    <x v="5"/>
    <n v="5"/>
    <x v="2"/>
    <n v="9"/>
    <x v="1"/>
    <n v="23"/>
    <n v="1"/>
    <n v="15"/>
    <n v="9"/>
    <n v="270.48"/>
    <x v="2"/>
    <x v="2"/>
  </r>
  <r>
    <n v="52208"/>
    <x v="1"/>
    <n v="9"/>
    <x v="2"/>
    <n v="1"/>
    <n v="23"/>
    <s v="Debit Card"/>
    <s v="Male"/>
    <n v="3"/>
    <n v="5"/>
    <x v="1"/>
    <n v="3"/>
    <x v="0"/>
    <n v="3"/>
    <x v="1"/>
    <n v="13"/>
    <n v="1"/>
    <n v="1"/>
    <n v="0"/>
    <n v="122.9"/>
    <x v="1"/>
    <x v="1"/>
  </r>
  <r>
    <n v="52209"/>
    <x v="1"/>
    <n v="6"/>
    <x v="1"/>
    <n v="2"/>
    <n v="8"/>
    <s v="UPI"/>
    <s v="Male"/>
    <n v="3"/>
    <n v="3"/>
    <x v="2"/>
    <n v="3"/>
    <x v="2"/>
    <n v="2"/>
    <x v="1"/>
    <n v="13"/>
    <n v="1"/>
    <n v="1"/>
    <n v="4"/>
    <n v="136"/>
    <x v="0"/>
    <x v="1"/>
  </r>
  <r>
    <n v="52210"/>
    <x v="0"/>
    <n v="9"/>
    <x v="2"/>
    <n v="1"/>
    <n v="11"/>
    <s v="Debit Card"/>
    <s v="Male"/>
    <n v="3"/>
    <n v="4"/>
    <x v="1"/>
    <n v="5"/>
    <x v="2"/>
    <n v="7"/>
    <x v="1"/>
    <n v="17"/>
    <n v="0"/>
    <n v="1"/>
    <n v="0"/>
    <n v="121.07"/>
    <x v="1"/>
    <x v="1"/>
  </r>
  <r>
    <n v="52211"/>
    <x v="1"/>
    <n v="3"/>
    <x v="1"/>
    <n v="3"/>
    <n v="35"/>
    <s v="Debit Card"/>
    <s v="Male"/>
    <n v="3"/>
    <n v="3"/>
    <x v="0"/>
    <n v="5"/>
    <x v="2"/>
    <n v="9"/>
    <x v="1"/>
    <n v="19"/>
    <n v="1"/>
    <n v="1"/>
    <n v="3"/>
    <n v="141.15"/>
    <x v="0"/>
    <x v="1"/>
  </r>
  <r>
    <n v="52212"/>
    <x v="1"/>
    <n v="13"/>
    <x v="2"/>
    <n v="3"/>
    <n v="8"/>
    <s v="Credit Card"/>
    <s v="Male"/>
    <n v="3"/>
    <n v="3"/>
    <x v="0"/>
    <n v="4"/>
    <x v="2"/>
    <n v="6"/>
    <x v="1"/>
    <n v="12"/>
    <n v="1"/>
    <n v="1"/>
    <n v="0"/>
    <n v="143.27000000000001"/>
    <x v="2"/>
    <x v="1"/>
  </r>
  <r>
    <n v="52213"/>
    <x v="1"/>
    <n v="23"/>
    <x v="2"/>
    <n v="1"/>
    <n v="8"/>
    <s v="Credit Card"/>
    <s v="Female"/>
    <n v="1"/>
    <n v="3"/>
    <x v="5"/>
    <n v="5"/>
    <x v="2"/>
    <n v="3"/>
    <x v="1"/>
    <n v="22"/>
    <n v="1"/>
    <n v="2"/>
    <n v="2"/>
    <n v="278.56"/>
    <x v="2"/>
    <x v="2"/>
  </r>
  <r>
    <n v="52214"/>
    <x v="1"/>
    <n v="1"/>
    <x v="1"/>
    <n v="1"/>
    <n v="25"/>
    <s v="CC"/>
    <s v="Male"/>
    <n v="3"/>
    <n v="4"/>
    <x v="1"/>
    <n v="5"/>
    <x v="2"/>
    <n v="2"/>
    <x v="1"/>
    <n v="12"/>
    <n v="1"/>
    <n v="3"/>
    <n v="3"/>
    <n v="131.96"/>
    <x v="0"/>
    <x v="1"/>
  </r>
  <r>
    <n v="52215"/>
    <x v="1"/>
    <n v="19"/>
    <x v="0"/>
    <n v="1"/>
    <n v="21"/>
    <s v="Debit Card"/>
    <s v="Male"/>
    <n v="2"/>
    <n v="3"/>
    <x v="3"/>
    <n v="4"/>
    <x v="2"/>
    <n v="6"/>
    <x v="1"/>
    <n v="11"/>
    <n v="1"/>
    <n v="1"/>
    <n v="3"/>
    <n v="290.81"/>
    <x v="2"/>
    <x v="2"/>
  </r>
  <r>
    <n v="52216"/>
    <x v="1"/>
    <n v="8"/>
    <x v="0"/>
    <n v="3"/>
    <n v="23"/>
    <s v="Debit Card"/>
    <s v="Male"/>
    <n v="3"/>
    <n v="3"/>
    <x v="0"/>
    <n v="5"/>
    <x v="2"/>
    <n v="4"/>
    <x v="0"/>
    <n v="15"/>
    <n v="0"/>
    <n v="1"/>
    <n v="7"/>
    <n v="189.66"/>
    <x v="1"/>
    <x v="0"/>
  </r>
  <r>
    <n v="52217"/>
    <x v="0"/>
    <n v="9"/>
    <x v="1"/>
    <n v="1"/>
    <n v="23"/>
    <s v="Debit Card"/>
    <s v="Female"/>
    <n v="3"/>
    <n v="3"/>
    <x v="1"/>
    <n v="4"/>
    <x v="2"/>
    <n v="2"/>
    <x v="1"/>
    <n v="13"/>
    <n v="1"/>
    <n v="1"/>
    <n v="0"/>
    <n v="122.1"/>
    <x v="1"/>
    <x v="1"/>
  </r>
  <r>
    <n v="52218"/>
    <x v="1"/>
    <n v="6"/>
    <x v="2"/>
    <n v="3"/>
    <n v="31"/>
    <s v="Credit Card"/>
    <s v="Female"/>
    <n v="2"/>
    <n v="3"/>
    <x v="0"/>
    <n v="3"/>
    <x v="2"/>
    <n v="2"/>
    <x v="1"/>
    <n v="12"/>
    <n v="0"/>
    <n v="1"/>
    <n v="1"/>
    <n v="145.38999999999999"/>
    <x v="0"/>
    <x v="1"/>
  </r>
  <r>
    <n v="52219"/>
    <x v="1"/>
    <n v="9"/>
    <x v="1"/>
    <n v="1"/>
    <n v="12"/>
    <s v="Debit Card"/>
    <s v="Male"/>
    <n v="3"/>
    <n v="5"/>
    <x v="1"/>
    <n v="3"/>
    <x v="2"/>
    <n v="2"/>
    <x v="1"/>
    <n v="14"/>
    <n v="1"/>
    <n v="1"/>
    <n v="7"/>
    <n v="127.41"/>
    <x v="1"/>
    <x v="1"/>
  </r>
  <r>
    <n v="52220"/>
    <x v="1"/>
    <n v="3"/>
    <x v="1"/>
    <n v="1"/>
    <n v="13"/>
    <s v="Debit Card"/>
    <s v="Male"/>
    <n v="2"/>
    <n v="3"/>
    <x v="0"/>
    <n v="3"/>
    <x v="2"/>
    <n v="2"/>
    <x v="1"/>
    <n v="13"/>
    <n v="4"/>
    <n v="8"/>
    <n v="9"/>
    <n v="134.91"/>
    <x v="0"/>
    <x v="1"/>
  </r>
  <r>
    <n v="52221"/>
    <x v="1"/>
    <n v="17"/>
    <x v="1"/>
    <n v="1"/>
    <n v="35"/>
    <s v="UPI"/>
    <s v="Male"/>
    <n v="2"/>
    <n v="3"/>
    <x v="0"/>
    <n v="1"/>
    <x v="0"/>
    <n v="2"/>
    <x v="1"/>
    <n v="25"/>
    <n v="6"/>
    <n v="13"/>
    <n v="17"/>
    <n v="145.41"/>
    <x v="2"/>
    <x v="1"/>
  </r>
  <r>
    <n v="52222"/>
    <x v="1"/>
    <n v="0"/>
    <x v="1"/>
    <n v="3"/>
    <n v="27"/>
    <s v="E wallet"/>
    <s v="Male"/>
    <n v="3"/>
    <n v="1"/>
    <x v="1"/>
    <n v="1"/>
    <x v="0"/>
    <n v="2"/>
    <x v="1"/>
    <n v="17"/>
    <n v="2"/>
    <n v="2"/>
    <n v="2"/>
    <n v="126.78"/>
    <x v="0"/>
    <x v="1"/>
  </r>
  <r>
    <n v="52223"/>
    <x v="1"/>
    <n v="19"/>
    <x v="0"/>
    <n v="1"/>
    <n v="8"/>
    <s v="COD"/>
    <s v="Male"/>
    <n v="2"/>
    <n v="3"/>
    <x v="0"/>
    <n v="1"/>
    <x v="2"/>
    <n v="3"/>
    <x v="1"/>
    <n v="11"/>
    <n v="0"/>
    <n v="1"/>
    <n v="4"/>
    <n v="173.79"/>
    <x v="2"/>
    <x v="0"/>
  </r>
  <r>
    <n v="52224"/>
    <x v="1"/>
    <n v="15"/>
    <x v="2"/>
    <n v="2"/>
    <n v="8"/>
    <s v="Credit Card"/>
    <s v="Male"/>
    <n v="3"/>
    <n v="1"/>
    <x v="0"/>
    <n v="5"/>
    <x v="2"/>
    <n v="8"/>
    <x v="1"/>
    <n v="16"/>
    <n v="1"/>
    <n v="1"/>
    <n v="3"/>
    <n v="162.72"/>
    <x v="2"/>
    <x v="0"/>
  </r>
  <r>
    <n v="52225"/>
    <x v="1"/>
    <n v="30"/>
    <x v="0"/>
    <n v="3"/>
    <n v="13"/>
    <s v="E wallet"/>
    <s v="Male"/>
    <n v="2"/>
    <n v="1"/>
    <x v="0"/>
    <n v="1"/>
    <x v="2"/>
    <n v="1"/>
    <x v="0"/>
    <n v="18"/>
    <n v="0"/>
    <n v="1"/>
    <n v="9"/>
    <n v="152.19999999999999"/>
    <x v="3"/>
    <x v="0"/>
  </r>
  <r>
    <n v="52226"/>
    <x v="1"/>
    <n v="5"/>
    <x v="2"/>
    <n v="1"/>
    <n v="19"/>
    <s v="UPI"/>
    <s v="Female"/>
    <n v="3"/>
    <n v="4"/>
    <x v="1"/>
    <n v="4"/>
    <x v="2"/>
    <n v="2"/>
    <x v="1"/>
    <n v="20"/>
    <n v="2"/>
    <n v="2"/>
    <n v="2"/>
    <n v="134"/>
    <x v="0"/>
    <x v="1"/>
  </r>
  <r>
    <n v="52227"/>
    <x v="1"/>
    <n v="5"/>
    <x v="2"/>
    <n v="1"/>
    <n v="8"/>
    <s v="Debit Card"/>
    <s v="Female"/>
    <n v="2"/>
    <n v="3"/>
    <x v="0"/>
    <n v="3"/>
    <x v="0"/>
    <n v="5"/>
    <x v="0"/>
    <n v="14"/>
    <n v="1"/>
    <n v="1"/>
    <n v="7"/>
    <n v="149.97999999999999"/>
    <x v="0"/>
    <x v="1"/>
  </r>
  <r>
    <n v="52228"/>
    <x v="1"/>
    <n v="9"/>
    <x v="0"/>
    <n v="1"/>
    <n v="7"/>
    <s v="Cash on Delivery"/>
    <s v="Female"/>
    <n v="3"/>
    <n v="5"/>
    <x v="4"/>
    <n v="5"/>
    <x v="2"/>
    <n v="3"/>
    <x v="0"/>
    <n v="21"/>
    <n v="7"/>
    <n v="7"/>
    <n v="7"/>
    <n v="202.52"/>
    <x v="1"/>
    <x v="0"/>
  </r>
  <r>
    <n v="52229"/>
    <x v="1"/>
    <n v="6"/>
    <x v="1"/>
    <n v="1"/>
    <n v="15"/>
    <s v="CC"/>
    <s v="Male"/>
    <n v="3"/>
    <n v="3"/>
    <x v="1"/>
    <n v="1"/>
    <x v="2"/>
    <n v="1"/>
    <x v="1"/>
    <n v="13"/>
    <n v="0"/>
    <n v="4"/>
    <n v="10"/>
    <n v="127.81"/>
    <x v="0"/>
    <x v="1"/>
  </r>
  <r>
    <n v="52230"/>
    <x v="1"/>
    <n v="13"/>
    <x v="0"/>
    <n v="3"/>
    <n v="16"/>
    <s v="COD"/>
    <s v="Female"/>
    <n v="2"/>
    <n v="4"/>
    <x v="0"/>
    <n v="4"/>
    <x v="2"/>
    <n v="8"/>
    <x v="1"/>
    <n v="12"/>
    <n v="1"/>
    <n v="1"/>
    <n v="3"/>
    <n v="168.52"/>
    <x v="2"/>
    <x v="0"/>
  </r>
  <r>
    <n v="52231"/>
    <x v="1"/>
    <n v="0"/>
    <x v="1"/>
    <n v="3"/>
    <n v="16"/>
    <s v="Debit Card"/>
    <s v="Male"/>
    <n v="2"/>
    <n v="3"/>
    <x v="0"/>
    <n v="1"/>
    <x v="0"/>
    <n v="1"/>
    <x v="1"/>
    <n v="14"/>
    <n v="1"/>
    <n v="1"/>
    <n v="1"/>
    <n v="149.5"/>
    <x v="0"/>
    <x v="1"/>
  </r>
  <r>
    <n v="52232"/>
    <x v="1"/>
    <n v="3"/>
    <x v="1"/>
    <n v="1"/>
    <n v="7"/>
    <s v="Credit Card"/>
    <s v="Male"/>
    <n v="3"/>
    <n v="3"/>
    <x v="2"/>
    <n v="4"/>
    <x v="2"/>
    <n v="1"/>
    <x v="0"/>
    <n v="21"/>
    <n v="3"/>
    <n v="5"/>
    <n v="7"/>
    <n v="135.79"/>
    <x v="0"/>
    <x v="1"/>
  </r>
  <r>
    <n v="52233"/>
    <x v="1"/>
    <n v="15"/>
    <x v="2"/>
    <n v="1"/>
    <n v="32"/>
    <s v="Credit Card"/>
    <s v="Female"/>
    <n v="2"/>
    <n v="3"/>
    <x v="4"/>
    <n v="5"/>
    <x v="2"/>
    <n v="4"/>
    <x v="0"/>
    <n v="17"/>
    <n v="0"/>
    <n v="2"/>
    <n v="0"/>
    <n v="231.91000000000003"/>
    <x v="2"/>
    <x v="0"/>
  </r>
  <r>
    <n v="52234"/>
    <x v="1"/>
    <n v="8"/>
    <x v="2"/>
    <n v="3"/>
    <n v="14"/>
    <s v="E wallet"/>
    <s v="Female"/>
    <n v="3"/>
    <n v="4"/>
    <x v="4"/>
    <n v="1"/>
    <x v="2"/>
    <n v="5"/>
    <x v="0"/>
    <n v="11"/>
    <n v="3"/>
    <n v="4"/>
    <n v="12"/>
    <n v="203.77"/>
    <x v="1"/>
    <x v="0"/>
  </r>
  <r>
    <n v="52235"/>
    <x v="1"/>
    <n v="9"/>
    <x v="1"/>
    <n v="1"/>
    <n v="20"/>
    <s v="Debit Card"/>
    <s v="Male"/>
    <n v="2"/>
    <n v="3"/>
    <x v="1"/>
    <n v="5"/>
    <x v="2"/>
    <n v="2"/>
    <x v="0"/>
    <n v="14"/>
    <n v="5"/>
    <n v="6"/>
    <n v="8"/>
    <n v="122.35"/>
    <x v="1"/>
    <x v="1"/>
  </r>
  <r>
    <n v="52236"/>
    <x v="1"/>
    <n v="27"/>
    <x v="2"/>
    <n v="1"/>
    <n v="7"/>
    <s v="Debit Card"/>
    <s v="Female"/>
    <n v="2"/>
    <n v="3"/>
    <x v="4"/>
    <n v="3"/>
    <x v="2"/>
    <n v="8"/>
    <x v="1"/>
    <n v="17"/>
    <n v="0"/>
    <n v="1"/>
    <n v="4"/>
    <n v="205.02"/>
    <x v="3"/>
    <x v="0"/>
  </r>
  <r>
    <n v="52237"/>
    <x v="1"/>
    <n v="9"/>
    <x v="0"/>
    <n v="1"/>
    <n v="8"/>
    <s v="Debit Card"/>
    <s v="Female"/>
    <n v="3"/>
    <n v="1"/>
    <x v="1"/>
    <n v="1"/>
    <x v="2"/>
    <n v="2"/>
    <x v="1"/>
    <n v="13"/>
    <n v="1"/>
    <n v="7"/>
    <n v="7"/>
    <n v="120.11000000000001"/>
    <x v="1"/>
    <x v="1"/>
  </r>
  <r>
    <n v="52238"/>
    <x v="0"/>
    <n v="9"/>
    <x v="2"/>
    <n v="1"/>
    <n v="16"/>
    <s v="CC"/>
    <s v="Female"/>
    <n v="3"/>
    <n v="4"/>
    <x v="2"/>
    <n v="4"/>
    <x v="0"/>
    <n v="2"/>
    <x v="0"/>
    <n v="25"/>
    <n v="0"/>
    <n v="1"/>
    <n v="0"/>
    <n v="118.59"/>
    <x v="1"/>
    <x v="1"/>
  </r>
  <r>
    <n v="52239"/>
    <x v="1"/>
    <n v="2"/>
    <x v="1"/>
    <n v="1"/>
    <n v="7"/>
    <s v="Debit Card"/>
    <s v="Female"/>
    <n v="3"/>
    <n v="3"/>
    <x v="2"/>
    <n v="1"/>
    <x v="2"/>
    <n v="2"/>
    <x v="1"/>
    <n v="15"/>
    <n v="1"/>
    <n v="1"/>
    <n v="2"/>
    <n v="137.6"/>
    <x v="0"/>
    <x v="1"/>
  </r>
  <r>
    <n v="52240"/>
    <x v="1"/>
    <n v="27"/>
    <x v="0"/>
    <n v="1"/>
    <n v="9"/>
    <s v="Debit Card"/>
    <s v="Male"/>
    <n v="2"/>
    <n v="3"/>
    <x v="5"/>
    <n v="1"/>
    <x v="2"/>
    <n v="4"/>
    <x v="1"/>
    <n v="14"/>
    <n v="1"/>
    <n v="1"/>
    <n v="9"/>
    <n v="277.79000000000002"/>
    <x v="3"/>
    <x v="2"/>
  </r>
  <r>
    <n v="52241"/>
    <x v="1"/>
    <n v="4"/>
    <x v="0"/>
    <n v="1"/>
    <n v="17"/>
    <s v="Credit Card"/>
    <s v="Male"/>
    <n v="3"/>
    <n v="3"/>
    <x v="0"/>
    <n v="5"/>
    <x v="2"/>
    <n v="2"/>
    <x v="0"/>
    <n v="12"/>
    <n v="1"/>
    <n v="1"/>
    <n v="1"/>
    <n v="168.33"/>
    <x v="0"/>
    <x v="0"/>
  </r>
  <r>
    <n v="52242"/>
    <x v="1"/>
    <n v="4"/>
    <x v="0"/>
    <n v="1"/>
    <n v="30"/>
    <s v="Credit Card"/>
    <s v="Female"/>
    <n v="3"/>
    <n v="4"/>
    <x v="0"/>
    <n v="5"/>
    <x v="0"/>
    <n v="2"/>
    <x v="1"/>
    <n v="19"/>
    <n v="1"/>
    <n v="1"/>
    <n v="8"/>
    <n v="168.12"/>
    <x v="0"/>
    <x v="0"/>
  </r>
  <r>
    <n v="52243"/>
    <x v="1"/>
    <n v="30"/>
    <x v="0"/>
    <n v="3"/>
    <n v="9"/>
    <s v="Debit Card"/>
    <s v="Female"/>
    <n v="2"/>
    <n v="4"/>
    <x v="0"/>
    <n v="1"/>
    <x v="0"/>
    <n v="6"/>
    <x v="1"/>
    <n v="17"/>
    <n v="0"/>
    <n v="1"/>
    <n v="5"/>
    <n v="151.71"/>
    <x v="3"/>
    <x v="0"/>
  </r>
  <r>
    <n v="52244"/>
    <x v="1"/>
    <n v="16"/>
    <x v="0"/>
    <n v="1"/>
    <n v="9"/>
    <s v="Debit Card"/>
    <s v="Male"/>
    <n v="3"/>
    <n v="5"/>
    <x v="3"/>
    <n v="1"/>
    <x v="2"/>
    <n v="4"/>
    <x v="1"/>
    <n v="15"/>
    <n v="1"/>
    <n v="1"/>
    <n v="7"/>
    <n v="297.39999999999998"/>
    <x v="2"/>
    <x v="2"/>
  </r>
  <r>
    <n v="52245"/>
    <x v="1"/>
    <n v="22"/>
    <x v="0"/>
    <n v="1"/>
    <n v="10"/>
    <s v="Credit Card"/>
    <s v="Male"/>
    <n v="2"/>
    <n v="4"/>
    <x v="3"/>
    <n v="3"/>
    <x v="2"/>
    <n v="3"/>
    <x v="1"/>
    <n v="13"/>
    <n v="1"/>
    <n v="1"/>
    <n v="0"/>
    <n v="287.11"/>
    <x v="2"/>
    <x v="2"/>
  </r>
  <r>
    <n v="52246"/>
    <x v="1"/>
    <n v="9"/>
    <x v="2"/>
    <n v="1"/>
    <n v="9"/>
    <s v="COD"/>
    <s v="Male"/>
    <n v="2"/>
    <n v="3"/>
    <x v="2"/>
    <n v="4"/>
    <x v="2"/>
    <n v="2"/>
    <x v="1"/>
    <n v="12"/>
    <n v="0"/>
    <n v="1"/>
    <n v="7"/>
    <n v="136.91999999999999"/>
    <x v="1"/>
    <x v="1"/>
  </r>
  <r>
    <n v="52247"/>
    <x v="1"/>
    <n v="21"/>
    <x v="1"/>
    <n v="1"/>
    <n v="14"/>
    <s v="COD"/>
    <s v="Male"/>
    <n v="3"/>
    <n v="1"/>
    <x v="1"/>
    <n v="4"/>
    <x v="0"/>
    <n v="6"/>
    <x v="1"/>
    <n v="11"/>
    <n v="0"/>
    <n v="1"/>
    <n v="0"/>
    <n v="125.59"/>
    <x v="2"/>
    <x v="1"/>
  </r>
  <r>
    <n v="52248"/>
    <x v="1"/>
    <n v="0"/>
    <x v="1"/>
    <n v="1"/>
    <n v="14"/>
    <s v="Debit Card"/>
    <s v="Male"/>
    <n v="3"/>
    <n v="3"/>
    <x v="1"/>
    <n v="3"/>
    <x v="2"/>
    <n v="2"/>
    <x v="1"/>
    <n v="11"/>
    <n v="1"/>
    <n v="1"/>
    <n v="3"/>
    <n v="125.16999999999999"/>
    <x v="0"/>
    <x v="1"/>
  </r>
  <r>
    <n v="52249"/>
    <x v="1"/>
    <n v="2"/>
    <x v="0"/>
    <n v="1"/>
    <n v="13"/>
    <s v="Debit Card"/>
    <s v="Male"/>
    <n v="2"/>
    <n v="3"/>
    <x v="0"/>
    <n v="1"/>
    <x v="2"/>
    <n v="2"/>
    <x v="0"/>
    <n v="11"/>
    <n v="1"/>
    <n v="1"/>
    <n v="0"/>
    <n v="166.23"/>
    <x v="0"/>
    <x v="0"/>
  </r>
  <r>
    <n v="52250"/>
    <x v="1"/>
    <n v="21"/>
    <x v="0"/>
    <n v="1"/>
    <n v="7"/>
    <s v="Debit Card"/>
    <s v="Male"/>
    <n v="3"/>
    <n v="4"/>
    <x v="3"/>
    <n v="1"/>
    <x v="0"/>
    <n v="7"/>
    <x v="1"/>
    <n v="12"/>
    <n v="1"/>
    <n v="1"/>
    <n v="0"/>
    <n v="282.64999999999998"/>
    <x v="2"/>
    <x v="2"/>
  </r>
  <r>
    <n v="52251"/>
    <x v="1"/>
    <n v="2"/>
    <x v="0"/>
    <n v="1"/>
    <n v="7"/>
    <s v="Debit Card"/>
    <s v="Female"/>
    <n v="2"/>
    <n v="4"/>
    <x v="5"/>
    <n v="1"/>
    <x v="2"/>
    <n v="4"/>
    <x v="1"/>
    <n v="14"/>
    <n v="1"/>
    <n v="1"/>
    <n v="7"/>
    <n v="261.24"/>
    <x v="0"/>
    <x v="2"/>
  </r>
  <r>
    <n v="52252"/>
    <x v="1"/>
    <n v="7"/>
    <x v="1"/>
    <n v="1"/>
    <n v="14"/>
    <s v="COD"/>
    <s v="Female"/>
    <n v="2"/>
    <n v="1"/>
    <x v="1"/>
    <n v="3"/>
    <x v="2"/>
    <n v="1"/>
    <x v="1"/>
    <n v="17"/>
    <n v="1"/>
    <n v="1"/>
    <n v="0"/>
    <n v="125.85"/>
    <x v="1"/>
    <x v="1"/>
  </r>
  <r>
    <n v="52253"/>
    <x v="1"/>
    <n v="17"/>
    <x v="0"/>
    <n v="3"/>
    <n v="11"/>
    <s v="E wallet"/>
    <s v="Male"/>
    <n v="2"/>
    <n v="3"/>
    <x v="3"/>
    <n v="4"/>
    <x v="2"/>
    <n v="8"/>
    <x v="1"/>
    <n v="11"/>
    <n v="1"/>
    <n v="3"/>
    <n v="10"/>
    <n v="282.13"/>
    <x v="2"/>
    <x v="2"/>
  </r>
  <r>
    <n v="52254"/>
    <x v="1"/>
    <n v="6"/>
    <x v="0"/>
    <n v="3"/>
    <n v="16"/>
    <s v="E wallet"/>
    <s v="Male"/>
    <n v="2"/>
    <n v="1"/>
    <x v="4"/>
    <n v="3"/>
    <x v="2"/>
    <n v="1"/>
    <x v="0"/>
    <n v="14"/>
    <n v="0"/>
    <n v="1"/>
    <n v="8"/>
    <n v="183.8"/>
    <x v="0"/>
    <x v="0"/>
  </r>
  <r>
    <n v="52255"/>
    <x v="1"/>
    <n v="0"/>
    <x v="1"/>
    <n v="1"/>
    <n v="31"/>
    <s v="Debit Card"/>
    <s v="Female"/>
    <n v="3"/>
    <n v="1"/>
    <x v="1"/>
    <n v="1"/>
    <x v="0"/>
    <n v="2"/>
    <x v="0"/>
    <n v="12"/>
    <n v="0"/>
    <n v="1"/>
    <n v="1"/>
    <n v="129.94"/>
    <x v="0"/>
    <x v="1"/>
  </r>
  <r>
    <n v="52256"/>
    <x v="1"/>
    <n v="9"/>
    <x v="0"/>
    <n v="1"/>
    <n v="7"/>
    <s v="Debit Card"/>
    <s v="Male"/>
    <n v="2"/>
    <n v="3"/>
    <x v="2"/>
    <n v="3"/>
    <x v="2"/>
    <n v="2"/>
    <x v="1"/>
    <n v="22"/>
    <n v="1"/>
    <n v="1"/>
    <n v="1"/>
    <n v="112.22999999999999"/>
    <x v="1"/>
    <x v="1"/>
  </r>
  <r>
    <n v="52257"/>
    <x v="0"/>
    <n v="0"/>
    <x v="2"/>
    <n v="3"/>
    <n v="30"/>
    <s v="Debit Card"/>
    <s v="Male"/>
    <n v="3"/>
    <n v="5"/>
    <x v="2"/>
    <n v="1"/>
    <x v="0"/>
    <n v="2"/>
    <x v="0"/>
    <n v="14"/>
    <n v="1"/>
    <n v="1"/>
    <n v="0"/>
    <n v="111.18"/>
    <x v="0"/>
    <x v="1"/>
  </r>
  <r>
    <n v="52258"/>
    <x v="1"/>
    <n v="0"/>
    <x v="1"/>
    <n v="1"/>
    <n v="10"/>
    <s v="Debit Card"/>
    <s v="Male"/>
    <n v="3"/>
    <n v="3"/>
    <x v="1"/>
    <n v="1"/>
    <x v="0"/>
    <n v="2"/>
    <x v="0"/>
    <n v="20"/>
    <n v="2"/>
    <n v="2"/>
    <n v="2"/>
    <n v="128.75"/>
    <x v="0"/>
    <x v="1"/>
  </r>
  <r>
    <n v="52259"/>
    <x v="0"/>
    <n v="8"/>
    <x v="0"/>
    <n v="3"/>
    <n v="8"/>
    <s v="E wallet"/>
    <s v="Female"/>
    <n v="3"/>
    <n v="5"/>
    <x v="3"/>
    <n v="4"/>
    <x v="0"/>
    <n v="3"/>
    <x v="0"/>
    <n v="16"/>
    <n v="1"/>
    <n v="1"/>
    <n v="11"/>
    <n v="288.24"/>
    <x v="1"/>
    <x v="2"/>
  </r>
  <r>
    <n v="52260"/>
    <x v="1"/>
    <n v="28"/>
    <x v="2"/>
    <n v="1"/>
    <n v="14"/>
    <s v="Credit Card"/>
    <s v="Male"/>
    <n v="2"/>
    <n v="4"/>
    <x v="5"/>
    <n v="4"/>
    <x v="2"/>
    <n v="2"/>
    <x v="0"/>
    <n v="15"/>
    <n v="2"/>
    <n v="2"/>
    <n v="0"/>
    <n v="235.76999999999998"/>
    <x v="3"/>
    <x v="0"/>
  </r>
  <r>
    <n v="52261"/>
    <x v="0"/>
    <n v="0"/>
    <x v="2"/>
    <n v="1"/>
    <n v="14"/>
    <s v="Debit Card"/>
    <s v="Female"/>
    <n v="2"/>
    <n v="4"/>
    <x v="1"/>
    <n v="3"/>
    <x v="0"/>
    <n v="2"/>
    <x v="1"/>
    <n v="20"/>
    <n v="1"/>
    <n v="2"/>
    <n v="2"/>
    <n v="126.25"/>
    <x v="0"/>
    <x v="1"/>
  </r>
  <r>
    <n v="52262"/>
    <x v="1"/>
    <n v="19"/>
    <x v="0"/>
    <n v="3"/>
    <n v="10"/>
    <s v="E wallet"/>
    <s v="Female"/>
    <n v="2"/>
    <n v="4"/>
    <x v="3"/>
    <n v="4"/>
    <x v="2"/>
    <n v="3"/>
    <x v="1"/>
    <n v="14"/>
    <n v="1"/>
    <n v="1"/>
    <n v="8"/>
    <n v="287.89"/>
    <x v="2"/>
    <x v="2"/>
  </r>
  <r>
    <n v="52263"/>
    <x v="1"/>
    <n v="7"/>
    <x v="1"/>
    <n v="3"/>
    <n v="8"/>
    <s v="E wallet"/>
    <s v="Female"/>
    <n v="2"/>
    <n v="3"/>
    <x v="0"/>
    <n v="5"/>
    <x v="0"/>
    <n v="1"/>
    <x v="0"/>
    <n v="12"/>
    <n v="1"/>
    <n v="1"/>
    <n v="2"/>
    <n v="145.38"/>
    <x v="1"/>
    <x v="1"/>
  </r>
  <r>
    <n v="52264"/>
    <x v="1"/>
    <n v="24"/>
    <x v="2"/>
    <n v="3"/>
    <n v="15"/>
    <s v="Debit Card"/>
    <s v="Male"/>
    <n v="2"/>
    <n v="3"/>
    <x v="3"/>
    <n v="4"/>
    <x v="2"/>
    <n v="5"/>
    <x v="0"/>
    <n v="15"/>
    <n v="6"/>
    <n v="11"/>
    <n v="10"/>
    <n v="298.47000000000003"/>
    <x v="2"/>
    <x v="2"/>
  </r>
  <r>
    <n v="52265"/>
    <x v="1"/>
    <n v="30"/>
    <x v="0"/>
    <n v="1"/>
    <n v="24"/>
    <s v="Credit Card"/>
    <s v="Male"/>
    <n v="3"/>
    <n v="3"/>
    <x v="4"/>
    <n v="1"/>
    <x v="0"/>
    <n v="7"/>
    <x v="1"/>
    <n v="12"/>
    <n v="3"/>
    <n v="5"/>
    <n v="4"/>
    <n v="205.12"/>
    <x v="3"/>
    <x v="0"/>
  </r>
  <r>
    <n v="52266"/>
    <x v="1"/>
    <n v="7"/>
    <x v="2"/>
    <n v="1"/>
    <n v="25"/>
    <s v="Credit Card"/>
    <s v="Female"/>
    <n v="2"/>
    <n v="3"/>
    <x v="0"/>
    <n v="4"/>
    <x v="2"/>
    <n v="5"/>
    <x v="1"/>
    <n v="13"/>
    <n v="0"/>
    <n v="5"/>
    <n v="10"/>
    <n v="144.44"/>
    <x v="1"/>
    <x v="1"/>
  </r>
  <r>
    <n v="52267"/>
    <x v="1"/>
    <n v="9"/>
    <x v="2"/>
    <n v="1"/>
    <n v="7"/>
    <s v="CC"/>
    <s v="Male"/>
    <n v="2"/>
    <n v="3"/>
    <x v="1"/>
    <n v="3"/>
    <x v="0"/>
    <n v="1"/>
    <x v="0"/>
    <n v="11"/>
    <n v="1"/>
    <n v="1"/>
    <n v="2"/>
    <n v="121.53999999999999"/>
    <x v="1"/>
    <x v="1"/>
  </r>
  <r>
    <n v="52268"/>
    <x v="1"/>
    <n v="17"/>
    <x v="0"/>
    <n v="1"/>
    <n v="10"/>
    <s v="Debit Card"/>
    <s v="Male"/>
    <n v="3"/>
    <n v="1"/>
    <x v="3"/>
    <n v="5"/>
    <x v="2"/>
    <n v="2"/>
    <x v="1"/>
    <n v="14"/>
    <n v="2"/>
    <n v="14"/>
    <n v="13"/>
    <n v="291.89999999999998"/>
    <x v="2"/>
    <x v="2"/>
  </r>
  <r>
    <n v="52269"/>
    <x v="1"/>
    <n v="7"/>
    <x v="2"/>
    <n v="2"/>
    <n v="17"/>
    <s v="Debit Card"/>
    <s v="Male"/>
    <n v="2"/>
    <n v="4"/>
    <x v="0"/>
    <n v="4"/>
    <x v="2"/>
    <n v="5"/>
    <x v="1"/>
    <n v="11"/>
    <n v="0"/>
    <n v="1"/>
    <n v="8"/>
    <n v="144.9"/>
    <x v="1"/>
    <x v="1"/>
  </r>
  <r>
    <n v="52270"/>
    <x v="1"/>
    <n v="8"/>
    <x v="1"/>
    <n v="1"/>
    <n v="12"/>
    <s v="Debit Card"/>
    <s v="Male"/>
    <n v="3"/>
    <n v="3"/>
    <x v="1"/>
    <n v="3"/>
    <x v="2"/>
    <n v="1"/>
    <x v="0"/>
    <n v="14"/>
    <n v="1"/>
    <n v="2"/>
    <n v="2"/>
    <n v="135.06"/>
    <x v="1"/>
    <x v="1"/>
  </r>
  <r>
    <n v="52271"/>
    <x v="1"/>
    <n v="15"/>
    <x v="1"/>
    <n v="1"/>
    <n v="14"/>
    <s v="CC"/>
    <s v="Female"/>
    <n v="3"/>
    <n v="1"/>
    <x v="0"/>
    <n v="4"/>
    <x v="2"/>
    <n v="7"/>
    <x v="0"/>
    <n v="16"/>
    <n v="0"/>
    <n v="1"/>
    <n v="0"/>
    <n v="123.72"/>
    <x v="2"/>
    <x v="1"/>
  </r>
  <r>
    <n v="52272"/>
    <x v="1"/>
    <n v="16"/>
    <x v="0"/>
    <n v="3"/>
    <n v="10"/>
    <s v="E wallet"/>
    <s v="Female"/>
    <n v="2"/>
    <n v="4"/>
    <x v="4"/>
    <n v="1"/>
    <x v="0"/>
    <n v="4"/>
    <x v="1"/>
    <n v="14"/>
    <n v="10"/>
    <n v="15"/>
    <n v="17"/>
    <n v="202.31"/>
    <x v="2"/>
    <x v="0"/>
  </r>
  <r>
    <n v="52273"/>
    <x v="1"/>
    <n v="9"/>
    <x v="0"/>
    <n v="1"/>
    <n v="8"/>
    <s v="Debit Card"/>
    <s v="Female"/>
    <n v="2"/>
    <n v="3"/>
    <x v="0"/>
    <n v="4"/>
    <x v="0"/>
    <n v="10"/>
    <x v="0"/>
    <n v="11"/>
    <n v="4"/>
    <n v="5"/>
    <n v="12"/>
    <n v="154.1"/>
    <x v="1"/>
    <x v="0"/>
  </r>
  <r>
    <n v="52274"/>
    <x v="0"/>
    <n v="7"/>
    <x v="0"/>
    <n v="1"/>
    <n v="21"/>
    <s v="Credit Card"/>
    <s v="Female"/>
    <n v="3"/>
    <n v="3"/>
    <x v="4"/>
    <n v="1"/>
    <x v="2"/>
    <n v="2"/>
    <x v="1"/>
    <n v="11"/>
    <n v="0"/>
    <n v="1"/>
    <n v="5"/>
    <n v="179.78"/>
    <x v="1"/>
    <x v="0"/>
  </r>
  <r>
    <n v="52275"/>
    <x v="1"/>
    <n v="1"/>
    <x v="2"/>
    <n v="1"/>
    <n v="8"/>
    <s v="Debit Card"/>
    <s v="Male"/>
    <n v="2"/>
    <n v="4"/>
    <x v="2"/>
    <n v="1"/>
    <x v="2"/>
    <n v="2"/>
    <x v="0"/>
    <n v="12"/>
    <n v="0"/>
    <n v="2"/>
    <n v="2"/>
    <n v="138.66999999999999"/>
    <x v="0"/>
    <x v="1"/>
  </r>
  <r>
    <n v="52276"/>
    <x v="1"/>
    <n v="24"/>
    <x v="2"/>
    <n v="1"/>
    <n v="12"/>
    <s v="CC"/>
    <s v="Female"/>
    <n v="3"/>
    <n v="4"/>
    <x v="1"/>
    <n v="3"/>
    <x v="0"/>
    <n v="1"/>
    <x v="1"/>
    <n v="14"/>
    <n v="3"/>
    <n v="7"/>
    <n v="7"/>
    <n v="128.38"/>
    <x v="2"/>
    <x v="1"/>
  </r>
  <r>
    <n v="52277"/>
    <x v="1"/>
    <n v="3"/>
    <x v="2"/>
    <n v="1"/>
    <n v="15"/>
    <s v="Credit Card"/>
    <s v="Female"/>
    <n v="3"/>
    <n v="3"/>
    <x v="0"/>
    <n v="3"/>
    <x v="0"/>
    <n v="8"/>
    <x v="0"/>
    <n v="18"/>
    <n v="0"/>
    <n v="1"/>
    <n v="7"/>
    <n v="146.94999999999999"/>
    <x v="0"/>
    <x v="1"/>
  </r>
  <r>
    <n v="52278"/>
    <x v="0"/>
    <n v="0"/>
    <x v="1"/>
    <n v="1"/>
    <n v="13"/>
    <s v="COD"/>
    <s v="Female"/>
    <n v="2"/>
    <n v="3"/>
    <x v="1"/>
    <n v="3"/>
    <x v="2"/>
    <n v="4"/>
    <x v="0"/>
    <n v="13"/>
    <n v="4"/>
    <n v="7"/>
    <n v="7"/>
    <n v="133.38999999999999"/>
    <x v="0"/>
    <x v="1"/>
  </r>
  <r>
    <n v="52279"/>
    <x v="1"/>
    <n v="9"/>
    <x v="1"/>
    <n v="1"/>
    <n v="7"/>
    <s v="Cash on Delivery"/>
    <s v="Male"/>
    <n v="2"/>
    <n v="3"/>
    <x v="1"/>
    <n v="5"/>
    <x v="0"/>
    <n v="3"/>
    <x v="1"/>
    <n v="11"/>
    <n v="1"/>
    <n v="1"/>
    <n v="2"/>
    <n v="120.80000000000001"/>
    <x v="1"/>
    <x v="1"/>
  </r>
  <r>
    <n v="52280"/>
    <x v="1"/>
    <n v="9"/>
    <x v="1"/>
    <n v="1"/>
    <n v="7"/>
    <s v="CC"/>
    <s v="Female"/>
    <n v="2"/>
    <n v="3"/>
    <x v="1"/>
    <n v="4"/>
    <x v="0"/>
    <n v="2"/>
    <x v="1"/>
    <n v="18"/>
    <n v="1"/>
    <n v="2"/>
    <n v="1"/>
    <n v="120.96000000000001"/>
    <x v="1"/>
    <x v="1"/>
  </r>
  <r>
    <n v="52281"/>
    <x v="1"/>
    <n v="5"/>
    <x v="0"/>
    <n v="3"/>
    <n v="14"/>
    <s v="Credit Card"/>
    <s v="Male"/>
    <n v="2"/>
    <n v="1"/>
    <x v="0"/>
    <n v="1"/>
    <x v="2"/>
    <n v="2"/>
    <x v="1"/>
    <n v="15"/>
    <n v="0"/>
    <n v="1"/>
    <n v="8"/>
    <n v="162.09"/>
    <x v="0"/>
    <x v="0"/>
  </r>
  <r>
    <n v="52282"/>
    <x v="1"/>
    <n v="18"/>
    <x v="2"/>
    <n v="1"/>
    <n v="31"/>
    <s v="Credit Card"/>
    <s v="Female"/>
    <n v="2"/>
    <n v="3"/>
    <x v="3"/>
    <n v="4"/>
    <x v="0"/>
    <n v="4"/>
    <x v="1"/>
    <n v="22"/>
    <n v="1"/>
    <n v="1"/>
    <n v="0"/>
    <n v="280.61"/>
    <x v="2"/>
    <x v="2"/>
  </r>
  <r>
    <n v="52283"/>
    <x v="1"/>
    <n v="12"/>
    <x v="0"/>
    <n v="1"/>
    <n v="19"/>
    <s v="Credit Card"/>
    <s v="Female"/>
    <n v="3"/>
    <n v="4"/>
    <x v="5"/>
    <n v="4"/>
    <x v="2"/>
    <n v="7"/>
    <x v="0"/>
    <n v="13"/>
    <n v="1"/>
    <n v="15"/>
    <n v="2"/>
    <n v="271.23"/>
    <x v="1"/>
    <x v="2"/>
  </r>
  <r>
    <n v="52284"/>
    <x v="1"/>
    <n v="30"/>
    <x v="1"/>
    <n v="1"/>
    <n v="14"/>
    <s v="Debit Card"/>
    <s v="Male"/>
    <n v="2"/>
    <n v="3"/>
    <x v="1"/>
    <n v="3"/>
    <x v="2"/>
    <n v="2"/>
    <x v="1"/>
    <n v="12"/>
    <n v="1"/>
    <n v="2"/>
    <n v="2"/>
    <n v="123.72"/>
    <x v="3"/>
    <x v="1"/>
  </r>
  <r>
    <n v="52285"/>
    <x v="0"/>
    <n v="0"/>
    <x v="1"/>
    <n v="1"/>
    <n v="13"/>
    <s v="Debit Card"/>
    <s v="Male"/>
    <n v="3"/>
    <n v="3"/>
    <x v="0"/>
    <n v="3"/>
    <x v="2"/>
    <n v="2"/>
    <x v="1"/>
    <n v="18"/>
    <n v="0"/>
    <n v="1"/>
    <n v="1"/>
    <n v="148.83000000000001"/>
    <x v="0"/>
    <x v="1"/>
  </r>
  <r>
    <n v="52286"/>
    <x v="0"/>
    <n v="2"/>
    <x v="1"/>
    <n v="1"/>
    <n v="29"/>
    <s v="Credit Card"/>
    <s v="Male"/>
    <n v="3"/>
    <n v="3"/>
    <x v="2"/>
    <n v="5"/>
    <x v="0"/>
    <n v="1"/>
    <x v="1"/>
    <n v="13"/>
    <n v="0"/>
    <n v="1"/>
    <n v="3"/>
    <n v="139.04"/>
    <x v="0"/>
    <x v="1"/>
  </r>
  <r>
    <n v="52287"/>
    <x v="1"/>
    <n v="3"/>
    <x v="1"/>
    <n v="1"/>
    <n v="12"/>
    <s v="COD"/>
    <s v="Female"/>
    <n v="2"/>
    <n v="4"/>
    <x v="0"/>
    <n v="1"/>
    <x v="2"/>
    <n v="1"/>
    <x v="1"/>
    <n v="12"/>
    <n v="5"/>
    <n v="6"/>
    <n v="7"/>
    <n v="146.27000000000001"/>
    <x v="0"/>
    <x v="1"/>
  </r>
  <r>
    <n v="52288"/>
    <x v="1"/>
    <n v="9"/>
    <x v="0"/>
    <n v="1"/>
    <n v="16"/>
    <s v="COD"/>
    <s v="Female"/>
    <n v="3"/>
    <n v="3"/>
    <x v="4"/>
    <n v="3"/>
    <x v="2"/>
    <n v="4"/>
    <x v="1"/>
    <n v="12"/>
    <n v="1"/>
    <n v="1"/>
    <n v="7"/>
    <n v="170.94"/>
    <x v="1"/>
    <x v="0"/>
  </r>
  <r>
    <n v="52289"/>
    <x v="1"/>
    <n v="19"/>
    <x v="1"/>
    <n v="2"/>
    <n v="7"/>
    <s v="Debit Card"/>
    <s v="Female"/>
    <n v="2"/>
    <n v="3"/>
    <x v="1"/>
    <n v="5"/>
    <x v="0"/>
    <n v="7"/>
    <x v="1"/>
    <n v="12"/>
    <n v="2"/>
    <n v="5"/>
    <n v="7"/>
    <n v="134.22999999999999"/>
    <x v="2"/>
    <x v="1"/>
  </r>
  <r>
    <n v="52290"/>
    <x v="1"/>
    <n v="1"/>
    <x v="2"/>
    <n v="1"/>
    <n v="7"/>
    <s v="Debit Card"/>
    <s v="Female"/>
    <n v="2"/>
    <n v="5"/>
    <x v="0"/>
    <n v="1"/>
    <x v="2"/>
    <n v="1"/>
    <x v="1"/>
    <n v="11"/>
    <n v="7"/>
    <n v="7"/>
    <n v="5"/>
    <n v="166.74"/>
    <x v="0"/>
    <x v="0"/>
  </r>
  <r>
    <n v="52291"/>
    <x v="1"/>
    <n v="23"/>
    <x v="0"/>
    <n v="1"/>
    <n v="34"/>
    <s v="Debit Card"/>
    <s v="Female"/>
    <n v="2"/>
    <n v="3"/>
    <x v="5"/>
    <n v="5"/>
    <x v="2"/>
    <n v="5"/>
    <x v="0"/>
    <n v="11"/>
    <n v="1"/>
    <n v="1"/>
    <n v="2"/>
    <n v="268.8"/>
    <x v="2"/>
    <x v="2"/>
  </r>
  <r>
    <n v="52292"/>
    <x v="0"/>
    <n v="3"/>
    <x v="0"/>
    <n v="3"/>
    <n v="31"/>
    <s v="E wallet"/>
    <s v="Male"/>
    <n v="2"/>
    <n v="4"/>
    <x v="4"/>
    <n v="4"/>
    <x v="0"/>
    <n v="3"/>
    <x v="0"/>
    <n v="12"/>
    <n v="1"/>
    <n v="1"/>
    <n v="0"/>
    <n v="190.94"/>
    <x v="0"/>
    <x v="0"/>
  </r>
  <r>
    <n v="52293"/>
    <x v="0"/>
    <n v="15"/>
    <x v="0"/>
    <n v="3"/>
    <n v="11"/>
    <s v="Debit Card"/>
    <s v="Male"/>
    <n v="3"/>
    <n v="3"/>
    <x v="4"/>
    <n v="4"/>
    <x v="0"/>
    <n v="10"/>
    <x v="0"/>
    <n v="19"/>
    <n v="7"/>
    <n v="7"/>
    <n v="7"/>
    <n v="184.46"/>
    <x v="2"/>
    <x v="0"/>
  </r>
  <r>
    <n v="52294"/>
    <x v="1"/>
    <n v="3"/>
    <x v="0"/>
    <n v="1"/>
    <n v="23"/>
    <s v="Credit Card"/>
    <s v="Female"/>
    <n v="3"/>
    <n v="3"/>
    <x v="4"/>
    <n v="5"/>
    <x v="2"/>
    <n v="2"/>
    <x v="0"/>
    <n v="23"/>
    <n v="1"/>
    <n v="1"/>
    <n v="3"/>
    <n v="219.16000000000003"/>
    <x v="0"/>
    <x v="0"/>
  </r>
  <r>
    <n v="52295"/>
    <x v="1"/>
    <n v="12"/>
    <x v="1"/>
    <n v="1"/>
    <n v="24"/>
    <s v="Debit Card"/>
    <s v="Male"/>
    <n v="2"/>
    <n v="3"/>
    <x v="0"/>
    <n v="3"/>
    <x v="0"/>
    <n v="1"/>
    <x v="1"/>
    <n v="11"/>
    <n v="1"/>
    <n v="1"/>
    <n v="7"/>
    <n v="145.34"/>
    <x v="1"/>
    <x v="1"/>
  </r>
  <r>
    <n v="52296"/>
    <x v="1"/>
    <n v="4"/>
    <x v="2"/>
    <n v="3"/>
    <n v="8"/>
    <s v="Debit Card"/>
    <s v="Female"/>
    <n v="2"/>
    <n v="3"/>
    <x v="4"/>
    <n v="3"/>
    <x v="2"/>
    <n v="2"/>
    <x v="0"/>
    <n v="19"/>
    <n v="8"/>
    <n v="9"/>
    <n v="6"/>
    <n v="198.52"/>
    <x v="0"/>
    <x v="0"/>
  </r>
  <r>
    <n v="52297"/>
    <x v="1"/>
    <n v="14"/>
    <x v="2"/>
    <n v="3"/>
    <n v="16"/>
    <s v="Credit Card"/>
    <s v="Male"/>
    <n v="2"/>
    <n v="5"/>
    <x v="0"/>
    <n v="4"/>
    <x v="0"/>
    <n v="2"/>
    <x v="1"/>
    <n v="13"/>
    <n v="3"/>
    <n v="11"/>
    <n v="9"/>
    <n v="161.51"/>
    <x v="2"/>
    <x v="0"/>
  </r>
  <r>
    <n v="52298"/>
    <x v="0"/>
    <n v="9"/>
    <x v="2"/>
    <n v="3"/>
    <n v="7"/>
    <s v="Debit Card"/>
    <s v="Female"/>
    <n v="2"/>
    <n v="3"/>
    <x v="1"/>
    <n v="4"/>
    <x v="0"/>
    <n v="2"/>
    <x v="0"/>
    <n v="11"/>
    <n v="2"/>
    <n v="2"/>
    <n v="2"/>
    <n v="123.02000000000001"/>
    <x v="1"/>
    <x v="1"/>
  </r>
  <r>
    <n v="52299"/>
    <x v="0"/>
    <n v="7"/>
    <x v="1"/>
    <n v="1"/>
    <n v="14"/>
    <s v="Debit Card"/>
    <s v="Male"/>
    <n v="2"/>
    <n v="3"/>
    <x v="1"/>
    <n v="5"/>
    <x v="2"/>
    <n v="5"/>
    <x v="1"/>
    <n v="12"/>
    <n v="1"/>
    <n v="1"/>
    <n v="2"/>
    <n v="123.62"/>
    <x v="1"/>
    <x v="1"/>
  </r>
  <r>
    <n v="52300"/>
    <x v="1"/>
    <n v="15"/>
    <x v="2"/>
    <n v="1"/>
    <n v="8"/>
    <s v="Debit Card"/>
    <s v="Male"/>
    <n v="2"/>
    <n v="3"/>
    <x v="5"/>
    <n v="3"/>
    <x v="2"/>
    <n v="1"/>
    <x v="0"/>
    <n v="13"/>
    <n v="1"/>
    <n v="2"/>
    <n v="10"/>
    <n v="278.61"/>
    <x v="2"/>
    <x v="2"/>
  </r>
  <r>
    <n v="52301"/>
    <x v="1"/>
    <n v="28"/>
    <x v="0"/>
    <n v="1"/>
    <n v="8"/>
    <s v="Credit Card"/>
    <s v="Female"/>
    <n v="2"/>
    <n v="5"/>
    <x v="3"/>
    <n v="3"/>
    <x v="2"/>
    <n v="5"/>
    <x v="1"/>
    <n v="14"/>
    <n v="1"/>
    <n v="9"/>
    <n v="11"/>
    <n v="291.87"/>
    <x v="3"/>
    <x v="2"/>
  </r>
  <r>
    <n v="52302"/>
    <x v="1"/>
    <n v="29"/>
    <x v="0"/>
    <n v="2"/>
    <n v="14"/>
    <s v="Debit Card"/>
    <s v="Male"/>
    <n v="3"/>
    <n v="3"/>
    <x v="3"/>
    <n v="4"/>
    <x v="0"/>
    <n v="7"/>
    <x v="1"/>
    <n v="15"/>
    <n v="2"/>
    <n v="7"/>
    <n v="7"/>
    <n v="297.17"/>
    <x v="3"/>
    <x v="2"/>
  </r>
  <r>
    <n v="52303"/>
    <x v="1"/>
    <n v="13"/>
    <x v="2"/>
    <n v="1"/>
    <n v="22"/>
    <s v="Debit Card"/>
    <s v="Male"/>
    <n v="3"/>
    <n v="3"/>
    <x v="1"/>
    <n v="3"/>
    <x v="2"/>
    <n v="10"/>
    <x v="1"/>
    <n v="16"/>
    <n v="1"/>
    <n v="1"/>
    <n v="0"/>
    <n v="135.44"/>
    <x v="2"/>
    <x v="1"/>
  </r>
  <r>
    <n v="52304"/>
    <x v="1"/>
    <n v="7"/>
    <x v="0"/>
    <n v="1"/>
    <n v="15"/>
    <s v="Debit Card"/>
    <s v="Male"/>
    <n v="2"/>
    <n v="3"/>
    <x v="4"/>
    <n v="1"/>
    <x v="2"/>
    <n v="1"/>
    <x v="1"/>
    <n v="11"/>
    <n v="0"/>
    <n v="1"/>
    <n v="6"/>
    <n v="185"/>
    <x v="1"/>
    <x v="0"/>
  </r>
  <r>
    <n v="52305"/>
    <x v="1"/>
    <n v="13"/>
    <x v="1"/>
    <n v="1"/>
    <n v="8"/>
    <s v="Debit Card"/>
    <s v="Male"/>
    <n v="3"/>
    <n v="3"/>
    <x v="0"/>
    <n v="1"/>
    <x v="0"/>
    <n v="2"/>
    <x v="1"/>
    <n v="13"/>
    <n v="3"/>
    <n v="8"/>
    <n v="8"/>
    <n v="146.61000000000001"/>
    <x v="2"/>
    <x v="1"/>
  </r>
  <r>
    <n v="52306"/>
    <x v="1"/>
    <n v="14"/>
    <x v="2"/>
    <n v="3"/>
    <n v="7"/>
    <s v="E wallet"/>
    <s v="Female"/>
    <n v="3"/>
    <n v="3"/>
    <x v="0"/>
    <n v="5"/>
    <x v="2"/>
    <n v="1"/>
    <x v="1"/>
    <n v="17"/>
    <n v="0"/>
    <n v="1"/>
    <n v="7"/>
    <n v="141.03"/>
    <x v="2"/>
    <x v="1"/>
  </r>
  <r>
    <n v="52307"/>
    <x v="1"/>
    <n v="8"/>
    <x v="2"/>
    <n v="1"/>
    <n v="10"/>
    <s v="Debit Card"/>
    <s v="Male"/>
    <n v="2"/>
    <n v="3"/>
    <x v="0"/>
    <n v="3"/>
    <x v="0"/>
    <n v="2"/>
    <x v="0"/>
    <n v="11"/>
    <n v="1"/>
    <n v="1"/>
    <n v="1"/>
    <n v="142.49"/>
    <x v="1"/>
    <x v="1"/>
  </r>
  <r>
    <n v="52308"/>
    <x v="1"/>
    <n v="24"/>
    <x v="0"/>
    <n v="2"/>
    <n v="11"/>
    <s v="Debit Card"/>
    <s v="Male"/>
    <n v="2"/>
    <n v="3"/>
    <x v="5"/>
    <n v="4"/>
    <x v="2"/>
    <n v="2"/>
    <x v="0"/>
    <n v="11"/>
    <n v="0"/>
    <n v="2"/>
    <n v="10"/>
    <n v="240.26"/>
    <x v="2"/>
    <x v="0"/>
  </r>
  <r>
    <n v="52309"/>
    <x v="1"/>
    <n v="11"/>
    <x v="0"/>
    <n v="3"/>
    <n v="8"/>
    <s v="Debit Card"/>
    <s v="Female"/>
    <n v="2"/>
    <n v="3"/>
    <x v="0"/>
    <n v="5"/>
    <x v="2"/>
    <n v="4"/>
    <x v="1"/>
    <n v="15"/>
    <n v="0"/>
    <n v="1"/>
    <n v="7"/>
    <n v="168.93"/>
    <x v="1"/>
    <x v="0"/>
  </r>
  <r>
    <n v="52310"/>
    <x v="1"/>
    <n v="7"/>
    <x v="0"/>
    <n v="3"/>
    <n v="21"/>
    <s v="Credit Card"/>
    <s v="Female"/>
    <n v="3"/>
    <n v="3"/>
    <x v="0"/>
    <n v="5"/>
    <x v="0"/>
    <n v="2"/>
    <x v="1"/>
    <n v="12"/>
    <n v="4"/>
    <n v="9"/>
    <n v="6"/>
    <n v="161.25"/>
    <x v="1"/>
    <x v="0"/>
  </r>
  <r>
    <n v="52311"/>
    <x v="1"/>
    <n v="0"/>
    <x v="1"/>
    <n v="1"/>
    <n v="25"/>
    <s v="Credit Card"/>
    <s v="Male"/>
    <n v="3"/>
    <n v="3"/>
    <x v="2"/>
    <n v="1"/>
    <x v="2"/>
    <n v="4"/>
    <x v="1"/>
    <n v="11"/>
    <n v="0"/>
    <n v="1"/>
    <n v="2"/>
    <n v="136.69"/>
    <x v="0"/>
    <x v="1"/>
  </r>
  <r>
    <n v="52312"/>
    <x v="0"/>
    <n v="20"/>
    <x v="0"/>
    <n v="1"/>
    <n v="13"/>
    <s v="Credit Card"/>
    <s v="Female"/>
    <n v="2"/>
    <n v="4"/>
    <x v="4"/>
    <n v="5"/>
    <x v="2"/>
    <n v="8"/>
    <x v="0"/>
    <n v="14"/>
    <n v="1"/>
    <n v="5"/>
    <n v="9"/>
    <n v="200.08"/>
    <x v="2"/>
    <x v="0"/>
  </r>
  <r>
    <n v="52313"/>
    <x v="1"/>
    <n v="13"/>
    <x v="1"/>
    <n v="1"/>
    <n v="14"/>
    <s v="Debit Card"/>
    <s v="Male"/>
    <n v="2"/>
    <n v="3"/>
    <x v="1"/>
    <n v="4"/>
    <x v="2"/>
    <n v="4"/>
    <x v="1"/>
    <n v="22"/>
    <n v="1"/>
    <n v="1"/>
    <n v="3"/>
    <n v="123.87"/>
    <x v="2"/>
    <x v="1"/>
  </r>
  <r>
    <n v="52314"/>
    <x v="1"/>
    <n v="9"/>
    <x v="2"/>
    <n v="3"/>
    <n v="13"/>
    <s v="E wallet"/>
    <s v="Female"/>
    <n v="2"/>
    <n v="1"/>
    <x v="0"/>
    <n v="5"/>
    <x v="2"/>
    <n v="3"/>
    <x v="1"/>
    <n v="16"/>
    <n v="5"/>
    <n v="6"/>
    <n v="13"/>
    <n v="146.38999999999999"/>
    <x v="1"/>
    <x v="1"/>
  </r>
  <r>
    <n v="52315"/>
    <x v="1"/>
    <n v="21"/>
    <x v="0"/>
    <n v="1"/>
    <n v="10"/>
    <s v="Debit Card"/>
    <s v="Male"/>
    <n v="2"/>
    <n v="3"/>
    <x v="4"/>
    <n v="1"/>
    <x v="0"/>
    <n v="2"/>
    <x v="1"/>
    <n v="11"/>
    <n v="1"/>
    <n v="1"/>
    <n v="8"/>
    <n v="178.98"/>
    <x v="2"/>
    <x v="0"/>
  </r>
  <r>
    <n v="52316"/>
    <x v="1"/>
    <n v="0"/>
    <x v="1"/>
    <n v="3"/>
    <n v="14"/>
    <s v="CC"/>
    <s v="Female"/>
    <n v="3"/>
    <n v="1"/>
    <x v="1"/>
    <n v="1"/>
    <x v="2"/>
    <n v="9"/>
    <x v="1"/>
    <n v="14"/>
    <n v="0"/>
    <n v="1"/>
    <n v="0"/>
    <n v="125.34"/>
    <x v="0"/>
    <x v="1"/>
  </r>
  <r>
    <n v="52317"/>
    <x v="1"/>
    <n v="24"/>
    <x v="0"/>
    <n v="1"/>
    <n v="17"/>
    <s v="Cash on Delivery"/>
    <s v="Female"/>
    <n v="2"/>
    <n v="4"/>
    <x v="5"/>
    <n v="4"/>
    <x v="0"/>
    <n v="4"/>
    <x v="1"/>
    <n v="16"/>
    <n v="0"/>
    <n v="1"/>
    <n v="3"/>
    <n v="231.42000000000002"/>
    <x v="2"/>
    <x v="0"/>
  </r>
  <r>
    <n v="52318"/>
    <x v="1"/>
    <n v="9"/>
    <x v="2"/>
    <n v="1"/>
    <n v="7"/>
    <s v="Debit Card"/>
    <s v="Female"/>
    <n v="3"/>
    <n v="3"/>
    <x v="2"/>
    <n v="1"/>
    <x v="0"/>
    <n v="2"/>
    <x v="1"/>
    <n v="15"/>
    <n v="1"/>
    <n v="1"/>
    <n v="0"/>
    <n v="116.11000000000001"/>
    <x v="1"/>
    <x v="1"/>
  </r>
  <r>
    <n v="52319"/>
    <x v="1"/>
    <n v="8"/>
    <x v="0"/>
    <n v="1"/>
    <n v="7"/>
    <s v="Credit Card"/>
    <s v="Female"/>
    <n v="2"/>
    <n v="4"/>
    <x v="0"/>
    <n v="1"/>
    <x v="2"/>
    <n v="1"/>
    <x v="1"/>
    <n v="12"/>
    <n v="0"/>
    <n v="1"/>
    <n v="0"/>
    <n v="153.63"/>
    <x v="1"/>
    <x v="0"/>
  </r>
  <r>
    <n v="52320"/>
    <x v="1"/>
    <n v="0"/>
    <x v="2"/>
    <n v="3"/>
    <n v="8"/>
    <s v="Debit Card"/>
    <s v="Male"/>
    <n v="2"/>
    <n v="5"/>
    <x v="0"/>
    <n v="1"/>
    <x v="0"/>
    <n v="4"/>
    <x v="1"/>
    <n v="20"/>
    <n v="0"/>
    <n v="1"/>
    <n v="0"/>
    <n v="150.71"/>
    <x v="0"/>
    <x v="0"/>
  </r>
  <r>
    <n v="52321"/>
    <x v="0"/>
    <n v="18"/>
    <x v="0"/>
    <n v="3"/>
    <n v="19"/>
    <s v="E wallet"/>
    <s v="Male"/>
    <n v="2"/>
    <n v="1"/>
    <x v="5"/>
    <n v="3"/>
    <x v="0"/>
    <n v="7"/>
    <x v="0"/>
    <n v="17"/>
    <n v="1"/>
    <n v="2"/>
    <n v="8"/>
    <n v="236.95"/>
    <x v="2"/>
    <x v="0"/>
  </r>
  <r>
    <n v="52322"/>
    <x v="1"/>
    <n v="29"/>
    <x v="0"/>
    <n v="1"/>
    <n v="29"/>
    <s v="Debit Card"/>
    <s v="Male"/>
    <n v="3"/>
    <n v="3"/>
    <x v="5"/>
    <n v="4"/>
    <x v="2"/>
    <n v="5"/>
    <x v="0"/>
    <n v="12"/>
    <n v="13"/>
    <n v="2"/>
    <n v="9"/>
    <n v="234.01999999999998"/>
    <x v="3"/>
    <x v="0"/>
  </r>
  <r>
    <n v="52323"/>
    <x v="1"/>
    <n v="9"/>
    <x v="2"/>
    <n v="1"/>
    <n v="32"/>
    <s v="Cash on Delivery"/>
    <s v="Female"/>
    <n v="3"/>
    <n v="4"/>
    <x v="1"/>
    <n v="3"/>
    <x v="2"/>
    <n v="2"/>
    <x v="1"/>
    <n v="20"/>
    <n v="1"/>
    <n v="1"/>
    <n v="0"/>
    <n v="120.28999999999999"/>
    <x v="1"/>
    <x v="1"/>
  </r>
  <r>
    <n v="52324"/>
    <x v="1"/>
    <n v="13"/>
    <x v="0"/>
    <n v="1"/>
    <n v="8"/>
    <s v="Credit Card"/>
    <s v="Female"/>
    <n v="2"/>
    <n v="1"/>
    <x v="0"/>
    <n v="3"/>
    <x v="2"/>
    <n v="6"/>
    <x v="1"/>
    <n v="20"/>
    <n v="6"/>
    <n v="11"/>
    <n v="8"/>
    <n v="163.77000000000001"/>
    <x v="2"/>
    <x v="0"/>
  </r>
  <r>
    <n v="52325"/>
    <x v="1"/>
    <n v="7"/>
    <x v="0"/>
    <n v="1"/>
    <n v="35"/>
    <s v="Credit Card"/>
    <s v="Male"/>
    <n v="2"/>
    <n v="3"/>
    <x v="0"/>
    <n v="3"/>
    <x v="2"/>
    <n v="5"/>
    <x v="1"/>
    <n v="13"/>
    <n v="5"/>
    <n v="7"/>
    <n v="7"/>
    <n v="154.29"/>
    <x v="1"/>
    <x v="0"/>
  </r>
  <r>
    <n v="52326"/>
    <x v="0"/>
    <n v="0"/>
    <x v="2"/>
    <n v="3"/>
    <n v="8"/>
    <s v="Debit Card"/>
    <s v="Female"/>
    <n v="3"/>
    <n v="4"/>
    <x v="1"/>
    <n v="1"/>
    <x v="0"/>
    <n v="8"/>
    <x v="1"/>
    <n v="14"/>
    <n v="0"/>
    <n v="1"/>
    <n v="0"/>
    <n v="127.85"/>
    <x v="0"/>
    <x v="1"/>
  </r>
  <r>
    <n v="52327"/>
    <x v="0"/>
    <n v="0"/>
    <x v="2"/>
    <n v="3"/>
    <n v="24"/>
    <s v="E wallet"/>
    <s v="Female"/>
    <n v="3"/>
    <n v="3"/>
    <x v="0"/>
    <n v="3"/>
    <x v="2"/>
    <n v="1"/>
    <x v="0"/>
    <n v="18"/>
    <n v="0"/>
    <n v="3"/>
    <n v="2"/>
    <n v="146.13999999999999"/>
    <x v="0"/>
    <x v="1"/>
  </r>
  <r>
    <n v="52328"/>
    <x v="1"/>
    <n v="11"/>
    <x v="2"/>
    <n v="1"/>
    <n v="14"/>
    <s v="Debit Card"/>
    <s v="Male"/>
    <n v="2"/>
    <n v="1"/>
    <x v="1"/>
    <n v="3"/>
    <x v="2"/>
    <n v="2"/>
    <x v="1"/>
    <n v="11"/>
    <n v="0"/>
    <n v="1"/>
    <n v="3"/>
    <n v="126.1"/>
    <x v="1"/>
    <x v="1"/>
  </r>
  <r>
    <n v="52329"/>
    <x v="1"/>
    <n v="7"/>
    <x v="0"/>
    <n v="1"/>
    <n v="8"/>
    <s v="COD"/>
    <s v="Female"/>
    <n v="3"/>
    <n v="3"/>
    <x v="0"/>
    <n v="1"/>
    <x v="0"/>
    <n v="2"/>
    <x v="1"/>
    <n v="11"/>
    <n v="4"/>
    <n v="4"/>
    <n v="11"/>
    <n v="166.87"/>
    <x v="1"/>
    <x v="0"/>
  </r>
  <r>
    <n v="52330"/>
    <x v="1"/>
    <n v="1"/>
    <x v="1"/>
    <n v="3"/>
    <n v="32"/>
    <s v="Debit Card"/>
    <s v="Male"/>
    <n v="2"/>
    <n v="4"/>
    <x v="0"/>
    <n v="5"/>
    <x v="2"/>
    <n v="2"/>
    <x v="1"/>
    <n v="11"/>
    <n v="1"/>
    <n v="1"/>
    <n v="4"/>
    <n v="147.24"/>
    <x v="0"/>
    <x v="1"/>
  </r>
  <r>
    <n v="52331"/>
    <x v="0"/>
    <n v="0"/>
    <x v="0"/>
    <n v="1"/>
    <n v="28"/>
    <s v="Credit Card"/>
    <s v="Male"/>
    <n v="3"/>
    <n v="3"/>
    <x v="0"/>
    <n v="3"/>
    <x v="2"/>
    <n v="2"/>
    <x v="0"/>
    <n v="15"/>
    <n v="5"/>
    <n v="6"/>
    <n v="7"/>
    <n v="161.79"/>
    <x v="0"/>
    <x v="0"/>
  </r>
  <r>
    <n v="52332"/>
    <x v="1"/>
    <n v="12"/>
    <x v="0"/>
    <n v="3"/>
    <n v="27"/>
    <s v="Debit Card"/>
    <s v="Male"/>
    <n v="2"/>
    <n v="4"/>
    <x v="0"/>
    <n v="1"/>
    <x v="2"/>
    <n v="4"/>
    <x v="0"/>
    <n v="12"/>
    <n v="0"/>
    <n v="1"/>
    <n v="4"/>
    <n v="161.19999999999999"/>
    <x v="1"/>
    <x v="0"/>
  </r>
  <r>
    <n v="52333"/>
    <x v="1"/>
    <n v="24"/>
    <x v="2"/>
    <n v="3"/>
    <n v="8"/>
    <s v="E wallet"/>
    <s v="Male"/>
    <n v="2"/>
    <n v="3"/>
    <x v="4"/>
    <n v="4"/>
    <x v="2"/>
    <n v="3"/>
    <x v="1"/>
    <n v="11"/>
    <n v="3"/>
    <n v="3"/>
    <n v="2"/>
    <n v="205.96"/>
    <x v="2"/>
    <x v="0"/>
  </r>
  <r>
    <n v="52334"/>
    <x v="1"/>
    <n v="14"/>
    <x v="2"/>
    <n v="1"/>
    <n v="28"/>
    <s v="Debit Card"/>
    <s v="Female"/>
    <n v="3"/>
    <n v="3"/>
    <x v="0"/>
    <n v="1"/>
    <x v="2"/>
    <n v="4"/>
    <x v="0"/>
    <n v="14"/>
    <n v="2"/>
    <n v="3"/>
    <n v="3"/>
    <n v="154.66999999999999"/>
    <x v="2"/>
    <x v="0"/>
  </r>
  <r>
    <n v="52335"/>
    <x v="1"/>
    <n v="10"/>
    <x v="1"/>
    <n v="1"/>
    <n v="10"/>
    <s v="Debit Card"/>
    <s v="Male"/>
    <n v="3"/>
    <n v="3"/>
    <x v="1"/>
    <n v="3"/>
    <x v="2"/>
    <n v="8"/>
    <x v="0"/>
    <n v="15"/>
    <n v="1"/>
    <n v="1"/>
    <n v="3"/>
    <n v="129.96"/>
    <x v="1"/>
    <x v="1"/>
  </r>
  <r>
    <n v="52336"/>
    <x v="1"/>
    <n v="6"/>
    <x v="2"/>
    <n v="3"/>
    <n v="11"/>
    <s v="Debit Card"/>
    <s v="Male"/>
    <n v="3"/>
    <n v="3"/>
    <x v="0"/>
    <n v="1"/>
    <x v="2"/>
    <n v="7"/>
    <x v="1"/>
    <n v="13"/>
    <n v="1"/>
    <n v="1"/>
    <n v="2"/>
    <n v="199.98"/>
    <x v="0"/>
    <x v="0"/>
  </r>
  <r>
    <n v="52337"/>
    <x v="1"/>
    <n v="5"/>
    <x v="1"/>
    <n v="3"/>
    <n v="8"/>
    <s v="E wallet"/>
    <s v="Male"/>
    <n v="2"/>
    <n v="3"/>
    <x v="0"/>
    <n v="4"/>
    <x v="2"/>
    <n v="1"/>
    <x v="0"/>
    <n v="13"/>
    <n v="1"/>
    <n v="1"/>
    <n v="2"/>
    <n v="140.78"/>
    <x v="0"/>
    <x v="1"/>
  </r>
  <r>
    <n v="52338"/>
    <x v="1"/>
    <n v="12"/>
    <x v="2"/>
    <n v="1"/>
    <n v="31"/>
    <s v="Debit Card"/>
    <s v="Male"/>
    <n v="3"/>
    <n v="3"/>
    <x v="4"/>
    <n v="3"/>
    <x v="2"/>
    <n v="4"/>
    <x v="1"/>
    <n v="21"/>
    <n v="0"/>
    <n v="1"/>
    <n v="3"/>
    <n v="209.2"/>
    <x v="1"/>
    <x v="0"/>
  </r>
  <r>
    <n v="52339"/>
    <x v="1"/>
    <n v="0"/>
    <x v="0"/>
    <n v="3"/>
    <n v="24"/>
    <s v="Debit Card"/>
    <s v="Male"/>
    <n v="3"/>
    <n v="1"/>
    <x v="0"/>
    <n v="3"/>
    <x v="2"/>
    <n v="3"/>
    <x v="1"/>
    <n v="11"/>
    <n v="1"/>
    <n v="1"/>
    <n v="2"/>
    <n v="162.32"/>
    <x v="0"/>
    <x v="0"/>
  </r>
  <r>
    <n v="52340"/>
    <x v="1"/>
    <n v="25"/>
    <x v="2"/>
    <n v="1"/>
    <n v="34"/>
    <s v="Credit Card"/>
    <s v="Female"/>
    <n v="2"/>
    <n v="1"/>
    <x v="5"/>
    <n v="3"/>
    <x v="2"/>
    <n v="3"/>
    <x v="0"/>
    <n v="11"/>
    <n v="1"/>
    <n v="2"/>
    <n v="2"/>
    <n v="232.47000000000003"/>
    <x v="3"/>
    <x v="0"/>
  </r>
  <r>
    <n v="52341"/>
    <x v="1"/>
    <n v="16"/>
    <x v="1"/>
    <n v="1"/>
    <n v="12"/>
    <s v="Credit Card"/>
    <s v="Female"/>
    <n v="3"/>
    <n v="4"/>
    <x v="0"/>
    <n v="3"/>
    <x v="0"/>
    <n v="2"/>
    <x v="0"/>
    <n v="14"/>
    <n v="0"/>
    <n v="1"/>
    <n v="8"/>
    <n v="140.81"/>
    <x v="2"/>
    <x v="1"/>
  </r>
  <r>
    <n v="52342"/>
    <x v="1"/>
    <n v="0"/>
    <x v="0"/>
    <n v="3"/>
    <n v="16"/>
    <s v="E wallet"/>
    <s v="Female"/>
    <n v="3"/>
    <n v="4"/>
    <x v="0"/>
    <n v="1"/>
    <x v="2"/>
    <n v="2"/>
    <x v="0"/>
    <n v="11"/>
    <n v="1"/>
    <n v="4"/>
    <n v="4"/>
    <n v="157.69"/>
    <x v="0"/>
    <x v="0"/>
  </r>
  <r>
    <n v="52343"/>
    <x v="0"/>
    <n v="0"/>
    <x v="1"/>
    <n v="1"/>
    <n v="14"/>
    <s v="Debit Card"/>
    <s v="Female"/>
    <n v="2"/>
    <n v="3"/>
    <x v="1"/>
    <n v="3"/>
    <x v="0"/>
    <n v="2"/>
    <x v="0"/>
    <n v="13"/>
    <n v="4"/>
    <n v="7"/>
    <n v="7"/>
    <n v="123.94"/>
    <x v="0"/>
    <x v="1"/>
  </r>
  <r>
    <n v="52344"/>
    <x v="1"/>
    <n v="0"/>
    <x v="1"/>
    <n v="1"/>
    <n v="8"/>
    <s v="Credit Card"/>
    <s v="Male"/>
    <n v="2"/>
    <n v="4"/>
    <x v="2"/>
    <n v="1"/>
    <x v="0"/>
    <n v="1"/>
    <x v="1"/>
    <n v="12"/>
    <n v="1"/>
    <n v="1"/>
    <n v="1"/>
    <n v="139.04"/>
    <x v="0"/>
    <x v="1"/>
  </r>
  <r>
    <n v="52345"/>
    <x v="1"/>
    <n v="15"/>
    <x v="0"/>
    <n v="2"/>
    <n v="16"/>
    <s v="UPI"/>
    <s v="Female"/>
    <n v="2"/>
    <n v="3"/>
    <x v="5"/>
    <n v="5"/>
    <x v="2"/>
    <n v="1"/>
    <x v="1"/>
    <n v="14"/>
    <n v="1"/>
    <n v="1"/>
    <n v="9"/>
    <n v="267.99"/>
    <x v="2"/>
    <x v="2"/>
  </r>
  <r>
    <n v="52346"/>
    <x v="1"/>
    <n v="25"/>
    <x v="1"/>
    <n v="1"/>
    <n v="14"/>
    <s v="UPI"/>
    <s v="Female"/>
    <n v="3"/>
    <n v="3"/>
    <x v="1"/>
    <n v="5"/>
    <x v="2"/>
    <n v="10"/>
    <x v="1"/>
    <n v="13"/>
    <n v="1"/>
    <n v="1"/>
    <n v="4"/>
    <n v="129.5"/>
    <x v="3"/>
    <x v="1"/>
  </r>
  <r>
    <n v="52347"/>
    <x v="1"/>
    <n v="10"/>
    <x v="1"/>
    <n v="1"/>
    <n v="17"/>
    <s v="Credit Card"/>
    <s v="Female"/>
    <n v="3"/>
    <n v="3"/>
    <x v="2"/>
    <n v="3"/>
    <x v="0"/>
    <n v="5"/>
    <x v="1"/>
    <n v="18"/>
    <n v="1"/>
    <n v="1"/>
    <n v="2"/>
    <n v="136.29"/>
    <x v="1"/>
    <x v="1"/>
  </r>
  <r>
    <n v="52348"/>
    <x v="1"/>
    <n v="8"/>
    <x v="2"/>
    <n v="1"/>
    <n v="24"/>
    <s v="Debit Card"/>
    <s v="Male"/>
    <n v="2"/>
    <n v="3"/>
    <x v="4"/>
    <n v="1"/>
    <x v="0"/>
    <n v="3"/>
    <x v="1"/>
    <n v="11"/>
    <n v="2"/>
    <n v="2"/>
    <n v="2"/>
    <n v="193.62"/>
    <x v="1"/>
    <x v="0"/>
  </r>
  <r>
    <n v="52349"/>
    <x v="1"/>
    <n v="0"/>
    <x v="1"/>
    <n v="1"/>
    <n v="7"/>
    <s v="COD"/>
    <s v="Male"/>
    <n v="2"/>
    <n v="3"/>
    <x v="1"/>
    <n v="1"/>
    <x v="2"/>
    <n v="5"/>
    <x v="1"/>
    <n v="11"/>
    <n v="0"/>
    <n v="1"/>
    <n v="2"/>
    <n v="132.29"/>
    <x v="0"/>
    <x v="1"/>
  </r>
  <r>
    <n v="52350"/>
    <x v="1"/>
    <n v="0"/>
    <x v="1"/>
    <n v="1"/>
    <n v="13"/>
    <s v="UPI"/>
    <s v="Male"/>
    <n v="3"/>
    <n v="1"/>
    <x v="2"/>
    <n v="5"/>
    <x v="0"/>
    <n v="1"/>
    <x v="1"/>
    <n v="12"/>
    <n v="0"/>
    <n v="1"/>
    <n v="7"/>
    <n v="135.78"/>
    <x v="0"/>
    <x v="1"/>
  </r>
  <r>
    <n v="52351"/>
    <x v="1"/>
    <n v="2"/>
    <x v="0"/>
    <n v="2"/>
    <n v="23"/>
    <s v="UPI"/>
    <s v="Male"/>
    <n v="2"/>
    <n v="4"/>
    <x v="4"/>
    <n v="5"/>
    <x v="0"/>
    <n v="2"/>
    <x v="1"/>
    <n v="13"/>
    <n v="0"/>
    <n v="1"/>
    <n v="9"/>
    <n v="179.88"/>
    <x v="0"/>
    <x v="0"/>
  </r>
  <r>
    <n v="52352"/>
    <x v="0"/>
    <n v="12"/>
    <x v="2"/>
    <n v="1"/>
    <n v="34"/>
    <s v="Debit Card"/>
    <s v="Male"/>
    <n v="3"/>
    <n v="4"/>
    <x v="0"/>
    <n v="5"/>
    <x v="0"/>
    <n v="4"/>
    <x v="1"/>
    <n v="20"/>
    <n v="0"/>
    <n v="1"/>
    <n v="3"/>
    <n v="142.84"/>
    <x v="1"/>
    <x v="1"/>
  </r>
  <r>
    <n v="52353"/>
    <x v="0"/>
    <n v="0"/>
    <x v="2"/>
    <n v="1"/>
    <n v="20"/>
    <s v="UPI"/>
    <s v="Female"/>
    <n v="2"/>
    <n v="3"/>
    <x v="4"/>
    <n v="1"/>
    <x v="0"/>
    <n v="1"/>
    <x v="0"/>
    <n v="12"/>
    <n v="4"/>
    <n v="7"/>
    <n v="7"/>
    <n v="175.53"/>
    <x v="0"/>
    <x v="0"/>
  </r>
  <r>
    <n v="52354"/>
    <x v="1"/>
    <n v="27"/>
    <x v="0"/>
    <n v="1"/>
    <n v="7"/>
    <s v="Credit Card"/>
    <s v="Female"/>
    <n v="2"/>
    <n v="3"/>
    <x v="5"/>
    <n v="1"/>
    <x v="0"/>
    <n v="7"/>
    <x v="1"/>
    <n v="19"/>
    <n v="1"/>
    <n v="12"/>
    <n v="7"/>
    <n v="273.27999999999997"/>
    <x v="3"/>
    <x v="2"/>
  </r>
  <r>
    <n v="52355"/>
    <x v="1"/>
    <n v="30"/>
    <x v="0"/>
    <n v="1"/>
    <n v="7"/>
    <s v="Credit Card"/>
    <s v="Female"/>
    <n v="3"/>
    <n v="3"/>
    <x v="3"/>
    <n v="5"/>
    <x v="2"/>
    <n v="4"/>
    <x v="0"/>
    <n v="15"/>
    <n v="1"/>
    <n v="1"/>
    <n v="5"/>
    <n v="297.01"/>
    <x v="3"/>
    <x v="2"/>
  </r>
  <r>
    <n v="52356"/>
    <x v="1"/>
    <n v="28"/>
    <x v="0"/>
    <n v="1"/>
    <n v="7"/>
    <s v="Credit Card"/>
    <s v="Male"/>
    <n v="2"/>
    <n v="1"/>
    <x v="5"/>
    <n v="1"/>
    <x v="2"/>
    <n v="3"/>
    <x v="1"/>
    <n v="13"/>
    <n v="0"/>
    <n v="2"/>
    <n v="0"/>
    <n v="247.32"/>
    <x v="3"/>
    <x v="0"/>
  </r>
  <r>
    <n v="52357"/>
    <x v="1"/>
    <n v="9"/>
    <x v="0"/>
    <n v="3"/>
    <n v="9"/>
    <s v="E wallet"/>
    <s v="Female"/>
    <n v="3"/>
    <n v="3"/>
    <x v="0"/>
    <n v="4"/>
    <x v="0"/>
    <n v="4"/>
    <x v="0"/>
    <n v="16"/>
    <n v="0"/>
    <n v="1"/>
    <n v="1"/>
    <n v="192.78"/>
    <x v="1"/>
    <x v="0"/>
  </r>
  <r>
    <n v="52358"/>
    <x v="0"/>
    <n v="9"/>
    <x v="2"/>
    <n v="3"/>
    <n v="7"/>
    <s v="Debit Card"/>
    <s v="Female"/>
    <n v="2"/>
    <n v="5"/>
    <x v="2"/>
    <n v="3"/>
    <x v="0"/>
    <n v="2"/>
    <x v="1"/>
    <n v="12"/>
    <n v="0"/>
    <n v="1"/>
    <n v="0"/>
    <n v="113.59"/>
    <x v="1"/>
    <x v="1"/>
  </r>
  <r>
    <n v="52359"/>
    <x v="1"/>
    <n v="3"/>
    <x v="1"/>
    <n v="3"/>
    <n v="13"/>
    <s v="E wallet"/>
    <s v="Female"/>
    <n v="3"/>
    <n v="3"/>
    <x v="0"/>
    <n v="5"/>
    <x v="2"/>
    <n v="8"/>
    <x v="1"/>
    <n v="14"/>
    <n v="1"/>
    <n v="1"/>
    <n v="2"/>
    <n v="147.79"/>
    <x v="0"/>
    <x v="1"/>
  </r>
  <r>
    <n v="52360"/>
    <x v="1"/>
    <n v="4"/>
    <x v="0"/>
    <n v="1"/>
    <n v="14"/>
    <s v="Debit Card"/>
    <s v="Female"/>
    <n v="3"/>
    <n v="3"/>
    <x v="5"/>
    <n v="4"/>
    <x v="0"/>
    <n v="4"/>
    <x v="1"/>
    <n v="11"/>
    <n v="1"/>
    <n v="1"/>
    <n v="0"/>
    <n v="264.22000000000003"/>
    <x v="0"/>
    <x v="2"/>
  </r>
  <r>
    <n v="52361"/>
    <x v="1"/>
    <n v="7"/>
    <x v="2"/>
    <n v="1"/>
    <n v="7"/>
    <s v="UPI"/>
    <s v="Male"/>
    <n v="3"/>
    <n v="3"/>
    <x v="1"/>
    <n v="5"/>
    <x v="2"/>
    <n v="6"/>
    <x v="1"/>
    <n v="14"/>
    <n v="1"/>
    <n v="1"/>
    <n v="3"/>
    <n v="129.96"/>
    <x v="1"/>
    <x v="1"/>
  </r>
  <r>
    <n v="52362"/>
    <x v="0"/>
    <n v="9"/>
    <x v="0"/>
    <n v="1"/>
    <n v="14"/>
    <s v="Debit Card"/>
    <s v="Female"/>
    <n v="2"/>
    <n v="4"/>
    <x v="2"/>
    <n v="4"/>
    <x v="0"/>
    <n v="2"/>
    <x v="1"/>
    <n v="12"/>
    <n v="0"/>
    <n v="1"/>
    <n v="0"/>
    <n v="112.61000000000001"/>
    <x v="1"/>
    <x v="1"/>
  </r>
  <r>
    <n v="52363"/>
    <x v="1"/>
    <n v="9"/>
    <x v="1"/>
    <n v="1"/>
    <n v="17"/>
    <s v="Debit Card"/>
    <s v="Male"/>
    <n v="3"/>
    <n v="3"/>
    <x v="1"/>
    <n v="5"/>
    <x v="2"/>
    <n v="1"/>
    <x v="1"/>
    <n v="14"/>
    <n v="1"/>
    <n v="1"/>
    <n v="4"/>
    <n v="120.99000000000001"/>
    <x v="1"/>
    <x v="1"/>
  </r>
  <r>
    <n v="52364"/>
    <x v="1"/>
    <n v="9"/>
    <x v="0"/>
    <n v="1"/>
    <n v="10"/>
    <s v="Debit Card"/>
    <s v="Male"/>
    <n v="2"/>
    <n v="4"/>
    <x v="0"/>
    <n v="1"/>
    <x v="0"/>
    <n v="2"/>
    <x v="1"/>
    <n v="16"/>
    <n v="0"/>
    <n v="1"/>
    <n v="8"/>
    <n v="158.1"/>
    <x v="1"/>
    <x v="0"/>
  </r>
  <r>
    <n v="52365"/>
    <x v="1"/>
    <n v="9"/>
    <x v="0"/>
    <n v="3"/>
    <n v="22"/>
    <s v="E wallet"/>
    <s v="Female"/>
    <n v="3"/>
    <n v="4"/>
    <x v="0"/>
    <n v="5"/>
    <x v="2"/>
    <n v="5"/>
    <x v="1"/>
    <n v="13"/>
    <n v="1"/>
    <n v="1"/>
    <n v="2"/>
    <n v="156.47"/>
    <x v="1"/>
    <x v="0"/>
  </r>
  <r>
    <n v="52366"/>
    <x v="1"/>
    <n v="20"/>
    <x v="1"/>
    <n v="1"/>
    <n v="7"/>
    <s v="COD"/>
    <s v="Male"/>
    <n v="3"/>
    <n v="3"/>
    <x v="1"/>
    <n v="1"/>
    <x v="2"/>
    <n v="8"/>
    <x v="1"/>
    <n v="12"/>
    <n v="1"/>
    <n v="1"/>
    <n v="2"/>
    <n v="134.19999999999999"/>
    <x v="2"/>
    <x v="1"/>
  </r>
  <r>
    <n v="52367"/>
    <x v="0"/>
    <n v="0"/>
    <x v="1"/>
    <n v="3"/>
    <n v="15"/>
    <s v="Debit Card"/>
    <s v="Male"/>
    <n v="3"/>
    <n v="4"/>
    <x v="2"/>
    <n v="5"/>
    <x v="2"/>
    <n v="4"/>
    <x v="1"/>
    <n v="12"/>
    <n v="2"/>
    <n v="2"/>
    <n v="2"/>
    <n v="144"/>
    <x v="0"/>
    <x v="1"/>
  </r>
  <r>
    <n v="52368"/>
    <x v="1"/>
    <n v="10"/>
    <x v="2"/>
    <n v="1"/>
    <n v="11"/>
    <s v="COD"/>
    <s v="Male"/>
    <n v="2"/>
    <n v="1"/>
    <x v="1"/>
    <n v="3"/>
    <x v="0"/>
    <n v="1"/>
    <x v="1"/>
    <n v="14"/>
    <n v="0"/>
    <n v="1"/>
    <n v="3"/>
    <n v="135"/>
    <x v="1"/>
    <x v="1"/>
  </r>
  <r>
    <n v="52369"/>
    <x v="1"/>
    <n v="9"/>
    <x v="1"/>
    <n v="1"/>
    <n v="7"/>
    <s v="Debit Card"/>
    <s v="Female"/>
    <n v="2"/>
    <n v="3"/>
    <x v="1"/>
    <n v="5"/>
    <x v="2"/>
    <n v="3"/>
    <x v="1"/>
    <n v="22"/>
    <n v="0"/>
    <n v="1"/>
    <n v="0"/>
    <n v="120.66"/>
    <x v="1"/>
    <x v="1"/>
  </r>
  <r>
    <n v="52370"/>
    <x v="1"/>
    <n v="20"/>
    <x v="0"/>
    <n v="1"/>
    <n v="8"/>
    <s v="Credit Card"/>
    <s v="Female"/>
    <n v="2"/>
    <n v="3"/>
    <x v="5"/>
    <n v="3"/>
    <x v="2"/>
    <n v="4"/>
    <x v="1"/>
    <n v="19"/>
    <n v="1"/>
    <n v="5"/>
    <n v="6"/>
    <n v="271.69"/>
    <x v="2"/>
    <x v="2"/>
  </r>
  <r>
    <n v="52371"/>
    <x v="1"/>
    <n v="0"/>
    <x v="1"/>
    <n v="3"/>
    <n v="10"/>
    <s v="Credit Card"/>
    <s v="Female"/>
    <n v="2"/>
    <n v="3"/>
    <x v="0"/>
    <n v="3"/>
    <x v="2"/>
    <n v="2"/>
    <x v="0"/>
    <n v="12"/>
    <n v="1"/>
    <n v="1"/>
    <n v="3"/>
    <n v="141.62"/>
    <x v="0"/>
    <x v="1"/>
  </r>
  <r>
    <n v="52372"/>
    <x v="1"/>
    <n v="5"/>
    <x v="0"/>
    <n v="3"/>
    <n v="13"/>
    <s v="E wallet"/>
    <s v="Male"/>
    <n v="3"/>
    <n v="3"/>
    <x v="0"/>
    <n v="1"/>
    <x v="2"/>
    <n v="5"/>
    <x v="1"/>
    <n v="12"/>
    <n v="0"/>
    <n v="1"/>
    <n v="3"/>
    <n v="192.04"/>
    <x v="0"/>
    <x v="0"/>
  </r>
  <r>
    <n v="52373"/>
    <x v="1"/>
    <n v="7"/>
    <x v="1"/>
    <n v="1"/>
    <n v="7"/>
    <s v="Debit Card"/>
    <s v="Female"/>
    <n v="2"/>
    <n v="4"/>
    <x v="1"/>
    <n v="4"/>
    <x v="2"/>
    <n v="6"/>
    <x v="1"/>
    <n v="17"/>
    <n v="1"/>
    <n v="1"/>
    <n v="2"/>
    <n v="132.94"/>
    <x v="1"/>
    <x v="1"/>
  </r>
  <r>
    <n v="52374"/>
    <x v="1"/>
    <n v="9"/>
    <x v="1"/>
    <n v="1"/>
    <n v="11"/>
    <s v="CC"/>
    <s v="Male"/>
    <n v="2"/>
    <n v="1"/>
    <x v="1"/>
    <n v="3"/>
    <x v="2"/>
    <n v="3"/>
    <x v="0"/>
    <n v="12"/>
    <n v="0"/>
    <n v="1"/>
    <n v="3"/>
    <n v="121.27000000000001"/>
    <x v="1"/>
    <x v="1"/>
  </r>
  <r>
    <n v="52375"/>
    <x v="1"/>
    <n v="13"/>
    <x v="2"/>
    <n v="1"/>
    <n v="15"/>
    <s v="UPI"/>
    <s v="Male"/>
    <n v="2"/>
    <n v="3"/>
    <x v="0"/>
    <n v="3"/>
    <x v="2"/>
    <n v="4"/>
    <x v="1"/>
    <n v="11"/>
    <n v="0"/>
    <n v="1"/>
    <n v="7"/>
    <n v="139.75"/>
    <x v="2"/>
    <x v="1"/>
  </r>
  <r>
    <n v="52376"/>
    <x v="1"/>
    <n v="4"/>
    <x v="0"/>
    <n v="3"/>
    <n v="14"/>
    <s v="Debit Card"/>
    <s v="Male"/>
    <n v="2"/>
    <n v="3"/>
    <x v="4"/>
    <n v="1"/>
    <x v="2"/>
    <n v="2"/>
    <x v="1"/>
    <n v="18"/>
    <n v="2"/>
    <n v="9"/>
    <n v="9"/>
    <n v="207.93"/>
    <x v="0"/>
    <x v="0"/>
  </r>
  <r>
    <n v="52377"/>
    <x v="0"/>
    <n v="9"/>
    <x v="0"/>
    <n v="3"/>
    <n v="15"/>
    <s v="E wallet"/>
    <s v="Male"/>
    <n v="2"/>
    <n v="3"/>
    <x v="4"/>
    <n v="1"/>
    <x v="2"/>
    <n v="5"/>
    <x v="1"/>
    <n v="11"/>
    <n v="4"/>
    <n v="4"/>
    <n v="3"/>
    <n v="200.96"/>
    <x v="1"/>
    <x v="0"/>
  </r>
  <r>
    <n v="52378"/>
    <x v="0"/>
    <n v="2"/>
    <x v="2"/>
    <n v="1"/>
    <n v="8"/>
    <s v="Debit Card"/>
    <s v="Female"/>
    <n v="2"/>
    <n v="4"/>
    <x v="2"/>
    <n v="5"/>
    <x v="0"/>
    <n v="3"/>
    <x v="0"/>
    <n v="23"/>
    <n v="0"/>
    <n v="1"/>
    <n v="0"/>
    <n v="136.46"/>
    <x v="0"/>
    <x v="1"/>
  </r>
  <r>
    <n v="52379"/>
    <x v="0"/>
    <n v="0"/>
    <x v="2"/>
    <n v="1"/>
    <n v="7"/>
    <s v="Debit Card"/>
    <s v="Female"/>
    <n v="3"/>
    <n v="1"/>
    <x v="4"/>
    <n v="4"/>
    <x v="0"/>
    <n v="2"/>
    <x v="1"/>
    <n v="11"/>
    <n v="1"/>
    <n v="4"/>
    <n v="7"/>
    <n v="174.46"/>
    <x v="0"/>
    <x v="0"/>
  </r>
  <r>
    <n v="52380"/>
    <x v="1"/>
    <n v="18"/>
    <x v="0"/>
    <n v="1"/>
    <n v="26"/>
    <s v="Credit Card"/>
    <s v="Male"/>
    <n v="3"/>
    <n v="5"/>
    <x v="4"/>
    <n v="5"/>
    <x v="2"/>
    <n v="3"/>
    <x v="0"/>
    <n v="18"/>
    <n v="1"/>
    <n v="1"/>
    <n v="7"/>
    <n v="208.51"/>
    <x v="2"/>
    <x v="0"/>
  </r>
  <r>
    <n v="52381"/>
    <x v="1"/>
    <n v="9"/>
    <x v="1"/>
    <n v="2"/>
    <n v="14"/>
    <s v="CC"/>
    <s v="Female"/>
    <n v="3"/>
    <n v="1"/>
    <x v="1"/>
    <n v="4"/>
    <x v="0"/>
    <n v="10"/>
    <x v="1"/>
    <n v="18"/>
    <n v="1"/>
    <n v="1"/>
    <n v="2"/>
    <n v="121.09"/>
    <x v="1"/>
    <x v="1"/>
  </r>
  <r>
    <n v="52382"/>
    <x v="0"/>
    <n v="0"/>
    <x v="2"/>
    <n v="1"/>
    <n v="8"/>
    <s v="Debit Card"/>
    <s v="Male"/>
    <n v="3"/>
    <n v="3"/>
    <x v="2"/>
    <n v="1"/>
    <x v="2"/>
    <n v="7"/>
    <x v="0"/>
    <n v="13"/>
    <n v="0"/>
    <n v="2"/>
    <n v="2"/>
    <n v="137.22"/>
    <x v="0"/>
    <x v="1"/>
  </r>
  <r>
    <n v="52383"/>
    <x v="1"/>
    <n v="18"/>
    <x v="0"/>
    <n v="1"/>
    <n v="35"/>
    <s v="Cash on Delivery"/>
    <s v="Male"/>
    <n v="2"/>
    <n v="3"/>
    <x v="4"/>
    <n v="1"/>
    <x v="2"/>
    <n v="5"/>
    <x v="0"/>
    <n v="18"/>
    <n v="1"/>
    <n v="1"/>
    <n v="2"/>
    <n v="193.8"/>
    <x v="2"/>
    <x v="0"/>
  </r>
  <r>
    <n v="52384"/>
    <x v="1"/>
    <n v="21"/>
    <x v="0"/>
    <n v="3"/>
    <n v="13"/>
    <s v="E wallet"/>
    <s v="Male"/>
    <n v="3"/>
    <n v="3"/>
    <x v="0"/>
    <n v="5"/>
    <x v="2"/>
    <n v="5"/>
    <x v="1"/>
    <n v="11"/>
    <n v="0"/>
    <n v="2"/>
    <n v="2"/>
    <n v="154.86000000000001"/>
    <x v="2"/>
    <x v="0"/>
  </r>
  <r>
    <n v="52385"/>
    <x v="0"/>
    <n v="0"/>
    <x v="1"/>
    <n v="2"/>
    <n v="15"/>
    <s v="COD"/>
    <s v="Female"/>
    <n v="3"/>
    <n v="3"/>
    <x v="1"/>
    <n v="3"/>
    <x v="2"/>
    <n v="2"/>
    <x v="1"/>
    <n v="15"/>
    <n v="2"/>
    <n v="2"/>
    <n v="2"/>
    <n v="127.41999999999999"/>
    <x v="0"/>
    <x v="1"/>
  </r>
  <r>
    <n v="52386"/>
    <x v="1"/>
    <n v="13"/>
    <x v="2"/>
    <n v="1"/>
    <n v="14"/>
    <s v="Credit Card"/>
    <s v="Male"/>
    <n v="2"/>
    <n v="4"/>
    <x v="4"/>
    <n v="4"/>
    <x v="2"/>
    <n v="3"/>
    <x v="1"/>
    <n v="11"/>
    <n v="4"/>
    <n v="2"/>
    <n v="8"/>
    <n v="237.57"/>
    <x v="2"/>
    <x v="0"/>
  </r>
  <r>
    <n v="52387"/>
    <x v="1"/>
    <n v="1"/>
    <x v="0"/>
    <n v="3"/>
    <n v="11"/>
    <s v="Credit Card"/>
    <s v="Male"/>
    <n v="2"/>
    <n v="3"/>
    <x v="0"/>
    <n v="5"/>
    <x v="0"/>
    <n v="1"/>
    <x v="1"/>
    <n v="18"/>
    <n v="0"/>
    <n v="1"/>
    <n v="3"/>
    <n v="184.63"/>
    <x v="0"/>
    <x v="0"/>
  </r>
  <r>
    <n v="52388"/>
    <x v="1"/>
    <n v="17"/>
    <x v="2"/>
    <n v="1"/>
    <n v="11"/>
    <s v="Debit Card"/>
    <s v="Male"/>
    <n v="2"/>
    <n v="4"/>
    <x v="1"/>
    <n v="3"/>
    <x v="0"/>
    <n v="4"/>
    <x v="1"/>
    <n v="14"/>
    <n v="0"/>
    <n v="1"/>
    <n v="3"/>
    <n v="131.62"/>
    <x v="2"/>
    <x v="1"/>
  </r>
  <r>
    <n v="52389"/>
    <x v="1"/>
    <n v="26"/>
    <x v="0"/>
    <n v="1"/>
    <n v="8"/>
    <s v="Credit Card"/>
    <s v="Male"/>
    <n v="2"/>
    <n v="1"/>
    <x v="5"/>
    <n v="4"/>
    <x v="0"/>
    <n v="5"/>
    <x v="1"/>
    <n v="12"/>
    <n v="1"/>
    <n v="8"/>
    <n v="8"/>
    <n v="265.98"/>
    <x v="3"/>
    <x v="2"/>
  </r>
  <r>
    <n v="52390"/>
    <x v="1"/>
    <n v="22"/>
    <x v="0"/>
    <n v="1"/>
    <n v="11"/>
    <s v="COD"/>
    <s v="Male"/>
    <n v="3"/>
    <n v="3"/>
    <x v="0"/>
    <n v="3"/>
    <x v="2"/>
    <n v="3"/>
    <x v="1"/>
    <n v="14"/>
    <n v="0"/>
    <n v="1"/>
    <n v="2"/>
    <n v="166.51"/>
    <x v="2"/>
    <x v="0"/>
  </r>
  <r>
    <n v="52391"/>
    <x v="1"/>
    <n v="13"/>
    <x v="1"/>
    <n v="1"/>
    <n v="14"/>
    <s v="CC"/>
    <s v="Male"/>
    <n v="3"/>
    <n v="3"/>
    <x v="1"/>
    <n v="3"/>
    <x v="2"/>
    <n v="3"/>
    <x v="1"/>
    <n v="14"/>
    <n v="1"/>
    <n v="1"/>
    <n v="2"/>
    <n v="123.44999999999999"/>
    <x v="2"/>
    <x v="1"/>
  </r>
  <r>
    <n v="52392"/>
    <x v="1"/>
    <n v="17"/>
    <x v="1"/>
    <n v="1"/>
    <n v="26"/>
    <s v="Debit Card"/>
    <s v="Male"/>
    <n v="2"/>
    <n v="3"/>
    <x v="1"/>
    <n v="4"/>
    <x v="0"/>
    <n v="2"/>
    <x v="1"/>
    <n v="13"/>
    <n v="1"/>
    <n v="1"/>
    <n v="3"/>
    <n v="134.19999999999999"/>
    <x v="2"/>
    <x v="1"/>
  </r>
  <r>
    <n v="52393"/>
    <x v="1"/>
    <n v="6"/>
    <x v="2"/>
    <n v="3"/>
    <n v="13"/>
    <s v="Credit Card"/>
    <s v="Male"/>
    <n v="2"/>
    <n v="3"/>
    <x v="0"/>
    <n v="5"/>
    <x v="2"/>
    <n v="1"/>
    <x v="1"/>
    <n v="14"/>
    <n v="1"/>
    <n v="1"/>
    <n v="3"/>
    <n v="143.72999999999999"/>
    <x v="0"/>
    <x v="1"/>
  </r>
  <r>
    <n v="52394"/>
    <x v="1"/>
    <n v="7"/>
    <x v="1"/>
    <n v="3"/>
    <n v="9"/>
    <s v="UPI"/>
    <s v="Male"/>
    <n v="2"/>
    <n v="5"/>
    <x v="0"/>
    <n v="5"/>
    <x v="0"/>
    <n v="4"/>
    <x v="1"/>
    <n v="18"/>
    <n v="2"/>
    <n v="3"/>
    <n v="12"/>
    <n v="147.59"/>
    <x v="1"/>
    <x v="1"/>
  </r>
  <r>
    <n v="52395"/>
    <x v="1"/>
    <n v="3"/>
    <x v="0"/>
    <n v="3"/>
    <n v="22"/>
    <s v="Debit Card"/>
    <s v="Male"/>
    <n v="3"/>
    <n v="3"/>
    <x v="0"/>
    <n v="3"/>
    <x v="2"/>
    <n v="9"/>
    <x v="1"/>
    <n v="15"/>
    <n v="1"/>
    <n v="2"/>
    <n v="2"/>
    <n v="153.01"/>
    <x v="0"/>
    <x v="0"/>
  </r>
  <r>
    <n v="52396"/>
    <x v="1"/>
    <n v="15"/>
    <x v="2"/>
    <n v="1"/>
    <n v="15"/>
    <s v="Credit Card"/>
    <s v="Female"/>
    <n v="3"/>
    <n v="3"/>
    <x v="2"/>
    <n v="1"/>
    <x v="0"/>
    <n v="2"/>
    <x v="1"/>
    <n v="13"/>
    <n v="0"/>
    <n v="5"/>
    <n v="8"/>
    <n v="136.72999999999999"/>
    <x v="2"/>
    <x v="1"/>
  </r>
  <r>
    <n v="52397"/>
    <x v="1"/>
    <n v="17"/>
    <x v="2"/>
    <n v="3"/>
    <n v="7"/>
    <s v="E wallet"/>
    <s v="Female"/>
    <n v="3"/>
    <n v="3"/>
    <x v="0"/>
    <n v="3"/>
    <x v="2"/>
    <n v="8"/>
    <x v="1"/>
    <n v="12"/>
    <n v="0"/>
    <n v="1"/>
    <n v="0"/>
    <n v="147.68"/>
    <x v="2"/>
    <x v="1"/>
  </r>
  <r>
    <n v="52398"/>
    <x v="1"/>
    <n v="9"/>
    <x v="2"/>
    <n v="1"/>
    <n v="13"/>
    <s v="Cash on Delivery"/>
    <s v="Male"/>
    <n v="3"/>
    <n v="3"/>
    <x v="2"/>
    <n v="3"/>
    <x v="2"/>
    <n v="2"/>
    <x v="1"/>
    <n v="13"/>
    <n v="0"/>
    <n v="1"/>
    <n v="0"/>
    <n v="112.74000000000001"/>
    <x v="1"/>
    <x v="1"/>
  </r>
  <r>
    <n v="52399"/>
    <x v="1"/>
    <n v="30"/>
    <x v="1"/>
    <n v="1"/>
    <n v="7"/>
    <s v="Debit Card"/>
    <s v="Male"/>
    <n v="3"/>
    <n v="1"/>
    <x v="0"/>
    <n v="3"/>
    <x v="2"/>
    <n v="1"/>
    <x v="1"/>
    <n v="24"/>
    <n v="1"/>
    <n v="2"/>
    <n v="8"/>
    <n v="149"/>
    <x v="3"/>
    <x v="1"/>
  </r>
  <r>
    <n v="52400"/>
    <x v="1"/>
    <n v="22"/>
    <x v="0"/>
    <n v="1"/>
    <n v="13"/>
    <s v="Debit Card"/>
    <s v="Male"/>
    <n v="2"/>
    <n v="3"/>
    <x v="4"/>
    <n v="4"/>
    <x v="2"/>
    <n v="4"/>
    <x v="1"/>
    <n v="14"/>
    <n v="0"/>
    <n v="1"/>
    <n v="7"/>
    <n v="204.66"/>
    <x v="2"/>
    <x v="0"/>
  </r>
  <r>
    <n v="52401"/>
    <x v="1"/>
    <n v="7"/>
    <x v="2"/>
    <n v="1"/>
    <n v="21"/>
    <s v="Credit Card"/>
    <s v="Male"/>
    <n v="3"/>
    <n v="3"/>
    <x v="5"/>
    <n v="5"/>
    <x v="2"/>
    <n v="8"/>
    <x v="1"/>
    <n v="14"/>
    <n v="1"/>
    <n v="6"/>
    <n v="9"/>
    <n v="270.07"/>
    <x v="1"/>
    <x v="2"/>
  </r>
  <r>
    <n v="52402"/>
    <x v="0"/>
    <n v="0"/>
    <x v="2"/>
    <n v="3"/>
    <n v="7"/>
    <s v="COD"/>
    <s v="Male"/>
    <n v="3"/>
    <n v="3"/>
    <x v="1"/>
    <n v="3"/>
    <x v="2"/>
    <n v="4"/>
    <x v="1"/>
    <n v="15"/>
    <n v="1"/>
    <n v="1"/>
    <n v="2"/>
    <n v="129.09"/>
    <x v="0"/>
    <x v="1"/>
  </r>
  <r>
    <n v="52403"/>
    <x v="0"/>
    <n v="0"/>
    <x v="2"/>
    <n v="3"/>
    <n v="19"/>
    <s v="COD"/>
    <s v="Female"/>
    <n v="2"/>
    <n v="3"/>
    <x v="0"/>
    <n v="4"/>
    <x v="0"/>
    <n v="6"/>
    <x v="1"/>
    <n v="11"/>
    <n v="1"/>
    <n v="1"/>
    <n v="0"/>
    <n v="157.65"/>
    <x v="0"/>
    <x v="0"/>
  </r>
  <r>
    <n v="52404"/>
    <x v="0"/>
    <n v="0"/>
    <x v="1"/>
    <n v="3"/>
    <n v="30"/>
    <s v="Credit Card"/>
    <s v="Female"/>
    <n v="2"/>
    <n v="4"/>
    <x v="0"/>
    <n v="4"/>
    <x v="0"/>
    <n v="1"/>
    <x v="0"/>
    <n v="23"/>
    <n v="4"/>
    <n v="10"/>
    <n v="10"/>
    <n v="145.99"/>
    <x v="0"/>
    <x v="1"/>
  </r>
  <r>
    <n v="52405"/>
    <x v="1"/>
    <n v="8"/>
    <x v="1"/>
    <n v="3"/>
    <n v="14"/>
    <s v="Debit Card"/>
    <s v="Male"/>
    <n v="3"/>
    <n v="3"/>
    <x v="1"/>
    <n v="3"/>
    <x v="2"/>
    <n v="2"/>
    <x v="1"/>
    <n v="13"/>
    <n v="0"/>
    <n v="1"/>
    <n v="0"/>
    <n v="124.03999999999999"/>
    <x v="1"/>
    <x v="1"/>
  </r>
  <r>
    <n v="52406"/>
    <x v="0"/>
    <n v="0"/>
    <x v="2"/>
    <n v="1"/>
    <n v="15"/>
    <s v="CC"/>
    <s v="Male"/>
    <n v="2"/>
    <n v="3"/>
    <x v="1"/>
    <n v="5"/>
    <x v="0"/>
    <n v="3"/>
    <x v="0"/>
    <n v="11"/>
    <n v="0"/>
    <n v="1"/>
    <n v="0"/>
    <n v="131.72"/>
    <x v="0"/>
    <x v="1"/>
  </r>
  <r>
    <n v="52407"/>
    <x v="1"/>
    <n v="9"/>
    <x v="2"/>
    <n v="3"/>
    <n v="19"/>
    <s v="Debit Card"/>
    <s v="Female"/>
    <n v="3"/>
    <n v="3"/>
    <x v="1"/>
    <n v="4"/>
    <x v="2"/>
    <n v="2"/>
    <x v="1"/>
    <n v="13"/>
    <n v="0"/>
    <n v="1"/>
    <n v="0"/>
    <n v="120.33000000000001"/>
    <x v="1"/>
    <x v="1"/>
  </r>
  <r>
    <n v="52408"/>
    <x v="1"/>
    <n v="17"/>
    <x v="2"/>
    <n v="1"/>
    <n v="8"/>
    <s v="Credit Card"/>
    <s v="Male"/>
    <n v="2"/>
    <n v="3"/>
    <x v="4"/>
    <n v="3"/>
    <x v="0"/>
    <n v="6"/>
    <x v="0"/>
    <n v="18"/>
    <n v="2"/>
    <n v="2"/>
    <n v="2"/>
    <n v="202.09"/>
    <x v="2"/>
    <x v="0"/>
  </r>
  <r>
    <n v="52409"/>
    <x v="1"/>
    <n v="2"/>
    <x v="0"/>
    <n v="3"/>
    <n v="25"/>
    <s v="Debit Card"/>
    <s v="Male"/>
    <n v="3"/>
    <n v="4"/>
    <x v="0"/>
    <n v="3"/>
    <x v="2"/>
    <n v="2"/>
    <x v="1"/>
    <n v="14"/>
    <n v="1"/>
    <n v="1"/>
    <n v="4"/>
    <n v="186.2"/>
    <x v="0"/>
    <x v="0"/>
  </r>
  <r>
    <n v="52410"/>
    <x v="1"/>
    <n v="9"/>
    <x v="1"/>
    <n v="2"/>
    <n v="7"/>
    <s v="Debit Card"/>
    <s v="Male"/>
    <n v="2"/>
    <n v="3"/>
    <x v="1"/>
    <n v="3"/>
    <x v="2"/>
    <n v="1"/>
    <x v="1"/>
    <n v="21"/>
    <n v="0"/>
    <n v="1"/>
    <n v="3"/>
    <n v="120.63999999999999"/>
    <x v="1"/>
    <x v="1"/>
  </r>
  <r>
    <n v="52411"/>
    <x v="1"/>
    <n v="28"/>
    <x v="1"/>
    <n v="1"/>
    <n v="10"/>
    <s v="Debit Card"/>
    <s v="Male"/>
    <n v="1"/>
    <n v="3"/>
    <x v="0"/>
    <n v="3"/>
    <x v="2"/>
    <n v="1"/>
    <x v="0"/>
    <n v="16"/>
    <n v="1"/>
    <n v="1"/>
    <n v="2"/>
    <n v="140.35"/>
    <x v="3"/>
    <x v="1"/>
  </r>
  <r>
    <n v="52412"/>
    <x v="1"/>
    <n v="6"/>
    <x v="1"/>
    <n v="1"/>
    <n v="10"/>
    <s v="Credit Card"/>
    <s v="Female"/>
    <n v="2"/>
    <n v="4"/>
    <x v="2"/>
    <n v="4"/>
    <x v="2"/>
    <n v="9"/>
    <x v="1"/>
    <n v="11"/>
    <n v="1"/>
    <n v="1"/>
    <n v="2"/>
    <n v="138.38"/>
    <x v="0"/>
    <x v="1"/>
  </r>
  <r>
    <n v="52413"/>
    <x v="1"/>
    <n v="20"/>
    <x v="1"/>
    <n v="3"/>
    <n v="20"/>
    <s v="Credit Card"/>
    <s v="Female"/>
    <n v="3"/>
    <n v="3"/>
    <x v="0"/>
    <n v="3"/>
    <x v="2"/>
    <n v="4"/>
    <x v="0"/>
    <n v="17"/>
    <n v="1"/>
    <n v="1"/>
    <n v="2"/>
    <n v="145.91"/>
    <x v="2"/>
    <x v="1"/>
  </r>
  <r>
    <n v="52414"/>
    <x v="0"/>
    <n v="0"/>
    <x v="2"/>
    <n v="1"/>
    <n v="14"/>
    <s v="CC"/>
    <s v="Male"/>
    <n v="2"/>
    <n v="4"/>
    <x v="1"/>
    <n v="5"/>
    <x v="0"/>
    <n v="8"/>
    <x v="1"/>
    <n v="11"/>
    <n v="1"/>
    <n v="1"/>
    <n v="0"/>
    <n v="125.61000000000001"/>
    <x v="0"/>
    <x v="1"/>
  </r>
  <r>
    <n v="52415"/>
    <x v="1"/>
    <n v="9"/>
    <x v="0"/>
    <n v="1"/>
    <n v="7"/>
    <s v="Debit Card"/>
    <s v="Male"/>
    <n v="3"/>
    <n v="4"/>
    <x v="2"/>
    <n v="3"/>
    <x v="2"/>
    <n v="2"/>
    <x v="1"/>
    <n v="14"/>
    <n v="0"/>
    <n v="1"/>
    <n v="0"/>
    <n v="115.63"/>
    <x v="1"/>
    <x v="1"/>
  </r>
  <r>
    <n v="52416"/>
    <x v="1"/>
    <n v="1"/>
    <x v="2"/>
    <n v="3"/>
    <n v="13"/>
    <s v="Debit Card"/>
    <s v="Male"/>
    <n v="2"/>
    <n v="3"/>
    <x v="0"/>
    <n v="5"/>
    <x v="0"/>
    <n v="1"/>
    <x v="1"/>
    <n v="14"/>
    <n v="1"/>
    <n v="1"/>
    <n v="3"/>
    <n v="148.97999999999999"/>
    <x v="0"/>
    <x v="1"/>
  </r>
  <r>
    <n v="52417"/>
    <x v="1"/>
    <n v="22"/>
    <x v="1"/>
    <n v="1"/>
    <n v="9"/>
    <s v="Credit Card"/>
    <s v="Female"/>
    <n v="2"/>
    <n v="4"/>
    <x v="0"/>
    <n v="5"/>
    <x v="2"/>
    <n v="5"/>
    <x v="1"/>
    <n v="25"/>
    <n v="0"/>
    <n v="1"/>
    <n v="2"/>
    <n v="147.88999999999999"/>
    <x v="2"/>
    <x v="1"/>
  </r>
  <r>
    <n v="52418"/>
    <x v="1"/>
    <n v="2"/>
    <x v="2"/>
    <n v="1"/>
    <n v="8"/>
    <s v="Debit Card"/>
    <s v="Female"/>
    <n v="3"/>
    <n v="3"/>
    <x v="1"/>
    <n v="4"/>
    <x v="2"/>
    <n v="1"/>
    <x v="1"/>
    <n v="13"/>
    <n v="1"/>
    <n v="1"/>
    <n v="2"/>
    <n v="131.80000000000001"/>
    <x v="0"/>
    <x v="1"/>
  </r>
  <r>
    <n v="52419"/>
    <x v="1"/>
    <n v="1"/>
    <x v="0"/>
    <n v="1"/>
    <n v="35"/>
    <s v="Debit Card"/>
    <s v="Male"/>
    <n v="3"/>
    <n v="5"/>
    <x v="0"/>
    <n v="4"/>
    <x v="2"/>
    <n v="2"/>
    <x v="1"/>
    <n v="14"/>
    <n v="0"/>
    <n v="1"/>
    <n v="7"/>
    <n v="165.49"/>
    <x v="0"/>
    <x v="0"/>
  </r>
  <r>
    <n v="52420"/>
    <x v="1"/>
    <n v="6"/>
    <x v="0"/>
    <n v="1"/>
    <n v="14"/>
    <s v="Debit Card"/>
    <s v="Male"/>
    <n v="3"/>
    <n v="3"/>
    <x v="0"/>
    <n v="3"/>
    <x v="0"/>
    <n v="3"/>
    <x v="0"/>
    <n v="17"/>
    <n v="1"/>
    <n v="1"/>
    <n v="0"/>
    <n v="163.88"/>
    <x v="0"/>
    <x v="0"/>
  </r>
  <r>
    <n v="52421"/>
    <x v="1"/>
    <n v="5"/>
    <x v="0"/>
    <n v="1"/>
    <n v="16"/>
    <s v="Credit Card"/>
    <s v="Male"/>
    <n v="3"/>
    <n v="3"/>
    <x v="4"/>
    <n v="1"/>
    <x v="0"/>
    <n v="3"/>
    <x v="1"/>
    <n v="25"/>
    <n v="0"/>
    <n v="1"/>
    <n v="3"/>
    <n v="212.44"/>
    <x v="0"/>
    <x v="0"/>
  </r>
  <r>
    <n v="52422"/>
    <x v="1"/>
    <n v="27"/>
    <x v="2"/>
    <n v="1"/>
    <n v="17"/>
    <s v="Credit Card"/>
    <s v="Female"/>
    <n v="2"/>
    <n v="3"/>
    <x v="5"/>
    <n v="1"/>
    <x v="2"/>
    <n v="4"/>
    <x v="1"/>
    <n v="20"/>
    <n v="0"/>
    <n v="2"/>
    <n v="12"/>
    <n v="260.32"/>
    <x v="3"/>
    <x v="2"/>
  </r>
  <r>
    <n v="52423"/>
    <x v="0"/>
    <n v="0"/>
    <x v="1"/>
    <n v="1"/>
    <n v="14"/>
    <s v="COD"/>
    <s v="Male"/>
    <n v="3"/>
    <n v="4"/>
    <x v="1"/>
    <n v="5"/>
    <x v="0"/>
    <n v="7"/>
    <x v="1"/>
    <n v="13"/>
    <n v="1"/>
    <n v="1"/>
    <n v="7"/>
    <n v="123.62"/>
    <x v="0"/>
    <x v="1"/>
  </r>
  <r>
    <n v="52424"/>
    <x v="1"/>
    <n v="17"/>
    <x v="0"/>
    <n v="1"/>
    <n v="34"/>
    <s v="Debit Card"/>
    <s v="Male"/>
    <n v="2"/>
    <n v="3"/>
    <x v="5"/>
    <n v="5"/>
    <x v="2"/>
    <n v="4"/>
    <x v="1"/>
    <n v="13"/>
    <n v="1"/>
    <n v="14"/>
    <n v="17"/>
    <n v="263.27999999999997"/>
    <x v="2"/>
    <x v="2"/>
  </r>
  <r>
    <n v="52425"/>
    <x v="1"/>
    <n v="12"/>
    <x v="0"/>
    <n v="1"/>
    <n v="12"/>
    <s v="Debit Card"/>
    <s v="Female"/>
    <n v="2"/>
    <n v="3"/>
    <x v="4"/>
    <n v="4"/>
    <x v="0"/>
    <n v="5"/>
    <x v="1"/>
    <n v="18"/>
    <n v="2"/>
    <n v="2"/>
    <n v="2"/>
    <n v="183.76"/>
    <x v="1"/>
    <x v="0"/>
  </r>
  <r>
    <n v="52426"/>
    <x v="1"/>
    <n v="19"/>
    <x v="0"/>
    <n v="3"/>
    <n v="9"/>
    <s v="Debit Card"/>
    <s v="Female"/>
    <n v="2"/>
    <n v="3"/>
    <x v="5"/>
    <n v="4"/>
    <x v="2"/>
    <n v="9"/>
    <x v="1"/>
    <n v="12"/>
    <n v="1"/>
    <n v="5"/>
    <n v="1"/>
    <n v="266.06"/>
    <x v="2"/>
    <x v="2"/>
  </r>
  <r>
    <n v="52427"/>
    <x v="1"/>
    <n v="8"/>
    <x v="0"/>
    <n v="1"/>
    <n v="22"/>
    <s v="Debit Card"/>
    <s v="Female"/>
    <n v="3"/>
    <n v="4"/>
    <x v="4"/>
    <n v="4"/>
    <x v="0"/>
    <n v="2"/>
    <x v="1"/>
    <n v="19"/>
    <n v="3"/>
    <n v="3"/>
    <n v="3"/>
    <n v="186.06"/>
    <x v="1"/>
    <x v="0"/>
  </r>
  <r>
    <n v="52428"/>
    <x v="1"/>
    <n v="9"/>
    <x v="1"/>
    <n v="1"/>
    <n v="26"/>
    <s v="Debit Card"/>
    <s v="Male"/>
    <n v="3"/>
    <n v="3"/>
    <x v="0"/>
    <n v="3"/>
    <x v="0"/>
    <n v="1"/>
    <x v="1"/>
    <n v="14"/>
    <n v="1"/>
    <n v="1"/>
    <n v="2"/>
    <n v="122.72"/>
    <x v="1"/>
    <x v="1"/>
  </r>
  <r>
    <n v="52429"/>
    <x v="0"/>
    <n v="9"/>
    <x v="0"/>
    <n v="1"/>
    <n v="15"/>
    <s v="Debit Card"/>
    <s v="Male"/>
    <n v="2"/>
    <n v="3"/>
    <x v="1"/>
    <n v="5"/>
    <x v="0"/>
    <n v="4"/>
    <x v="1"/>
    <n v="14"/>
    <n v="1"/>
    <n v="1"/>
    <n v="0"/>
    <n v="120.18"/>
    <x v="1"/>
    <x v="1"/>
  </r>
  <r>
    <n v="52430"/>
    <x v="1"/>
    <n v="7"/>
    <x v="0"/>
    <n v="3"/>
    <n v="7"/>
    <s v="COD"/>
    <s v="Male"/>
    <n v="3"/>
    <n v="4"/>
    <x v="4"/>
    <n v="3"/>
    <x v="2"/>
    <n v="2"/>
    <x v="0"/>
    <n v="14"/>
    <n v="7"/>
    <n v="8"/>
    <n v="6"/>
    <n v="170.83"/>
    <x v="1"/>
    <x v="0"/>
  </r>
  <r>
    <n v="52431"/>
    <x v="0"/>
    <n v="0"/>
    <x v="2"/>
    <n v="1"/>
    <n v="9"/>
    <s v="Debit Card"/>
    <s v="Female"/>
    <n v="2"/>
    <n v="3"/>
    <x v="2"/>
    <n v="3"/>
    <x v="0"/>
    <n v="2"/>
    <x v="1"/>
    <n v="12"/>
    <n v="2"/>
    <n v="7"/>
    <n v="7"/>
    <n v="140.84"/>
    <x v="0"/>
    <x v="1"/>
  </r>
  <r>
    <n v="52432"/>
    <x v="1"/>
    <n v="23"/>
    <x v="2"/>
    <n v="1"/>
    <n v="28"/>
    <s v="Credit Card"/>
    <s v="Male"/>
    <n v="2"/>
    <n v="5"/>
    <x v="5"/>
    <n v="1"/>
    <x v="0"/>
    <n v="2"/>
    <x v="0"/>
    <n v="13"/>
    <n v="1"/>
    <n v="2"/>
    <n v="9"/>
    <n v="244.11"/>
    <x v="2"/>
    <x v="0"/>
  </r>
  <r>
    <n v="52433"/>
    <x v="1"/>
    <n v="9"/>
    <x v="1"/>
    <n v="3"/>
    <n v="13"/>
    <s v="COD"/>
    <s v="Male"/>
    <n v="2"/>
    <n v="3"/>
    <x v="1"/>
    <n v="3"/>
    <x v="2"/>
    <n v="1"/>
    <x v="0"/>
    <n v="25"/>
    <n v="3"/>
    <n v="5"/>
    <n v="7"/>
    <n v="123.08000000000001"/>
    <x v="1"/>
    <x v="1"/>
  </r>
  <r>
    <n v="52434"/>
    <x v="1"/>
    <n v="15"/>
    <x v="1"/>
    <n v="1"/>
    <n v="8"/>
    <s v="Credit Card"/>
    <s v="Male"/>
    <n v="3"/>
    <n v="4"/>
    <x v="2"/>
    <n v="4"/>
    <x v="2"/>
    <n v="5"/>
    <x v="1"/>
    <n v="14"/>
    <n v="0"/>
    <n v="1"/>
    <n v="0"/>
    <n v="148.41"/>
    <x v="2"/>
    <x v="1"/>
  </r>
  <r>
    <n v="52435"/>
    <x v="1"/>
    <n v="10"/>
    <x v="1"/>
    <n v="1"/>
    <n v="19"/>
    <s v="Credit Card"/>
    <s v="Male"/>
    <n v="2"/>
    <n v="3"/>
    <x v="0"/>
    <n v="1"/>
    <x v="2"/>
    <n v="2"/>
    <x v="1"/>
    <n v="17"/>
    <n v="2"/>
    <n v="3"/>
    <n v="7"/>
    <n v="142.85"/>
    <x v="1"/>
    <x v="1"/>
  </r>
  <r>
    <n v="52436"/>
    <x v="1"/>
    <n v="2"/>
    <x v="0"/>
    <n v="1"/>
    <n v="14"/>
    <s v="UPI"/>
    <s v="Female"/>
    <n v="2"/>
    <n v="5"/>
    <x v="0"/>
    <n v="5"/>
    <x v="2"/>
    <n v="4"/>
    <x v="1"/>
    <n v="13"/>
    <n v="1"/>
    <n v="1"/>
    <n v="7"/>
    <n v="197.15"/>
    <x v="0"/>
    <x v="0"/>
  </r>
  <r>
    <n v="52437"/>
    <x v="1"/>
    <n v="6"/>
    <x v="1"/>
    <n v="1"/>
    <n v="31"/>
    <s v="Debit Card"/>
    <s v="Male"/>
    <n v="2"/>
    <n v="4"/>
    <x v="0"/>
    <n v="4"/>
    <x v="0"/>
    <n v="2"/>
    <x v="1"/>
    <n v="13"/>
    <n v="1"/>
    <n v="1"/>
    <n v="2"/>
    <n v="143.19999999999999"/>
    <x v="0"/>
    <x v="1"/>
  </r>
  <r>
    <n v="52438"/>
    <x v="1"/>
    <n v="9"/>
    <x v="1"/>
    <n v="1"/>
    <n v="34"/>
    <s v="Cash on Delivery"/>
    <s v="Male"/>
    <n v="3"/>
    <n v="3"/>
    <x v="1"/>
    <n v="1"/>
    <x v="2"/>
    <n v="5"/>
    <x v="1"/>
    <n v="20"/>
    <n v="1"/>
    <n v="1"/>
    <n v="3"/>
    <n v="121.32"/>
    <x v="1"/>
    <x v="1"/>
  </r>
  <r>
    <n v="52439"/>
    <x v="1"/>
    <n v="15"/>
    <x v="2"/>
    <n v="1"/>
    <n v="8"/>
    <s v="Debit Card"/>
    <s v="Male"/>
    <n v="2"/>
    <n v="3"/>
    <x v="4"/>
    <n v="1"/>
    <x v="2"/>
    <n v="3"/>
    <x v="0"/>
    <n v="14"/>
    <n v="4"/>
    <n v="13"/>
    <n v="9"/>
    <n v="201.24"/>
    <x v="2"/>
    <x v="0"/>
  </r>
  <r>
    <n v="52440"/>
    <x v="1"/>
    <n v="13"/>
    <x v="0"/>
    <n v="3"/>
    <n v="15"/>
    <s v="Credit Card"/>
    <s v="Male"/>
    <n v="2"/>
    <n v="3"/>
    <x v="0"/>
    <n v="5"/>
    <x v="2"/>
    <n v="1"/>
    <x v="1"/>
    <n v="12"/>
    <n v="7"/>
    <n v="7"/>
    <n v="1"/>
    <n v="154.72999999999999"/>
    <x v="2"/>
    <x v="0"/>
  </r>
  <r>
    <n v="52441"/>
    <x v="1"/>
    <n v="6"/>
    <x v="0"/>
    <n v="1"/>
    <n v="34"/>
    <s v="Debit Card"/>
    <s v="Male"/>
    <n v="3"/>
    <n v="3"/>
    <x v="0"/>
    <n v="3"/>
    <x v="2"/>
    <n v="2"/>
    <x v="0"/>
    <n v="12"/>
    <n v="4"/>
    <n v="5"/>
    <n v="7"/>
    <n v="152.07"/>
    <x v="0"/>
    <x v="0"/>
  </r>
  <r>
    <n v="52442"/>
    <x v="1"/>
    <n v="13"/>
    <x v="0"/>
    <n v="2"/>
    <n v="12"/>
    <s v="Credit Card"/>
    <s v="Male"/>
    <n v="2"/>
    <n v="3"/>
    <x v="5"/>
    <n v="1"/>
    <x v="0"/>
    <n v="2"/>
    <x v="0"/>
    <n v="21"/>
    <n v="1"/>
    <n v="7"/>
    <n v="7"/>
    <n v="264.37"/>
    <x v="2"/>
    <x v="2"/>
  </r>
  <r>
    <n v="52443"/>
    <x v="1"/>
    <n v="9"/>
    <x v="1"/>
    <n v="1"/>
    <n v="27"/>
    <s v="COD"/>
    <s v="Male"/>
    <n v="2"/>
    <n v="4"/>
    <x v="1"/>
    <n v="5"/>
    <x v="2"/>
    <n v="1"/>
    <x v="1"/>
    <n v="14"/>
    <n v="0"/>
    <n v="1"/>
    <n v="0"/>
    <n v="122.96000000000001"/>
    <x v="1"/>
    <x v="1"/>
  </r>
  <r>
    <n v="52444"/>
    <x v="1"/>
    <n v="13"/>
    <x v="2"/>
    <n v="1"/>
    <n v="14"/>
    <s v="Debit Card"/>
    <s v="Male"/>
    <n v="3"/>
    <n v="3"/>
    <x v="0"/>
    <n v="1"/>
    <x v="2"/>
    <n v="4"/>
    <x v="0"/>
    <n v="18"/>
    <n v="1"/>
    <n v="2"/>
    <n v="2"/>
    <n v="140.69"/>
    <x v="2"/>
    <x v="1"/>
  </r>
  <r>
    <n v="52445"/>
    <x v="1"/>
    <n v="18"/>
    <x v="0"/>
    <n v="1"/>
    <n v="7"/>
    <s v="COD"/>
    <s v="Male"/>
    <n v="3"/>
    <n v="3"/>
    <x v="4"/>
    <n v="4"/>
    <x v="2"/>
    <n v="2"/>
    <x v="1"/>
    <n v="12"/>
    <n v="3"/>
    <n v="7"/>
    <n v="7"/>
    <n v="174.41"/>
    <x v="2"/>
    <x v="0"/>
  </r>
  <r>
    <n v="52446"/>
    <x v="1"/>
    <n v="8"/>
    <x v="1"/>
    <n v="3"/>
    <n v="14"/>
    <s v="Debit Card"/>
    <s v="Female"/>
    <n v="3"/>
    <n v="4"/>
    <x v="1"/>
    <n v="3"/>
    <x v="2"/>
    <n v="1"/>
    <x v="1"/>
    <n v="23"/>
    <n v="2"/>
    <n v="4"/>
    <n v="2"/>
    <n v="124.30000000000001"/>
    <x v="1"/>
    <x v="1"/>
  </r>
  <r>
    <n v="52447"/>
    <x v="1"/>
    <n v="5"/>
    <x v="0"/>
    <n v="1"/>
    <n v="11"/>
    <s v="Debit Card"/>
    <s v="Female"/>
    <n v="3"/>
    <n v="4"/>
    <x v="0"/>
    <n v="4"/>
    <x v="2"/>
    <n v="4"/>
    <x v="1"/>
    <n v="12"/>
    <n v="1"/>
    <n v="2"/>
    <n v="5"/>
    <n v="158.78"/>
    <x v="0"/>
    <x v="0"/>
  </r>
  <r>
    <n v="52448"/>
    <x v="1"/>
    <n v="9"/>
    <x v="1"/>
    <n v="3"/>
    <n v="14"/>
    <s v="Debit Card"/>
    <s v="Male"/>
    <n v="3"/>
    <n v="3"/>
    <x v="1"/>
    <n v="1"/>
    <x v="0"/>
    <n v="4"/>
    <x v="0"/>
    <n v="21"/>
    <n v="1"/>
    <n v="1"/>
    <n v="2"/>
    <n v="126.44"/>
    <x v="1"/>
    <x v="1"/>
  </r>
  <r>
    <n v="52449"/>
    <x v="1"/>
    <n v="21"/>
    <x v="0"/>
    <n v="3"/>
    <n v="22"/>
    <s v="Debit Card"/>
    <s v="Female"/>
    <n v="3"/>
    <n v="3"/>
    <x v="0"/>
    <n v="3"/>
    <x v="2"/>
    <n v="9"/>
    <x v="1"/>
    <n v="14"/>
    <n v="7"/>
    <n v="7"/>
    <n v="7"/>
    <n v="164.39"/>
    <x v="2"/>
    <x v="0"/>
  </r>
  <r>
    <n v="52450"/>
    <x v="1"/>
    <n v="2"/>
    <x v="1"/>
    <n v="1"/>
    <n v="14"/>
    <s v="Debit Card"/>
    <s v="Male"/>
    <n v="3"/>
    <n v="1"/>
    <x v="1"/>
    <n v="3"/>
    <x v="2"/>
    <n v="7"/>
    <x v="1"/>
    <n v="18"/>
    <n v="0"/>
    <n v="1"/>
    <n v="0"/>
    <n v="124.50999999999999"/>
    <x v="0"/>
    <x v="1"/>
  </r>
  <r>
    <n v="52451"/>
    <x v="1"/>
    <n v="6"/>
    <x v="0"/>
    <n v="3"/>
    <n v="14"/>
    <s v="Debit Card"/>
    <s v="Male"/>
    <n v="2"/>
    <n v="3"/>
    <x v="0"/>
    <n v="5"/>
    <x v="2"/>
    <n v="3"/>
    <x v="1"/>
    <n v="13"/>
    <n v="2"/>
    <n v="2"/>
    <n v="2"/>
    <n v="163.92"/>
    <x v="0"/>
    <x v="0"/>
  </r>
  <r>
    <n v="52452"/>
    <x v="0"/>
    <n v="0"/>
    <x v="0"/>
    <n v="3"/>
    <n v="7"/>
    <s v="Debit Card"/>
    <s v="Male"/>
    <n v="3"/>
    <n v="4"/>
    <x v="0"/>
    <n v="5"/>
    <x v="2"/>
    <n v="2"/>
    <x v="1"/>
    <n v="11"/>
    <n v="1"/>
    <n v="6"/>
    <n v="7"/>
    <n v="197.14"/>
    <x v="0"/>
    <x v="0"/>
  </r>
  <r>
    <n v="52453"/>
    <x v="1"/>
    <n v="11"/>
    <x v="2"/>
    <n v="2"/>
    <n v="16"/>
    <s v="UPI"/>
    <s v="Male"/>
    <n v="3"/>
    <n v="3"/>
    <x v="0"/>
    <n v="3"/>
    <x v="2"/>
    <n v="4"/>
    <x v="1"/>
    <n v="11"/>
    <n v="0"/>
    <n v="1"/>
    <n v="2"/>
    <n v="160.77000000000001"/>
    <x v="1"/>
    <x v="0"/>
  </r>
  <r>
    <n v="52454"/>
    <x v="1"/>
    <n v="8"/>
    <x v="1"/>
    <n v="1"/>
    <n v="14"/>
    <s v="CC"/>
    <s v="Male"/>
    <n v="3"/>
    <n v="4"/>
    <x v="1"/>
    <n v="5"/>
    <x v="0"/>
    <n v="2"/>
    <x v="1"/>
    <n v="19"/>
    <n v="1"/>
    <n v="1"/>
    <n v="2"/>
    <n v="124.5"/>
    <x v="1"/>
    <x v="1"/>
  </r>
  <r>
    <n v="52455"/>
    <x v="1"/>
    <n v="7"/>
    <x v="0"/>
    <n v="3"/>
    <n v="35"/>
    <s v="COD"/>
    <s v="Male"/>
    <n v="2"/>
    <n v="3"/>
    <x v="4"/>
    <n v="4"/>
    <x v="2"/>
    <n v="4"/>
    <x v="1"/>
    <n v="12"/>
    <n v="1"/>
    <n v="1"/>
    <n v="3"/>
    <n v="192.5"/>
    <x v="1"/>
    <x v="0"/>
  </r>
  <r>
    <n v="52456"/>
    <x v="0"/>
    <n v="9"/>
    <x v="1"/>
    <n v="1"/>
    <n v="8"/>
    <s v="Debit Card"/>
    <s v="Female"/>
    <n v="3"/>
    <n v="3"/>
    <x v="1"/>
    <n v="5"/>
    <x v="2"/>
    <n v="2"/>
    <x v="0"/>
    <n v="12"/>
    <n v="1"/>
    <n v="1"/>
    <n v="0"/>
    <n v="120.74000000000001"/>
    <x v="1"/>
    <x v="1"/>
  </r>
  <r>
    <n v="52457"/>
    <x v="0"/>
    <n v="16"/>
    <x v="0"/>
    <n v="1"/>
    <n v="8"/>
    <s v="Cash on Delivery"/>
    <s v="Female"/>
    <n v="3"/>
    <n v="4"/>
    <x v="4"/>
    <n v="1"/>
    <x v="2"/>
    <n v="1"/>
    <x v="1"/>
    <n v="16"/>
    <n v="0"/>
    <n v="1"/>
    <n v="9"/>
    <n v="201.69"/>
    <x v="2"/>
    <x v="0"/>
  </r>
  <r>
    <n v="52458"/>
    <x v="0"/>
    <n v="1"/>
    <x v="1"/>
    <n v="1"/>
    <n v="8"/>
    <s v="Credit Card"/>
    <s v="Male"/>
    <n v="2"/>
    <n v="3"/>
    <x v="0"/>
    <n v="4"/>
    <x v="2"/>
    <n v="5"/>
    <x v="1"/>
    <n v="11"/>
    <n v="1"/>
    <n v="1"/>
    <n v="4"/>
    <n v="148.55000000000001"/>
    <x v="0"/>
    <x v="1"/>
  </r>
  <r>
    <n v="52459"/>
    <x v="1"/>
    <n v="5"/>
    <x v="2"/>
    <n v="1"/>
    <n v="7"/>
    <s v="COD"/>
    <s v="Male"/>
    <n v="3"/>
    <n v="3"/>
    <x v="0"/>
    <n v="5"/>
    <x v="2"/>
    <n v="5"/>
    <x v="1"/>
    <n v="14"/>
    <n v="0"/>
    <n v="1"/>
    <n v="2"/>
    <n v="140.87"/>
    <x v="0"/>
    <x v="1"/>
  </r>
  <r>
    <n v="52460"/>
    <x v="1"/>
    <n v="21"/>
    <x v="1"/>
    <n v="1"/>
    <n v="14"/>
    <s v="UPI"/>
    <s v="Female"/>
    <n v="3"/>
    <n v="3"/>
    <x v="1"/>
    <n v="5"/>
    <x v="2"/>
    <n v="9"/>
    <x v="1"/>
    <n v="12"/>
    <n v="6"/>
    <n v="7"/>
    <n v="6"/>
    <n v="123.66999999999999"/>
    <x v="2"/>
    <x v="1"/>
  </r>
  <r>
    <n v="52461"/>
    <x v="1"/>
    <n v="7"/>
    <x v="1"/>
    <n v="1"/>
    <n v="13"/>
    <s v="CC"/>
    <s v="Male"/>
    <n v="3"/>
    <n v="3"/>
    <x v="1"/>
    <n v="1"/>
    <x v="0"/>
    <n v="2"/>
    <x v="1"/>
    <n v="13"/>
    <n v="0"/>
    <n v="1"/>
    <n v="0"/>
    <n v="129.72"/>
    <x v="1"/>
    <x v="1"/>
  </r>
  <r>
    <n v="52462"/>
    <x v="1"/>
    <n v="28"/>
    <x v="0"/>
    <n v="3"/>
    <n v="32"/>
    <s v="E wallet"/>
    <s v="Male"/>
    <n v="2"/>
    <n v="4"/>
    <x v="3"/>
    <n v="1"/>
    <x v="2"/>
    <n v="2"/>
    <x v="1"/>
    <n v="15"/>
    <n v="0"/>
    <n v="2"/>
    <n v="13"/>
    <n v="295.86"/>
    <x v="3"/>
    <x v="2"/>
  </r>
  <r>
    <n v="52463"/>
    <x v="1"/>
    <n v="7"/>
    <x v="0"/>
    <n v="1"/>
    <n v="7"/>
    <s v="Debit Card"/>
    <s v="Male"/>
    <n v="2"/>
    <n v="3"/>
    <x v="0"/>
    <n v="1"/>
    <x v="2"/>
    <n v="10"/>
    <x v="1"/>
    <n v="17"/>
    <n v="0"/>
    <n v="2"/>
    <n v="1"/>
    <n v="154.84"/>
    <x v="1"/>
    <x v="0"/>
  </r>
  <r>
    <n v="52464"/>
    <x v="1"/>
    <n v="9"/>
    <x v="1"/>
    <n v="1"/>
    <n v="9"/>
    <s v="Debit Card"/>
    <s v="Female"/>
    <n v="2"/>
    <n v="3"/>
    <x v="1"/>
    <n v="1"/>
    <x v="2"/>
    <n v="2"/>
    <x v="1"/>
    <n v="21"/>
    <n v="1"/>
    <n v="1"/>
    <n v="0"/>
    <n v="120.61000000000001"/>
    <x v="1"/>
    <x v="1"/>
  </r>
  <r>
    <n v="52465"/>
    <x v="1"/>
    <n v="11"/>
    <x v="0"/>
    <n v="3"/>
    <n v="20"/>
    <s v="Debit Card"/>
    <s v="Male"/>
    <n v="3"/>
    <n v="3"/>
    <x v="0"/>
    <n v="4"/>
    <x v="2"/>
    <n v="1"/>
    <x v="1"/>
    <n v="11"/>
    <n v="3"/>
    <n v="7"/>
    <n v="7"/>
    <n v="199.24"/>
    <x v="1"/>
    <x v="0"/>
  </r>
  <r>
    <n v="52466"/>
    <x v="1"/>
    <n v="11"/>
    <x v="1"/>
    <n v="3"/>
    <n v="22"/>
    <s v="Debit Card"/>
    <s v="Female"/>
    <n v="2"/>
    <n v="3"/>
    <x v="0"/>
    <n v="4"/>
    <x v="0"/>
    <n v="3"/>
    <x v="1"/>
    <n v="12"/>
    <n v="1"/>
    <n v="1"/>
    <n v="2"/>
    <n v="141.97999999999999"/>
    <x v="1"/>
    <x v="1"/>
  </r>
  <r>
    <n v="52467"/>
    <x v="1"/>
    <n v="9"/>
    <x v="0"/>
    <n v="3"/>
    <n v="7"/>
    <s v="Debit Card"/>
    <s v="Female"/>
    <n v="3"/>
    <n v="3"/>
    <x v="0"/>
    <n v="3"/>
    <x v="0"/>
    <n v="7"/>
    <x v="1"/>
    <n v="13"/>
    <n v="1"/>
    <n v="1"/>
    <n v="0"/>
    <n v="168.15"/>
    <x v="1"/>
    <x v="0"/>
  </r>
  <r>
    <n v="52468"/>
    <x v="1"/>
    <n v="2"/>
    <x v="1"/>
    <n v="1"/>
    <n v="9"/>
    <s v="Credit Card"/>
    <s v="Male"/>
    <n v="2"/>
    <n v="3"/>
    <x v="2"/>
    <n v="5"/>
    <x v="0"/>
    <n v="2"/>
    <x v="0"/>
    <n v="18"/>
    <n v="0"/>
    <n v="1"/>
    <n v="5"/>
    <n v="147.22999999999999"/>
    <x v="0"/>
    <x v="1"/>
  </r>
  <r>
    <n v="52469"/>
    <x v="1"/>
    <n v="8"/>
    <x v="0"/>
    <n v="1"/>
    <n v="16"/>
    <s v="Credit Card"/>
    <s v="Female"/>
    <n v="2"/>
    <n v="3"/>
    <x v="0"/>
    <n v="3"/>
    <x v="0"/>
    <n v="4"/>
    <x v="0"/>
    <n v="16"/>
    <n v="0"/>
    <n v="1"/>
    <n v="4"/>
    <n v="161.41999999999999"/>
    <x v="1"/>
    <x v="0"/>
  </r>
  <r>
    <n v="52470"/>
    <x v="1"/>
    <n v="12"/>
    <x v="0"/>
    <n v="3"/>
    <n v="12"/>
    <s v="Credit Card"/>
    <s v="Male"/>
    <n v="2"/>
    <n v="1"/>
    <x v="4"/>
    <n v="3"/>
    <x v="2"/>
    <n v="3"/>
    <x v="1"/>
    <n v="11"/>
    <n v="3"/>
    <n v="7"/>
    <n v="6"/>
    <n v="182.37"/>
    <x v="1"/>
    <x v="0"/>
  </r>
  <r>
    <n v="52471"/>
    <x v="1"/>
    <n v="2"/>
    <x v="2"/>
    <n v="1"/>
    <n v="8"/>
    <s v="Debit Card"/>
    <s v="Male"/>
    <n v="2"/>
    <n v="3"/>
    <x v="0"/>
    <n v="1"/>
    <x v="2"/>
    <n v="2"/>
    <x v="1"/>
    <n v="19"/>
    <n v="1"/>
    <n v="1"/>
    <n v="3"/>
    <n v="188.53"/>
    <x v="0"/>
    <x v="0"/>
  </r>
  <r>
    <n v="52472"/>
    <x v="1"/>
    <n v="23"/>
    <x v="0"/>
    <n v="3"/>
    <n v="15"/>
    <s v="E wallet"/>
    <s v="Male"/>
    <n v="2"/>
    <n v="3"/>
    <x v="3"/>
    <n v="3"/>
    <x v="2"/>
    <n v="5"/>
    <x v="0"/>
    <n v="15"/>
    <n v="0"/>
    <n v="1"/>
    <n v="0"/>
    <n v="293.31"/>
    <x v="2"/>
    <x v="2"/>
  </r>
  <r>
    <n v="52473"/>
    <x v="1"/>
    <n v="9"/>
    <x v="1"/>
    <n v="1"/>
    <n v="16"/>
    <s v="Cash on Delivery"/>
    <s v="Male"/>
    <n v="2"/>
    <n v="1"/>
    <x v="1"/>
    <n v="3"/>
    <x v="2"/>
    <n v="3"/>
    <x v="1"/>
    <n v="16"/>
    <n v="0"/>
    <n v="2"/>
    <n v="2"/>
    <n v="120.72999999999999"/>
    <x v="1"/>
    <x v="1"/>
  </r>
  <r>
    <n v="52474"/>
    <x v="1"/>
    <n v="9"/>
    <x v="2"/>
    <n v="1"/>
    <n v="12"/>
    <s v="Debit Card"/>
    <s v="Male"/>
    <n v="3"/>
    <n v="1"/>
    <x v="0"/>
    <n v="5"/>
    <x v="2"/>
    <n v="4"/>
    <x v="0"/>
    <n v="13"/>
    <n v="0"/>
    <n v="1"/>
    <n v="2"/>
    <n v="155.62"/>
    <x v="1"/>
    <x v="0"/>
  </r>
  <r>
    <n v="52475"/>
    <x v="1"/>
    <n v="15"/>
    <x v="0"/>
    <n v="1"/>
    <n v="15"/>
    <s v="UPI"/>
    <s v="Male"/>
    <n v="3"/>
    <n v="4"/>
    <x v="3"/>
    <n v="1"/>
    <x v="0"/>
    <n v="9"/>
    <x v="1"/>
    <n v="15"/>
    <n v="1"/>
    <n v="1"/>
    <n v="1"/>
    <n v="296.13"/>
    <x v="2"/>
    <x v="2"/>
  </r>
  <r>
    <n v="52476"/>
    <x v="1"/>
    <n v="8"/>
    <x v="1"/>
    <n v="1"/>
    <n v="34"/>
    <s v="Debit Card"/>
    <s v="Male"/>
    <n v="2"/>
    <n v="1"/>
    <x v="0"/>
    <n v="3"/>
    <x v="2"/>
    <n v="2"/>
    <x v="1"/>
    <n v="17"/>
    <n v="6"/>
    <n v="6"/>
    <n v="8"/>
    <n v="134.07"/>
    <x v="1"/>
    <x v="1"/>
  </r>
  <r>
    <n v="52477"/>
    <x v="1"/>
    <n v="7"/>
    <x v="2"/>
    <n v="1"/>
    <n v="16"/>
    <s v="COD"/>
    <s v="Male"/>
    <n v="3"/>
    <n v="4"/>
    <x v="0"/>
    <n v="3"/>
    <x v="2"/>
    <n v="2"/>
    <x v="1"/>
    <n v="14"/>
    <n v="1"/>
    <n v="7"/>
    <n v="7"/>
    <n v="150.63"/>
    <x v="1"/>
    <x v="0"/>
  </r>
  <r>
    <n v="52478"/>
    <x v="1"/>
    <n v="13"/>
    <x v="1"/>
    <n v="3"/>
    <n v="20"/>
    <s v="Debit Card"/>
    <s v="Female"/>
    <n v="2"/>
    <n v="3"/>
    <x v="0"/>
    <n v="5"/>
    <x v="2"/>
    <n v="2"/>
    <x v="1"/>
    <n v="15"/>
    <n v="0"/>
    <n v="1"/>
    <n v="2"/>
    <n v="146.38999999999999"/>
    <x v="2"/>
    <x v="1"/>
  </r>
  <r>
    <n v="52479"/>
    <x v="1"/>
    <n v="16"/>
    <x v="1"/>
    <n v="1"/>
    <n v="33"/>
    <s v="COD"/>
    <s v="Male"/>
    <n v="2"/>
    <n v="1"/>
    <x v="2"/>
    <n v="4"/>
    <x v="2"/>
    <n v="6"/>
    <x v="1"/>
    <n v="12"/>
    <n v="1"/>
    <n v="1"/>
    <n v="2"/>
    <n v="148.76"/>
    <x v="2"/>
    <x v="1"/>
  </r>
  <r>
    <n v="52480"/>
    <x v="1"/>
    <n v="8"/>
    <x v="1"/>
    <n v="1"/>
    <n v="13"/>
    <s v="Debit Card"/>
    <s v="Male"/>
    <n v="3"/>
    <n v="4"/>
    <x v="1"/>
    <n v="1"/>
    <x v="2"/>
    <n v="2"/>
    <x v="1"/>
    <n v="18"/>
    <n v="1"/>
    <n v="1"/>
    <n v="1"/>
    <n v="126.9"/>
    <x v="1"/>
    <x v="1"/>
  </r>
  <r>
    <n v="52481"/>
    <x v="1"/>
    <n v="19"/>
    <x v="0"/>
    <n v="3"/>
    <n v="7"/>
    <s v="Debit Card"/>
    <s v="Male"/>
    <n v="2"/>
    <n v="1"/>
    <x v="5"/>
    <n v="5"/>
    <x v="0"/>
    <n v="2"/>
    <x v="1"/>
    <n v="15"/>
    <n v="1"/>
    <n v="1"/>
    <n v="12"/>
    <n v="275.67"/>
    <x v="2"/>
    <x v="2"/>
  </r>
  <r>
    <n v="52482"/>
    <x v="0"/>
    <n v="0"/>
    <x v="1"/>
    <n v="1"/>
    <n v="14"/>
    <s v="CC"/>
    <s v="Male"/>
    <n v="2"/>
    <n v="3"/>
    <x v="1"/>
    <n v="4"/>
    <x v="2"/>
    <n v="2"/>
    <x v="0"/>
    <n v="17"/>
    <n v="0"/>
    <n v="1"/>
    <n v="0"/>
    <n v="124.08000000000001"/>
    <x v="0"/>
    <x v="1"/>
  </r>
  <r>
    <n v="52483"/>
    <x v="1"/>
    <n v="0"/>
    <x v="2"/>
    <n v="1"/>
    <n v="32"/>
    <s v="UPI"/>
    <s v="Female"/>
    <n v="3"/>
    <n v="4"/>
    <x v="1"/>
    <n v="3"/>
    <x v="2"/>
    <n v="2"/>
    <x v="0"/>
    <n v="14"/>
    <n v="1"/>
    <n v="1"/>
    <n v="3"/>
    <n v="128.13999999999999"/>
    <x v="0"/>
    <x v="1"/>
  </r>
  <r>
    <n v="52484"/>
    <x v="1"/>
    <n v="23"/>
    <x v="2"/>
    <n v="1"/>
    <n v="26"/>
    <s v="Credit Card"/>
    <s v="Male"/>
    <n v="2"/>
    <n v="3"/>
    <x v="5"/>
    <n v="3"/>
    <x v="2"/>
    <n v="3"/>
    <x v="0"/>
    <n v="15"/>
    <n v="0"/>
    <n v="12"/>
    <n v="3"/>
    <n v="212.45"/>
    <x v="2"/>
    <x v="0"/>
  </r>
  <r>
    <n v="52485"/>
    <x v="1"/>
    <n v="5"/>
    <x v="1"/>
    <n v="1"/>
    <n v="11"/>
    <s v="UPI"/>
    <s v="Female"/>
    <n v="2"/>
    <n v="1"/>
    <x v="1"/>
    <n v="1"/>
    <x v="2"/>
    <n v="4"/>
    <x v="1"/>
    <n v="17"/>
    <n v="1"/>
    <n v="1"/>
    <n v="2"/>
    <n v="133.12"/>
    <x v="0"/>
    <x v="1"/>
  </r>
  <r>
    <n v="52486"/>
    <x v="1"/>
    <n v="17"/>
    <x v="0"/>
    <n v="1"/>
    <n v="13"/>
    <s v="Credit Card"/>
    <s v="Female"/>
    <n v="2"/>
    <n v="3"/>
    <x v="3"/>
    <n v="1"/>
    <x v="2"/>
    <n v="1"/>
    <x v="0"/>
    <n v="14"/>
    <n v="1"/>
    <n v="1"/>
    <n v="10"/>
    <n v="290.49"/>
    <x v="2"/>
    <x v="2"/>
  </r>
  <r>
    <n v="52487"/>
    <x v="1"/>
    <n v="9"/>
    <x v="1"/>
    <n v="1"/>
    <n v="13"/>
    <s v="CC"/>
    <s v="Male"/>
    <n v="2"/>
    <n v="4"/>
    <x v="1"/>
    <n v="4"/>
    <x v="2"/>
    <n v="2"/>
    <x v="1"/>
    <n v="12"/>
    <n v="1"/>
    <n v="1"/>
    <n v="1"/>
    <n v="121.41"/>
    <x v="1"/>
    <x v="1"/>
  </r>
  <r>
    <n v="52488"/>
    <x v="1"/>
    <n v="18"/>
    <x v="0"/>
    <n v="1"/>
    <n v="11"/>
    <s v="Credit Card"/>
    <s v="Female"/>
    <n v="2"/>
    <n v="5"/>
    <x v="0"/>
    <n v="5"/>
    <x v="0"/>
    <n v="2"/>
    <x v="0"/>
    <n v="14"/>
    <n v="0"/>
    <n v="1"/>
    <n v="4"/>
    <n v="157.69"/>
    <x v="2"/>
    <x v="0"/>
  </r>
  <r>
    <n v="52489"/>
    <x v="1"/>
    <n v="18"/>
    <x v="2"/>
    <n v="3"/>
    <n v="32"/>
    <s v="E wallet"/>
    <s v="Male"/>
    <n v="2"/>
    <n v="4"/>
    <x v="0"/>
    <n v="5"/>
    <x v="2"/>
    <n v="2"/>
    <x v="1"/>
    <n v="15"/>
    <n v="3"/>
    <n v="4"/>
    <n v="5"/>
    <n v="143.85"/>
    <x v="2"/>
    <x v="1"/>
  </r>
  <r>
    <n v="52490"/>
    <x v="1"/>
    <n v="4"/>
    <x v="2"/>
    <n v="3"/>
    <n v="8"/>
    <s v="UPI"/>
    <s v="Male"/>
    <n v="2"/>
    <n v="3"/>
    <x v="0"/>
    <n v="5"/>
    <x v="0"/>
    <n v="8"/>
    <x v="1"/>
    <n v="13"/>
    <n v="1"/>
    <n v="1"/>
    <n v="3"/>
    <n v="153.32"/>
    <x v="0"/>
    <x v="0"/>
  </r>
  <r>
    <n v="52491"/>
    <x v="1"/>
    <n v="9"/>
    <x v="1"/>
    <n v="1"/>
    <n v="18"/>
    <s v="Debit Card"/>
    <s v="Female"/>
    <n v="3"/>
    <n v="3"/>
    <x v="0"/>
    <n v="3"/>
    <x v="2"/>
    <n v="10"/>
    <x v="0"/>
    <n v="12"/>
    <n v="0"/>
    <n v="1"/>
    <n v="1"/>
    <n v="146.63"/>
    <x v="1"/>
    <x v="1"/>
  </r>
  <r>
    <n v="52492"/>
    <x v="1"/>
    <n v="7"/>
    <x v="2"/>
    <n v="1"/>
    <n v="16"/>
    <s v="Debit Card"/>
    <s v="Male"/>
    <n v="2"/>
    <n v="1"/>
    <x v="0"/>
    <n v="1"/>
    <x v="2"/>
    <n v="2"/>
    <x v="1"/>
    <n v="13"/>
    <n v="3"/>
    <n v="7"/>
    <n v="2"/>
    <n v="147.24"/>
    <x v="1"/>
    <x v="1"/>
  </r>
  <r>
    <n v="52493"/>
    <x v="1"/>
    <n v="22"/>
    <x v="1"/>
    <n v="1"/>
    <n v="31"/>
    <s v="Debit Card"/>
    <s v="Female"/>
    <n v="2"/>
    <n v="3"/>
    <x v="1"/>
    <n v="5"/>
    <x v="2"/>
    <n v="2"/>
    <x v="1"/>
    <n v="14"/>
    <n v="1"/>
    <n v="1"/>
    <n v="4"/>
    <n v="132.11000000000001"/>
    <x v="2"/>
    <x v="1"/>
  </r>
  <r>
    <n v="52494"/>
    <x v="1"/>
    <n v="12"/>
    <x v="0"/>
    <n v="1"/>
    <n v="16"/>
    <s v="Credit Card"/>
    <s v="Male"/>
    <n v="3"/>
    <n v="3"/>
    <x v="0"/>
    <n v="5"/>
    <x v="2"/>
    <n v="3"/>
    <x v="1"/>
    <n v="13"/>
    <n v="3"/>
    <n v="7"/>
    <n v="7"/>
    <n v="153.77000000000001"/>
    <x v="1"/>
    <x v="0"/>
  </r>
  <r>
    <n v="52495"/>
    <x v="1"/>
    <n v="0"/>
    <x v="1"/>
    <n v="1"/>
    <n v="25"/>
    <s v="UPI"/>
    <s v="Male"/>
    <n v="3"/>
    <n v="4"/>
    <x v="2"/>
    <n v="5"/>
    <x v="2"/>
    <n v="2"/>
    <x v="1"/>
    <n v="11"/>
    <n v="0"/>
    <n v="1"/>
    <n v="7"/>
    <n v="140.66"/>
    <x v="0"/>
    <x v="1"/>
  </r>
  <r>
    <n v="52496"/>
    <x v="1"/>
    <n v="8"/>
    <x v="0"/>
    <n v="1"/>
    <n v="24"/>
    <s v="Debit Card"/>
    <s v="Male"/>
    <n v="2"/>
    <n v="1"/>
    <x v="0"/>
    <n v="5"/>
    <x v="2"/>
    <n v="2"/>
    <x v="1"/>
    <n v="11"/>
    <n v="1"/>
    <n v="1"/>
    <n v="10"/>
    <n v="152.08000000000001"/>
    <x v="1"/>
    <x v="0"/>
  </r>
  <r>
    <n v="52497"/>
    <x v="1"/>
    <n v="1"/>
    <x v="1"/>
    <n v="1"/>
    <n v="33"/>
    <s v="Credit Card"/>
    <s v="Female"/>
    <n v="2"/>
    <n v="5"/>
    <x v="0"/>
    <n v="5"/>
    <x v="2"/>
    <n v="1"/>
    <x v="1"/>
    <n v="21"/>
    <n v="1"/>
    <n v="1"/>
    <n v="0"/>
    <n v="148.77000000000001"/>
    <x v="0"/>
    <x v="1"/>
  </r>
  <r>
    <n v="52498"/>
    <x v="1"/>
    <n v="0"/>
    <x v="1"/>
    <n v="1"/>
    <n v="11"/>
    <s v="CC"/>
    <s v="Male"/>
    <n v="3"/>
    <n v="3"/>
    <x v="1"/>
    <n v="1"/>
    <x v="0"/>
    <n v="2"/>
    <x v="1"/>
    <n v="18"/>
    <n v="0"/>
    <n v="2"/>
    <n v="2"/>
    <n v="131.16999999999999"/>
    <x v="0"/>
    <x v="1"/>
  </r>
  <r>
    <n v="52499"/>
    <x v="0"/>
    <n v="9"/>
    <x v="2"/>
    <n v="3"/>
    <n v="9"/>
    <s v="Credit Card"/>
    <s v="Female"/>
    <n v="3"/>
    <n v="3"/>
    <x v="2"/>
    <n v="1"/>
    <x v="0"/>
    <n v="2"/>
    <x v="0"/>
    <n v="12"/>
    <n v="1"/>
    <n v="1"/>
    <n v="0"/>
    <n v="115.69"/>
    <x v="1"/>
    <x v="1"/>
  </r>
  <r>
    <n v="52500"/>
    <x v="1"/>
    <n v="20"/>
    <x v="0"/>
    <n v="2"/>
    <n v="32"/>
    <s v="Debit Card"/>
    <s v="Female"/>
    <n v="3"/>
    <n v="3"/>
    <x v="3"/>
    <n v="3"/>
    <x v="2"/>
    <n v="4"/>
    <x v="1"/>
    <n v="15"/>
    <n v="1"/>
    <n v="1"/>
    <n v="0"/>
    <n v="296.58"/>
    <x v="2"/>
    <x v="2"/>
  </r>
  <r>
    <n v="52501"/>
    <x v="1"/>
    <n v="12"/>
    <x v="1"/>
    <n v="1"/>
    <n v="9"/>
    <s v="CC"/>
    <s v="Male"/>
    <n v="3"/>
    <n v="4"/>
    <x v="0"/>
    <n v="3"/>
    <x v="2"/>
    <n v="1"/>
    <x v="1"/>
    <n v="15"/>
    <n v="0"/>
    <n v="1"/>
    <n v="7"/>
    <n v="130.69"/>
    <x v="1"/>
    <x v="1"/>
  </r>
  <r>
    <n v="52502"/>
    <x v="1"/>
    <n v="13"/>
    <x v="0"/>
    <n v="1"/>
    <n v="21"/>
    <s v="Debit Card"/>
    <s v="Female"/>
    <n v="3"/>
    <n v="4"/>
    <x v="4"/>
    <n v="3"/>
    <x v="2"/>
    <n v="2"/>
    <x v="1"/>
    <n v="13"/>
    <n v="6"/>
    <n v="14"/>
    <n v="12"/>
    <n v="204.35"/>
    <x v="2"/>
    <x v="0"/>
  </r>
  <r>
    <n v="52503"/>
    <x v="1"/>
    <n v="8"/>
    <x v="2"/>
    <n v="1"/>
    <n v="14"/>
    <s v="Debit Card"/>
    <s v="Female"/>
    <n v="2"/>
    <n v="3"/>
    <x v="0"/>
    <n v="3"/>
    <x v="2"/>
    <n v="2"/>
    <x v="1"/>
    <n v="12"/>
    <n v="0"/>
    <n v="2"/>
    <n v="9"/>
    <n v="141.47999999999999"/>
    <x v="1"/>
    <x v="1"/>
  </r>
  <r>
    <n v="52504"/>
    <x v="1"/>
    <n v="10"/>
    <x v="0"/>
    <n v="1"/>
    <n v="25"/>
    <s v="Debit Card"/>
    <s v="Male"/>
    <n v="2"/>
    <n v="3"/>
    <x v="0"/>
    <n v="3"/>
    <x v="2"/>
    <n v="4"/>
    <x v="1"/>
    <n v="17"/>
    <n v="0"/>
    <n v="1"/>
    <n v="2"/>
    <n v="157.68"/>
    <x v="1"/>
    <x v="0"/>
  </r>
  <r>
    <n v="52505"/>
    <x v="1"/>
    <n v="12"/>
    <x v="2"/>
    <n v="1"/>
    <n v="10"/>
    <s v="Credit Card"/>
    <s v="Female"/>
    <n v="2"/>
    <n v="3"/>
    <x v="0"/>
    <n v="3"/>
    <x v="0"/>
    <n v="1"/>
    <x v="1"/>
    <n v="13"/>
    <n v="3"/>
    <n v="3"/>
    <n v="8"/>
    <n v="150.41999999999999"/>
    <x v="1"/>
    <x v="0"/>
  </r>
  <r>
    <n v="52506"/>
    <x v="1"/>
    <n v="18"/>
    <x v="0"/>
    <n v="1"/>
    <n v="8"/>
    <s v="UPI"/>
    <s v="Female"/>
    <n v="2"/>
    <n v="4"/>
    <x v="0"/>
    <n v="1"/>
    <x v="2"/>
    <n v="2"/>
    <x v="1"/>
    <n v="19"/>
    <n v="3"/>
    <n v="3"/>
    <n v="9"/>
    <n v="157.69999999999999"/>
    <x v="2"/>
    <x v="0"/>
  </r>
  <r>
    <n v="52507"/>
    <x v="1"/>
    <n v="11"/>
    <x v="0"/>
    <n v="1"/>
    <n v="8"/>
    <s v="Credit Card"/>
    <s v="Female"/>
    <n v="2"/>
    <n v="4"/>
    <x v="4"/>
    <n v="3"/>
    <x v="2"/>
    <n v="4"/>
    <x v="0"/>
    <n v="19"/>
    <n v="0"/>
    <n v="1"/>
    <n v="2"/>
    <n v="177.56"/>
    <x v="1"/>
    <x v="0"/>
  </r>
  <r>
    <n v="52508"/>
    <x v="0"/>
    <n v="0"/>
    <x v="0"/>
    <n v="3"/>
    <n v="16"/>
    <s v="Credit Card"/>
    <s v="Male"/>
    <n v="2"/>
    <n v="4"/>
    <x v="4"/>
    <n v="5"/>
    <x v="2"/>
    <n v="10"/>
    <x v="1"/>
    <n v="17"/>
    <n v="0"/>
    <n v="6"/>
    <n v="0"/>
    <n v="203.06"/>
    <x v="0"/>
    <x v="0"/>
  </r>
  <r>
    <n v="52509"/>
    <x v="1"/>
    <n v="10"/>
    <x v="1"/>
    <n v="1"/>
    <n v="16"/>
    <s v="Credit Card"/>
    <s v="Female"/>
    <n v="3"/>
    <n v="3"/>
    <x v="2"/>
    <n v="4"/>
    <x v="2"/>
    <n v="2"/>
    <x v="1"/>
    <n v="11"/>
    <n v="4"/>
    <n v="7"/>
    <n v="7"/>
    <n v="139.36000000000001"/>
    <x v="1"/>
    <x v="1"/>
  </r>
  <r>
    <n v="52510"/>
    <x v="1"/>
    <n v="13"/>
    <x v="0"/>
    <n v="1"/>
    <n v="22"/>
    <s v="Debit Card"/>
    <s v="Female"/>
    <n v="2"/>
    <n v="3"/>
    <x v="4"/>
    <n v="1"/>
    <x v="0"/>
    <n v="7"/>
    <x v="0"/>
    <n v="15"/>
    <n v="3"/>
    <n v="3"/>
    <n v="3"/>
    <n v="179.45"/>
    <x v="2"/>
    <x v="0"/>
  </r>
  <r>
    <n v="52511"/>
    <x v="1"/>
    <n v="17"/>
    <x v="2"/>
    <n v="2"/>
    <n v="7"/>
    <s v="UPI"/>
    <s v="Male"/>
    <n v="2"/>
    <n v="3"/>
    <x v="0"/>
    <n v="1"/>
    <x v="2"/>
    <n v="5"/>
    <x v="0"/>
    <n v="11"/>
    <n v="1"/>
    <n v="1"/>
    <n v="2"/>
    <n v="157.43"/>
    <x v="2"/>
    <x v="0"/>
  </r>
  <r>
    <n v="52512"/>
    <x v="1"/>
    <n v="21"/>
    <x v="2"/>
    <n v="1"/>
    <n v="10"/>
    <s v="Credit Card"/>
    <s v="Male"/>
    <n v="2"/>
    <n v="4"/>
    <x v="5"/>
    <n v="1"/>
    <x v="2"/>
    <n v="3"/>
    <x v="1"/>
    <n v="25"/>
    <n v="0"/>
    <n v="2"/>
    <n v="2"/>
    <n v="252.01999999999998"/>
    <x v="2"/>
    <x v="2"/>
  </r>
  <r>
    <n v="52513"/>
    <x v="0"/>
    <n v="0"/>
    <x v="0"/>
    <n v="3"/>
    <n v="21"/>
    <s v="Credit Card"/>
    <s v="Male"/>
    <n v="2"/>
    <n v="5"/>
    <x v="0"/>
    <n v="1"/>
    <x v="2"/>
    <n v="7"/>
    <x v="0"/>
    <n v="14"/>
    <n v="0"/>
    <n v="2"/>
    <n v="2"/>
    <n v="154.4"/>
    <x v="0"/>
    <x v="0"/>
  </r>
  <r>
    <n v="52514"/>
    <x v="1"/>
    <n v="0"/>
    <x v="2"/>
    <n v="1"/>
    <n v="8"/>
    <s v="COD"/>
    <s v="Female"/>
    <n v="2"/>
    <n v="3"/>
    <x v="2"/>
    <n v="1"/>
    <x v="0"/>
    <n v="2"/>
    <x v="0"/>
    <n v="13"/>
    <n v="0"/>
    <n v="1"/>
    <n v="3"/>
    <n v="137.6"/>
    <x v="0"/>
    <x v="1"/>
  </r>
  <r>
    <n v="52515"/>
    <x v="1"/>
    <n v="0"/>
    <x v="1"/>
    <n v="1"/>
    <n v="14"/>
    <s v="Credit Card"/>
    <s v="Female"/>
    <n v="2"/>
    <n v="1"/>
    <x v="1"/>
    <n v="3"/>
    <x v="2"/>
    <n v="8"/>
    <x v="1"/>
    <n v="17"/>
    <n v="0"/>
    <n v="1"/>
    <n v="2"/>
    <n v="135.16999999999999"/>
    <x v="0"/>
    <x v="1"/>
  </r>
  <r>
    <n v="52516"/>
    <x v="1"/>
    <n v="0"/>
    <x v="2"/>
    <n v="1"/>
    <n v="14"/>
    <s v="CC"/>
    <s v="Male"/>
    <n v="2"/>
    <n v="3"/>
    <x v="1"/>
    <n v="1"/>
    <x v="0"/>
    <n v="3"/>
    <x v="1"/>
    <n v="13"/>
    <n v="0"/>
    <n v="1"/>
    <n v="2"/>
    <n v="125.80000000000001"/>
    <x v="0"/>
    <x v="1"/>
  </r>
  <r>
    <n v="52517"/>
    <x v="0"/>
    <n v="9"/>
    <x v="1"/>
    <n v="1"/>
    <n v="13"/>
    <s v="Debit Card"/>
    <s v="Male"/>
    <n v="3"/>
    <n v="3"/>
    <x v="1"/>
    <n v="5"/>
    <x v="0"/>
    <n v="4"/>
    <x v="0"/>
    <n v="14"/>
    <n v="0"/>
    <n v="1"/>
    <n v="3"/>
    <n v="121.66"/>
    <x v="1"/>
    <x v="1"/>
  </r>
  <r>
    <n v="52518"/>
    <x v="1"/>
    <n v="2"/>
    <x v="0"/>
    <n v="3"/>
    <n v="16"/>
    <s v="Credit Card"/>
    <s v="Male"/>
    <n v="2"/>
    <n v="4"/>
    <x v="0"/>
    <n v="3"/>
    <x v="0"/>
    <n v="10"/>
    <x v="1"/>
    <n v="11"/>
    <n v="1"/>
    <n v="1"/>
    <n v="4"/>
    <n v="158.69"/>
    <x v="0"/>
    <x v="0"/>
  </r>
  <r>
    <n v="52519"/>
    <x v="1"/>
    <n v="9"/>
    <x v="0"/>
    <n v="1"/>
    <n v="11"/>
    <s v="Debit Card"/>
    <s v="Female"/>
    <n v="2"/>
    <n v="3"/>
    <x v="4"/>
    <n v="5"/>
    <x v="2"/>
    <n v="5"/>
    <x v="1"/>
    <n v="12"/>
    <n v="1"/>
    <n v="1"/>
    <n v="2"/>
    <n v="180.08"/>
    <x v="1"/>
    <x v="0"/>
  </r>
  <r>
    <n v="52520"/>
    <x v="1"/>
    <n v="0"/>
    <x v="2"/>
    <n v="1"/>
    <n v="8"/>
    <s v="Debit Card"/>
    <s v="Male"/>
    <n v="3"/>
    <n v="1"/>
    <x v="0"/>
    <n v="3"/>
    <x v="2"/>
    <n v="2"/>
    <x v="1"/>
    <n v="17"/>
    <n v="1"/>
    <n v="1"/>
    <n v="7"/>
    <n v="152.06"/>
    <x v="0"/>
    <x v="0"/>
  </r>
  <r>
    <n v="52521"/>
    <x v="1"/>
    <n v="12"/>
    <x v="0"/>
    <n v="1"/>
    <n v="18"/>
    <s v="Credit Card"/>
    <s v="Male"/>
    <n v="3"/>
    <n v="3"/>
    <x v="0"/>
    <n v="4"/>
    <x v="2"/>
    <n v="5"/>
    <x v="1"/>
    <n v="21"/>
    <n v="1"/>
    <n v="1"/>
    <n v="0"/>
    <n v="152.94999999999999"/>
    <x v="1"/>
    <x v="0"/>
  </r>
  <r>
    <n v="52522"/>
    <x v="1"/>
    <n v="22"/>
    <x v="0"/>
    <n v="1"/>
    <n v="28"/>
    <s v="UPI"/>
    <s v="Female"/>
    <n v="3"/>
    <n v="3"/>
    <x v="5"/>
    <n v="4"/>
    <x v="2"/>
    <n v="4"/>
    <x v="1"/>
    <n v="16"/>
    <n v="1"/>
    <n v="1"/>
    <n v="2"/>
    <n v="264.13"/>
    <x v="2"/>
    <x v="2"/>
  </r>
  <r>
    <n v="52523"/>
    <x v="1"/>
    <n v="23"/>
    <x v="0"/>
    <n v="1"/>
    <n v="23"/>
    <s v="Debit Card"/>
    <s v="Female"/>
    <n v="2"/>
    <n v="4"/>
    <x v="4"/>
    <n v="5"/>
    <x v="2"/>
    <n v="6"/>
    <x v="1"/>
    <n v="15"/>
    <n v="0"/>
    <n v="2"/>
    <n v="11"/>
    <n v="232.69"/>
    <x v="2"/>
    <x v="0"/>
  </r>
  <r>
    <n v="52524"/>
    <x v="1"/>
    <n v="0"/>
    <x v="1"/>
    <n v="3"/>
    <n v="8"/>
    <s v="CC"/>
    <s v="Female"/>
    <n v="3"/>
    <n v="3"/>
    <x v="1"/>
    <n v="3"/>
    <x v="0"/>
    <n v="2"/>
    <x v="1"/>
    <n v="19"/>
    <n v="0"/>
    <n v="2"/>
    <n v="2"/>
    <n v="127.83000000000001"/>
    <x v="0"/>
    <x v="1"/>
  </r>
  <r>
    <n v="52525"/>
    <x v="1"/>
    <n v="7"/>
    <x v="0"/>
    <n v="1"/>
    <n v="9"/>
    <s v="Debit Card"/>
    <s v="Female"/>
    <n v="3"/>
    <n v="3"/>
    <x v="0"/>
    <n v="4"/>
    <x v="2"/>
    <n v="2"/>
    <x v="1"/>
    <n v="12"/>
    <n v="1"/>
    <n v="7"/>
    <n v="9"/>
    <n v="154.33000000000001"/>
    <x v="1"/>
    <x v="0"/>
  </r>
  <r>
    <n v="52526"/>
    <x v="1"/>
    <n v="9"/>
    <x v="0"/>
    <n v="1"/>
    <n v="13"/>
    <s v="Debit Card"/>
    <s v="Male"/>
    <n v="3"/>
    <n v="3"/>
    <x v="1"/>
    <n v="4"/>
    <x v="0"/>
    <n v="3"/>
    <x v="1"/>
    <n v="11"/>
    <n v="0"/>
    <n v="1"/>
    <n v="3"/>
    <n v="120.13"/>
    <x v="1"/>
    <x v="1"/>
  </r>
  <r>
    <n v="52527"/>
    <x v="1"/>
    <n v="22"/>
    <x v="0"/>
    <n v="1"/>
    <n v="12"/>
    <s v="Debit Card"/>
    <s v="Female"/>
    <n v="2"/>
    <n v="4"/>
    <x v="5"/>
    <n v="3"/>
    <x v="2"/>
    <n v="3"/>
    <x v="0"/>
    <n v="19"/>
    <n v="2"/>
    <n v="2"/>
    <n v="12"/>
    <n v="239.66000000000003"/>
    <x v="2"/>
    <x v="0"/>
  </r>
  <r>
    <n v="52528"/>
    <x v="1"/>
    <n v="9"/>
    <x v="2"/>
    <n v="1"/>
    <n v="7"/>
    <s v="Credit Card"/>
    <s v="Female"/>
    <n v="2"/>
    <n v="4"/>
    <x v="0"/>
    <n v="3"/>
    <x v="2"/>
    <n v="1"/>
    <x v="1"/>
    <n v="15"/>
    <n v="0"/>
    <n v="1"/>
    <n v="2"/>
    <n v="143.74"/>
    <x v="1"/>
    <x v="1"/>
  </r>
  <r>
    <n v="52529"/>
    <x v="1"/>
    <n v="9"/>
    <x v="0"/>
    <n v="1"/>
    <n v="9"/>
    <s v="Debit Card"/>
    <s v="Male"/>
    <n v="3"/>
    <n v="1"/>
    <x v="0"/>
    <n v="5"/>
    <x v="2"/>
    <n v="7"/>
    <x v="1"/>
    <n v="20"/>
    <n v="0"/>
    <n v="1"/>
    <n v="4"/>
    <n v="168.42"/>
    <x v="1"/>
    <x v="0"/>
  </r>
  <r>
    <n v="52530"/>
    <x v="1"/>
    <n v="27"/>
    <x v="0"/>
    <n v="1"/>
    <n v="28"/>
    <s v="Credit Card"/>
    <s v="Female"/>
    <n v="3"/>
    <n v="3"/>
    <x v="5"/>
    <n v="3"/>
    <x v="2"/>
    <n v="4"/>
    <x v="1"/>
    <n v="25"/>
    <n v="1"/>
    <n v="4"/>
    <n v="7"/>
    <n v="274.26"/>
    <x v="3"/>
    <x v="2"/>
  </r>
  <r>
    <n v="52531"/>
    <x v="1"/>
    <n v="16"/>
    <x v="0"/>
    <n v="1"/>
    <n v="21"/>
    <s v="Debit Card"/>
    <s v="Male"/>
    <n v="3"/>
    <n v="4"/>
    <x v="5"/>
    <n v="3"/>
    <x v="2"/>
    <n v="2"/>
    <x v="1"/>
    <n v="24"/>
    <n v="1"/>
    <n v="6"/>
    <n v="11"/>
    <n v="276.02999999999997"/>
    <x v="2"/>
    <x v="2"/>
  </r>
  <r>
    <n v="52532"/>
    <x v="0"/>
    <n v="0"/>
    <x v="2"/>
    <n v="3"/>
    <n v="18"/>
    <s v="UPI"/>
    <s v="Male"/>
    <n v="2"/>
    <n v="3"/>
    <x v="0"/>
    <n v="1"/>
    <x v="0"/>
    <n v="4"/>
    <x v="0"/>
    <n v="24"/>
    <n v="5"/>
    <n v="6"/>
    <n v="7"/>
    <n v="145.81"/>
    <x v="0"/>
    <x v="1"/>
  </r>
  <r>
    <n v="52533"/>
    <x v="1"/>
    <n v="11"/>
    <x v="2"/>
    <n v="1"/>
    <n v="7"/>
    <s v="Debit Card"/>
    <s v="Male"/>
    <n v="2"/>
    <n v="3"/>
    <x v="0"/>
    <n v="1"/>
    <x v="2"/>
    <n v="8"/>
    <x v="1"/>
    <n v="15"/>
    <n v="1"/>
    <n v="2"/>
    <n v="9"/>
    <n v="147.35"/>
    <x v="1"/>
    <x v="1"/>
  </r>
  <r>
    <n v="52534"/>
    <x v="1"/>
    <n v="2"/>
    <x v="1"/>
    <n v="3"/>
    <n v="11"/>
    <s v="Credit Card"/>
    <s v="Male"/>
    <n v="2"/>
    <n v="4"/>
    <x v="0"/>
    <n v="4"/>
    <x v="2"/>
    <n v="2"/>
    <x v="0"/>
    <n v="13"/>
    <n v="0"/>
    <n v="1"/>
    <n v="9"/>
    <n v="141.87"/>
    <x v="0"/>
    <x v="1"/>
  </r>
  <r>
    <n v="52535"/>
    <x v="1"/>
    <n v="6"/>
    <x v="0"/>
    <n v="3"/>
    <n v="8"/>
    <s v="Credit Card"/>
    <s v="Male"/>
    <n v="3"/>
    <n v="3"/>
    <x v="0"/>
    <n v="1"/>
    <x v="2"/>
    <n v="2"/>
    <x v="1"/>
    <n v="14"/>
    <n v="1"/>
    <n v="1"/>
    <n v="4"/>
    <n v="155.05000000000001"/>
    <x v="0"/>
    <x v="0"/>
  </r>
  <r>
    <n v="52536"/>
    <x v="1"/>
    <n v="5"/>
    <x v="0"/>
    <n v="1"/>
    <n v="8"/>
    <s v="Credit Card"/>
    <s v="Male"/>
    <n v="2"/>
    <n v="3"/>
    <x v="0"/>
    <n v="4"/>
    <x v="2"/>
    <n v="1"/>
    <x v="1"/>
    <n v="13"/>
    <n v="1"/>
    <n v="1"/>
    <n v="6"/>
    <n v="154.69999999999999"/>
    <x v="0"/>
    <x v="0"/>
  </r>
  <r>
    <n v="52537"/>
    <x v="1"/>
    <n v="4"/>
    <x v="0"/>
    <n v="3"/>
    <n v="11"/>
    <s v="Debit Card"/>
    <s v="Female"/>
    <n v="3"/>
    <n v="3"/>
    <x v="0"/>
    <n v="1"/>
    <x v="2"/>
    <n v="2"/>
    <x v="1"/>
    <n v="11"/>
    <n v="0"/>
    <n v="1"/>
    <n v="2"/>
    <n v="154.76"/>
    <x v="0"/>
    <x v="0"/>
  </r>
  <r>
    <n v="52538"/>
    <x v="1"/>
    <n v="22"/>
    <x v="1"/>
    <n v="1"/>
    <n v="14"/>
    <s v="CC"/>
    <s v="Female"/>
    <n v="3"/>
    <n v="3"/>
    <x v="1"/>
    <n v="5"/>
    <x v="2"/>
    <n v="5"/>
    <x v="0"/>
    <n v="16"/>
    <n v="0"/>
    <n v="2"/>
    <n v="2"/>
    <n v="125.87"/>
    <x v="2"/>
    <x v="1"/>
  </r>
  <r>
    <n v="52539"/>
    <x v="1"/>
    <n v="11"/>
    <x v="2"/>
    <n v="1"/>
    <n v="14"/>
    <s v="CC"/>
    <s v="Female"/>
    <n v="2"/>
    <n v="4"/>
    <x v="1"/>
    <n v="4"/>
    <x v="0"/>
    <n v="2"/>
    <x v="1"/>
    <n v="22"/>
    <n v="0"/>
    <n v="3"/>
    <n v="3"/>
    <n v="124.4"/>
    <x v="1"/>
    <x v="1"/>
  </r>
  <r>
    <n v="52540"/>
    <x v="1"/>
    <n v="20"/>
    <x v="0"/>
    <n v="3"/>
    <n v="8"/>
    <s v="Debit Card"/>
    <s v="Female"/>
    <n v="2"/>
    <n v="1"/>
    <x v="5"/>
    <n v="4"/>
    <x v="2"/>
    <n v="7"/>
    <x v="1"/>
    <n v="14"/>
    <n v="1"/>
    <n v="2"/>
    <n v="2"/>
    <n v="259.72000000000003"/>
    <x v="2"/>
    <x v="2"/>
  </r>
  <r>
    <n v="52541"/>
    <x v="1"/>
    <n v="22"/>
    <x v="0"/>
    <n v="1"/>
    <n v="7"/>
    <s v="Debit Card"/>
    <s v="Male"/>
    <n v="2"/>
    <n v="3"/>
    <x v="5"/>
    <n v="3"/>
    <x v="0"/>
    <n v="5"/>
    <x v="1"/>
    <n v="14"/>
    <n v="1"/>
    <n v="2"/>
    <n v="0"/>
    <n v="253.79000000000002"/>
    <x v="2"/>
    <x v="2"/>
  </r>
  <r>
    <n v="52542"/>
    <x v="1"/>
    <n v="14"/>
    <x v="0"/>
    <n v="3"/>
    <n v="29"/>
    <s v="Debit Card"/>
    <s v="Male"/>
    <n v="3"/>
    <n v="3"/>
    <x v="4"/>
    <n v="3"/>
    <x v="0"/>
    <n v="4"/>
    <x v="0"/>
    <n v="16"/>
    <n v="0"/>
    <n v="1"/>
    <n v="2"/>
    <n v="170.82"/>
    <x v="2"/>
    <x v="0"/>
  </r>
  <r>
    <n v="52543"/>
    <x v="1"/>
    <n v="0"/>
    <x v="1"/>
    <n v="3"/>
    <n v="15"/>
    <s v="Debit Card"/>
    <s v="Male"/>
    <n v="3"/>
    <n v="3"/>
    <x v="1"/>
    <n v="5"/>
    <x v="0"/>
    <n v="2"/>
    <x v="1"/>
    <n v="11"/>
    <n v="0"/>
    <n v="1"/>
    <n v="2"/>
    <n v="127.28"/>
    <x v="0"/>
    <x v="1"/>
  </r>
  <r>
    <n v="52544"/>
    <x v="1"/>
    <n v="6"/>
    <x v="2"/>
    <n v="3"/>
    <n v="22"/>
    <s v="Debit Card"/>
    <s v="Female"/>
    <n v="2"/>
    <n v="3"/>
    <x v="0"/>
    <n v="1"/>
    <x v="2"/>
    <n v="2"/>
    <x v="0"/>
    <n v="25"/>
    <n v="0"/>
    <n v="1"/>
    <n v="2"/>
    <n v="153.68"/>
    <x v="0"/>
    <x v="0"/>
  </r>
  <r>
    <n v="52545"/>
    <x v="1"/>
    <n v="9"/>
    <x v="0"/>
    <n v="1"/>
    <n v="32"/>
    <s v="Debit Card"/>
    <s v="Male"/>
    <n v="3"/>
    <n v="3"/>
    <x v="0"/>
    <n v="3"/>
    <x v="2"/>
    <n v="7"/>
    <x v="1"/>
    <n v="14"/>
    <n v="1"/>
    <n v="1"/>
    <n v="2"/>
    <n v="153.47"/>
    <x v="1"/>
    <x v="0"/>
  </r>
  <r>
    <n v="52546"/>
    <x v="1"/>
    <n v="17"/>
    <x v="1"/>
    <n v="2"/>
    <n v="7"/>
    <s v="Debit Card"/>
    <s v="Female"/>
    <n v="2"/>
    <n v="3"/>
    <x v="1"/>
    <n v="1"/>
    <x v="2"/>
    <n v="5"/>
    <x v="0"/>
    <n v="18"/>
    <n v="2"/>
    <n v="2"/>
    <n v="2"/>
    <n v="131.94999999999999"/>
    <x v="2"/>
    <x v="1"/>
  </r>
  <r>
    <n v="52547"/>
    <x v="0"/>
    <n v="0"/>
    <x v="1"/>
    <n v="1"/>
    <n v="14"/>
    <s v="Credit Card"/>
    <s v="Male"/>
    <n v="3"/>
    <n v="4"/>
    <x v="2"/>
    <n v="3"/>
    <x v="0"/>
    <n v="2"/>
    <x v="0"/>
    <n v="11"/>
    <n v="1"/>
    <n v="1"/>
    <n v="2"/>
    <n v="139.88999999999999"/>
    <x v="0"/>
    <x v="1"/>
  </r>
  <r>
    <n v="52548"/>
    <x v="1"/>
    <n v="11"/>
    <x v="1"/>
    <n v="1"/>
    <n v="10"/>
    <s v="CC"/>
    <s v="Female"/>
    <n v="2"/>
    <n v="3"/>
    <x v="1"/>
    <n v="3"/>
    <x v="2"/>
    <n v="8"/>
    <x v="1"/>
    <n v="19"/>
    <n v="0"/>
    <n v="1"/>
    <n v="0"/>
    <n v="133.06"/>
    <x v="1"/>
    <x v="1"/>
  </r>
  <r>
    <n v="52549"/>
    <x v="1"/>
    <n v="26"/>
    <x v="0"/>
    <n v="1"/>
    <n v="30"/>
    <s v="Credit Card"/>
    <s v="Male"/>
    <n v="2"/>
    <n v="1"/>
    <x v="4"/>
    <n v="1"/>
    <x v="2"/>
    <n v="4"/>
    <x v="1"/>
    <n v="15"/>
    <n v="0"/>
    <n v="1"/>
    <n v="2"/>
    <n v="170.05"/>
    <x v="3"/>
    <x v="0"/>
  </r>
  <r>
    <n v="52550"/>
    <x v="0"/>
    <n v="11"/>
    <x v="2"/>
    <n v="3"/>
    <n v="14"/>
    <s v="CC"/>
    <s v="Female"/>
    <n v="3"/>
    <n v="3"/>
    <x v="1"/>
    <n v="3"/>
    <x v="2"/>
    <n v="3"/>
    <x v="0"/>
    <n v="11"/>
    <n v="1"/>
    <n v="7"/>
    <n v="7"/>
    <n v="126.55000000000001"/>
    <x v="1"/>
    <x v="1"/>
  </r>
  <r>
    <n v="52551"/>
    <x v="0"/>
    <n v="9"/>
    <x v="0"/>
    <n v="1"/>
    <n v="8"/>
    <s v="Debit Card"/>
    <s v="Male"/>
    <n v="3"/>
    <n v="3"/>
    <x v="2"/>
    <n v="4"/>
    <x v="0"/>
    <n v="2"/>
    <x v="1"/>
    <n v="12"/>
    <n v="0"/>
    <n v="1"/>
    <n v="0"/>
    <n v="113.93"/>
    <x v="1"/>
    <x v="1"/>
  </r>
  <r>
    <n v="52552"/>
    <x v="1"/>
    <n v="0"/>
    <x v="2"/>
    <n v="1"/>
    <n v="14"/>
    <s v="CC"/>
    <s v="Male"/>
    <n v="3"/>
    <n v="3"/>
    <x v="1"/>
    <n v="1"/>
    <x v="0"/>
    <n v="2"/>
    <x v="1"/>
    <n v="20"/>
    <n v="0"/>
    <n v="5"/>
    <n v="7"/>
    <n v="125.69999999999999"/>
    <x v="0"/>
    <x v="1"/>
  </r>
  <r>
    <n v="52553"/>
    <x v="1"/>
    <n v="28"/>
    <x v="1"/>
    <n v="1"/>
    <n v="28"/>
    <s v="COD"/>
    <s v="Male"/>
    <n v="3"/>
    <n v="4"/>
    <x v="1"/>
    <n v="4"/>
    <x v="2"/>
    <n v="6"/>
    <x v="1"/>
    <n v="12"/>
    <n v="1"/>
    <n v="1"/>
    <n v="2"/>
    <n v="135.37"/>
    <x v="3"/>
    <x v="1"/>
  </r>
  <r>
    <n v="52554"/>
    <x v="1"/>
    <n v="7"/>
    <x v="1"/>
    <n v="1"/>
    <n v="11"/>
    <s v="Credit Card"/>
    <s v="Male"/>
    <n v="2"/>
    <n v="4"/>
    <x v="0"/>
    <n v="1"/>
    <x v="2"/>
    <n v="2"/>
    <x v="1"/>
    <n v="14"/>
    <n v="0"/>
    <n v="4"/>
    <n v="13"/>
    <n v="139.86000000000001"/>
    <x v="1"/>
    <x v="1"/>
  </r>
  <r>
    <n v="52555"/>
    <x v="1"/>
    <n v="30"/>
    <x v="0"/>
    <n v="1"/>
    <n v="7"/>
    <s v="Credit Card"/>
    <s v="Male"/>
    <n v="3"/>
    <n v="5"/>
    <x v="4"/>
    <n v="1"/>
    <x v="2"/>
    <n v="4"/>
    <x v="1"/>
    <n v="20"/>
    <n v="1"/>
    <n v="1"/>
    <n v="0"/>
    <n v="208.82999999999998"/>
    <x v="3"/>
    <x v="0"/>
  </r>
  <r>
    <n v="52556"/>
    <x v="1"/>
    <n v="9"/>
    <x v="1"/>
    <n v="1"/>
    <n v="27"/>
    <s v="CC"/>
    <s v="Male"/>
    <n v="3"/>
    <n v="1"/>
    <x v="1"/>
    <n v="4"/>
    <x v="2"/>
    <n v="2"/>
    <x v="1"/>
    <n v="18"/>
    <n v="0"/>
    <n v="2"/>
    <n v="13"/>
    <n v="120.28"/>
    <x v="1"/>
    <x v="1"/>
  </r>
  <r>
    <n v="52557"/>
    <x v="1"/>
    <n v="10"/>
    <x v="2"/>
    <n v="3"/>
    <n v="7"/>
    <s v="Credit Card"/>
    <s v="Male"/>
    <n v="2"/>
    <n v="5"/>
    <x v="0"/>
    <n v="1"/>
    <x v="2"/>
    <n v="2"/>
    <x v="1"/>
    <n v="14"/>
    <n v="1"/>
    <n v="1"/>
    <n v="3"/>
    <n v="195.25"/>
    <x v="1"/>
    <x v="0"/>
  </r>
  <r>
    <n v="52558"/>
    <x v="1"/>
    <n v="7"/>
    <x v="1"/>
    <n v="1"/>
    <n v="25"/>
    <s v="Debit Card"/>
    <s v="Female"/>
    <n v="3"/>
    <n v="4"/>
    <x v="1"/>
    <n v="1"/>
    <x v="2"/>
    <n v="2"/>
    <x v="1"/>
    <n v="12"/>
    <n v="1"/>
    <n v="8"/>
    <n v="7"/>
    <n v="129.29"/>
    <x v="1"/>
    <x v="1"/>
  </r>
  <r>
    <n v="52559"/>
    <x v="0"/>
    <n v="9"/>
    <x v="1"/>
    <n v="3"/>
    <n v="13"/>
    <s v="Debit Card"/>
    <s v="Male"/>
    <n v="3"/>
    <n v="3"/>
    <x v="1"/>
    <n v="1"/>
    <x v="2"/>
    <n v="2"/>
    <x v="0"/>
    <n v="21"/>
    <n v="1"/>
    <n v="1"/>
    <n v="2"/>
    <n v="122.75"/>
    <x v="1"/>
    <x v="1"/>
  </r>
  <r>
    <n v="52560"/>
    <x v="1"/>
    <n v="17"/>
    <x v="0"/>
    <n v="1"/>
    <n v="8"/>
    <s v="Debit Card"/>
    <s v="Female"/>
    <n v="3"/>
    <n v="1"/>
    <x v="4"/>
    <n v="1"/>
    <x v="2"/>
    <n v="2"/>
    <x v="0"/>
    <n v="19"/>
    <n v="1"/>
    <n v="6"/>
    <n v="7"/>
    <n v="178.79"/>
    <x v="2"/>
    <x v="0"/>
  </r>
  <r>
    <n v="52561"/>
    <x v="1"/>
    <n v="8"/>
    <x v="2"/>
    <n v="1"/>
    <n v="8"/>
    <s v="Credit Card"/>
    <s v="Male"/>
    <n v="3"/>
    <n v="4"/>
    <x v="2"/>
    <n v="1"/>
    <x v="0"/>
    <n v="1"/>
    <x v="0"/>
    <n v="14"/>
    <n v="1"/>
    <n v="1"/>
    <n v="4"/>
    <n v="149.30000000000001"/>
    <x v="1"/>
    <x v="1"/>
  </r>
  <r>
    <n v="52562"/>
    <x v="1"/>
    <n v="16"/>
    <x v="0"/>
    <n v="3"/>
    <n v="8"/>
    <s v="Credit Card"/>
    <s v="Male"/>
    <n v="3"/>
    <n v="3"/>
    <x v="0"/>
    <n v="1"/>
    <x v="2"/>
    <n v="2"/>
    <x v="0"/>
    <n v="17"/>
    <n v="3"/>
    <n v="8"/>
    <n v="8"/>
    <n v="178.47"/>
    <x v="2"/>
    <x v="0"/>
  </r>
  <r>
    <n v="52563"/>
    <x v="1"/>
    <n v="0"/>
    <x v="1"/>
    <n v="1"/>
    <n v="15"/>
    <s v="Credit Card"/>
    <s v="Male"/>
    <n v="3"/>
    <n v="1"/>
    <x v="2"/>
    <n v="3"/>
    <x v="2"/>
    <n v="2"/>
    <x v="1"/>
    <n v="16"/>
    <n v="0"/>
    <n v="1"/>
    <n v="4"/>
    <n v="144.01"/>
    <x v="0"/>
    <x v="1"/>
  </r>
  <r>
    <n v="52564"/>
    <x v="1"/>
    <n v="14"/>
    <x v="0"/>
    <n v="3"/>
    <n v="12"/>
    <s v="E wallet"/>
    <s v="Male"/>
    <n v="2"/>
    <n v="3"/>
    <x v="4"/>
    <n v="3"/>
    <x v="0"/>
    <n v="2"/>
    <x v="1"/>
    <n v="12"/>
    <n v="3"/>
    <n v="8"/>
    <n v="7"/>
    <n v="192.41"/>
    <x v="2"/>
    <x v="0"/>
  </r>
  <r>
    <n v="52565"/>
    <x v="1"/>
    <n v="2"/>
    <x v="1"/>
    <n v="1"/>
    <n v="15"/>
    <s v="CC"/>
    <s v="Female"/>
    <n v="3"/>
    <n v="3"/>
    <x v="1"/>
    <n v="3"/>
    <x v="2"/>
    <n v="10"/>
    <x v="1"/>
    <n v="17"/>
    <n v="0"/>
    <n v="1"/>
    <n v="2"/>
    <n v="129.74"/>
    <x v="0"/>
    <x v="1"/>
  </r>
  <r>
    <n v="52566"/>
    <x v="1"/>
    <n v="9"/>
    <x v="1"/>
    <n v="3"/>
    <n v="8"/>
    <s v="Debit Card"/>
    <s v="Female"/>
    <n v="2"/>
    <n v="3"/>
    <x v="0"/>
    <n v="1"/>
    <x v="0"/>
    <n v="4"/>
    <x v="1"/>
    <n v="15"/>
    <n v="6"/>
    <n v="6"/>
    <n v="7"/>
    <n v="145.02000000000001"/>
    <x v="1"/>
    <x v="1"/>
  </r>
  <r>
    <n v="52567"/>
    <x v="1"/>
    <n v="18"/>
    <x v="2"/>
    <n v="1"/>
    <n v="7"/>
    <s v="Debit Card"/>
    <s v="Male"/>
    <n v="3"/>
    <n v="4"/>
    <x v="4"/>
    <n v="3"/>
    <x v="2"/>
    <n v="4"/>
    <x v="1"/>
    <n v="23"/>
    <n v="4"/>
    <n v="14"/>
    <n v="4"/>
    <n v="207.48000000000002"/>
    <x v="2"/>
    <x v="0"/>
  </r>
  <r>
    <n v="52568"/>
    <x v="0"/>
    <n v="9"/>
    <x v="0"/>
    <n v="2"/>
    <n v="28"/>
    <s v="UPI"/>
    <s v="Male"/>
    <n v="2"/>
    <n v="5"/>
    <x v="2"/>
    <n v="3"/>
    <x v="2"/>
    <n v="2"/>
    <x v="1"/>
    <n v="11"/>
    <n v="0"/>
    <n v="1"/>
    <n v="0"/>
    <n v="115.55000000000001"/>
    <x v="1"/>
    <x v="1"/>
  </r>
  <r>
    <n v="52569"/>
    <x v="0"/>
    <n v="10"/>
    <x v="2"/>
    <n v="3"/>
    <n v="15"/>
    <s v="Debit Card"/>
    <s v="Male"/>
    <n v="2"/>
    <n v="5"/>
    <x v="5"/>
    <n v="3"/>
    <x v="2"/>
    <n v="8"/>
    <x v="1"/>
    <n v="11"/>
    <n v="6"/>
    <n v="14"/>
    <n v="3"/>
    <n v="229.36"/>
    <x v="1"/>
    <x v="0"/>
  </r>
  <r>
    <n v="52570"/>
    <x v="1"/>
    <n v="9"/>
    <x v="1"/>
    <n v="1"/>
    <n v="23"/>
    <s v="CC"/>
    <s v="Male"/>
    <n v="3"/>
    <n v="5"/>
    <x v="1"/>
    <n v="3"/>
    <x v="2"/>
    <n v="2"/>
    <x v="1"/>
    <n v="15"/>
    <n v="1"/>
    <n v="1"/>
    <n v="2"/>
    <n v="123.05000000000001"/>
    <x v="1"/>
    <x v="1"/>
  </r>
  <r>
    <n v="52571"/>
    <x v="1"/>
    <n v="18"/>
    <x v="0"/>
    <n v="1"/>
    <n v="34"/>
    <s v="Cash on Delivery"/>
    <s v="Female"/>
    <n v="2"/>
    <n v="4"/>
    <x v="5"/>
    <n v="4"/>
    <x v="0"/>
    <n v="2"/>
    <x v="1"/>
    <n v="11"/>
    <n v="1"/>
    <n v="8"/>
    <n v="6"/>
    <n v="267.04000000000002"/>
    <x v="2"/>
    <x v="2"/>
  </r>
  <r>
    <n v="52572"/>
    <x v="1"/>
    <n v="5"/>
    <x v="2"/>
    <n v="1"/>
    <n v="16"/>
    <s v="Debit Card"/>
    <s v="Male"/>
    <n v="2"/>
    <n v="3"/>
    <x v="1"/>
    <n v="3"/>
    <x v="2"/>
    <n v="7"/>
    <x v="1"/>
    <n v="13"/>
    <n v="0"/>
    <n v="1"/>
    <n v="3"/>
    <n v="134.33000000000001"/>
    <x v="0"/>
    <x v="1"/>
  </r>
  <r>
    <n v="52573"/>
    <x v="1"/>
    <n v="4"/>
    <x v="1"/>
    <n v="1"/>
    <n v="8"/>
    <s v="Debit Card"/>
    <s v="Male"/>
    <n v="3"/>
    <n v="3"/>
    <x v="1"/>
    <n v="3"/>
    <x v="2"/>
    <n v="2"/>
    <x v="1"/>
    <n v="14"/>
    <n v="1"/>
    <n v="1"/>
    <n v="3"/>
    <n v="134.77000000000001"/>
    <x v="0"/>
    <x v="1"/>
  </r>
  <r>
    <n v="52574"/>
    <x v="1"/>
    <n v="14"/>
    <x v="2"/>
    <n v="2"/>
    <n v="10"/>
    <s v="UPI"/>
    <s v="Male"/>
    <n v="2"/>
    <n v="5"/>
    <x v="0"/>
    <n v="4"/>
    <x v="2"/>
    <n v="7"/>
    <x v="1"/>
    <n v="19"/>
    <n v="0"/>
    <n v="1"/>
    <n v="2"/>
    <n v="164.3"/>
    <x v="2"/>
    <x v="0"/>
  </r>
  <r>
    <n v="52575"/>
    <x v="1"/>
    <n v="13"/>
    <x v="0"/>
    <n v="1"/>
    <n v="14"/>
    <s v="Debit Card"/>
    <s v="Female"/>
    <n v="3"/>
    <n v="3"/>
    <x v="0"/>
    <n v="5"/>
    <x v="2"/>
    <n v="3"/>
    <x v="0"/>
    <n v="16"/>
    <n v="1"/>
    <n v="1"/>
    <n v="0"/>
    <n v="165.16"/>
    <x v="2"/>
    <x v="0"/>
  </r>
  <r>
    <n v="52576"/>
    <x v="1"/>
    <n v="0"/>
    <x v="1"/>
    <n v="1"/>
    <n v="35"/>
    <s v="Credit Card"/>
    <s v="Male"/>
    <n v="3"/>
    <n v="3"/>
    <x v="2"/>
    <n v="5"/>
    <x v="2"/>
    <n v="2"/>
    <x v="1"/>
    <n v="13"/>
    <n v="1"/>
    <n v="1"/>
    <n v="2"/>
    <n v="139.07"/>
    <x v="0"/>
    <x v="1"/>
  </r>
  <r>
    <n v="52577"/>
    <x v="1"/>
    <n v="19"/>
    <x v="0"/>
    <n v="1"/>
    <n v="19"/>
    <s v="Debit Card"/>
    <s v="Male"/>
    <n v="2"/>
    <n v="3"/>
    <x v="0"/>
    <n v="4"/>
    <x v="0"/>
    <n v="7"/>
    <x v="1"/>
    <n v="14"/>
    <n v="1"/>
    <n v="1"/>
    <n v="9"/>
    <n v="155.62"/>
    <x v="2"/>
    <x v="0"/>
  </r>
  <r>
    <n v="52578"/>
    <x v="1"/>
    <n v="8"/>
    <x v="0"/>
    <n v="1"/>
    <n v="33"/>
    <s v="Debit Card"/>
    <s v="Male"/>
    <n v="2"/>
    <n v="3"/>
    <x v="0"/>
    <n v="3"/>
    <x v="2"/>
    <n v="3"/>
    <x v="1"/>
    <n v="16"/>
    <n v="1"/>
    <n v="1"/>
    <n v="7"/>
    <n v="168.83"/>
    <x v="1"/>
    <x v="0"/>
  </r>
  <r>
    <n v="52579"/>
    <x v="1"/>
    <n v="3"/>
    <x v="1"/>
    <n v="1"/>
    <n v="22"/>
    <s v="Debit Card"/>
    <s v="Male"/>
    <n v="3"/>
    <n v="3"/>
    <x v="1"/>
    <n v="1"/>
    <x v="2"/>
    <n v="2"/>
    <x v="1"/>
    <n v="12"/>
    <n v="0"/>
    <n v="1"/>
    <n v="8"/>
    <n v="128.62"/>
    <x v="0"/>
    <x v="1"/>
  </r>
  <r>
    <n v="52580"/>
    <x v="1"/>
    <n v="20"/>
    <x v="2"/>
    <n v="3"/>
    <n v="8"/>
    <s v="E wallet"/>
    <s v="Male"/>
    <n v="2"/>
    <n v="3"/>
    <x v="0"/>
    <n v="4"/>
    <x v="2"/>
    <n v="8"/>
    <x v="1"/>
    <n v="11"/>
    <n v="0"/>
    <n v="1"/>
    <n v="0"/>
    <n v="149.78"/>
    <x v="2"/>
    <x v="1"/>
  </r>
  <r>
    <n v="52581"/>
    <x v="1"/>
    <n v="19"/>
    <x v="0"/>
    <n v="3"/>
    <n v="8"/>
    <s v="Debit Card"/>
    <s v="Male"/>
    <n v="3"/>
    <n v="3"/>
    <x v="4"/>
    <n v="1"/>
    <x v="2"/>
    <n v="5"/>
    <x v="0"/>
    <n v="12"/>
    <n v="0"/>
    <n v="1"/>
    <n v="3"/>
    <n v="203.68"/>
    <x v="2"/>
    <x v="0"/>
  </r>
  <r>
    <n v="52582"/>
    <x v="0"/>
    <n v="0"/>
    <x v="0"/>
    <n v="3"/>
    <n v="19"/>
    <s v="E wallet"/>
    <s v="Male"/>
    <n v="3"/>
    <n v="4"/>
    <x v="0"/>
    <n v="5"/>
    <x v="2"/>
    <n v="6"/>
    <x v="0"/>
    <n v="13"/>
    <n v="1"/>
    <n v="2"/>
    <n v="2"/>
    <n v="161.34"/>
    <x v="0"/>
    <x v="0"/>
  </r>
  <r>
    <n v="52583"/>
    <x v="0"/>
    <n v="0"/>
    <x v="0"/>
    <n v="3"/>
    <n v="7"/>
    <s v="Debit Card"/>
    <s v="Male"/>
    <n v="2"/>
    <n v="5"/>
    <x v="0"/>
    <n v="4"/>
    <x v="0"/>
    <n v="7"/>
    <x v="1"/>
    <n v="15"/>
    <n v="0"/>
    <n v="1"/>
    <n v="0"/>
    <n v="167.35"/>
    <x v="0"/>
    <x v="0"/>
  </r>
  <r>
    <n v="52584"/>
    <x v="1"/>
    <n v="0"/>
    <x v="1"/>
    <n v="1"/>
    <n v="10"/>
    <s v="CC"/>
    <s v="Female"/>
    <n v="2"/>
    <n v="3"/>
    <x v="1"/>
    <n v="4"/>
    <x v="0"/>
    <n v="2"/>
    <x v="1"/>
    <n v="13"/>
    <n v="0"/>
    <n v="1"/>
    <n v="2"/>
    <n v="132.94999999999999"/>
    <x v="0"/>
    <x v="1"/>
  </r>
  <r>
    <n v="52585"/>
    <x v="1"/>
    <n v="4"/>
    <x v="2"/>
    <n v="1"/>
    <n v="30"/>
    <s v="COD"/>
    <s v="Female"/>
    <n v="1"/>
    <n v="3"/>
    <x v="0"/>
    <n v="1"/>
    <x v="0"/>
    <n v="3"/>
    <x v="1"/>
    <n v="20"/>
    <n v="0"/>
    <n v="1"/>
    <n v="4"/>
    <n v="152.38"/>
    <x v="0"/>
    <x v="0"/>
  </r>
  <r>
    <n v="52586"/>
    <x v="1"/>
    <n v="12"/>
    <x v="2"/>
    <n v="1"/>
    <n v="7"/>
    <s v="Debit Card"/>
    <s v="Male"/>
    <n v="3"/>
    <n v="3"/>
    <x v="0"/>
    <n v="1"/>
    <x v="2"/>
    <n v="2"/>
    <x v="0"/>
    <n v="15"/>
    <n v="0"/>
    <n v="5"/>
    <n v="8"/>
    <n v="164.72"/>
    <x v="1"/>
    <x v="0"/>
  </r>
  <r>
    <n v="52587"/>
    <x v="1"/>
    <n v="5"/>
    <x v="0"/>
    <n v="3"/>
    <n v="25"/>
    <s v="Debit Card"/>
    <s v="Male"/>
    <n v="3"/>
    <n v="5"/>
    <x v="4"/>
    <n v="3"/>
    <x v="2"/>
    <n v="4"/>
    <x v="1"/>
    <n v="13"/>
    <n v="0"/>
    <n v="1"/>
    <n v="2"/>
    <n v="196.1"/>
    <x v="0"/>
    <x v="0"/>
  </r>
  <r>
    <n v="52588"/>
    <x v="1"/>
    <n v="13"/>
    <x v="0"/>
    <n v="3"/>
    <n v="13"/>
    <s v="Credit Card"/>
    <s v="Male"/>
    <n v="2"/>
    <n v="3"/>
    <x v="3"/>
    <n v="4"/>
    <x v="0"/>
    <n v="2"/>
    <x v="1"/>
    <n v="15"/>
    <n v="12"/>
    <n v="12"/>
    <n v="8"/>
    <n v="298.33"/>
    <x v="2"/>
    <x v="2"/>
  </r>
  <r>
    <n v="52589"/>
    <x v="1"/>
    <n v="18"/>
    <x v="0"/>
    <n v="2"/>
    <n v="10"/>
    <s v="Debit Card"/>
    <s v="Female"/>
    <n v="2"/>
    <n v="5"/>
    <x v="4"/>
    <n v="3"/>
    <x v="2"/>
    <n v="5"/>
    <x v="1"/>
    <n v="21"/>
    <n v="1"/>
    <n v="1"/>
    <n v="3"/>
    <n v="197.56"/>
    <x v="2"/>
    <x v="0"/>
  </r>
  <r>
    <n v="52590"/>
    <x v="1"/>
    <n v="3"/>
    <x v="2"/>
    <n v="1"/>
    <n v="8"/>
    <s v="COD"/>
    <s v="Female"/>
    <n v="3"/>
    <n v="4"/>
    <x v="2"/>
    <n v="5"/>
    <x v="0"/>
    <n v="1"/>
    <x v="1"/>
    <n v="16"/>
    <n v="0"/>
    <n v="1"/>
    <n v="7"/>
    <n v="149.68"/>
    <x v="0"/>
    <x v="1"/>
  </r>
  <r>
    <n v="52591"/>
    <x v="1"/>
    <n v="9"/>
    <x v="2"/>
    <n v="2"/>
    <n v="16"/>
    <s v="CC"/>
    <s v="Male"/>
    <n v="2"/>
    <n v="3"/>
    <x v="1"/>
    <n v="1"/>
    <x v="2"/>
    <n v="1"/>
    <x v="1"/>
    <n v="14"/>
    <n v="0"/>
    <n v="2"/>
    <n v="1"/>
    <n v="121.44999999999999"/>
    <x v="1"/>
    <x v="1"/>
  </r>
  <r>
    <n v="52592"/>
    <x v="0"/>
    <n v="9"/>
    <x v="2"/>
    <n v="2"/>
    <n v="14"/>
    <s v="UPI"/>
    <s v="Female"/>
    <n v="3"/>
    <n v="4"/>
    <x v="1"/>
    <n v="1"/>
    <x v="2"/>
    <n v="7"/>
    <x v="1"/>
    <n v="11"/>
    <n v="1"/>
    <n v="1"/>
    <n v="2"/>
    <n v="121.80000000000001"/>
    <x v="1"/>
    <x v="1"/>
  </r>
  <r>
    <n v="52593"/>
    <x v="1"/>
    <n v="4"/>
    <x v="0"/>
    <n v="3"/>
    <n v="11"/>
    <s v="COD"/>
    <s v="Male"/>
    <n v="2"/>
    <n v="3"/>
    <x v="0"/>
    <n v="3"/>
    <x v="2"/>
    <n v="2"/>
    <x v="1"/>
    <n v="19"/>
    <n v="1"/>
    <n v="1"/>
    <n v="2"/>
    <n v="183.46"/>
    <x v="0"/>
    <x v="0"/>
  </r>
  <r>
    <n v="52594"/>
    <x v="1"/>
    <n v="0"/>
    <x v="1"/>
    <n v="1"/>
    <n v="14"/>
    <s v="CC"/>
    <s v="Female"/>
    <n v="3"/>
    <n v="3"/>
    <x v="1"/>
    <n v="1"/>
    <x v="0"/>
    <n v="2"/>
    <x v="1"/>
    <n v="11"/>
    <n v="0"/>
    <n v="1"/>
    <n v="4"/>
    <n v="134.44999999999999"/>
    <x v="0"/>
    <x v="1"/>
  </r>
  <r>
    <n v="52595"/>
    <x v="0"/>
    <n v="0"/>
    <x v="1"/>
    <n v="3"/>
    <n v="15"/>
    <s v="E wallet"/>
    <s v="Female"/>
    <n v="3"/>
    <n v="5"/>
    <x v="1"/>
    <n v="4"/>
    <x v="0"/>
    <n v="2"/>
    <x v="1"/>
    <n v="13"/>
    <n v="2"/>
    <n v="2"/>
    <n v="2"/>
    <n v="127.6"/>
    <x v="0"/>
    <x v="1"/>
  </r>
  <r>
    <n v="52596"/>
    <x v="1"/>
    <n v="2"/>
    <x v="2"/>
    <n v="1"/>
    <n v="7"/>
    <s v="Debit Card"/>
    <s v="Male"/>
    <n v="3"/>
    <n v="1"/>
    <x v="0"/>
    <n v="3"/>
    <x v="0"/>
    <n v="9"/>
    <x v="0"/>
    <n v="12"/>
    <n v="1"/>
    <n v="1"/>
    <n v="2"/>
    <n v="162.94"/>
    <x v="0"/>
    <x v="0"/>
  </r>
  <r>
    <n v="52597"/>
    <x v="1"/>
    <n v="3"/>
    <x v="0"/>
    <n v="3"/>
    <n v="21"/>
    <s v="E wallet"/>
    <s v="Male"/>
    <n v="3"/>
    <n v="4"/>
    <x v="4"/>
    <n v="5"/>
    <x v="2"/>
    <n v="3"/>
    <x v="1"/>
    <n v="11"/>
    <n v="1"/>
    <n v="1"/>
    <n v="7"/>
    <n v="171.4"/>
    <x v="0"/>
    <x v="0"/>
  </r>
  <r>
    <n v="52598"/>
    <x v="1"/>
    <n v="7"/>
    <x v="1"/>
    <n v="1"/>
    <n v="8"/>
    <s v="CC"/>
    <s v="Male"/>
    <n v="3"/>
    <n v="1"/>
    <x v="1"/>
    <n v="1"/>
    <x v="2"/>
    <n v="1"/>
    <x v="0"/>
    <n v="14"/>
    <n v="1"/>
    <n v="1"/>
    <n v="2"/>
    <n v="129.32"/>
    <x v="1"/>
    <x v="1"/>
  </r>
  <r>
    <n v="52599"/>
    <x v="1"/>
    <n v="6"/>
    <x v="2"/>
    <n v="3"/>
    <n v="8"/>
    <s v="E wallet"/>
    <s v="Female"/>
    <n v="3"/>
    <n v="3"/>
    <x v="0"/>
    <n v="4"/>
    <x v="0"/>
    <n v="9"/>
    <x v="1"/>
    <n v="15"/>
    <n v="1"/>
    <n v="1"/>
    <n v="7"/>
    <n v="151.47"/>
    <x v="0"/>
    <x v="0"/>
  </r>
  <r>
    <n v="52600"/>
    <x v="1"/>
    <n v="22"/>
    <x v="1"/>
    <n v="3"/>
    <n v="17"/>
    <s v="E wallet"/>
    <s v="Female"/>
    <n v="3"/>
    <n v="3"/>
    <x v="0"/>
    <n v="1"/>
    <x v="0"/>
    <n v="4"/>
    <x v="1"/>
    <n v="12"/>
    <n v="0"/>
    <n v="1"/>
    <n v="4"/>
    <n v="145.07"/>
    <x v="2"/>
    <x v="1"/>
  </r>
  <r>
    <n v="52601"/>
    <x v="0"/>
    <n v="0"/>
    <x v="0"/>
    <n v="3"/>
    <n v="22"/>
    <s v="Debit Card"/>
    <s v="Female"/>
    <n v="3"/>
    <n v="3"/>
    <x v="4"/>
    <n v="5"/>
    <x v="0"/>
    <n v="3"/>
    <x v="0"/>
    <n v="20"/>
    <n v="1"/>
    <n v="1"/>
    <n v="0"/>
    <n v="185.64"/>
    <x v="0"/>
    <x v="0"/>
  </r>
  <r>
    <n v="52602"/>
    <x v="1"/>
    <n v="11"/>
    <x v="2"/>
    <n v="1"/>
    <n v="14"/>
    <s v="CC"/>
    <s v="Female"/>
    <n v="3"/>
    <n v="4"/>
    <x v="1"/>
    <n v="4"/>
    <x v="2"/>
    <n v="5"/>
    <x v="1"/>
    <n v="14"/>
    <n v="0"/>
    <n v="1"/>
    <n v="5"/>
    <n v="124.68"/>
    <x v="1"/>
    <x v="1"/>
  </r>
  <r>
    <n v="52603"/>
    <x v="0"/>
    <n v="0"/>
    <x v="0"/>
    <n v="3"/>
    <n v="22"/>
    <s v="E wallet"/>
    <s v="Male"/>
    <n v="3"/>
    <n v="3"/>
    <x v="4"/>
    <n v="3"/>
    <x v="2"/>
    <n v="3"/>
    <x v="1"/>
    <n v="13"/>
    <n v="0"/>
    <n v="1"/>
    <n v="0"/>
    <n v="181.61"/>
    <x v="0"/>
    <x v="0"/>
  </r>
  <r>
    <n v="52604"/>
    <x v="1"/>
    <n v="9"/>
    <x v="1"/>
    <n v="1"/>
    <n v="10"/>
    <s v="Cash on Delivery"/>
    <s v="Female"/>
    <n v="3"/>
    <n v="4"/>
    <x v="1"/>
    <n v="5"/>
    <x v="2"/>
    <n v="2"/>
    <x v="1"/>
    <n v="13"/>
    <n v="0"/>
    <n v="1"/>
    <n v="0"/>
    <n v="121.09"/>
    <x v="1"/>
    <x v="1"/>
  </r>
  <r>
    <n v="52605"/>
    <x v="1"/>
    <n v="3"/>
    <x v="0"/>
    <n v="1"/>
    <n v="22"/>
    <s v="Debit Card"/>
    <s v="Male"/>
    <n v="2"/>
    <n v="1"/>
    <x v="0"/>
    <n v="3"/>
    <x v="2"/>
    <n v="4"/>
    <x v="1"/>
    <n v="16"/>
    <n v="1"/>
    <n v="1"/>
    <n v="7"/>
    <n v="152.94"/>
    <x v="0"/>
    <x v="0"/>
  </r>
  <r>
    <n v="52606"/>
    <x v="1"/>
    <n v="5"/>
    <x v="2"/>
    <n v="1"/>
    <n v="11"/>
    <s v="COD"/>
    <s v="Male"/>
    <n v="3"/>
    <n v="3"/>
    <x v="1"/>
    <n v="4"/>
    <x v="0"/>
    <n v="3"/>
    <x v="1"/>
    <n v="14"/>
    <n v="1"/>
    <n v="1"/>
    <n v="7"/>
    <n v="127.18"/>
    <x v="0"/>
    <x v="1"/>
  </r>
  <r>
    <n v="52607"/>
    <x v="1"/>
    <n v="11"/>
    <x v="0"/>
    <n v="1"/>
    <n v="24"/>
    <s v="Credit Card"/>
    <s v="Male"/>
    <n v="2"/>
    <n v="5"/>
    <x v="0"/>
    <n v="1"/>
    <x v="2"/>
    <n v="4"/>
    <x v="0"/>
    <n v="16"/>
    <n v="0"/>
    <n v="1"/>
    <n v="0"/>
    <n v="158.11000000000001"/>
    <x v="1"/>
    <x v="0"/>
  </r>
  <r>
    <n v="52608"/>
    <x v="0"/>
    <n v="6"/>
    <x v="2"/>
    <n v="1"/>
    <n v="14"/>
    <s v="COD"/>
    <s v="Male"/>
    <n v="2"/>
    <n v="4"/>
    <x v="1"/>
    <n v="3"/>
    <x v="2"/>
    <n v="10"/>
    <x v="0"/>
    <n v="16"/>
    <n v="1"/>
    <n v="1"/>
    <n v="0"/>
    <n v="124.37"/>
    <x v="0"/>
    <x v="1"/>
  </r>
  <r>
    <n v="52609"/>
    <x v="1"/>
    <n v="15"/>
    <x v="1"/>
    <n v="1"/>
    <n v="18"/>
    <s v="CC"/>
    <s v="Male"/>
    <n v="3"/>
    <n v="3"/>
    <x v="1"/>
    <n v="4"/>
    <x v="2"/>
    <n v="9"/>
    <x v="1"/>
    <n v="22"/>
    <n v="1"/>
    <n v="1"/>
    <n v="4"/>
    <n v="127.66"/>
    <x v="2"/>
    <x v="1"/>
  </r>
  <r>
    <n v="52610"/>
    <x v="1"/>
    <n v="28"/>
    <x v="0"/>
    <n v="1"/>
    <n v="8"/>
    <s v="Credit Card"/>
    <s v="Male"/>
    <n v="2"/>
    <n v="4"/>
    <x v="3"/>
    <n v="5"/>
    <x v="2"/>
    <n v="9"/>
    <x v="1"/>
    <n v="12"/>
    <n v="1"/>
    <n v="1"/>
    <n v="0"/>
    <n v="290.38"/>
    <x v="3"/>
    <x v="2"/>
  </r>
  <r>
    <n v="52611"/>
    <x v="1"/>
    <n v="6"/>
    <x v="2"/>
    <n v="1"/>
    <n v="10"/>
    <s v="COD"/>
    <s v="Male"/>
    <n v="3"/>
    <n v="3"/>
    <x v="0"/>
    <n v="4"/>
    <x v="2"/>
    <n v="6"/>
    <x v="1"/>
    <n v="15"/>
    <n v="0"/>
    <n v="1"/>
    <n v="7"/>
    <n v="130.55000000000001"/>
    <x v="0"/>
    <x v="1"/>
  </r>
  <r>
    <n v="52612"/>
    <x v="1"/>
    <n v="9"/>
    <x v="1"/>
    <n v="1"/>
    <n v="15"/>
    <s v="Debit Card"/>
    <s v="Male"/>
    <n v="3"/>
    <n v="3"/>
    <x v="1"/>
    <n v="5"/>
    <x v="2"/>
    <n v="2"/>
    <x v="1"/>
    <n v="20"/>
    <n v="0"/>
    <n v="1"/>
    <n v="4"/>
    <n v="122.88999999999999"/>
    <x v="1"/>
    <x v="1"/>
  </r>
  <r>
    <n v="52613"/>
    <x v="1"/>
    <n v="7"/>
    <x v="2"/>
    <n v="3"/>
    <n v="16"/>
    <s v="Debit Card"/>
    <s v="Male"/>
    <n v="2"/>
    <n v="3"/>
    <x v="0"/>
    <n v="3"/>
    <x v="2"/>
    <n v="2"/>
    <x v="0"/>
    <n v="14"/>
    <n v="1"/>
    <n v="1"/>
    <n v="7"/>
    <n v="140.01"/>
    <x v="1"/>
    <x v="1"/>
  </r>
  <r>
    <n v="52614"/>
    <x v="1"/>
    <n v="26"/>
    <x v="2"/>
    <n v="1"/>
    <n v="7"/>
    <s v="Credit Card"/>
    <s v="Female"/>
    <n v="2"/>
    <n v="4"/>
    <x v="5"/>
    <n v="3"/>
    <x v="2"/>
    <n v="5"/>
    <x v="0"/>
    <n v="20"/>
    <n v="1"/>
    <n v="1"/>
    <n v="3"/>
    <n v="229.64999999999998"/>
    <x v="3"/>
    <x v="0"/>
  </r>
  <r>
    <n v="52615"/>
    <x v="1"/>
    <n v="16"/>
    <x v="1"/>
    <n v="2"/>
    <n v="8"/>
    <s v="Debit Card"/>
    <s v="Male"/>
    <n v="3"/>
    <n v="3"/>
    <x v="1"/>
    <n v="1"/>
    <x v="0"/>
    <n v="1"/>
    <x v="1"/>
    <n v="13"/>
    <n v="1"/>
    <n v="1"/>
    <n v="8"/>
    <n v="135.38999999999999"/>
    <x v="2"/>
    <x v="1"/>
  </r>
  <r>
    <n v="52616"/>
    <x v="1"/>
    <n v="7"/>
    <x v="0"/>
    <n v="3"/>
    <n v="9"/>
    <s v="Debit Card"/>
    <s v="Female"/>
    <n v="2"/>
    <n v="5"/>
    <x v="0"/>
    <n v="1"/>
    <x v="0"/>
    <n v="6"/>
    <x v="1"/>
    <n v="12"/>
    <n v="2"/>
    <n v="2"/>
    <n v="2"/>
    <n v="160.29"/>
    <x v="1"/>
    <x v="0"/>
  </r>
  <r>
    <n v="52617"/>
    <x v="0"/>
    <n v="0"/>
    <x v="1"/>
    <n v="3"/>
    <n v="13"/>
    <s v="E wallet"/>
    <s v="Male"/>
    <n v="3"/>
    <n v="3"/>
    <x v="1"/>
    <n v="4"/>
    <x v="0"/>
    <n v="2"/>
    <x v="1"/>
    <n v="13"/>
    <n v="0"/>
    <n v="1"/>
    <n v="0"/>
    <n v="126.78999999999999"/>
    <x v="0"/>
    <x v="1"/>
  </r>
  <r>
    <n v="52618"/>
    <x v="1"/>
    <n v="11"/>
    <x v="1"/>
    <n v="1"/>
    <n v="12"/>
    <s v="UPI"/>
    <s v="Female"/>
    <n v="2"/>
    <n v="4"/>
    <x v="2"/>
    <n v="3"/>
    <x v="2"/>
    <n v="2"/>
    <x v="1"/>
    <n v="11"/>
    <n v="1"/>
    <n v="1"/>
    <n v="4"/>
    <n v="137.02000000000001"/>
    <x v="1"/>
    <x v="1"/>
  </r>
  <r>
    <n v="52619"/>
    <x v="0"/>
    <n v="0"/>
    <x v="1"/>
    <n v="1"/>
    <n v="14"/>
    <s v="CC"/>
    <s v="Female"/>
    <n v="3"/>
    <n v="3"/>
    <x v="1"/>
    <n v="5"/>
    <x v="2"/>
    <n v="2"/>
    <x v="0"/>
    <n v="17"/>
    <n v="0"/>
    <n v="1"/>
    <n v="0"/>
    <n v="123.97999999999999"/>
    <x v="0"/>
    <x v="1"/>
  </r>
  <r>
    <n v="52620"/>
    <x v="1"/>
    <n v="4"/>
    <x v="0"/>
    <n v="3"/>
    <n v="35"/>
    <s v="E wallet"/>
    <s v="Female"/>
    <n v="3"/>
    <n v="4"/>
    <x v="0"/>
    <n v="1"/>
    <x v="2"/>
    <n v="2"/>
    <x v="1"/>
    <n v="14"/>
    <n v="0"/>
    <n v="5"/>
    <n v="7"/>
    <n v="154.68"/>
    <x v="0"/>
    <x v="0"/>
  </r>
  <r>
    <n v="52621"/>
    <x v="1"/>
    <n v="24"/>
    <x v="0"/>
    <n v="1"/>
    <n v="9"/>
    <s v="Cash on Delivery"/>
    <s v="Female"/>
    <n v="2"/>
    <n v="3"/>
    <x v="4"/>
    <n v="3"/>
    <x v="2"/>
    <n v="3"/>
    <x v="1"/>
    <n v="11"/>
    <n v="2"/>
    <n v="2"/>
    <n v="3"/>
    <n v="231.16000000000003"/>
    <x v="2"/>
    <x v="0"/>
  </r>
  <r>
    <n v="52622"/>
    <x v="1"/>
    <n v="10"/>
    <x v="1"/>
    <n v="3"/>
    <n v="15"/>
    <s v="E wallet"/>
    <s v="Male"/>
    <n v="2"/>
    <n v="4"/>
    <x v="0"/>
    <n v="4"/>
    <x v="2"/>
    <n v="2"/>
    <x v="1"/>
    <n v="14"/>
    <n v="1"/>
    <n v="1"/>
    <n v="3"/>
    <n v="141.88999999999999"/>
    <x v="1"/>
    <x v="1"/>
  </r>
  <r>
    <n v="52623"/>
    <x v="1"/>
    <n v="19"/>
    <x v="0"/>
    <n v="1"/>
    <n v="8"/>
    <s v="Credit Card"/>
    <s v="Male"/>
    <n v="2"/>
    <n v="3"/>
    <x v="3"/>
    <n v="1"/>
    <x v="2"/>
    <n v="8"/>
    <x v="0"/>
    <n v="15"/>
    <n v="2"/>
    <n v="2"/>
    <n v="2"/>
    <n v="293.27999999999997"/>
    <x v="2"/>
    <x v="2"/>
  </r>
  <r>
    <n v="52624"/>
    <x v="1"/>
    <n v="9"/>
    <x v="0"/>
    <n v="1"/>
    <n v="16"/>
    <s v="Debit Card"/>
    <s v="Male"/>
    <n v="2"/>
    <n v="3"/>
    <x v="4"/>
    <n v="5"/>
    <x v="2"/>
    <n v="8"/>
    <x v="0"/>
    <n v="13"/>
    <n v="2"/>
    <n v="5"/>
    <n v="7"/>
    <n v="183.21"/>
    <x v="1"/>
    <x v="0"/>
  </r>
  <r>
    <n v="52625"/>
    <x v="0"/>
    <n v="7"/>
    <x v="2"/>
    <n v="1"/>
    <n v="14"/>
    <s v="CC"/>
    <s v="Male"/>
    <n v="3"/>
    <n v="3"/>
    <x v="1"/>
    <n v="4"/>
    <x v="2"/>
    <n v="2"/>
    <x v="0"/>
    <n v="12"/>
    <n v="2"/>
    <n v="2"/>
    <n v="3"/>
    <n v="123.41999999999999"/>
    <x v="1"/>
    <x v="1"/>
  </r>
  <r>
    <n v="52626"/>
    <x v="1"/>
    <n v="10"/>
    <x v="1"/>
    <n v="2"/>
    <n v="14"/>
    <s v="UPI"/>
    <s v="Male"/>
    <n v="2"/>
    <n v="3"/>
    <x v="0"/>
    <n v="4"/>
    <x v="2"/>
    <n v="3"/>
    <x v="1"/>
    <n v="13"/>
    <n v="3"/>
    <n v="4"/>
    <n v="7"/>
    <n v="140.71"/>
    <x v="1"/>
    <x v="1"/>
  </r>
  <r>
    <n v="52627"/>
    <x v="0"/>
    <n v="0"/>
    <x v="0"/>
    <n v="3"/>
    <n v="33"/>
    <s v="Debit Card"/>
    <s v="Male"/>
    <n v="2"/>
    <n v="3"/>
    <x v="0"/>
    <n v="1"/>
    <x v="0"/>
    <n v="2"/>
    <x v="0"/>
    <n v="18"/>
    <n v="3"/>
    <n v="7"/>
    <n v="7"/>
    <n v="158.13"/>
    <x v="0"/>
    <x v="0"/>
  </r>
  <r>
    <n v="52628"/>
    <x v="1"/>
    <n v="6"/>
    <x v="1"/>
    <n v="1"/>
    <n v="14"/>
    <s v="Debit Card"/>
    <s v="Male"/>
    <n v="3"/>
    <n v="1"/>
    <x v="1"/>
    <n v="5"/>
    <x v="2"/>
    <n v="7"/>
    <x v="1"/>
    <n v="19"/>
    <n v="3"/>
    <n v="7"/>
    <n v="6"/>
    <n v="131.43"/>
    <x v="0"/>
    <x v="1"/>
  </r>
  <r>
    <n v="52629"/>
    <x v="1"/>
    <n v="9"/>
    <x v="1"/>
    <n v="1"/>
    <n v="7"/>
    <s v="Debit Card"/>
    <s v="Male"/>
    <n v="2"/>
    <n v="3"/>
    <x v="1"/>
    <n v="1"/>
    <x v="2"/>
    <n v="2"/>
    <x v="1"/>
    <n v="11"/>
    <n v="0"/>
    <n v="1"/>
    <n v="3"/>
    <n v="120.44"/>
    <x v="1"/>
    <x v="1"/>
  </r>
  <r>
    <n v="52630"/>
    <x v="1"/>
    <n v="12"/>
    <x v="0"/>
    <n v="1"/>
    <n v="16"/>
    <s v="Credit Card"/>
    <s v="Male"/>
    <n v="3"/>
    <n v="3"/>
    <x v="4"/>
    <n v="3"/>
    <x v="0"/>
    <n v="8"/>
    <x v="1"/>
    <n v="21"/>
    <n v="2"/>
    <n v="2"/>
    <n v="2"/>
    <n v="234.64"/>
    <x v="1"/>
    <x v="0"/>
  </r>
  <r>
    <n v="52631"/>
    <x v="1"/>
    <n v="19"/>
    <x v="2"/>
    <n v="3"/>
    <n v="32"/>
    <s v="Debit Card"/>
    <s v="Male"/>
    <n v="3"/>
    <n v="4"/>
    <x v="0"/>
    <n v="4"/>
    <x v="0"/>
    <n v="9"/>
    <x v="1"/>
    <n v="15"/>
    <n v="1"/>
    <n v="2"/>
    <n v="2"/>
    <n v="179.91"/>
    <x v="2"/>
    <x v="0"/>
  </r>
  <r>
    <n v="52632"/>
    <x v="1"/>
    <n v="13"/>
    <x v="1"/>
    <n v="1"/>
    <n v="8"/>
    <s v="Debit Card"/>
    <s v="Female"/>
    <n v="3"/>
    <n v="3"/>
    <x v="1"/>
    <n v="5"/>
    <x v="2"/>
    <n v="5"/>
    <x v="1"/>
    <n v="17"/>
    <n v="1"/>
    <n v="1"/>
    <n v="2"/>
    <n v="133.77000000000001"/>
    <x v="2"/>
    <x v="1"/>
  </r>
  <r>
    <n v="52633"/>
    <x v="1"/>
    <n v="15"/>
    <x v="0"/>
    <n v="1"/>
    <n v="19"/>
    <s v="Credit Card"/>
    <s v="Male"/>
    <n v="3"/>
    <n v="1"/>
    <x v="0"/>
    <n v="5"/>
    <x v="2"/>
    <n v="6"/>
    <x v="1"/>
    <n v="18"/>
    <n v="1"/>
    <n v="1"/>
    <n v="0"/>
    <n v="155.38"/>
    <x v="2"/>
    <x v="0"/>
  </r>
  <r>
    <n v="52634"/>
    <x v="1"/>
    <n v="8"/>
    <x v="2"/>
    <n v="1"/>
    <n v="8"/>
    <s v="Credit Card"/>
    <s v="Male"/>
    <n v="2"/>
    <n v="3"/>
    <x v="0"/>
    <n v="1"/>
    <x v="2"/>
    <n v="3"/>
    <x v="1"/>
    <n v="14"/>
    <n v="1"/>
    <n v="1"/>
    <n v="7"/>
    <n v="157.62"/>
    <x v="1"/>
    <x v="0"/>
  </r>
  <r>
    <n v="52635"/>
    <x v="1"/>
    <n v="11"/>
    <x v="2"/>
    <n v="2"/>
    <n v="14"/>
    <s v="UPI"/>
    <s v="Male"/>
    <n v="3"/>
    <n v="3"/>
    <x v="1"/>
    <n v="4"/>
    <x v="2"/>
    <n v="6"/>
    <x v="1"/>
    <n v="13"/>
    <n v="2"/>
    <n v="3"/>
    <n v="8"/>
    <n v="125.91999999999999"/>
    <x v="1"/>
    <x v="1"/>
  </r>
  <r>
    <n v="52636"/>
    <x v="0"/>
    <n v="0"/>
    <x v="2"/>
    <n v="1"/>
    <n v="15"/>
    <s v="Debit Card"/>
    <s v="Male"/>
    <n v="3"/>
    <n v="3"/>
    <x v="0"/>
    <n v="5"/>
    <x v="2"/>
    <n v="5"/>
    <x v="1"/>
    <n v="17"/>
    <n v="0"/>
    <n v="1"/>
    <n v="7"/>
    <n v="153.46"/>
    <x v="0"/>
    <x v="0"/>
  </r>
  <r>
    <n v="52637"/>
    <x v="0"/>
    <n v="0"/>
    <x v="1"/>
    <n v="1"/>
    <n v="16"/>
    <s v="Credit Card"/>
    <s v="Male"/>
    <n v="2"/>
    <n v="3"/>
    <x v="0"/>
    <n v="5"/>
    <x v="0"/>
    <n v="2"/>
    <x v="1"/>
    <n v="15"/>
    <n v="0"/>
    <n v="1"/>
    <n v="8"/>
    <n v="142.13"/>
    <x v="0"/>
    <x v="1"/>
  </r>
  <r>
    <n v="52638"/>
    <x v="1"/>
    <n v="12"/>
    <x v="2"/>
    <n v="3"/>
    <n v="26"/>
    <s v="Debit Card"/>
    <s v="Male"/>
    <n v="2"/>
    <n v="3"/>
    <x v="0"/>
    <n v="1"/>
    <x v="2"/>
    <n v="3"/>
    <x v="1"/>
    <n v="18"/>
    <n v="1"/>
    <n v="2"/>
    <n v="2"/>
    <n v="141.27000000000001"/>
    <x v="1"/>
    <x v="1"/>
  </r>
  <r>
    <n v="52639"/>
    <x v="1"/>
    <n v="16"/>
    <x v="2"/>
    <n v="1"/>
    <n v="14"/>
    <s v="Debit Card"/>
    <s v="Male"/>
    <n v="2"/>
    <n v="3"/>
    <x v="1"/>
    <n v="3"/>
    <x v="0"/>
    <n v="5"/>
    <x v="1"/>
    <n v="13"/>
    <n v="1"/>
    <n v="1"/>
    <n v="2"/>
    <n v="124.38"/>
    <x v="2"/>
    <x v="1"/>
  </r>
  <r>
    <n v="52640"/>
    <x v="1"/>
    <n v="14"/>
    <x v="0"/>
    <n v="1"/>
    <n v="11"/>
    <s v="Debit Card"/>
    <s v="Male"/>
    <n v="2"/>
    <n v="1"/>
    <x v="0"/>
    <n v="4"/>
    <x v="0"/>
    <n v="4"/>
    <x v="1"/>
    <n v="12"/>
    <n v="0"/>
    <n v="1"/>
    <n v="2"/>
    <n v="168.7"/>
    <x v="2"/>
    <x v="0"/>
  </r>
  <r>
    <n v="52641"/>
    <x v="1"/>
    <n v="14"/>
    <x v="0"/>
    <n v="3"/>
    <n v="10"/>
    <s v="E wallet"/>
    <s v="Female"/>
    <n v="2"/>
    <n v="3"/>
    <x v="4"/>
    <n v="3"/>
    <x v="2"/>
    <n v="1"/>
    <x v="0"/>
    <n v="13"/>
    <n v="5"/>
    <n v="13"/>
    <n v="5"/>
    <n v="204.47"/>
    <x v="2"/>
    <x v="0"/>
  </r>
  <r>
    <n v="52642"/>
    <x v="1"/>
    <n v="3"/>
    <x v="0"/>
    <n v="1"/>
    <n v="16"/>
    <s v="Credit Card"/>
    <s v="Female"/>
    <n v="3"/>
    <n v="3"/>
    <x v="4"/>
    <n v="3"/>
    <x v="0"/>
    <n v="10"/>
    <x v="1"/>
    <n v="14"/>
    <n v="0"/>
    <n v="1"/>
    <n v="2"/>
    <n v="196.67"/>
    <x v="0"/>
    <x v="0"/>
  </r>
  <r>
    <n v="52643"/>
    <x v="0"/>
    <n v="9"/>
    <x v="1"/>
    <n v="2"/>
    <n v="26"/>
    <s v="CC"/>
    <s v="Female"/>
    <n v="3"/>
    <n v="3"/>
    <x v="1"/>
    <n v="4"/>
    <x v="2"/>
    <n v="1"/>
    <x v="0"/>
    <n v="11"/>
    <n v="0"/>
    <n v="1"/>
    <n v="4"/>
    <n v="121.47999999999999"/>
    <x v="1"/>
    <x v="1"/>
  </r>
  <r>
    <n v="52644"/>
    <x v="0"/>
    <n v="9"/>
    <x v="0"/>
    <n v="1"/>
    <n v="27"/>
    <s v="Credit Card"/>
    <s v="Female"/>
    <n v="3"/>
    <n v="3"/>
    <x v="0"/>
    <n v="4"/>
    <x v="2"/>
    <n v="5"/>
    <x v="1"/>
    <n v="22"/>
    <n v="3"/>
    <n v="3"/>
    <n v="7"/>
    <n v="189.26"/>
    <x v="1"/>
    <x v="0"/>
  </r>
  <r>
    <n v="52645"/>
    <x v="1"/>
    <n v="13"/>
    <x v="0"/>
    <n v="1"/>
    <n v="7"/>
    <s v="Debit Card"/>
    <s v="Female"/>
    <n v="2"/>
    <n v="3"/>
    <x v="0"/>
    <n v="1"/>
    <x v="2"/>
    <n v="5"/>
    <x v="1"/>
    <n v="17"/>
    <n v="0"/>
    <n v="1"/>
    <n v="3"/>
    <n v="165.13"/>
    <x v="2"/>
    <x v="0"/>
  </r>
  <r>
    <n v="52646"/>
    <x v="1"/>
    <n v="7"/>
    <x v="0"/>
    <n v="3"/>
    <n v="14"/>
    <s v="COD"/>
    <s v="Male"/>
    <n v="3"/>
    <n v="1"/>
    <x v="0"/>
    <n v="3"/>
    <x v="2"/>
    <n v="2"/>
    <x v="1"/>
    <n v="21"/>
    <n v="2"/>
    <n v="4"/>
    <n v="8"/>
    <n v="167.99"/>
    <x v="1"/>
    <x v="0"/>
  </r>
  <r>
    <n v="52647"/>
    <x v="1"/>
    <n v="30"/>
    <x v="2"/>
    <n v="3"/>
    <n v="8"/>
    <s v="Credit Card"/>
    <s v="Male"/>
    <n v="2"/>
    <n v="3"/>
    <x v="5"/>
    <n v="4"/>
    <x v="2"/>
    <n v="5"/>
    <x v="1"/>
    <n v="22"/>
    <n v="1"/>
    <n v="14"/>
    <n v="14"/>
    <n v="262.91000000000003"/>
    <x v="3"/>
    <x v="2"/>
  </r>
  <r>
    <n v="52648"/>
    <x v="1"/>
    <n v="8"/>
    <x v="1"/>
    <n v="1"/>
    <n v="29"/>
    <s v="CC"/>
    <s v="Male"/>
    <n v="3"/>
    <n v="5"/>
    <x v="1"/>
    <n v="3"/>
    <x v="2"/>
    <n v="1"/>
    <x v="1"/>
    <n v="16"/>
    <n v="0"/>
    <n v="1"/>
    <n v="3"/>
    <n v="127.05000000000001"/>
    <x v="1"/>
    <x v="1"/>
  </r>
  <r>
    <n v="52649"/>
    <x v="1"/>
    <n v="20"/>
    <x v="0"/>
    <n v="1"/>
    <n v="10"/>
    <s v="Debit Card"/>
    <s v="Female"/>
    <n v="3"/>
    <n v="4"/>
    <x v="4"/>
    <n v="4"/>
    <x v="2"/>
    <n v="9"/>
    <x v="0"/>
    <n v="12"/>
    <n v="5"/>
    <n v="14"/>
    <n v="10"/>
    <n v="203.33"/>
    <x v="2"/>
    <x v="0"/>
  </r>
  <r>
    <n v="52650"/>
    <x v="1"/>
    <n v="13"/>
    <x v="1"/>
    <n v="1"/>
    <n v="18"/>
    <s v="Debit Card"/>
    <s v="Female"/>
    <n v="2"/>
    <n v="3"/>
    <x v="0"/>
    <n v="5"/>
    <x v="2"/>
    <n v="3"/>
    <x v="1"/>
    <n v="12"/>
    <n v="1"/>
    <n v="7"/>
    <n v="7"/>
    <n v="144.47999999999999"/>
    <x v="2"/>
    <x v="1"/>
  </r>
  <r>
    <n v="52651"/>
    <x v="1"/>
    <n v="27"/>
    <x v="0"/>
    <n v="1"/>
    <n v="13"/>
    <s v="Credit Card"/>
    <s v="Female"/>
    <n v="3"/>
    <n v="3"/>
    <x v="0"/>
    <n v="1"/>
    <x v="2"/>
    <n v="5"/>
    <x v="1"/>
    <n v="15"/>
    <n v="1"/>
    <n v="1"/>
    <n v="7"/>
    <n v="168.54"/>
    <x v="3"/>
    <x v="0"/>
  </r>
  <r>
    <n v="52652"/>
    <x v="1"/>
    <n v="4"/>
    <x v="2"/>
    <n v="3"/>
    <n v="13"/>
    <s v="E wallet"/>
    <s v="Female"/>
    <n v="3"/>
    <n v="3"/>
    <x v="4"/>
    <n v="5"/>
    <x v="2"/>
    <n v="3"/>
    <x v="1"/>
    <n v="14"/>
    <n v="2"/>
    <n v="2"/>
    <n v="2"/>
    <n v="196.37"/>
    <x v="0"/>
    <x v="0"/>
  </r>
  <r>
    <n v="52653"/>
    <x v="1"/>
    <n v="1"/>
    <x v="1"/>
    <n v="1"/>
    <n v="7"/>
    <s v="Credit Card"/>
    <s v="Female"/>
    <n v="3"/>
    <n v="3"/>
    <x v="2"/>
    <n v="5"/>
    <x v="2"/>
    <n v="2"/>
    <x v="1"/>
    <n v="25"/>
    <n v="1"/>
    <n v="1"/>
    <n v="2"/>
    <n v="135.91"/>
    <x v="0"/>
    <x v="1"/>
  </r>
  <r>
    <n v="52654"/>
    <x v="1"/>
    <n v="11"/>
    <x v="0"/>
    <n v="3"/>
    <n v="8"/>
    <s v="E wallet"/>
    <s v="Female"/>
    <n v="3"/>
    <n v="5"/>
    <x v="0"/>
    <n v="1"/>
    <x v="2"/>
    <n v="3"/>
    <x v="0"/>
    <n v="20"/>
    <n v="0"/>
    <n v="1"/>
    <n v="3"/>
    <n v="154.05000000000001"/>
    <x v="1"/>
    <x v="0"/>
  </r>
  <r>
    <n v="52655"/>
    <x v="1"/>
    <n v="0"/>
    <x v="1"/>
    <n v="3"/>
    <n v="16"/>
    <s v="Credit Card"/>
    <s v="Male"/>
    <n v="2"/>
    <n v="3"/>
    <x v="0"/>
    <n v="1"/>
    <x v="0"/>
    <n v="2"/>
    <x v="1"/>
    <n v="13"/>
    <n v="1"/>
    <n v="1"/>
    <n v="2"/>
    <n v="146.84"/>
    <x v="0"/>
    <x v="1"/>
  </r>
  <r>
    <n v="52656"/>
    <x v="1"/>
    <n v="30"/>
    <x v="2"/>
    <n v="1"/>
    <n v="21"/>
    <s v="Debit Card"/>
    <s v="Male"/>
    <n v="2"/>
    <n v="3"/>
    <x v="5"/>
    <n v="3"/>
    <x v="2"/>
    <n v="3"/>
    <x v="0"/>
    <n v="14"/>
    <n v="2"/>
    <n v="2"/>
    <n v="2"/>
    <n v="257.87"/>
    <x v="3"/>
    <x v="2"/>
  </r>
  <r>
    <n v="52657"/>
    <x v="1"/>
    <n v="9"/>
    <x v="2"/>
    <n v="1"/>
    <n v="20"/>
    <s v="Credit Card"/>
    <s v="Female"/>
    <n v="2"/>
    <n v="3"/>
    <x v="2"/>
    <n v="3"/>
    <x v="0"/>
    <n v="2"/>
    <x v="1"/>
    <n v="16"/>
    <n v="1"/>
    <n v="1"/>
    <n v="0"/>
    <n v="115.13999999999999"/>
    <x v="1"/>
    <x v="1"/>
  </r>
  <r>
    <n v="52658"/>
    <x v="0"/>
    <n v="0"/>
    <x v="1"/>
    <n v="2"/>
    <n v="24"/>
    <s v="UPI"/>
    <s v="Male"/>
    <n v="3"/>
    <n v="1"/>
    <x v="1"/>
    <n v="5"/>
    <x v="2"/>
    <n v="1"/>
    <x v="1"/>
    <n v="17"/>
    <n v="1"/>
    <n v="1"/>
    <n v="0"/>
    <n v="129.56"/>
    <x v="0"/>
    <x v="1"/>
  </r>
  <r>
    <n v="52659"/>
    <x v="0"/>
    <n v="0"/>
    <x v="1"/>
    <n v="2"/>
    <n v="14"/>
    <s v="UPI"/>
    <s v="Male"/>
    <n v="2"/>
    <n v="4"/>
    <x v="1"/>
    <n v="5"/>
    <x v="2"/>
    <n v="5"/>
    <x v="0"/>
    <n v="15"/>
    <n v="2"/>
    <n v="2"/>
    <n v="0"/>
    <n v="123.35"/>
    <x v="0"/>
    <x v="1"/>
  </r>
  <r>
    <n v="52660"/>
    <x v="1"/>
    <n v="18"/>
    <x v="2"/>
    <n v="3"/>
    <n v="8"/>
    <s v="Debit Card"/>
    <s v="Female"/>
    <n v="3"/>
    <n v="3"/>
    <x v="0"/>
    <n v="3"/>
    <x v="2"/>
    <n v="5"/>
    <x v="1"/>
    <n v="22"/>
    <n v="3"/>
    <n v="5"/>
    <n v="7"/>
    <n v="151.54"/>
    <x v="2"/>
    <x v="0"/>
  </r>
  <r>
    <n v="52661"/>
    <x v="1"/>
    <n v="9"/>
    <x v="0"/>
    <n v="1"/>
    <n v="8"/>
    <s v="UPI"/>
    <s v="Female"/>
    <n v="3"/>
    <n v="3"/>
    <x v="0"/>
    <n v="4"/>
    <x v="2"/>
    <n v="5"/>
    <x v="0"/>
    <n v="22"/>
    <n v="1"/>
    <n v="1"/>
    <n v="0"/>
    <n v="169.62"/>
    <x v="1"/>
    <x v="0"/>
  </r>
  <r>
    <n v="52662"/>
    <x v="1"/>
    <n v="16"/>
    <x v="2"/>
    <n v="3"/>
    <n v="8"/>
    <s v="Debit Card"/>
    <s v="Male"/>
    <n v="3"/>
    <n v="3"/>
    <x v="0"/>
    <n v="1"/>
    <x v="2"/>
    <n v="2"/>
    <x v="1"/>
    <n v="20"/>
    <n v="7"/>
    <n v="7"/>
    <n v="7"/>
    <n v="156.75"/>
    <x v="2"/>
    <x v="0"/>
  </r>
  <r>
    <n v="52663"/>
    <x v="1"/>
    <n v="0"/>
    <x v="2"/>
    <n v="1"/>
    <n v="14"/>
    <s v="Debit Card"/>
    <s v="Female"/>
    <n v="2"/>
    <n v="3"/>
    <x v="1"/>
    <n v="1"/>
    <x v="0"/>
    <n v="1"/>
    <x v="0"/>
    <n v="14"/>
    <n v="1"/>
    <n v="1"/>
    <n v="2"/>
    <n v="123.78999999999999"/>
    <x v="0"/>
    <x v="1"/>
  </r>
  <r>
    <n v="52664"/>
    <x v="1"/>
    <n v="2"/>
    <x v="2"/>
    <n v="1"/>
    <n v="26"/>
    <s v="Credit Card"/>
    <s v="Male"/>
    <n v="2"/>
    <n v="3"/>
    <x v="2"/>
    <n v="1"/>
    <x v="2"/>
    <n v="2"/>
    <x v="1"/>
    <n v="13"/>
    <n v="1"/>
    <n v="3"/>
    <n v="10"/>
    <n v="138.12"/>
    <x v="0"/>
    <x v="1"/>
  </r>
  <r>
    <n v="52665"/>
    <x v="1"/>
    <n v="5"/>
    <x v="2"/>
    <n v="3"/>
    <n v="16"/>
    <s v="E wallet"/>
    <s v="Male"/>
    <n v="3"/>
    <n v="3"/>
    <x v="0"/>
    <n v="1"/>
    <x v="0"/>
    <n v="9"/>
    <x v="1"/>
    <n v="13"/>
    <n v="0"/>
    <n v="1"/>
    <n v="0"/>
    <n v="146.47999999999999"/>
    <x v="0"/>
    <x v="1"/>
  </r>
  <r>
    <n v="52666"/>
    <x v="1"/>
    <n v="15"/>
    <x v="2"/>
    <n v="1"/>
    <n v="16"/>
    <s v="COD"/>
    <s v="Male"/>
    <n v="3"/>
    <n v="3"/>
    <x v="1"/>
    <n v="3"/>
    <x v="2"/>
    <n v="4"/>
    <x v="1"/>
    <n v="22"/>
    <n v="3"/>
    <n v="3"/>
    <n v="3"/>
    <n v="129.36000000000001"/>
    <x v="2"/>
    <x v="1"/>
  </r>
  <r>
    <n v="52667"/>
    <x v="1"/>
    <n v="9"/>
    <x v="1"/>
    <n v="1"/>
    <n v="15"/>
    <s v="Debit Card"/>
    <s v="Female"/>
    <n v="3"/>
    <n v="3"/>
    <x v="1"/>
    <n v="3"/>
    <x v="0"/>
    <n v="5"/>
    <x v="1"/>
    <n v="12"/>
    <n v="0"/>
    <n v="2"/>
    <n v="0"/>
    <n v="121.05000000000001"/>
    <x v="1"/>
    <x v="1"/>
  </r>
  <r>
    <n v="52668"/>
    <x v="1"/>
    <n v="19"/>
    <x v="0"/>
    <n v="1"/>
    <n v="8"/>
    <s v="Debit Card"/>
    <s v="Male"/>
    <n v="2"/>
    <n v="3"/>
    <x v="4"/>
    <n v="1"/>
    <x v="2"/>
    <n v="4"/>
    <x v="1"/>
    <n v="14"/>
    <n v="0"/>
    <n v="4"/>
    <n v="7"/>
    <n v="185.78"/>
    <x v="2"/>
    <x v="0"/>
  </r>
  <r>
    <n v="52669"/>
    <x v="1"/>
    <n v="1"/>
    <x v="2"/>
    <n v="2"/>
    <n v="7"/>
    <s v="Debit Card"/>
    <s v="Male"/>
    <n v="3"/>
    <n v="3"/>
    <x v="1"/>
    <n v="1"/>
    <x v="2"/>
    <n v="2"/>
    <x v="1"/>
    <n v="15"/>
    <n v="1"/>
    <n v="2"/>
    <n v="2"/>
    <n v="127.06"/>
    <x v="0"/>
    <x v="1"/>
  </r>
  <r>
    <n v="52670"/>
    <x v="1"/>
    <n v="2"/>
    <x v="0"/>
    <n v="1"/>
    <n v="35"/>
    <s v="Debit Card"/>
    <s v="Male"/>
    <n v="3"/>
    <n v="5"/>
    <x v="0"/>
    <n v="3"/>
    <x v="2"/>
    <n v="9"/>
    <x v="1"/>
    <n v="17"/>
    <n v="0"/>
    <n v="1"/>
    <n v="6"/>
    <n v="163.84"/>
    <x v="0"/>
    <x v="0"/>
  </r>
  <r>
    <n v="52671"/>
    <x v="1"/>
    <n v="15"/>
    <x v="1"/>
    <n v="1"/>
    <n v="14"/>
    <s v="Debit Card"/>
    <s v="Male"/>
    <n v="2"/>
    <n v="3"/>
    <x v="2"/>
    <n v="3"/>
    <x v="0"/>
    <n v="5"/>
    <x v="1"/>
    <n v="13"/>
    <n v="1"/>
    <n v="1"/>
    <n v="0"/>
    <n v="139.68"/>
    <x v="2"/>
    <x v="1"/>
  </r>
  <r>
    <n v="52672"/>
    <x v="0"/>
    <n v="0"/>
    <x v="0"/>
    <n v="3"/>
    <n v="8"/>
    <s v="E wallet"/>
    <s v="Male"/>
    <n v="2"/>
    <n v="4"/>
    <x v="0"/>
    <n v="4"/>
    <x v="0"/>
    <n v="8"/>
    <x v="0"/>
    <n v="12"/>
    <n v="1"/>
    <n v="2"/>
    <n v="2"/>
    <n v="199.07"/>
    <x v="0"/>
    <x v="0"/>
  </r>
  <r>
    <n v="52673"/>
    <x v="1"/>
    <n v="19"/>
    <x v="0"/>
    <n v="3"/>
    <n v="9"/>
    <s v="Cash on Delivery"/>
    <s v="Female"/>
    <n v="2"/>
    <n v="1"/>
    <x v="5"/>
    <n v="5"/>
    <x v="2"/>
    <n v="3"/>
    <x v="1"/>
    <n v="12"/>
    <n v="2"/>
    <n v="2"/>
    <n v="8"/>
    <n v="232.25"/>
    <x v="2"/>
    <x v="0"/>
  </r>
  <r>
    <n v="52674"/>
    <x v="1"/>
    <n v="0"/>
    <x v="1"/>
    <n v="3"/>
    <n v="29"/>
    <s v="Credit Card"/>
    <s v="Female"/>
    <n v="2"/>
    <n v="4"/>
    <x v="0"/>
    <n v="3"/>
    <x v="2"/>
    <n v="2"/>
    <x v="1"/>
    <n v="21"/>
    <n v="3"/>
    <n v="5"/>
    <n v="8"/>
    <n v="135.4"/>
    <x v="0"/>
    <x v="1"/>
  </r>
  <r>
    <n v="52675"/>
    <x v="1"/>
    <n v="2"/>
    <x v="1"/>
    <n v="2"/>
    <n v="12"/>
    <s v="CC"/>
    <s v="Male"/>
    <n v="3"/>
    <n v="4"/>
    <x v="1"/>
    <n v="4"/>
    <x v="2"/>
    <n v="2"/>
    <x v="1"/>
    <n v="11"/>
    <n v="1"/>
    <n v="1"/>
    <n v="0"/>
    <n v="128.04"/>
    <x v="0"/>
    <x v="1"/>
  </r>
  <r>
    <n v="52676"/>
    <x v="1"/>
    <n v="16"/>
    <x v="0"/>
    <n v="1"/>
    <n v="12"/>
    <s v="Credit Card"/>
    <s v="Female"/>
    <n v="2"/>
    <n v="4"/>
    <x v="3"/>
    <n v="3"/>
    <x v="2"/>
    <n v="8"/>
    <x v="1"/>
    <n v="15"/>
    <n v="6"/>
    <n v="6"/>
    <n v="14"/>
    <n v="293.92"/>
    <x v="2"/>
    <x v="2"/>
  </r>
  <r>
    <n v="52677"/>
    <x v="1"/>
    <n v="21"/>
    <x v="0"/>
    <n v="1"/>
    <n v="16"/>
    <s v="Debit Card"/>
    <s v="Male"/>
    <n v="3"/>
    <n v="4"/>
    <x v="3"/>
    <n v="4"/>
    <x v="2"/>
    <n v="5"/>
    <x v="1"/>
    <n v="15"/>
    <n v="3"/>
    <n v="12"/>
    <n v="9"/>
    <n v="296.64999999999998"/>
    <x v="2"/>
    <x v="2"/>
  </r>
  <r>
    <n v="52678"/>
    <x v="0"/>
    <n v="0"/>
    <x v="2"/>
    <n v="1"/>
    <n v="14"/>
    <s v="Debit Card"/>
    <s v="Male"/>
    <n v="3"/>
    <n v="4"/>
    <x v="1"/>
    <n v="1"/>
    <x v="0"/>
    <n v="2"/>
    <x v="0"/>
    <n v="24"/>
    <n v="1"/>
    <n v="1"/>
    <n v="0"/>
    <n v="124.38999999999999"/>
    <x v="0"/>
    <x v="1"/>
  </r>
  <r>
    <n v="52679"/>
    <x v="0"/>
    <n v="9"/>
    <x v="0"/>
    <n v="3"/>
    <n v="16"/>
    <s v="Debit Card"/>
    <s v="Female"/>
    <n v="3"/>
    <n v="3"/>
    <x v="4"/>
    <n v="4"/>
    <x v="2"/>
    <n v="6"/>
    <x v="1"/>
    <n v="21"/>
    <n v="1"/>
    <n v="1"/>
    <n v="7"/>
    <n v="173.14"/>
    <x v="1"/>
    <x v="0"/>
  </r>
  <r>
    <n v="52680"/>
    <x v="1"/>
    <n v="0"/>
    <x v="2"/>
    <n v="1"/>
    <n v="21"/>
    <s v="Debit Card"/>
    <s v="Female"/>
    <n v="3"/>
    <n v="4"/>
    <x v="2"/>
    <n v="5"/>
    <x v="2"/>
    <n v="1"/>
    <x v="1"/>
    <n v="19"/>
    <n v="0"/>
    <n v="7"/>
    <n v="3"/>
    <n v="147.74"/>
    <x v="0"/>
    <x v="1"/>
  </r>
  <r>
    <n v="52681"/>
    <x v="1"/>
    <n v="12"/>
    <x v="1"/>
    <n v="1"/>
    <n v="25"/>
    <s v="UPI"/>
    <s v="Male"/>
    <n v="2"/>
    <n v="3"/>
    <x v="0"/>
    <n v="1"/>
    <x v="2"/>
    <n v="9"/>
    <x v="1"/>
    <n v="14"/>
    <n v="0"/>
    <n v="2"/>
    <n v="2"/>
    <n v="139.02000000000001"/>
    <x v="1"/>
    <x v="1"/>
  </r>
  <r>
    <n v="52682"/>
    <x v="1"/>
    <n v="28"/>
    <x v="1"/>
    <n v="1"/>
    <n v="8"/>
    <s v="COD"/>
    <s v="Male"/>
    <n v="3"/>
    <n v="4"/>
    <x v="1"/>
    <n v="1"/>
    <x v="2"/>
    <n v="9"/>
    <x v="1"/>
    <n v="20"/>
    <n v="1"/>
    <n v="1"/>
    <n v="4"/>
    <n v="126.62"/>
    <x v="3"/>
    <x v="1"/>
  </r>
  <r>
    <n v="52683"/>
    <x v="1"/>
    <n v="1"/>
    <x v="1"/>
    <n v="3"/>
    <n v="9"/>
    <s v="CC"/>
    <s v="Female"/>
    <n v="3"/>
    <n v="3"/>
    <x v="1"/>
    <n v="4"/>
    <x v="2"/>
    <n v="2"/>
    <x v="1"/>
    <n v="19"/>
    <n v="1"/>
    <n v="1"/>
    <n v="0"/>
    <n v="128.56"/>
    <x v="0"/>
    <x v="1"/>
  </r>
  <r>
    <n v="52684"/>
    <x v="0"/>
    <n v="0"/>
    <x v="0"/>
    <n v="3"/>
    <n v="15"/>
    <s v="Credit Card"/>
    <s v="Male"/>
    <n v="2"/>
    <n v="3"/>
    <x v="2"/>
    <n v="1"/>
    <x v="0"/>
    <n v="2"/>
    <x v="1"/>
    <n v="13"/>
    <n v="0"/>
    <n v="1"/>
    <n v="0"/>
    <n v="110.81"/>
    <x v="0"/>
    <x v="1"/>
  </r>
  <r>
    <n v="52685"/>
    <x v="0"/>
    <n v="0"/>
    <x v="1"/>
    <n v="1"/>
    <n v="14"/>
    <s v="Debit Card"/>
    <s v="Male"/>
    <n v="3"/>
    <n v="3"/>
    <x v="1"/>
    <n v="4"/>
    <x v="0"/>
    <n v="2"/>
    <x v="0"/>
    <n v="23"/>
    <n v="1"/>
    <n v="1"/>
    <n v="0"/>
    <n v="124.72"/>
    <x v="0"/>
    <x v="1"/>
  </r>
  <r>
    <n v="52686"/>
    <x v="1"/>
    <n v="9"/>
    <x v="0"/>
    <n v="3"/>
    <n v="16"/>
    <s v="COD"/>
    <s v="Female"/>
    <n v="3"/>
    <n v="4"/>
    <x v="0"/>
    <n v="3"/>
    <x v="2"/>
    <n v="2"/>
    <x v="0"/>
    <n v="13"/>
    <n v="0"/>
    <n v="1"/>
    <n v="7"/>
    <n v="156.72999999999999"/>
    <x v="1"/>
    <x v="0"/>
  </r>
  <r>
    <n v="52687"/>
    <x v="1"/>
    <n v="4"/>
    <x v="1"/>
    <n v="1"/>
    <n v="26"/>
    <s v="Debit Card"/>
    <s v="Male"/>
    <n v="2"/>
    <n v="3"/>
    <x v="0"/>
    <n v="3"/>
    <x v="2"/>
    <n v="2"/>
    <x v="1"/>
    <n v="11"/>
    <n v="0"/>
    <n v="1"/>
    <n v="2"/>
    <n v="141.97"/>
    <x v="0"/>
    <x v="1"/>
  </r>
  <r>
    <n v="52688"/>
    <x v="1"/>
    <n v="7"/>
    <x v="0"/>
    <n v="3"/>
    <n v="10"/>
    <s v="Debit Card"/>
    <s v="Male"/>
    <n v="3"/>
    <n v="3"/>
    <x v="4"/>
    <n v="1"/>
    <x v="2"/>
    <n v="3"/>
    <x v="0"/>
    <n v="13"/>
    <n v="0"/>
    <n v="1"/>
    <n v="0"/>
    <n v="197.13"/>
    <x v="1"/>
    <x v="0"/>
  </r>
  <r>
    <n v="52689"/>
    <x v="1"/>
    <n v="9"/>
    <x v="1"/>
    <n v="1"/>
    <n v="13"/>
    <s v="Debit Card"/>
    <s v="Male"/>
    <n v="2"/>
    <n v="3"/>
    <x v="1"/>
    <n v="5"/>
    <x v="0"/>
    <n v="4"/>
    <x v="1"/>
    <n v="14"/>
    <n v="0"/>
    <n v="1"/>
    <n v="2"/>
    <n v="120.62"/>
    <x v="1"/>
    <x v="1"/>
  </r>
  <r>
    <n v="52690"/>
    <x v="1"/>
    <n v="10"/>
    <x v="1"/>
    <n v="1"/>
    <n v="13"/>
    <s v="Credit Card"/>
    <s v="Male"/>
    <n v="3"/>
    <n v="3"/>
    <x v="0"/>
    <n v="5"/>
    <x v="2"/>
    <n v="6"/>
    <x v="0"/>
    <n v="22"/>
    <n v="0"/>
    <n v="1"/>
    <n v="4"/>
    <n v="142.84"/>
    <x v="1"/>
    <x v="1"/>
  </r>
  <r>
    <n v="52691"/>
    <x v="1"/>
    <n v="8"/>
    <x v="1"/>
    <n v="1"/>
    <n v="22"/>
    <s v="UPI"/>
    <s v="Female"/>
    <n v="2"/>
    <n v="4"/>
    <x v="0"/>
    <n v="4"/>
    <x v="2"/>
    <n v="1"/>
    <x v="0"/>
    <n v="11"/>
    <n v="0"/>
    <n v="1"/>
    <n v="2"/>
    <n v="147.88"/>
    <x v="1"/>
    <x v="1"/>
  </r>
  <r>
    <n v="52692"/>
    <x v="1"/>
    <n v="18"/>
    <x v="0"/>
    <n v="1"/>
    <n v="31"/>
    <s v="Debit Card"/>
    <s v="Female"/>
    <n v="3"/>
    <n v="4"/>
    <x v="0"/>
    <n v="1"/>
    <x v="2"/>
    <n v="1"/>
    <x v="1"/>
    <n v="13"/>
    <n v="0"/>
    <n v="3"/>
    <n v="8"/>
    <n v="159.06"/>
    <x v="2"/>
    <x v="0"/>
  </r>
  <r>
    <n v="52693"/>
    <x v="1"/>
    <n v="9"/>
    <x v="2"/>
    <n v="2"/>
    <n v="8"/>
    <s v="UPI"/>
    <s v="Male"/>
    <n v="3"/>
    <n v="4"/>
    <x v="0"/>
    <n v="1"/>
    <x v="0"/>
    <n v="2"/>
    <x v="1"/>
    <n v="21"/>
    <n v="1"/>
    <n v="1"/>
    <n v="8"/>
    <n v="138.86000000000001"/>
    <x v="1"/>
    <x v="1"/>
  </r>
  <r>
    <n v="52694"/>
    <x v="1"/>
    <n v="13"/>
    <x v="0"/>
    <n v="1"/>
    <n v="7"/>
    <s v="Debit Card"/>
    <s v="Male"/>
    <n v="3"/>
    <n v="3"/>
    <x v="5"/>
    <n v="5"/>
    <x v="2"/>
    <n v="3"/>
    <x v="1"/>
    <n v="11"/>
    <n v="1"/>
    <n v="11"/>
    <n v="16"/>
    <n v="268.23"/>
    <x v="2"/>
    <x v="2"/>
  </r>
  <r>
    <n v="52695"/>
    <x v="1"/>
    <n v="0"/>
    <x v="1"/>
    <n v="1"/>
    <n v="7"/>
    <s v="Debit Card"/>
    <s v="Female"/>
    <n v="3"/>
    <n v="4"/>
    <x v="1"/>
    <n v="3"/>
    <x v="2"/>
    <n v="2"/>
    <x v="0"/>
    <n v="13"/>
    <n v="0"/>
    <n v="1"/>
    <n v="0"/>
    <n v="129.33000000000001"/>
    <x v="0"/>
    <x v="1"/>
  </r>
  <r>
    <n v="52696"/>
    <x v="1"/>
    <n v="0"/>
    <x v="0"/>
    <n v="3"/>
    <n v="8"/>
    <s v="Credit Card"/>
    <s v="Female"/>
    <n v="2"/>
    <n v="1"/>
    <x v="0"/>
    <n v="3"/>
    <x v="0"/>
    <n v="1"/>
    <x v="1"/>
    <n v="14"/>
    <n v="0"/>
    <n v="1"/>
    <n v="7"/>
    <n v="165"/>
    <x v="0"/>
    <x v="0"/>
  </r>
  <r>
    <n v="52697"/>
    <x v="1"/>
    <n v="21"/>
    <x v="2"/>
    <n v="1"/>
    <n v="28"/>
    <s v="Credit Card"/>
    <s v="Female"/>
    <n v="2"/>
    <n v="3"/>
    <x v="5"/>
    <n v="1"/>
    <x v="2"/>
    <n v="4"/>
    <x v="1"/>
    <n v="11"/>
    <n v="1"/>
    <n v="4"/>
    <n v="7"/>
    <n v="271.74"/>
    <x v="2"/>
    <x v="2"/>
  </r>
  <r>
    <n v="52698"/>
    <x v="1"/>
    <n v="17"/>
    <x v="0"/>
    <n v="1"/>
    <n v="7"/>
    <s v="Debit Card"/>
    <s v="Male"/>
    <n v="3"/>
    <n v="1"/>
    <x v="0"/>
    <n v="5"/>
    <x v="2"/>
    <n v="3"/>
    <x v="1"/>
    <n v="15"/>
    <n v="1"/>
    <n v="2"/>
    <n v="2"/>
    <n v="150.33000000000001"/>
    <x v="2"/>
    <x v="0"/>
  </r>
  <r>
    <n v="52699"/>
    <x v="0"/>
    <n v="9"/>
    <x v="2"/>
    <n v="1"/>
    <n v="22"/>
    <s v="COD"/>
    <s v="Male"/>
    <n v="2"/>
    <n v="5"/>
    <x v="1"/>
    <n v="5"/>
    <x v="2"/>
    <n v="2"/>
    <x v="0"/>
    <n v="23"/>
    <n v="0"/>
    <n v="3"/>
    <n v="0"/>
    <n v="123.07"/>
    <x v="1"/>
    <x v="1"/>
  </r>
  <r>
    <n v="52700"/>
    <x v="0"/>
    <n v="19"/>
    <x v="1"/>
    <n v="1"/>
    <n v="14"/>
    <s v="Debit Card"/>
    <s v="Male"/>
    <n v="3"/>
    <n v="3"/>
    <x v="1"/>
    <n v="1"/>
    <x v="0"/>
    <n v="2"/>
    <x v="1"/>
    <n v="16"/>
    <n v="0"/>
    <n v="1"/>
    <n v="0"/>
    <n v="125.87"/>
    <x v="2"/>
    <x v="1"/>
  </r>
  <r>
    <n v="52701"/>
    <x v="1"/>
    <n v="9"/>
    <x v="0"/>
    <n v="3"/>
    <n v="23"/>
    <s v="E wallet"/>
    <s v="Male"/>
    <n v="2"/>
    <n v="4"/>
    <x v="0"/>
    <n v="4"/>
    <x v="2"/>
    <n v="3"/>
    <x v="1"/>
    <n v="16"/>
    <n v="1"/>
    <n v="1"/>
    <n v="3"/>
    <n v="155.07"/>
    <x v="1"/>
    <x v="0"/>
  </r>
  <r>
    <n v="52702"/>
    <x v="1"/>
    <n v="14"/>
    <x v="1"/>
    <n v="3"/>
    <n v="14"/>
    <s v="E wallet"/>
    <s v="Female"/>
    <n v="2"/>
    <n v="3"/>
    <x v="0"/>
    <n v="4"/>
    <x v="2"/>
    <n v="6"/>
    <x v="1"/>
    <n v="21"/>
    <n v="0"/>
    <n v="1"/>
    <n v="4"/>
    <n v="143.93"/>
    <x v="2"/>
    <x v="1"/>
  </r>
  <r>
    <n v="52703"/>
    <x v="1"/>
    <n v="15"/>
    <x v="0"/>
    <n v="1"/>
    <n v="12"/>
    <s v="Credit Card"/>
    <s v="Male"/>
    <n v="2"/>
    <n v="3"/>
    <x v="4"/>
    <n v="5"/>
    <x v="2"/>
    <n v="10"/>
    <x v="1"/>
    <n v="13"/>
    <n v="5"/>
    <n v="2"/>
    <n v="7"/>
    <n v="233.48000000000002"/>
    <x v="2"/>
    <x v="0"/>
  </r>
  <r>
    <n v="52704"/>
    <x v="1"/>
    <n v="4"/>
    <x v="0"/>
    <n v="3"/>
    <n v="16"/>
    <s v="Credit Card"/>
    <s v="Female"/>
    <n v="2"/>
    <n v="3"/>
    <x v="0"/>
    <n v="1"/>
    <x v="2"/>
    <n v="3"/>
    <x v="0"/>
    <n v="11"/>
    <n v="1"/>
    <n v="1"/>
    <n v="4"/>
    <n v="165.83"/>
    <x v="0"/>
    <x v="0"/>
  </r>
  <r>
    <n v="52705"/>
    <x v="1"/>
    <n v="7"/>
    <x v="0"/>
    <n v="3"/>
    <n v="9"/>
    <s v="Credit Card"/>
    <s v="Female"/>
    <n v="3"/>
    <n v="4"/>
    <x v="0"/>
    <n v="1"/>
    <x v="2"/>
    <n v="4"/>
    <x v="0"/>
    <n v="12"/>
    <n v="0"/>
    <n v="1"/>
    <n v="1"/>
    <n v="181.03"/>
    <x v="1"/>
    <x v="0"/>
  </r>
  <r>
    <n v="52706"/>
    <x v="1"/>
    <n v="4"/>
    <x v="1"/>
    <n v="1"/>
    <n v="10"/>
    <s v="Credit Card"/>
    <s v="Female"/>
    <n v="3"/>
    <n v="1"/>
    <x v="2"/>
    <n v="3"/>
    <x v="2"/>
    <n v="9"/>
    <x v="1"/>
    <n v="12"/>
    <n v="1"/>
    <n v="2"/>
    <n v="2"/>
    <n v="139.78"/>
    <x v="0"/>
    <x v="1"/>
  </r>
  <r>
    <n v="52707"/>
    <x v="1"/>
    <n v="0"/>
    <x v="2"/>
    <n v="1"/>
    <n v="14"/>
    <s v="UPI"/>
    <s v="Male"/>
    <n v="3"/>
    <n v="1"/>
    <x v="1"/>
    <n v="1"/>
    <x v="2"/>
    <n v="1"/>
    <x v="1"/>
    <n v="18"/>
    <n v="2"/>
    <n v="7"/>
    <n v="7"/>
    <n v="125.44"/>
    <x v="0"/>
    <x v="1"/>
  </r>
  <r>
    <n v="52708"/>
    <x v="1"/>
    <n v="18"/>
    <x v="2"/>
    <n v="1"/>
    <n v="7"/>
    <s v="Credit Card"/>
    <s v="Male"/>
    <n v="2"/>
    <n v="3"/>
    <x v="0"/>
    <n v="3"/>
    <x v="0"/>
    <n v="5"/>
    <x v="1"/>
    <n v="12"/>
    <n v="0"/>
    <n v="1"/>
    <n v="3"/>
    <n v="153.99"/>
    <x v="2"/>
    <x v="0"/>
  </r>
  <r>
    <n v="52709"/>
    <x v="1"/>
    <n v="6"/>
    <x v="0"/>
    <n v="3"/>
    <n v="16"/>
    <s v="E wallet"/>
    <s v="Male"/>
    <n v="2"/>
    <n v="3"/>
    <x v="0"/>
    <n v="3"/>
    <x v="0"/>
    <n v="2"/>
    <x v="1"/>
    <n v="14"/>
    <n v="0"/>
    <n v="1"/>
    <n v="9"/>
    <n v="154.87"/>
    <x v="0"/>
    <x v="0"/>
  </r>
  <r>
    <n v="52710"/>
    <x v="1"/>
    <n v="1"/>
    <x v="2"/>
    <n v="3"/>
    <n v="7"/>
    <s v="Debit Card"/>
    <s v="Male"/>
    <n v="2"/>
    <n v="4"/>
    <x v="0"/>
    <n v="1"/>
    <x v="2"/>
    <n v="2"/>
    <x v="0"/>
    <n v="12"/>
    <n v="1"/>
    <n v="1"/>
    <n v="7"/>
    <n v="168.34"/>
    <x v="0"/>
    <x v="0"/>
  </r>
  <r>
    <n v="52711"/>
    <x v="0"/>
    <n v="0"/>
    <x v="2"/>
    <n v="3"/>
    <n v="30"/>
    <s v="Cash on Delivery"/>
    <s v="Male"/>
    <n v="2"/>
    <n v="1"/>
    <x v="2"/>
    <n v="5"/>
    <x v="0"/>
    <n v="2"/>
    <x v="1"/>
    <n v="17"/>
    <n v="0"/>
    <n v="1"/>
    <n v="0"/>
    <n v="110.91"/>
    <x v="0"/>
    <x v="1"/>
  </r>
  <r>
    <n v="52712"/>
    <x v="1"/>
    <n v="12"/>
    <x v="2"/>
    <n v="3"/>
    <n v="27"/>
    <s v="Debit Card"/>
    <s v="Female"/>
    <n v="2"/>
    <n v="5"/>
    <x v="0"/>
    <n v="3"/>
    <x v="2"/>
    <n v="7"/>
    <x v="1"/>
    <n v="19"/>
    <n v="0"/>
    <n v="1"/>
    <n v="2"/>
    <n v="157.36000000000001"/>
    <x v="1"/>
    <x v="0"/>
  </r>
  <r>
    <n v="52713"/>
    <x v="1"/>
    <n v="9"/>
    <x v="1"/>
    <n v="1"/>
    <n v="8"/>
    <s v="COD"/>
    <s v="Male"/>
    <n v="2"/>
    <n v="3"/>
    <x v="1"/>
    <n v="4"/>
    <x v="2"/>
    <n v="2"/>
    <x v="1"/>
    <n v="11"/>
    <n v="0"/>
    <n v="1"/>
    <n v="2"/>
    <n v="122.25999999999999"/>
    <x v="1"/>
    <x v="1"/>
  </r>
  <r>
    <n v="52714"/>
    <x v="1"/>
    <n v="7"/>
    <x v="2"/>
    <n v="1"/>
    <n v="28"/>
    <s v="UPI"/>
    <s v="Male"/>
    <n v="2"/>
    <n v="4"/>
    <x v="0"/>
    <n v="1"/>
    <x v="2"/>
    <n v="2"/>
    <x v="0"/>
    <n v="15"/>
    <n v="3"/>
    <n v="6"/>
    <n v="11"/>
    <n v="157.47"/>
    <x v="1"/>
    <x v="0"/>
  </r>
  <r>
    <n v="52715"/>
    <x v="0"/>
    <n v="0"/>
    <x v="0"/>
    <n v="3"/>
    <n v="19"/>
    <s v="E wallet"/>
    <s v="Female"/>
    <n v="2"/>
    <n v="3"/>
    <x v="0"/>
    <n v="3"/>
    <x v="0"/>
    <n v="4"/>
    <x v="0"/>
    <n v="11"/>
    <n v="0"/>
    <n v="2"/>
    <n v="2"/>
    <n v="198.54"/>
    <x v="0"/>
    <x v="0"/>
  </r>
  <r>
    <n v="52716"/>
    <x v="1"/>
    <n v="20"/>
    <x v="2"/>
    <n v="1"/>
    <n v="20"/>
    <s v="COD"/>
    <s v="Male"/>
    <n v="3"/>
    <n v="3"/>
    <x v="0"/>
    <n v="4"/>
    <x v="2"/>
    <n v="9"/>
    <x v="1"/>
    <n v="18"/>
    <n v="0"/>
    <n v="1"/>
    <n v="7"/>
    <n v="154.66999999999999"/>
    <x v="2"/>
    <x v="0"/>
  </r>
  <r>
    <n v="52717"/>
    <x v="1"/>
    <n v="29"/>
    <x v="0"/>
    <n v="3"/>
    <n v="17"/>
    <s v="E wallet"/>
    <s v="Female"/>
    <n v="2"/>
    <n v="4"/>
    <x v="0"/>
    <n v="5"/>
    <x v="2"/>
    <n v="5"/>
    <x v="1"/>
    <n v="16"/>
    <n v="0"/>
    <n v="1"/>
    <n v="0"/>
    <n v="153.80000000000001"/>
    <x v="3"/>
    <x v="0"/>
  </r>
  <r>
    <n v="52718"/>
    <x v="1"/>
    <n v="12"/>
    <x v="0"/>
    <n v="1"/>
    <n v="15"/>
    <s v="Credit Card"/>
    <s v="Male"/>
    <n v="2"/>
    <n v="3"/>
    <x v="0"/>
    <n v="5"/>
    <x v="2"/>
    <n v="2"/>
    <x v="1"/>
    <n v="25"/>
    <n v="0"/>
    <n v="7"/>
    <n v="9"/>
    <n v="151.51"/>
    <x v="1"/>
    <x v="0"/>
  </r>
  <r>
    <n v="52719"/>
    <x v="1"/>
    <n v="9"/>
    <x v="2"/>
    <n v="1"/>
    <n v="14"/>
    <s v="CC"/>
    <s v="Female"/>
    <n v="2"/>
    <n v="4"/>
    <x v="0"/>
    <n v="4"/>
    <x v="2"/>
    <n v="2"/>
    <x v="0"/>
    <n v="16"/>
    <n v="1"/>
    <n v="1"/>
    <n v="7"/>
    <n v="121.33000000000001"/>
    <x v="1"/>
    <x v="1"/>
  </r>
  <r>
    <n v="52720"/>
    <x v="1"/>
    <n v="60"/>
    <x v="0"/>
    <n v="3"/>
    <n v="27"/>
    <s v="Debit Card"/>
    <s v="Female"/>
    <n v="3"/>
    <n v="3"/>
    <x v="5"/>
    <n v="1"/>
    <x v="2"/>
    <n v="5"/>
    <x v="0"/>
    <n v="13"/>
    <n v="1"/>
    <n v="1"/>
    <n v="0"/>
    <n v="278.75"/>
    <x v="3"/>
    <x v="2"/>
  </r>
  <r>
    <n v="52721"/>
    <x v="0"/>
    <n v="0"/>
    <x v="2"/>
    <n v="1"/>
    <n v="14"/>
    <s v="Debit Card"/>
    <s v="Female"/>
    <n v="2"/>
    <n v="1"/>
    <x v="1"/>
    <n v="3"/>
    <x v="0"/>
    <n v="4"/>
    <x v="0"/>
    <n v="14"/>
    <n v="0"/>
    <n v="1"/>
    <n v="3"/>
    <n v="124.32"/>
    <x v="0"/>
    <x v="1"/>
  </r>
  <r>
    <n v="52722"/>
    <x v="1"/>
    <n v="11"/>
    <x v="1"/>
    <n v="1"/>
    <n v="15"/>
    <s v="Debit Card"/>
    <s v="Male"/>
    <n v="3"/>
    <n v="3"/>
    <x v="2"/>
    <n v="1"/>
    <x v="2"/>
    <n v="3"/>
    <x v="1"/>
    <n v="19"/>
    <n v="0"/>
    <n v="1"/>
    <n v="3"/>
    <n v="147.71"/>
    <x v="1"/>
    <x v="1"/>
  </r>
  <r>
    <n v="52723"/>
    <x v="1"/>
    <n v="22"/>
    <x v="2"/>
    <n v="1"/>
    <n v="8"/>
    <s v="Debit Card"/>
    <s v="Male"/>
    <n v="2"/>
    <n v="3"/>
    <x v="3"/>
    <n v="1"/>
    <x v="2"/>
    <n v="4"/>
    <x v="1"/>
    <n v="15"/>
    <n v="1"/>
    <n v="4"/>
    <n v="3"/>
    <n v="291.61"/>
    <x v="2"/>
    <x v="2"/>
  </r>
  <r>
    <n v="52724"/>
    <x v="1"/>
    <n v="15"/>
    <x v="0"/>
    <n v="3"/>
    <n v="18"/>
    <s v="E wallet"/>
    <s v="Male"/>
    <n v="3"/>
    <n v="3"/>
    <x v="0"/>
    <n v="1"/>
    <x v="2"/>
    <n v="4"/>
    <x v="0"/>
    <n v="12"/>
    <n v="1"/>
    <n v="1"/>
    <n v="0"/>
    <n v="150.87"/>
    <x v="2"/>
    <x v="0"/>
  </r>
  <r>
    <n v="52725"/>
    <x v="0"/>
    <n v="0"/>
    <x v="2"/>
    <n v="2"/>
    <n v="28"/>
    <s v="UPI"/>
    <s v="Female"/>
    <n v="3"/>
    <n v="4"/>
    <x v="1"/>
    <n v="4"/>
    <x v="2"/>
    <n v="2"/>
    <x v="1"/>
    <n v="12"/>
    <n v="1"/>
    <n v="1"/>
    <n v="0"/>
    <n v="128.63"/>
    <x v="0"/>
    <x v="1"/>
  </r>
  <r>
    <n v="52726"/>
    <x v="1"/>
    <n v="8"/>
    <x v="0"/>
    <n v="3"/>
    <n v="24"/>
    <s v="Credit Card"/>
    <s v="Male"/>
    <n v="3"/>
    <n v="3"/>
    <x v="0"/>
    <n v="5"/>
    <x v="2"/>
    <n v="1"/>
    <x v="1"/>
    <n v="16"/>
    <n v="1"/>
    <n v="1"/>
    <n v="4"/>
    <n v="155.61000000000001"/>
    <x v="1"/>
    <x v="0"/>
  </r>
  <r>
    <n v="52727"/>
    <x v="1"/>
    <n v="9"/>
    <x v="2"/>
    <n v="1"/>
    <n v="22"/>
    <s v="CC"/>
    <s v="Male"/>
    <n v="2"/>
    <n v="3"/>
    <x v="1"/>
    <n v="3"/>
    <x v="0"/>
    <n v="2"/>
    <x v="1"/>
    <n v="14"/>
    <n v="0"/>
    <n v="1"/>
    <n v="4"/>
    <n v="121.44"/>
    <x v="1"/>
    <x v="1"/>
  </r>
  <r>
    <n v="52728"/>
    <x v="1"/>
    <n v="4"/>
    <x v="2"/>
    <n v="1"/>
    <n v="9"/>
    <s v="CC"/>
    <s v="Male"/>
    <n v="3"/>
    <n v="3"/>
    <x v="1"/>
    <n v="5"/>
    <x v="2"/>
    <n v="2"/>
    <x v="0"/>
    <n v="13"/>
    <n v="2"/>
    <n v="2"/>
    <n v="3"/>
    <n v="130.65"/>
    <x v="0"/>
    <x v="1"/>
  </r>
  <r>
    <n v="52729"/>
    <x v="1"/>
    <n v="9"/>
    <x v="2"/>
    <n v="1"/>
    <n v="15"/>
    <s v="Debit Card"/>
    <s v="Male"/>
    <n v="3"/>
    <n v="1"/>
    <x v="1"/>
    <n v="4"/>
    <x v="2"/>
    <n v="2"/>
    <x v="1"/>
    <n v="22"/>
    <n v="1"/>
    <n v="1"/>
    <n v="2"/>
    <n v="128.1"/>
    <x v="1"/>
    <x v="1"/>
  </r>
  <r>
    <n v="52730"/>
    <x v="1"/>
    <n v="7"/>
    <x v="0"/>
    <n v="3"/>
    <n v="7"/>
    <s v="E wallet"/>
    <s v="Male"/>
    <n v="2"/>
    <n v="3"/>
    <x v="4"/>
    <n v="1"/>
    <x v="0"/>
    <n v="2"/>
    <x v="1"/>
    <n v="21"/>
    <n v="2"/>
    <n v="2"/>
    <n v="1"/>
    <n v="198.88"/>
    <x v="1"/>
    <x v="0"/>
  </r>
  <r>
    <n v="52731"/>
    <x v="1"/>
    <n v="7"/>
    <x v="0"/>
    <n v="3"/>
    <n v="19"/>
    <s v="Credit Card"/>
    <s v="Male"/>
    <n v="2"/>
    <n v="3"/>
    <x v="4"/>
    <n v="3"/>
    <x v="2"/>
    <n v="2"/>
    <x v="1"/>
    <n v="18"/>
    <n v="0"/>
    <n v="1"/>
    <n v="1"/>
    <n v="186.28"/>
    <x v="1"/>
    <x v="0"/>
  </r>
  <r>
    <n v="52732"/>
    <x v="1"/>
    <n v="0"/>
    <x v="1"/>
    <n v="1"/>
    <n v="7"/>
    <s v="CC"/>
    <s v="Male"/>
    <n v="3"/>
    <n v="3"/>
    <x v="1"/>
    <n v="5"/>
    <x v="0"/>
    <n v="1"/>
    <x v="1"/>
    <n v="13"/>
    <n v="7"/>
    <n v="7"/>
    <n v="6"/>
    <n v="128.66999999999999"/>
    <x v="0"/>
    <x v="1"/>
  </r>
  <r>
    <n v="52733"/>
    <x v="1"/>
    <n v="2"/>
    <x v="0"/>
    <n v="1"/>
    <n v="7"/>
    <s v="Debit Card"/>
    <s v="Male"/>
    <n v="2"/>
    <n v="3"/>
    <x v="0"/>
    <n v="5"/>
    <x v="2"/>
    <n v="1"/>
    <x v="1"/>
    <n v="12"/>
    <n v="0"/>
    <n v="1"/>
    <n v="2"/>
    <n v="153.72999999999999"/>
    <x v="0"/>
    <x v="0"/>
  </r>
  <r>
    <n v="52734"/>
    <x v="1"/>
    <n v="5"/>
    <x v="2"/>
    <n v="1"/>
    <n v="21"/>
    <s v="Credit Card"/>
    <s v="Female"/>
    <n v="2"/>
    <n v="3"/>
    <x v="0"/>
    <n v="1"/>
    <x v="2"/>
    <n v="6"/>
    <x v="1"/>
    <n v="18"/>
    <n v="0"/>
    <n v="1"/>
    <n v="2"/>
    <n v="166.67"/>
    <x v="0"/>
    <x v="0"/>
  </r>
  <r>
    <n v="52735"/>
    <x v="1"/>
    <n v="4"/>
    <x v="2"/>
    <n v="1"/>
    <n v="7"/>
    <s v="Debit Card"/>
    <s v="Male"/>
    <n v="2"/>
    <n v="5"/>
    <x v="0"/>
    <n v="5"/>
    <x v="2"/>
    <n v="2"/>
    <x v="1"/>
    <n v="21"/>
    <n v="6"/>
    <n v="8"/>
    <n v="7"/>
    <n v="150.03"/>
    <x v="0"/>
    <x v="0"/>
  </r>
  <r>
    <n v="52736"/>
    <x v="0"/>
    <n v="0"/>
    <x v="1"/>
    <n v="1"/>
    <n v="14"/>
    <s v="COD"/>
    <s v="Male"/>
    <n v="2"/>
    <n v="4"/>
    <x v="1"/>
    <n v="1"/>
    <x v="2"/>
    <n v="6"/>
    <x v="1"/>
    <n v="12"/>
    <n v="1"/>
    <n v="1"/>
    <n v="3"/>
    <n v="123.66999999999999"/>
    <x v="0"/>
    <x v="1"/>
  </r>
  <r>
    <n v="52737"/>
    <x v="1"/>
    <n v="11"/>
    <x v="1"/>
    <n v="3"/>
    <n v="7"/>
    <s v="Debit Card"/>
    <s v="Male"/>
    <n v="3"/>
    <n v="4"/>
    <x v="1"/>
    <n v="5"/>
    <x v="0"/>
    <n v="5"/>
    <x v="1"/>
    <n v="14"/>
    <n v="1"/>
    <n v="1"/>
    <n v="0"/>
    <n v="128.58000000000001"/>
    <x v="1"/>
    <x v="1"/>
  </r>
  <r>
    <n v="52738"/>
    <x v="1"/>
    <n v="8"/>
    <x v="0"/>
    <n v="3"/>
    <n v="13"/>
    <s v="Debit Card"/>
    <s v="Female"/>
    <n v="2"/>
    <n v="3"/>
    <x v="0"/>
    <n v="1"/>
    <x v="2"/>
    <n v="2"/>
    <x v="0"/>
    <n v="11"/>
    <n v="1"/>
    <n v="1"/>
    <n v="9"/>
    <n v="152.04"/>
    <x v="1"/>
    <x v="0"/>
  </r>
  <r>
    <n v="52739"/>
    <x v="1"/>
    <n v="0"/>
    <x v="1"/>
    <n v="3"/>
    <n v="15"/>
    <s v="E wallet"/>
    <s v="Male"/>
    <n v="2"/>
    <n v="3"/>
    <x v="0"/>
    <n v="1"/>
    <x v="0"/>
    <n v="2"/>
    <x v="1"/>
    <n v="14"/>
    <n v="1"/>
    <n v="1"/>
    <n v="7"/>
    <n v="141.05000000000001"/>
    <x v="0"/>
    <x v="1"/>
  </r>
  <r>
    <n v="52740"/>
    <x v="1"/>
    <n v="5"/>
    <x v="0"/>
    <n v="1"/>
    <n v="11"/>
    <s v="Debit Card"/>
    <s v="Male"/>
    <n v="2"/>
    <n v="4"/>
    <x v="0"/>
    <n v="1"/>
    <x v="0"/>
    <n v="9"/>
    <x v="1"/>
    <n v="24"/>
    <n v="1"/>
    <n v="1"/>
    <n v="0"/>
    <n v="196.79"/>
    <x v="0"/>
    <x v="0"/>
  </r>
  <r>
    <n v="52741"/>
    <x v="0"/>
    <n v="0"/>
    <x v="2"/>
    <n v="3"/>
    <n v="32"/>
    <s v="E wallet"/>
    <s v="Male"/>
    <n v="3"/>
    <n v="3"/>
    <x v="0"/>
    <n v="1"/>
    <x v="2"/>
    <n v="2"/>
    <x v="0"/>
    <n v="11"/>
    <n v="0"/>
    <n v="1"/>
    <n v="8"/>
    <n v="156.16999999999999"/>
    <x v="0"/>
    <x v="0"/>
  </r>
  <r>
    <n v="52742"/>
    <x v="0"/>
    <n v="16"/>
    <x v="0"/>
    <n v="3"/>
    <n v="30"/>
    <s v="Debit Card"/>
    <s v="Male"/>
    <n v="3"/>
    <n v="3"/>
    <x v="4"/>
    <n v="5"/>
    <x v="0"/>
    <n v="7"/>
    <x v="0"/>
    <n v="13"/>
    <n v="0"/>
    <n v="2"/>
    <n v="2"/>
    <n v="204.48"/>
    <x v="2"/>
    <x v="0"/>
  </r>
  <r>
    <n v="52743"/>
    <x v="1"/>
    <n v="27"/>
    <x v="1"/>
    <n v="1"/>
    <n v="15"/>
    <s v="Debit Card"/>
    <s v="Female"/>
    <n v="3"/>
    <n v="3"/>
    <x v="0"/>
    <n v="3"/>
    <x v="2"/>
    <n v="4"/>
    <x v="1"/>
    <n v="11"/>
    <n v="1"/>
    <n v="2"/>
    <n v="3"/>
    <n v="128.97"/>
    <x v="3"/>
    <x v="1"/>
  </r>
  <r>
    <n v="52744"/>
    <x v="1"/>
    <n v="6"/>
    <x v="2"/>
    <n v="1"/>
    <n v="13"/>
    <s v="Debit Card"/>
    <s v="Male"/>
    <n v="2"/>
    <n v="3"/>
    <x v="0"/>
    <n v="3"/>
    <x v="2"/>
    <n v="2"/>
    <x v="1"/>
    <n v="20"/>
    <n v="0"/>
    <n v="2"/>
    <n v="8"/>
    <n v="159.68"/>
    <x v="0"/>
    <x v="0"/>
  </r>
  <r>
    <n v="52745"/>
    <x v="1"/>
    <n v="16"/>
    <x v="0"/>
    <n v="1"/>
    <n v="17"/>
    <s v="Debit Card"/>
    <s v="Male"/>
    <n v="1"/>
    <n v="3"/>
    <x v="4"/>
    <n v="3"/>
    <x v="2"/>
    <n v="2"/>
    <x v="1"/>
    <n v="17"/>
    <n v="1"/>
    <n v="1"/>
    <n v="9"/>
    <n v="175.1"/>
    <x v="2"/>
    <x v="0"/>
  </r>
  <r>
    <n v="52746"/>
    <x v="1"/>
    <n v="11"/>
    <x v="2"/>
    <n v="2"/>
    <n v="7"/>
    <s v="UPI"/>
    <s v="Male"/>
    <n v="3"/>
    <n v="3"/>
    <x v="1"/>
    <n v="4"/>
    <x v="2"/>
    <n v="1"/>
    <x v="0"/>
    <n v="11"/>
    <n v="0"/>
    <n v="1"/>
    <n v="2"/>
    <n v="129.91"/>
    <x v="1"/>
    <x v="1"/>
  </r>
  <r>
    <n v="52747"/>
    <x v="1"/>
    <n v="28"/>
    <x v="0"/>
    <n v="2"/>
    <n v="32"/>
    <s v="UPI"/>
    <s v="Male"/>
    <n v="3"/>
    <n v="1"/>
    <x v="3"/>
    <n v="4"/>
    <x v="2"/>
    <n v="5"/>
    <x v="0"/>
    <n v="15"/>
    <n v="1"/>
    <n v="1"/>
    <n v="4"/>
    <n v="296.36"/>
    <x v="3"/>
    <x v="2"/>
  </r>
  <r>
    <n v="52748"/>
    <x v="1"/>
    <n v="4"/>
    <x v="0"/>
    <n v="1"/>
    <n v="8"/>
    <s v="Credit Card"/>
    <s v="Female"/>
    <n v="2"/>
    <n v="5"/>
    <x v="2"/>
    <n v="1"/>
    <x v="2"/>
    <n v="2"/>
    <x v="0"/>
    <n v="11"/>
    <n v="0"/>
    <n v="1"/>
    <n v="0"/>
    <n v="111.28999999999999"/>
    <x v="0"/>
    <x v="1"/>
  </r>
  <r>
    <n v="52749"/>
    <x v="1"/>
    <n v="12"/>
    <x v="0"/>
    <n v="3"/>
    <n v="21"/>
    <s v="E wallet"/>
    <s v="Male"/>
    <n v="3"/>
    <n v="3"/>
    <x v="5"/>
    <n v="5"/>
    <x v="0"/>
    <n v="1"/>
    <x v="1"/>
    <n v="12"/>
    <n v="4"/>
    <n v="2"/>
    <n v="10"/>
    <n v="233.41000000000003"/>
    <x v="1"/>
    <x v="0"/>
  </r>
  <r>
    <n v="52750"/>
    <x v="1"/>
    <n v="15"/>
    <x v="2"/>
    <n v="1"/>
    <n v="29"/>
    <s v="Debit Card"/>
    <s v="Male"/>
    <n v="2"/>
    <n v="4"/>
    <x v="0"/>
    <n v="3"/>
    <x v="0"/>
    <n v="2"/>
    <x v="1"/>
    <n v="12"/>
    <n v="3"/>
    <n v="3"/>
    <n v="7"/>
    <n v="143.32"/>
    <x v="2"/>
    <x v="1"/>
  </r>
  <r>
    <n v="52751"/>
    <x v="1"/>
    <n v="4"/>
    <x v="2"/>
    <n v="1"/>
    <n v="16"/>
    <s v="Credit Card"/>
    <s v="Female"/>
    <n v="2"/>
    <n v="3"/>
    <x v="4"/>
    <n v="3"/>
    <x v="2"/>
    <n v="5"/>
    <x v="1"/>
    <n v="20"/>
    <n v="3"/>
    <n v="4"/>
    <n v="3"/>
    <n v="210.31"/>
    <x v="0"/>
    <x v="0"/>
  </r>
  <r>
    <n v="52752"/>
    <x v="1"/>
    <n v="27"/>
    <x v="1"/>
    <n v="1"/>
    <n v="16"/>
    <s v="Credit Card"/>
    <s v="Female"/>
    <n v="3"/>
    <n v="3"/>
    <x v="0"/>
    <n v="5"/>
    <x v="0"/>
    <n v="7"/>
    <x v="0"/>
    <n v="19"/>
    <n v="0"/>
    <n v="1"/>
    <n v="4"/>
    <n v="144.4"/>
    <x v="3"/>
    <x v="1"/>
  </r>
  <r>
    <n v="52753"/>
    <x v="1"/>
    <n v="0"/>
    <x v="1"/>
    <n v="1"/>
    <n v="7"/>
    <s v="Debit Card"/>
    <s v="Male"/>
    <n v="2"/>
    <n v="4"/>
    <x v="0"/>
    <n v="3"/>
    <x v="0"/>
    <n v="2"/>
    <x v="1"/>
    <n v="12"/>
    <n v="1"/>
    <n v="1"/>
    <n v="2"/>
    <n v="146.16999999999999"/>
    <x v="0"/>
    <x v="1"/>
  </r>
  <r>
    <n v="52754"/>
    <x v="1"/>
    <n v="0"/>
    <x v="1"/>
    <n v="1"/>
    <n v="14"/>
    <s v="UPI"/>
    <s v="Male"/>
    <n v="3"/>
    <n v="3"/>
    <x v="1"/>
    <n v="1"/>
    <x v="0"/>
    <n v="2"/>
    <x v="1"/>
    <n v="13"/>
    <n v="1"/>
    <n v="1"/>
    <n v="4"/>
    <n v="126.47"/>
    <x v="0"/>
    <x v="1"/>
  </r>
  <r>
    <n v="52755"/>
    <x v="1"/>
    <n v="13"/>
    <x v="2"/>
    <n v="1"/>
    <n v="17"/>
    <s v="COD"/>
    <s v="Female"/>
    <n v="3"/>
    <n v="3"/>
    <x v="0"/>
    <n v="3"/>
    <x v="2"/>
    <n v="2"/>
    <x v="1"/>
    <n v="11"/>
    <n v="7"/>
    <n v="9"/>
    <n v="4"/>
    <n v="163.22999999999999"/>
    <x v="2"/>
    <x v="0"/>
  </r>
  <r>
    <n v="52756"/>
    <x v="1"/>
    <n v="13"/>
    <x v="0"/>
    <n v="3"/>
    <n v="8"/>
    <s v="E wallet"/>
    <s v="Female"/>
    <n v="3"/>
    <n v="3"/>
    <x v="0"/>
    <n v="4"/>
    <x v="2"/>
    <n v="4"/>
    <x v="1"/>
    <n v="14"/>
    <n v="1"/>
    <n v="5"/>
    <n v="10"/>
    <n v="156.77000000000001"/>
    <x v="2"/>
    <x v="0"/>
  </r>
  <r>
    <n v="52757"/>
    <x v="1"/>
    <n v="9"/>
    <x v="1"/>
    <n v="2"/>
    <n v="8"/>
    <s v="UPI"/>
    <s v="Female"/>
    <n v="2"/>
    <n v="3"/>
    <x v="1"/>
    <n v="4"/>
    <x v="2"/>
    <n v="5"/>
    <x v="1"/>
    <n v="14"/>
    <n v="0"/>
    <n v="1"/>
    <n v="2"/>
    <n v="121.87"/>
    <x v="1"/>
    <x v="1"/>
  </r>
  <r>
    <n v="52758"/>
    <x v="1"/>
    <n v="3"/>
    <x v="1"/>
    <n v="1"/>
    <n v="7"/>
    <s v="Credit Card"/>
    <s v="Male"/>
    <n v="3"/>
    <n v="3"/>
    <x v="2"/>
    <n v="4"/>
    <x v="2"/>
    <n v="2"/>
    <x v="1"/>
    <n v="13"/>
    <n v="1"/>
    <n v="1"/>
    <n v="7"/>
    <n v="137.47999999999999"/>
    <x v="0"/>
    <x v="1"/>
  </r>
  <r>
    <n v="52759"/>
    <x v="1"/>
    <n v="0"/>
    <x v="1"/>
    <n v="1"/>
    <n v="8"/>
    <s v="UPI"/>
    <s v="Male"/>
    <n v="2"/>
    <n v="3"/>
    <x v="2"/>
    <n v="3"/>
    <x v="2"/>
    <n v="7"/>
    <x v="0"/>
    <n v="19"/>
    <n v="0"/>
    <n v="1"/>
    <n v="2"/>
    <n v="139.77000000000001"/>
    <x v="0"/>
    <x v="1"/>
  </r>
  <r>
    <n v="52760"/>
    <x v="1"/>
    <n v="20"/>
    <x v="0"/>
    <n v="1"/>
    <n v="31"/>
    <s v="Credit Card"/>
    <s v="Male"/>
    <n v="2"/>
    <n v="3"/>
    <x v="4"/>
    <n v="3"/>
    <x v="0"/>
    <n v="3"/>
    <x v="1"/>
    <n v="23"/>
    <n v="9"/>
    <n v="12"/>
    <n v="11"/>
    <n v="186.33"/>
    <x v="2"/>
    <x v="0"/>
  </r>
  <r>
    <n v="52761"/>
    <x v="1"/>
    <n v="9"/>
    <x v="2"/>
    <n v="1"/>
    <n v="7"/>
    <s v="CC"/>
    <s v="Male"/>
    <n v="2"/>
    <n v="4"/>
    <x v="1"/>
    <n v="3"/>
    <x v="2"/>
    <n v="2"/>
    <x v="1"/>
    <n v="12"/>
    <n v="0"/>
    <n v="1"/>
    <n v="0"/>
    <n v="120.08000000000001"/>
    <x v="1"/>
    <x v="1"/>
  </r>
  <r>
    <n v="52762"/>
    <x v="1"/>
    <n v="11"/>
    <x v="1"/>
    <n v="3"/>
    <n v="7"/>
    <s v="Debit Card"/>
    <s v="Male"/>
    <n v="2"/>
    <n v="3"/>
    <x v="0"/>
    <n v="4"/>
    <x v="2"/>
    <n v="1"/>
    <x v="1"/>
    <n v="15"/>
    <n v="1"/>
    <n v="5"/>
    <n v="8"/>
    <n v="144.4"/>
    <x v="1"/>
    <x v="1"/>
  </r>
  <r>
    <n v="52763"/>
    <x v="1"/>
    <n v="4"/>
    <x v="1"/>
    <n v="3"/>
    <n v="8"/>
    <s v="Debit Card"/>
    <s v="Male"/>
    <n v="3"/>
    <n v="3"/>
    <x v="1"/>
    <n v="3"/>
    <x v="2"/>
    <n v="1"/>
    <x v="1"/>
    <n v="19"/>
    <n v="0"/>
    <n v="1"/>
    <n v="2"/>
    <n v="130.66999999999999"/>
    <x v="0"/>
    <x v="1"/>
  </r>
  <r>
    <n v="52764"/>
    <x v="1"/>
    <n v="11"/>
    <x v="2"/>
    <n v="1"/>
    <n v="12"/>
    <s v="Debit Card"/>
    <s v="Male"/>
    <n v="3"/>
    <n v="4"/>
    <x v="0"/>
    <n v="3"/>
    <x v="2"/>
    <n v="3"/>
    <x v="1"/>
    <n v="11"/>
    <n v="2"/>
    <n v="7"/>
    <n v="7"/>
    <n v="153.21"/>
    <x v="1"/>
    <x v="0"/>
  </r>
  <r>
    <n v="52765"/>
    <x v="1"/>
    <n v="15"/>
    <x v="0"/>
    <n v="1"/>
    <n v="24"/>
    <s v="Debit Card"/>
    <s v="Male"/>
    <n v="2"/>
    <n v="3"/>
    <x v="0"/>
    <n v="5"/>
    <x v="2"/>
    <n v="7"/>
    <x v="0"/>
    <n v="17"/>
    <n v="1"/>
    <n v="1"/>
    <n v="2"/>
    <n v="154.1"/>
    <x v="2"/>
    <x v="0"/>
  </r>
  <r>
    <n v="52766"/>
    <x v="1"/>
    <n v="14"/>
    <x v="1"/>
    <n v="1"/>
    <n v="7"/>
    <s v="Debit Card"/>
    <s v="Male"/>
    <n v="3"/>
    <n v="3"/>
    <x v="1"/>
    <n v="1"/>
    <x v="2"/>
    <n v="4"/>
    <x v="1"/>
    <n v="22"/>
    <n v="0"/>
    <n v="1"/>
    <n v="0"/>
    <n v="127.82"/>
    <x v="2"/>
    <x v="1"/>
  </r>
  <r>
    <n v="52767"/>
    <x v="1"/>
    <n v="20"/>
    <x v="2"/>
    <n v="1"/>
    <n v="7"/>
    <s v="Credit Card"/>
    <s v="Female"/>
    <n v="3"/>
    <n v="3"/>
    <x v="4"/>
    <n v="4"/>
    <x v="2"/>
    <n v="1"/>
    <x v="1"/>
    <n v="18"/>
    <n v="0"/>
    <n v="5"/>
    <n v="3"/>
    <n v="219.57"/>
    <x v="2"/>
    <x v="0"/>
  </r>
  <r>
    <n v="52768"/>
    <x v="1"/>
    <n v="8"/>
    <x v="1"/>
    <n v="1"/>
    <n v="17"/>
    <s v="CC"/>
    <s v="Male"/>
    <n v="2"/>
    <n v="3"/>
    <x v="1"/>
    <n v="3"/>
    <x v="2"/>
    <n v="8"/>
    <x v="0"/>
    <n v="11"/>
    <n v="2"/>
    <n v="2"/>
    <n v="2"/>
    <n v="126.6"/>
    <x v="1"/>
    <x v="1"/>
  </r>
  <r>
    <n v="52769"/>
    <x v="1"/>
    <n v="0"/>
    <x v="1"/>
    <n v="1"/>
    <n v="7"/>
    <s v="Debit Card"/>
    <s v="Male"/>
    <n v="3"/>
    <n v="3"/>
    <x v="1"/>
    <n v="3"/>
    <x v="0"/>
    <n v="1"/>
    <x v="1"/>
    <n v="12"/>
    <n v="1"/>
    <n v="1"/>
    <n v="2"/>
    <n v="133.75"/>
    <x v="0"/>
    <x v="1"/>
  </r>
  <r>
    <n v="52770"/>
    <x v="1"/>
    <n v="8"/>
    <x v="0"/>
    <n v="1"/>
    <n v="15"/>
    <s v="Credit Card"/>
    <s v="Male"/>
    <n v="2"/>
    <n v="3"/>
    <x v="0"/>
    <n v="3"/>
    <x v="0"/>
    <n v="2"/>
    <x v="1"/>
    <n v="19"/>
    <n v="0"/>
    <n v="1"/>
    <n v="8"/>
    <n v="150.97999999999999"/>
    <x v="1"/>
    <x v="0"/>
  </r>
  <r>
    <n v="52771"/>
    <x v="1"/>
    <n v="6"/>
    <x v="1"/>
    <n v="1"/>
    <n v="21"/>
    <s v="Credit Card"/>
    <s v="Female"/>
    <n v="3"/>
    <n v="3"/>
    <x v="0"/>
    <n v="1"/>
    <x v="2"/>
    <n v="1"/>
    <x v="0"/>
    <n v="13"/>
    <n v="6"/>
    <n v="8"/>
    <n v="1"/>
    <n v="148.78"/>
    <x v="0"/>
    <x v="1"/>
  </r>
  <r>
    <n v="52772"/>
    <x v="1"/>
    <n v="5"/>
    <x v="1"/>
    <n v="1"/>
    <n v="35"/>
    <s v="Debit Card"/>
    <s v="Female"/>
    <n v="3"/>
    <n v="4"/>
    <x v="1"/>
    <n v="4"/>
    <x v="0"/>
    <n v="2"/>
    <x v="1"/>
    <n v="13"/>
    <n v="0"/>
    <n v="4"/>
    <n v="1"/>
    <n v="128.37"/>
    <x v="0"/>
    <x v="1"/>
  </r>
  <r>
    <n v="52773"/>
    <x v="1"/>
    <n v="13"/>
    <x v="1"/>
    <n v="1"/>
    <n v="14"/>
    <s v="Debit Card"/>
    <s v="Male"/>
    <n v="2"/>
    <n v="3"/>
    <x v="1"/>
    <n v="1"/>
    <x v="2"/>
    <n v="9"/>
    <x v="1"/>
    <n v="19"/>
    <n v="1"/>
    <n v="1"/>
    <n v="0"/>
    <n v="124.06"/>
    <x v="2"/>
    <x v="1"/>
  </r>
  <r>
    <n v="52774"/>
    <x v="1"/>
    <n v="9"/>
    <x v="1"/>
    <n v="3"/>
    <n v="7"/>
    <s v="CC"/>
    <s v="Male"/>
    <n v="3"/>
    <n v="4"/>
    <x v="1"/>
    <n v="4"/>
    <x v="2"/>
    <n v="1"/>
    <x v="1"/>
    <n v="14"/>
    <n v="2"/>
    <n v="2"/>
    <n v="2"/>
    <n v="122.69"/>
    <x v="1"/>
    <x v="1"/>
  </r>
  <r>
    <n v="52775"/>
    <x v="1"/>
    <n v="12"/>
    <x v="1"/>
    <n v="1"/>
    <n v="30"/>
    <s v="Debit Card"/>
    <s v="Male"/>
    <n v="2"/>
    <n v="3"/>
    <x v="0"/>
    <n v="1"/>
    <x v="0"/>
    <n v="8"/>
    <x v="1"/>
    <n v="13"/>
    <n v="0"/>
    <n v="1"/>
    <n v="7"/>
    <n v="141.08000000000001"/>
    <x v="1"/>
    <x v="1"/>
  </r>
  <r>
    <n v="52776"/>
    <x v="1"/>
    <n v="11"/>
    <x v="0"/>
    <n v="1"/>
    <n v="16"/>
    <s v="Credit Card"/>
    <s v="Female"/>
    <n v="3"/>
    <n v="5"/>
    <x v="4"/>
    <n v="3"/>
    <x v="2"/>
    <n v="4"/>
    <x v="1"/>
    <n v="12"/>
    <n v="0"/>
    <n v="2"/>
    <n v="11"/>
    <n v="232.06"/>
    <x v="1"/>
    <x v="0"/>
  </r>
  <r>
    <n v="52777"/>
    <x v="1"/>
    <n v="5"/>
    <x v="0"/>
    <n v="3"/>
    <n v="7"/>
    <s v="E wallet"/>
    <s v="Female"/>
    <n v="2"/>
    <n v="3"/>
    <x v="4"/>
    <n v="1"/>
    <x v="2"/>
    <n v="2"/>
    <x v="1"/>
    <n v="19"/>
    <n v="0"/>
    <n v="5"/>
    <n v="7"/>
    <n v="204.22"/>
    <x v="0"/>
    <x v="0"/>
  </r>
  <r>
    <n v="52778"/>
    <x v="1"/>
    <n v="10"/>
    <x v="0"/>
    <n v="1"/>
    <n v="16"/>
    <s v="Debit Card"/>
    <s v="Female"/>
    <n v="2"/>
    <n v="1"/>
    <x v="4"/>
    <n v="1"/>
    <x v="2"/>
    <n v="2"/>
    <x v="0"/>
    <n v="25"/>
    <n v="5"/>
    <n v="2"/>
    <n v="8"/>
    <n v="237.44"/>
    <x v="1"/>
    <x v="0"/>
  </r>
  <r>
    <n v="52779"/>
    <x v="1"/>
    <n v="0"/>
    <x v="1"/>
    <n v="3"/>
    <n v="14"/>
    <s v="UPI"/>
    <s v="Female"/>
    <n v="2"/>
    <n v="3"/>
    <x v="0"/>
    <n v="3"/>
    <x v="2"/>
    <n v="1"/>
    <x v="0"/>
    <n v="22"/>
    <n v="0"/>
    <n v="1"/>
    <n v="4"/>
    <n v="149.07"/>
    <x v="0"/>
    <x v="1"/>
  </r>
  <r>
    <n v="52780"/>
    <x v="1"/>
    <n v="25"/>
    <x v="2"/>
    <n v="3"/>
    <n v="35"/>
    <s v="Debit Card"/>
    <s v="Male"/>
    <n v="2"/>
    <n v="3"/>
    <x v="1"/>
    <n v="1"/>
    <x v="2"/>
    <n v="3"/>
    <x v="1"/>
    <n v="15"/>
    <n v="1"/>
    <n v="1"/>
    <n v="0"/>
    <n v="134.82"/>
    <x v="3"/>
    <x v="1"/>
  </r>
  <r>
    <n v="52781"/>
    <x v="1"/>
    <n v="17"/>
    <x v="1"/>
    <n v="1"/>
    <n v="14"/>
    <s v="CC"/>
    <s v="Male"/>
    <n v="2"/>
    <n v="3"/>
    <x v="1"/>
    <n v="1"/>
    <x v="0"/>
    <n v="7"/>
    <x v="0"/>
    <n v="12"/>
    <n v="1"/>
    <n v="1"/>
    <n v="2"/>
    <n v="124.36000000000001"/>
    <x v="2"/>
    <x v="1"/>
  </r>
  <r>
    <n v="52782"/>
    <x v="1"/>
    <n v="0"/>
    <x v="1"/>
    <n v="3"/>
    <n v="14"/>
    <s v="CC"/>
    <s v="Male"/>
    <n v="2"/>
    <n v="3"/>
    <x v="1"/>
    <n v="5"/>
    <x v="0"/>
    <n v="2"/>
    <x v="0"/>
    <n v="11"/>
    <n v="1"/>
    <n v="1"/>
    <n v="2"/>
    <n v="123.80000000000001"/>
    <x v="0"/>
    <x v="1"/>
  </r>
  <r>
    <n v="52783"/>
    <x v="1"/>
    <n v="12"/>
    <x v="2"/>
    <n v="1"/>
    <n v="15"/>
    <s v="Debit Card"/>
    <s v="Male"/>
    <n v="2"/>
    <n v="3"/>
    <x v="3"/>
    <n v="1"/>
    <x v="0"/>
    <n v="3"/>
    <x v="1"/>
    <n v="15"/>
    <n v="1"/>
    <n v="1"/>
    <n v="3"/>
    <n v="294.31"/>
    <x v="1"/>
    <x v="2"/>
  </r>
  <r>
    <n v="52784"/>
    <x v="0"/>
    <n v="9"/>
    <x v="2"/>
    <n v="3"/>
    <n v="15"/>
    <s v="E wallet"/>
    <s v="Male"/>
    <n v="2"/>
    <n v="3"/>
    <x v="2"/>
    <n v="5"/>
    <x v="2"/>
    <n v="2"/>
    <x v="1"/>
    <n v="19"/>
    <n v="1"/>
    <n v="1"/>
    <n v="0"/>
    <n v="117.9"/>
    <x v="1"/>
    <x v="1"/>
  </r>
  <r>
    <n v="52785"/>
    <x v="1"/>
    <n v="9"/>
    <x v="0"/>
    <n v="3"/>
    <n v="9"/>
    <s v="Credit Card"/>
    <s v="Female"/>
    <n v="3"/>
    <n v="4"/>
    <x v="4"/>
    <n v="1"/>
    <x v="2"/>
    <n v="1"/>
    <x v="1"/>
    <n v="19"/>
    <n v="0"/>
    <n v="3"/>
    <n v="4"/>
    <n v="176.44"/>
    <x v="1"/>
    <x v="0"/>
  </r>
  <r>
    <n v="52786"/>
    <x v="1"/>
    <n v="9"/>
    <x v="2"/>
    <n v="1"/>
    <n v="10"/>
    <s v="Debit Card"/>
    <s v="Female"/>
    <n v="3"/>
    <n v="3"/>
    <x v="0"/>
    <n v="4"/>
    <x v="2"/>
    <n v="8"/>
    <x v="1"/>
    <n v="13"/>
    <n v="0"/>
    <n v="1"/>
    <n v="2"/>
    <n v="151.31"/>
    <x v="1"/>
    <x v="0"/>
  </r>
  <r>
    <n v="52787"/>
    <x v="1"/>
    <n v="29"/>
    <x v="2"/>
    <n v="1"/>
    <n v="7"/>
    <s v="Debit Card"/>
    <s v="Male"/>
    <n v="2"/>
    <n v="3"/>
    <x v="0"/>
    <n v="3"/>
    <x v="2"/>
    <n v="2"/>
    <x v="1"/>
    <n v="21"/>
    <n v="0"/>
    <n v="1"/>
    <n v="9"/>
    <n v="163.06"/>
    <x v="3"/>
    <x v="0"/>
  </r>
  <r>
    <n v="52788"/>
    <x v="0"/>
    <n v="0"/>
    <x v="1"/>
    <n v="1"/>
    <n v="7"/>
    <s v="Credit Card"/>
    <s v="Male"/>
    <n v="2"/>
    <n v="3"/>
    <x v="2"/>
    <n v="1"/>
    <x v="2"/>
    <n v="10"/>
    <x v="0"/>
    <n v="14"/>
    <n v="2"/>
    <n v="2"/>
    <n v="2"/>
    <n v="147.87"/>
    <x v="0"/>
    <x v="1"/>
  </r>
  <r>
    <n v="52789"/>
    <x v="1"/>
    <n v="15"/>
    <x v="0"/>
    <n v="1"/>
    <n v="8"/>
    <s v="Debit Card"/>
    <s v="Male"/>
    <n v="2"/>
    <n v="3"/>
    <x v="3"/>
    <n v="3"/>
    <x v="2"/>
    <n v="6"/>
    <x v="1"/>
    <n v="11"/>
    <n v="1"/>
    <n v="4"/>
    <n v="14"/>
    <n v="288.8"/>
    <x v="2"/>
    <x v="2"/>
  </r>
  <r>
    <n v="52790"/>
    <x v="0"/>
    <n v="19"/>
    <x v="1"/>
    <n v="1"/>
    <n v="14"/>
    <s v="COD"/>
    <s v="Male"/>
    <n v="3"/>
    <n v="3"/>
    <x v="1"/>
    <n v="3"/>
    <x v="2"/>
    <n v="9"/>
    <x v="1"/>
    <n v="11"/>
    <n v="6"/>
    <n v="9"/>
    <n v="8"/>
    <n v="123.38999999999999"/>
    <x v="2"/>
    <x v="1"/>
  </r>
  <r>
    <n v="52791"/>
    <x v="1"/>
    <n v="14"/>
    <x v="0"/>
    <n v="1"/>
    <n v="34"/>
    <s v="Debit Card"/>
    <s v="Female"/>
    <n v="2"/>
    <n v="4"/>
    <x v="5"/>
    <n v="4"/>
    <x v="2"/>
    <n v="1"/>
    <x v="1"/>
    <n v="23"/>
    <n v="1"/>
    <n v="2"/>
    <n v="10"/>
    <n v="235.7"/>
    <x v="2"/>
    <x v="0"/>
  </r>
  <r>
    <n v="52792"/>
    <x v="1"/>
    <n v="7"/>
    <x v="0"/>
    <n v="3"/>
    <n v="34"/>
    <s v="E wallet"/>
    <s v="Female"/>
    <n v="3"/>
    <n v="4"/>
    <x v="0"/>
    <n v="3"/>
    <x v="2"/>
    <n v="2"/>
    <x v="1"/>
    <n v="21"/>
    <n v="1"/>
    <n v="1"/>
    <n v="7"/>
    <n v="167.12"/>
    <x v="1"/>
    <x v="0"/>
  </r>
  <r>
    <n v="52793"/>
    <x v="1"/>
    <n v="9"/>
    <x v="2"/>
    <n v="3"/>
    <n v="21"/>
    <s v="E wallet"/>
    <s v="Male"/>
    <n v="2"/>
    <n v="5"/>
    <x v="0"/>
    <n v="1"/>
    <x v="2"/>
    <n v="2"/>
    <x v="1"/>
    <n v="24"/>
    <n v="5"/>
    <n v="11"/>
    <n v="11"/>
    <n v="154.06"/>
    <x v="1"/>
    <x v="0"/>
  </r>
  <r>
    <n v="52794"/>
    <x v="1"/>
    <n v="14"/>
    <x v="0"/>
    <n v="3"/>
    <n v="9"/>
    <s v="Debit Card"/>
    <s v="Male"/>
    <n v="2"/>
    <n v="4"/>
    <x v="0"/>
    <n v="4"/>
    <x v="2"/>
    <n v="3"/>
    <x v="1"/>
    <n v="11"/>
    <n v="1"/>
    <n v="1"/>
    <n v="4"/>
    <n v="189.38"/>
    <x v="2"/>
    <x v="0"/>
  </r>
  <r>
    <n v="52795"/>
    <x v="1"/>
    <n v="5"/>
    <x v="1"/>
    <n v="1"/>
    <n v="14"/>
    <s v="COD"/>
    <s v="Male"/>
    <n v="3"/>
    <n v="3"/>
    <x v="1"/>
    <n v="5"/>
    <x v="0"/>
    <n v="2"/>
    <x v="1"/>
    <n v="14"/>
    <n v="0"/>
    <n v="1"/>
    <n v="2"/>
    <n v="124.38999999999999"/>
    <x v="0"/>
    <x v="1"/>
  </r>
  <r>
    <n v="52796"/>
    <x v="1"/>
    <n v="8"/>
    <x v="0"/>
    <n v="2"/>
    <n v="32"/>
    <s v="Debit Card"/>
    <s v="Female"/>
    <n v="2"/>
    <n v="3"/>
    <x v="4"/>
    <n v="1"/>
    <x v="0"/>
    <n v="2"/>
    <x v="0"/>
    <n v="16"/>
    <n v="1"/>
    <n v="1"/>
    <n v="7"/>
    <n v="188.37"/>
    <x v="1"/>
    <x v="0"/>
  </r>
  <r>
    <n v="52797"/>
    <x v="1"/>
    <n v="11"/>
    <x v="0"/>
    <n v="3"/>
    <n v="16"/>
    <s v="Debit Card"/>
    <s v="Female"/>
    <n v="3"/>
    <n v="3"/>
    <x v="0"/>
    <n v="1"/>
    <x v="2"/>
    <n v="2"/>
    <x v="1"/>
    <n v="11"/>
    <n v="0"/>
    <n v="1"/>
    <n v="9"/>
    <n v="153.43"/>
    <x v="1"/>
    <x v="0"/>
  </r>
  <r>
    <n v="52798"/>
    <x v="0"/>
    <n v="13"/>
    <x v="2"/>
    <n v="3"/>
    <n v="7"/>
    <s v="Debit Card"/>
    <s v="Male"/>
    <n v="3"/>
    <n v="3"/>
    <x v="0"/>
    <n v="3"/>
    <x v="2"/>
    <n v="8"/>
    <x v="1"/>
    <n v="12"/>
    <n v="1"/>
    <n v="1"/>
    <n v="1"/>
    <n v="167.28"/>
    <x v="2"/>
    <x v="0"/>
  </r>
  <r>
    <n v="52799"/>
    <x v="1"/>
    <n v="9"/>
    <x v="0"/>
    <n v="3"/>
    <n v="17"/>
    <s v="E wallet"/>
    <s v="Female"/>
    <n v="3"/>
    <n v="4"/>
    <x v="0"/>
    <n v="1"/>
    <x v="2"/>
    <n v="5"/>
    <x v="1"/>
    <n v="13"/>
    <n v="1"/>
    <n v="1"/>
    <n v="0"/>
    <n v="166.52"/>
    <x v="1"/>
    <x v="0"/>
  </r>
  <r>
    <n v="52800"/>
    <x v="1"/>
    <n v="18"/>
    <x v="1"/>
    <n v="3"/>
    <n v="26"/>
    <s v="Debit Card"/>
    <s v="Female"/>
    <n v="2"/>
    <n v="3"/>
    <x v="0"/>
    <n v="3"/>
    <x v="0"/>
    <n v="9"/>
    <x v="1"/>
    <n v="15"/>
    <n v="0"/>
    <n v="1"/>
    <n v="1"/>
    <n v="148.5"/>
    <x v="2"/>
    <x v="1"/>
  </r>
  <r>
    <n v="52801"/>
    <x v="1"/>
    <n v="13"/>
    <x v="1"/>
    <n v="1"/>
    <n v="8"/>
    <s v="Debit Card"/>
    <s v="Male"/>
    <n v="3"/>
    <n v="4"/>
    <x v="1"/>
    <n v="3"/>
    <x v="0"/>
    <n v="3"/>
    <x v="1"/>
    <n v="14"/>
    <n v="0"/>
    <n v="2"/>
    <n v="2"/>
    <n v="128.09"/>
    <x v="2"/>
    <x v="1"/>
  </r>
  <r>
    <n v="52802"/>
    <x v="1"/>
    <n v="8"/>
    <x v="2"/>
    <n v="1"/>
    <n v="24"/>
    <s v="Debit Card"/>
    <s v="Male"/>
    <n v="3"/>
    <n v="3"/>
    <x v="0"/>
    <n v="3"/>
    <x v="2"/>
    <n v="2"/>
    <x v="0"/>
    <n v="14"/>
    <n v="0"/>
    <n v="1"/>
    <n v="2"/>
    <n v="156.88999999999999"/>
    <x v="1"/>
    <x v="0"/>
  </r>
  <r>
    <n v="52803"/>
    <x v="1"/>
    <n v="9"/>
    <x v="0"/>
    <n v="1"/>
    <n v="8"/>
    <s v="CC"/>
    <s v="Female"/>
    <n v="3"/>
    <n v="3"/>
    <x v="1"/>
    <n v="3"/>
    <x v="2"/>
    <n v="3"/>
    <x v="1"/>
    <n v="14"/>
    <n v="0"/>
    <n v="1"/>
    <n v="2"/>
    <n v="120.00999999999999"/>
    <x v="1"/>
    <x v="1"/>
  </r>
  <r>
    <n v="52804"/>
    <x v="1"/>
    <n v="8"/>
    <x v="1"/>
    <n v="1"/>
    <n v="7"/>
    <s v="Debit Card"/>
    <s v="Female"/>
    <n v="3"/>
    <n v="5"/>
    <x v="1"/>
    <n v="1"/>
    <x v="2"/>
    <n v="2"/>
    <x v="1"/>
    <n v="12"/>
    <n v="1"/>
    <n v="1"/>
    <n v="1"/>
    <n v="129.77000000000001"/>
    <x v="1"/>
    <x v="1"/>
  </r>
  <r>
    <n v="52805"/>
    <x v="1"/>
    <n v="2"/>
    <x v="1"/>
    <n v="1"/>
    <n v="19"/>
    <s v="UPI"/>
    <s v="Male"/>
    <n v="2"/>
    <n v="4"/>
    <x v="0"/>
    <n v="4"/>
    <x v="2"/>
    <n v="5"/>
    <x v="0"/>
    <n v="13"/>
    <n v="0"/>
    <n v="1"/>
    <n v="3"/>
    <n v="140.25"/>
    <x v="0"/>
    <x v="1"/>
  </r>
  <r>
    <n v="52806"/>
    <x v="1"/>
    <n v="2"/>
    <x v="1"/>
    <n v="1"/>
    <n v="34"/>
    <s v="Credit Card"/>
    <s v="Female"/>
    <n v="3"/>
    <n v="4"/>
    <x v="2"/>
    <n v="5"/>
    <x v="0"/>
    <n v="2"/>
    <x v="1"/>
    <n v="14"/>
    <n v="0"/>
    <n v="1"/>
    <n v="4"/>
    <n v="137.85"/>
    <x v="0"/>
    <x v="1"/>
  </r>
  <r>
    <n v="52807"/>
    <x v="0"/>
    <n v="13"/>
    <x v="0"/>
    <n v="3"/>
    <n v="34"/>
    <s v="E wallet"/>
    <s v="Male"/>
    <n v="2"/>
    <n v="4"/>
    <x v="4"/>
    <n v="5"/>
    <x v="2"/>
    <n v="5"/>
    <x v="0"/>
    <n v="13"/>
    <n v="2"/>
    <n v="2"/>
    <n v="0"/>
    <n v="208.54000000000002"/>
    <x v="2"/>
    <x v="0"/>
  </r>
  <r>
    <n v="52808"/>
    <x v="1"/>
    <n v="12"/>
    <x v="0"/>
    <n v="3"/>
    <n v="30"/>
    <s v="E wallet"/>
    <s v="Female"/>
    <n v="2"/>
    <n v="4"/>
    <x v="5"/>
    <n v="1"/>
    <x v="2"/>
    <n v="1"/>
    <x v="1"/>
    <n v="11"/>
    <n v="3"/>
    <n v="9"/>
    <n v="3"/>
    <n v="220.31"/>
    <x v="1"/>
    <x v="0"/>
  </r>
  <r>
    <n v="52809"/>
    <x v="1"/>
    <n v="4"/>
    <x v="2"/>
    <n v="1"/>
    <n v="11"/>
    <s v="Credit Card"/>
    <s v="Male"/>
    <n v="3"/>
    <n v="3"/>
    <x v="0"/>
    <n v="5"/>
    <x v="0"/>
    <n v="1"/>
    <x v="1"/>
    <n v="19"/>
    <n v="1"/>
    <n v="1"/>
    <n v="7"/>
    <n v="199.36"/>
    <x v="0"/>
    <x v="0"/>
  </r>
  <r>
    <n v="52810"/>
    <x v="1"/>
    <n v="0"/>
    <x v="1"/>
    <n v="3"/>
    <n v="11"/>
    <s v="UPI"/>
    <s v="Female"/>
    <n v="3"/>
    <n v="4"/>
    <x v="1"/>
    <n v="3"/>
    <x v="0"/>
    <n v="1"/>
    <x v="1"/>
    <n v="18"/>
    <n v="1"/>
    <n v="1"/>
    <n v="0"/>
    <n v="129.66"/>
    <x v="0"/>
    <x v="1"/>
  </r>
  <r>
    <n v="52811"/>
    <x v="1"/>
    <n v="9"/>
    <x v="2"/>
    <n v="1"/>
    <n v="14"/>
    <s v="CC"/>
    <s v="Male"/>
    <n v="2"/>
    <n v="1"/>
    <x v="0"/>
    <n v="1"/>
    <x v="2"/>
    <n v="5"/>
    <x v="1"/>
    <n v="17"/>
    <n v="0"/>
    <n v="1"/>
    <n v="3"/>
    <n v="125.71000000000001"/>
    <x v="1"/>
    <x v="1"/>
  </r>
  <r>
    <n v="52812"/>
    <x v="1"/>
    <n v="12"/>
    <x v="0"/>
    <n v="1"/>
    <n v="12"/>
    <s v="Credit Card"/>
    <s v="Male"/>
    <n v="2"/>
    <n v="4"/>
    <x v="4"/>
    <n v="5"/>
    <x v="2"/>
    <n v="5"/>
    <x v="1"/>
    <n v="15"/>
    <n v="0"/>
    <n v="1"/>
    <n v="7"/>
    <n v="199.91"/>
    <x v="1"/>
    <x v="0"/>
  </r>
  <r>
    <n v="52813"/>
    <x v="1"/>
    <n v="0"/>
    <x v="0"/>
    <n v="1"/>
    <n v="10"/>
    <s v="Debit Card"/>
    <s v="Male"/>
    <n v="2"/>
    <n v="1"/>
    <x v="0"/>
    <n v="4"/>
    <x v="2"/>
    <n v="2"/>
    <x v="0"/>
    <n v="20"/>
    <n v="0"/>
    <n v="1"/>
    <n v="3"/>
    <n v="161.41999999999999"/>
    <x v="0"/>
    <x v="0"/>
  </r>
  <r>
    <n v="52814"/>
    <x v="1"/>
    <n v="22"/>
    <x v="2"/>
    <n v="3"/>
    <n v="8"/>
    <s v="Credit Card"/>
    <s v="Male"/>
    <n v="3"/>
    <n v="4"/>
    <x v="0"/>
    <n v="4"/>
    <x v="2"/>
    <n v="3"/>
    <x v="1"/>
    <n v="14"/>
    <n v="1"/>
    <n v="1"/>
    <n v="8"/>
    <n v="153.9"/>
    <x v="2"/>
    <x v="0"/>
  </r>
  <r>
    <n v="52815"/>
    <x v="1"/>
    <n v="7"/>
    <x v="1"/>
    <n v="1"/>
    <n v="14"/>
    <s v="Credit Card"/>
    <s v="Male"/>
    <n v="2"/>
    <n v="1"/>
    <x v="0"/>
    <n v="3"/>
    <x v="2"/>
    <n v="3"/>
    <x v="1"/>
    <n v="12"/>
    <n v="1"/>
    <n v="1"/>
    <n v="2"/>
    <n v="144.04"/>
    <x v="1"/>
    <x v="1"/>
  </r>
  <r>
    <n v="52816"/>
    <x v="0"/>
    <n v="5"/>
    <x v="0"/>
    <n v="3"/>
    <n v="7"/>
    <s v="Debit Card"/>
    <s v="Female"/>
    <n v="4"/>
    <n v="4"/>
    <x v="0"/>
    <n v="2"/>
    <x v="0"/>
    <n v="10"/>
    <x v="0"/>
    <n v="12"/>
    <n v="2"/>
    <n v="2"/>
    <n v="6"/>
    <n v="184.93"/>
    <x v="0"/>
    <x v="0"/>
  </r>
  <r>
    <n v="52817"/>
    <x v="0"/>
    <n v="1"/>
    <x v="1"/>
    <n v="1"/>
    <n v="9"/>
    <s v="UPI"/>
    <s v="Male"/>
    <n v="4"/>
    <n v="5"/>
    <x v="2"/>
    <n v="3"/>
    <x v="0"/>
    <n v="8"/>
    <x v="0"/>
    <n v="16"/>
    <n v="1"/>
    <n v="2"/>
    <n v="1"/>
    <n v="145.9"/>
    <x v="0"/>
    <x v="1"/>
  </r>
  <r>
    <n v="52818"/>
    <x v="0"/>
    <n v="1"/>
    <x v="1"/>
    <n v="1"/>
    <n v="31"/>
    <s v="Debit Card"/>
    <s v="Male"/>
    <n v="3"/>
    <n v="5"/>
    <x v="2"/>
    <n v="3"/>
    <x v="0"/>
    <n v="7"/>
    <x v="0"/>
    <n v="15"/>
    <n v="1"/>
    <n v="2"/>
    <n v="4"/>
    <n v="145.28"/>
    <x v="0"/>
    <x v="1"/>
  </r>
  <r>
    <n v="52819"/>
    <x v="0"/>
    <n v="1"/>
    <x v="0"/>
    <n v="3"/>
    <n v="16"/>
    <s v="Debit Card"/>
    <s v="Male"/>
    <n v="3"/>
    <n v="5"/>
    <x v="0"/>
    <n v="5"/>
    <x v="0"/>
    <n v="9"/>
    <x v="1"/>
    <n v="24"/>
    <n v="1"/>
    <n v="2"/>
    <n v="4"/>
    <n v="159.07"/>
    <x v="0"/>
    <x v="0"/>
  </r>
  <r>
    <n v="52820"/>
    <x v="0"/>
    <n v="1"/>
    <x v="0"/>
    <n v="1"/>
    <n v="13"/>
    <s v="Credit Card"/>
    <s v="Male"/>
    <n v="3"/>
    <n v="4"/>
    <x v="2"/>
    <n v="5"/>
    <x v="0"/>
    <n v="4"/>
    <x v="1"/>
    <n v="12"/>
    <n v="2"/>
    <n v="2"/>
    <n v="4"/>
    <n v="154.6"/>
    <x v="0"/>
    <x v="0"/>
  </r>
  <r>
    <n v="52821"/>
    <x v="0"/>
    <n v="1"/>
    <x v="2"/>
    <n v="1"/>
    <n v="23"/>
    <s v="Debit Card"/>
    <s v="Female"/>
    <n v="4"/>
    <n v="6"/>
    <x v="2"/>
    <n v="5"/>
    <x v="0"/>
    <n v="3"/>
    <x v="0"/>
    <n v="23"/>
    <n v="5"/>
    <n v="7"/>
    <n v="8"/>
    <n v="164.19"/>
    <x v="0"/>
    <x v="0"/>
  </r>
  <r>
    <n v="52822"/>
    <x v="0"/>
    <n v="3"/>
    <x v="1"/>
    <n v="3"/>
    <n v="12"/>
    <s v="COD"/>
    <s v="Male"/>
    <n v="3"/>
    <n v="4"/>
    <x v="0"/>
    <n v="2"/>
    <x v="1"/>
    <n v="5"/>
    <x v="1"/>
    <n v="15"/>
    <n v="1"/>
    <n v="2"/>
    <n v="1"/>
    <n v="145.86000000000001"/>
    <x v="0"/>
    <x v="1"/>
  </r>
  <r>
    <n v="52823"/>
    <x v="0"/>
    <n v="1"/>
    <x v="1"/>
    <n v="1"/>
    <n v="7"/>
    <s v="Credit Card"/>
    <s v="Male"/>
    <n v="4"/>
    <n v="4"/>
    <x v="2"/>
    <n v="2"/>
    <x v="1"/>
    <n v="4"/>
    <x v="0"/>
    <n v="17"/>
    <n v="3"/>
    <n v="3"/>
    <n v="1"/>
    <n v="147.93"/>
    <x v="0"/>
    <x v="1"/>
  </r>
  <r>
    <n v="52824"/>
    <x v="0"/>
    <n v="14"/>
    <x v="0"/>
    <n v="3"/>
    <n v="10"/>
    <s v="E wallet"/>
    <s v="Male"/>
    <n v="3"/>
    <n v="5"/>
    <x v="2"/>
    <n v="3"/>
    <x v="1"/>
    <n v="3"/>
    <x v="0"/>
    <n v="15"/>
    <n v="1"/>
    <n v="2"/>
    <n v="3"/>
    <n v="151.83000000000001"/>
    <x v="2"/>
    <x v="0"/>
  </r>
  <r>
    <n v="52825"/>
    <x v="0"/>
    <n v="1"/>
    <x v="1"/>
    <n v="1"/>
    <n v="32"/>
    <s v="Debit Card"/>
    <s v="Male"/>
    <n v="3"/>
    <n v="6"/>
    <x v="2"/>
    <n v="3"/>
    <x v="0"/>
    <n v="3"/>
    <x v="1"/>
    <n v="13"/>
    <n v="2"/>
    <n v="2"/>
    <n v="2"/>
    <n v="147.93"/>
    <x v="0"/>
    <x v="1"/>
  </r>
  <r>
    <n v="52826"/>
    <x v="0"/>
    <n v="5"/>
    <x v="0"/>
    <n v="1"/>
    <n v="19"/>
    <s v="Cash on Delivery"/>
    <s v="Female"/>
    <n v="3"/>
    <n v="4"/>
    <x v="3"/>
    <n v="3"/>
    <x v="1"/>
    <n v="3"/>
    <x v="1"/>
    <n v="15"/>
    <n v="10"/>
    <n v="16"/>
    <n v="9"/>
    <n v="320.45"/>
    <x v="0"/>
    <x v="2"/>
  </r>
  <r>
    <n v="52827"/>
    <x v="0"/>
    <n v="12"/>
    <x v="0"/>
    <n v="1"/>
    <n v="7"/>
    <s v="Debit Card"/>
    <s v="Male"/>
    <n v="4"/>
    <n v="5"/>
    <x v="4"/>
    <n v="3"/>
    <x v="0"/>
    <n v="11"/>
    <x v="0"/>
    <n v="14"/>
    <n v="1"/>
    <n v="2"/>
    <n v="1"/>
    <n v="178.81"/>
    <x v="1"/>
    <x v="0"/>
  </r>
  <r>
    <n v="52828"/>
    <x v="0"/>
    <n v="1"/>
    <x v="0"/>
    <n v="1"/>
    <n v="12"/>
    <s v="COD"/>
    <s v="Male"/>
    <n v="3"/>
    <n v="4"/>
    <x v="2"/>
    <n v="3"/>
    <x v="0"/>
    <n v="3"/>
    <x v="0"/>
    <n v="14"/>
    <n v="3"/>
    <n v="3"/>
    <n v="3"/>
    <n v="159.41"/>
    <x v="0"/>
    <x v="0"/>
  </r>
  <r>
    <n v="52829"/>
    <x v="0"/>
    <n v="1"/>
    <x v="0"/>
    <n v="1"/>
    <n v="16"/>
    <s v="Credit Card"/>
    <s v="Male"/>
    <n v="4"/>
    <n v="5"/>
    <x v="2"/>
    <n v="3"/>
    <x v="1"/>
    <n v="2"/>
    <x v="0"/>
    <n v="18"/>
    <n v="1"/>
    <n v="2"/>
    <n v="1"/>
    <n v="158.88"/>
    <x v="0"/>
    <x v="0"/>
  </r>
  <r>
    <n v="52830"/>
    <x v="0"/>
    <n v="10"/>
    <x v="0"/>
    <n v="3"/>
    <n v="16"/>
    <s v="Credit Card"/>
    <s v="Male"/>
    <n v="4"/>
    <n v="5"/>
    <x v="4"/>
    <n v="2"/>
    <x v="0"/>
    <n v="3"/>
    <x v="1"/>
    <n v="17"/>
    <n v="1"/>
    <n v="5"/>
    <n v="3"/>
    <n v="221.19"/>
    <x v="1"/>
    <x v="0"/>
  </r>
  <r>
    <n v="52831"/>
    <x v="0"/>
    <n v="1"/>
    <x v="1"/>
    <n v="2"/>
    <n v="13"/>
    <s v="UPI"/>
    <s v="Male"/>
    <n v="4"/>
    <n v="4"/>
    <x v="2"/>
    <n v="5"/>
    <x v="2"/>
    <n v="6"/>
    <x v="0"/>
    <n v="23"/>
    <n v="2"/>
    <n v="2"/>
    <n v="3"/>
    <n v="145.72999999999999"/>
    <x v="0"/>
    <x v="1"/>
  </r>
  <r>
    <n v="52832"/>
    <x v="0"/>
    <n v="1"/>
    <x v="2"/>
    <n v="1"/>
    <n v="13"/>
    <s v="Debit Card"/>
    <s v="Female"/>
    <n v="4"/>
    <n v="5"/>
    <x v="2"/>
    <n v="2"/>
    <x v="0"/>
    <n v="3"/>
    <x v="0"/>
    <n v="19"/>
    <n v="2"/>
    <n v="2"/>
    <n v="1"/>
    <n v="154.26"/>
    <x v="0"/>
    <x v="0"/>
  </r>
  <r>
    <n v="52833"/>
    <x v="0"/>
    <n v="1"/>
    <x v="0"/>
    <n v="3"/>
    <n v="12"/>
    <s v="E wallet"/>
    <s v="Male"/>
    <n v="3"/>
    <n v="5"/>
    <x v="0"/>
    <n v="3"/>
    <x v="0"/>
    <n v="3"/>
    <x v="0"/>
    <n v="12"/>
    <n v="2"/>
    <n v="2"/>
    <n v="4"/>
    <n v="182.44"/>
    <x v="0"/>
    <x v="0"/>
  </r>
  <r>
    <n v="52834"/>
    <x v="0"/>
    <n v="1"/>
    <x v="2"/>
    <n v="1"/>
    <n v="14"/>
    <s v="Debit Card"/>
    <s v="Male"/>
    <n v="4"/>
    <n v="6"/>
    <x v="0"/>
    <n v="3"/>
    <x v="0"/>
    <n v="3"/>
    <x v="0"/>
    <n v="25"/>
    <n v="2"/>
    <n v="2"/>
    <n v="7"/>
    <n v="185.74"/>
    <x v="0"/>
    <x v="0"/>
  </r>
  <r>
    <n v="52835"/>
    <x v="0"/>
    <n v="20"/>
    <x v="0"/>
    <n v="1"/>
    <n v="21"/>
    <s v="Debit Card"/>
    <s v="Female"/>
    <n v="4"/>
    <n v="4"/>
    <x v="2"/>
    <n v="4"/>
    <x v="1"/>
    <n v="11"/>
    <x v="0"/>
    <n v="19"/>
    <n v="2"/>
    <n v="5"/>
    <n v="4"/>
    <n v="174.63"/>
    <x v="2"/>
    <x v="0"/>
  </r>
  <r>
    <n v="52836"/>
    <x v="0"/>
    <n v="1"/>
    <x v="0"/>
    <n v="3"/>
    <n v="13"/>
    <s v="Debit Card"/>
    <s v="Male"/>
    <n v="4"/>
    <n v="6"/>
    <x v="0"/>
    <n v="3"/>
    <x v="1"/>
    <n v="6"/>
    <x v="0"/>
    <n v="19"/>
    <n v="7"/>
    <n v="8"/>
    <n v="8"/>
    <n v="186.72"/>
    <x v="0"/>
    <x v="0"/>
  </r>
  <r>
    <n v="52837"/>
    <x v="0"/>
    <n v="21"/>
    <x v="0"/>
    <n v="1"/>
    <n v="30"/>
    <s v="Credit Card"/>
    <s v="Female"/>
    <n v="4"/>
    <n v="4"/>
    <x v="4"/>
    <n v="2"/>
    <x v="1"/>
    <n v="3"/>
    <x v="1"/>
    <n v="13"/>
    <n v="12"/>
    <n v="16"/>
    <n v="3"/>
    <n v="228.12"/>
    <x v="2"/>
    <x v="0"/>
  </r>
  <r>
    <n v="52838"/>
    <x v="0"/>
    <n v="1"/>
    <x v="1"/>
    <n v="3"/>
    <n v="29"/>
    <s v="E wallet"/>
    <s v="Male"/>
    <n v="3"/>
    <n v="4"/>
    <x v="2"/>
    <n v="3"/>
    <x v="0"/>
    <n v="3"/>
    <x v="0"/>
    <n v="20"/>
    <n v="1"/>
    <n v="2"/>
    <n v="1"/>
    <n v="141.75"/>
    <x v="0"/>
    <x v="1"/>
  </r>
  <r>
    <n v="52839"/>
    <x v="0"/>
    <n v="1"/>
    <x v="0"/>
    <n v="3"/>
    <n v="27"/>
    <s v="Debit Card"/>
    <s v="Female"/>
    <n v="4"/>
    <n v="6"/>
    <x v="0"/>
    <n v="3"/>
    <x v="1"/>
    <n v="5"/>
    <x v="0"/>
    <n v="12"/>
    <n v="2"/>
    <n v="3"/>
    <n v="3"/>
    <n v="170.59"/>
    <x v="0"/>
    <x v="0"/>
  </r>
  <r>
    <n v="52840"/>
    <x v="0"/>
    <n v="15"/>
    <x v="2"/>
    <n v="1"/>
    <n v="15"/>
    <s v="Debit Card"/>
    <s v="Male"/>
    <n v="3"/>
    <n v="6"/>
    <x v="4"/>
    <n v="2"/>
    <x v="0"/>
    <n v="4"/>
    <x v="1"/>
    <n v="16"/>
    <n v="1"/>
    <n v="2"/>
    <n v="4"/>
    <n v="231.5"/>
    <x v="2"/>
    <x v="0"/>
  </r>
  <r>
    <n v="52841"/>
    <x v="0"/>
    <n v="1"/>
    <x v="0"/>
    <n v="1"/>
    <n v="16"/>
    <s v="Credit Card"/>
    <s v="Female"/>
    <n v="3"/>
    <n v="4"/>
    <x v="2"/>
    <n v="5"/>
    <x v="0"/>
    <n v="9"/>
    <x v="1"/>
    <n v="23"/>
    <n v="2"/>
    <n v="2"/>
    <n v="5"/>
    <n v="167"/>
    <x v="0"/>
    <x v="0"/>
  </r>
  <r>
    <n v="52842"/>
    <x v="1"/>
    <n v="9"/>
    <x v="0"/>
    <n v="3"/>
    <n v="7"/>
    <s v="E wallet"/>
    <s v="Male"/>
    <n v="4"/>
    <n v="4"/>
    <x v="4"/>
    <n v="4"/>
    <x v="1"/>
    <n v="3"/>
    <x v="1"/>
    <n v="14"/>
    <n v="2"/>
    <n v="2"/>
    <n v="7"/>
    <n v="197.95"/>
    <x v="1"/>
    <x v="0"/>
  </r>
  <r>
    <n v="52843"/>
    <x v="1"/>
    <n v="27"/>
    <x v="1"/>
    <n v="3"/>
    <n v="13"/>
    <s v="E wallet"/>
    <s v="Male"/>
    <n v="3"/>
    <n v="4"/>
    <x v="0"/>
    <n v="3"/>
    <x v="1"/>
    <n v="4"/>
    <x v="0"/>
    <n v="21"/>
    <n v="1"/>
    <n v="5"/>
    <n v="6"/>
    <n v="148.06"/>
    <x v="3"/>
    <x v="1"/>
  </r>
  <r>
    <n v="52844"/>
    <x v="1"/>
    <n v="19"/>
    <x v="1"/>
    <n v="1"/>
    <n v="16"/>
    <s v="Debit Card"/>
    <s v="Male"/>
    <n v="3"/>
    <n v="4"/>
    <x v="0"/>
    <n v="4"/>
    <x v="2"/>
    <n v="10"/>
    <x v="1"/>
    <n v="19"/>
    <n v="2"/>
    <n v="2"/>
    <n v="16"/>
    <n v="148.47999999999999"/>
    <x v="2"/>
    <x v="1"/>
  </r>
  <r>
    <n v="52845"/>
    <x v="1"/>
    <n v="6"/>
    <x v="2"/>
    <n v="3"/>
    <n v="15"/>
    <s v="E wallet"/>
    <s v="Female"/>
    <n v="3"/>
    <n v="4"/>
    <x v="4"/>
    <n v="2"/>
    <x v="0"/>
    <n v="3"/>
    <x v="1"/>
    <n v="15"/>
    <n v="3"/>
    <n v="4"/>
    <n v="3"/>
    <n v="214.98"/>
    <x v="0"/>
    <x v="0"/>
  </r>
  <r>
    <n v="52846"/>
    <x v="1"/>
    <n v="3"/>
    <x v="2"/>
    <n v="1"/>
    <n v="7"/>
    <s v="COD"/>
    <s v="Male"/>
    <n v="3"/>
    <n v="4"/>
    <x v="0"/>
    <n v="3"/>
    <x v="1"/>
    <n v="3"/>
    <x v="1"/>
    <n v="14"/>
    <n v="1"/>
    <n v="2"/>
    <n v="10"/>
    <n v="168.19"/>
    <x v="0"/>
    <x v="0"/>
  </r>
  <r>
    <n v="52847"/>
    <x v="1"/>
    <n v="1"/>
    <x v="0"/>
    <n v="1"/>
    <n v="14"/>
    <s v="Credit Card"/>
    <s v="Male"/>
    <n v="3"/>
    <n v="5"/>
    <x v="0"/>
    <n v="3"/>
    <x v="1"/>
    <n v="4"/>
    <x v="1"/>
    <n v="18"/>
    <n v="2"/>
    <n v="2"/>
    <n v="1"/>
    <n v="186.32"/>
    <x v="0"/>
    <x v="0"/>
  </r>
  <r>
    <n v="52848"/>
    <x v="1"/>
    <n v="31"/>
    <x v="0"/>
    <n v="1"/>
    <n v="16"/>
    <s v="Credit Card"/>
    <s v="Female"/>
    <n v="4"/>
    <n v="5"/>
    <x v="2"/>
    <n v="4"/>
    <x v="1"/>
    <n v="6"/>
    <x v="0"/>
    <n v="21"/>
    <n v="2"/>
    <n v="2"/>
    <n v="1"/>
    <n v="158.46"/>
    <x v="3"/>
    <x v="0"/>
  </r>
  <r>
    <n v="52849"/>
    <x v="1"/>
    <n v="14"/>
    <x v="0"/>
    <n v="3"/>
    <n v="11"/>
    <s v="E wallet"/>
    <s v="Male"/>
    <n v="4"/>
    <n v="5"/>
    <x v="4"/>
    <n v="2"/>
    <x v="1"/>
    <n v="9"/>
    <x v="1"/>
    <n v="12"/>
    <n v="3"/>
    <n v="2"/>
    <n v="12"/>
    <n v="233.55"/>
    <x v="2"/>
    <x v="0"/>
  </r>
  <r>
    <n v="52850"/>
    <x v="1"/>
    <n v="8"/>
    <x v="2"/>
    <n v="3"/>
    <n v="9"/>
    <s v="E wallet"/>
    <s v="Female"/>
    <n v="4"/>
    <n v="4"/>
    <x v="2"/>
    <n v="3"/>
    <x v="1"/>
    <n v="8"/>
    <x v="1"/>
    <n v="19"/>
    <n v="2"/>
    <n v="2"/>
    <n v="3"/>
    <n v="147.31"/>
    <x v="1"/>
    <x v="1"/>
  </r>
  <r>
    <n v="52851"/>
    <x v="1"/>
    <n v="1"/>
    <x v="1"/>
    <n v="1"/>
    <n v="26"/>
    <s v="Credit Card"/>
    <s v="Male"/>
    <n v="4"/>
    <n v="4"/>
    <x v="2"/>
    <n v="2"/>
    <x v="1"/>
    <n v="3"/>
    <x v="1"/>
    <n v="25"/>
    <n v="1"/>
    <n v="3"/>
    <n v="3"/>
    <n v="148.22999999999999"/>
    <x v="0"/>
    <x v="1"/>
  </r>
  <r>
    <n v="52852"/>
    <x v="1"/>
    <n v="1"/>
    <x v="2"/>
    <n v="1"/>
    <n v="16"/>
    <s v="Credit Card"/>
    <s v="Male"/>
    <n v="3"/>
    <n v="4"/>
    <x v="2"/>
    <n v="4"/>
    <x v="2"/>
    <n v="8"/>
    <x v="1"/>
    <n v="19"/>
    <n v="1"/>
    <n v="3"/>
    <n v="3"/>
    <n v="145.24"/>
    <x v="0"/>
    <x v="1"/>
  </r>
  <r>
    <n v="52853"/>
    <x v="1"/>
    <n v="2"/>
    <x v="0"/>
    <n v="1"/>
    <n v="28"/>
    <s v="Credit Card"/>
    <s v="Male"/>
    <n v="3"/>
    <n v="4"/>
    <x v="2"/>
    <n v="2"/>
    <x v="1"/>
    <n v="3"/>
    <x v="1"/>
    <n v="12"/>
    <n v="1"/>
    <n v="2"/>
    <n v="3"/>
    <n v="152.13"/>
    <x v="0"/>
    <x v="0"/>
  </r>
  <r>
    <n v="52854"/>
    <x v="1"/>
    <n v="31"/>
    <x v="0"/>
    <n v="1"/>
    <n v="31"/>
    <s v="Debit Card"/>
    <s v="Male"/>
    <n v="3"/>
    <n v="3"/>
    <x v="4"/>
    <n v="2"/>
    <x v="2"/>
    <n v="5"/>
    <x v="0"/>
    <n v="17"/>
    <n v="2"/>
    <n v="2"/>
    <n v="3"/>
    <n v="219.39"/>
    <x v="3"/>
    <x v="0"/>
  </r>
  <r>
    <n v="52855"/>
    <x v="1"/>
    <n v="1"/>
    <x v="2"/>
    <n v="1"/>
    <n v="10"/>
    <s v="Credit Card"/>
    <s v="Male"/>
    <n v="4"/>
    <n v="5"/>
    <x v="2"/>
    <n v="3"/>
    <x v="2"/>
    <n v="3"/>
    <x v="0"/>
    <n v="16"/>
    <n v="1"/>
    <n v="2"/>
    <n v="2"/>
    <n v="150.66"/>
    <x v="0"/>
    <x v="0"/>
  </r>
  <r>
    <n v="52856"/>
    <x v="1"/>
    <n v="24"/>
    <x v="0"/>
    <n v="1"/>
    <n v="18"/>
    <s v="Debit Card"/>
    <s v="Female"/>
    <n v="3"/>
    <n v="4"/>
    <x v="3"/>
    <n v="4"/>
    <x v="0"/>
    <n v="5"/>
    <x v="1"/>
    <n v="16"/>
    <n v="3"/>
    <n v="5"/>
    <n v="5"/>
    <n v="324.26"/>
    <x v="2"/>
    <x v="2"/>
  </r>
  <r>
    <n v="52857"/>
    <x v="1"/>
    <n v="15"/>
    <x v="1"/>
    <n v="1"/>
    <n v="21"/>
    <s v="Debit Card"/>
    <s v="Male"/>
    <n v="3"/>
    <n v="4"/>
    <x v="2"/>
    <n v="3"/>
    <x v="2"/>
    <n v="6"/>
    <x v="1"/>
    <n v="13"/>
    <n v="2"/>
    <n v="2"/>
    <n v="9"/>
    <n v="149.51"/>
    <x v="2"/>
    <x v="1"/>
  </r>
  <r>
    <n v="52858"/>
    <x v="1"/>
    <n v="4"/>
    <x v="0"/>
    <n v="3"/>
    <n v="12"/>
    <s v="Debit Card"/>
    <s v="Female"/>
    <n v="3"/>
    <n v="4"/>
    <x v="4"/>
    <n v="2"/>
    <x v="1"/>
    <n v="4"/>
    <x v="1"/>
    <n v="13"/>
    <n v="3"/>
    <n v="8"/>
    <n v="3"/>
    <n v="219.19"/>
    <x v="0"/>
    <x v="0"/>
  </r>
  <r>
    <n v="52859"/>
    <x v="1"/>
    <n v="12"/>
    <x v="0"/>
    <n v="3"/>
    <n v="7"/>
    <s v="Debit Card"/>
    <s v="Female"/>
    <n v="3"/>
    <n v="5"/>
    <x v="0"/>
    <n v="2"/>
    <x v="0"/>
    <n v="6"/>
    <x v="1"/>
    <n v="23"/>
    <n v="2"/>
    <n v="2"/>
    <n v="3"/>
    <n v="211.86"/>
    <x v="1"/>
    <x v="0"/>
  </r>
  <r>
    <n v="52860"/>
    <x v="1"/>
    <n v="6"/>
    <x v="0"/>
    <n v="1"/>
    <n v="13"/>
    <s v="Debit Card"/>
    <s v="Male"/>
    <n v="3"/>
    <n v="4"/>
    <x v="2"/>
    <n v="3"/>
    <x v="0"/>
    <n v="5"/>
    <x v="1"/>
    <n v="21"/>
    <n v="1"/>
    <n v="2"/>
    <n v="5"/>
    <n v="155.38"/>
    <x v="0"/>
    <x v="0"/>
  </r>
  <r>
    <n v="52861"/>
    <x v="1"/>
    <n v="1"/>
    <x v="0"/>
    <n v="1"/>
    <n v="24"/>
    <s v="COD"/>
    <s v="Male"/>
    <n v="3"/>
    <n v="4"/>
    <x v="2"/>
    <n v="4"/>
    <x v="1"/>
    <n v="2"/>
    <x v="0"/>
    <n v="17"/>
    <n v="2"/>
    <n v="2"/>
    <n v="2"/>
    <n v="155.58000000000001"/>
    <x v="0"/>
    <x v="0"/>
  </r>
  <r>
    <n v="52862"/>
    <x v="0"/>
    <n v="1"/>
    <x v="2"/>
    <n v="3"/>
    <n v="7"/>
    <s v="COD"/>
    <s v="Female"/>
    <n v="4"/>
    <n v="6"/>
    <x v="2"/>
    <n v="5"/>
    <x v="0"/>
    <n v="2"/>
    <x v="1"/>
    <n v="22"/>
    <n v="2"/>
    <n v="2"/>
    <n v="1"/>
    <n v="148.25"/>
    <x v="0"/>
    <x v="1"/>
  </r>
  <r>
    <n v="52863"/>
    <x v="1"/>
    <n v="10"/>
    <x v="2"/>
    <n v="1"/>
    <n v="10"/>
    <s v="Credit Card"/>
    <s v="Male"/>
    <n v="2"/>
    <n v="4"/>
    <x v="2"/>
    <n v="4"/>
    <x v="0"/>
    <n v="6"/>
    <x v="1"/>
    <n v="13"/>
    <n v="5"/>
    <n v="8"/>
    <n v="3"/>
    <n v="145.88"/>
    <x v="1"/>
    <x v="1"/>
  </r>
  <r>
    <n v="52864"/>
    <x v="1"/>
    <n v="4"/>
    <x v="2"/>
    <n v="1"/>
    <n v="16"/>
    <s v="Credit Card"/>
    <s v="Male"/>
    <n v="4"/>
    <n v="4"/>
    <x v="0"/>
    <n v="5"/>
    <x v="2"/>
    <n v="3"/>
    <x v="1"/>
    <n v="12"/>
    <n v="1"/>
    <n v="7"/>
    <n v="11"/>
    <n v="155.72"/>
    <x v="0"/>
    <x v="0"/>
  </r>
  <r>
    <n v="52865"/>
    <x v="1"/>
    <n v="19"/>
    <x v="0"/>
    <n v="3"/>
    <n v="11"/>
    <s v="Debit Card"/>
    <s v="Female"/>
    <n v="2"/>
    <n v="4"/>
    <x v="0"/>
    <n v="5"/>
    <x v="2"/>
    <n v="6"/>
    <x v="0"/>
    <n v="12"/>
    <n v="1"/>
    <n v="2"/>
    <n v="4"/>
    <n v="175.06"/>
    <x v="2"/>
    <x v="0"/>
  </r>
  <r>
    <n v="52866"/>
    <x v="1"/>
    <n v="30"/>
    <x v="0"/>
    <n v="1"/>
    <n v="15"/>
    <s v="Debit Card"/>
    <s v="Female"/>
    <n v="4"/>
    <n v="4"/>
    <x v="2"/>
    <n v="5"/>
    <x v="2"/>
    <n v="6"/>
    <x v="0"/>
    <n v="19"/>
    <n v="2"/>
    <n v="3"/>
    <n v="3"/>
    <n v="167.57"/>
    <x v="3"/>
    <x v="0"/>
  </r>
  <r>
    <n v="52867"/>
    <x v="1"/>
    <n v="7"/>
    <x v="0"/>
    <n v="1"/>
    <n v="9"/>
    <s v="Debit Card"/>
    <s v="Male"/>
    <n v="3"/>
    <n v="4"/>
    <x v="2"/>
    <n v="2"/>
    <x v="0"/>
    <n v="2"/>
    <x v="1"/>
    <n v="15"/>
    <n v="1"/>
    <n v="2"/>
    <n v="3"/>
    <n v="150"/>
    <x v="1"/>
    <x v="0"/>
  </r>
  <r>
    <n v="52868"/>
    <x v="0"/>
    <n v="1"/>
    <x v="1"/>
    <n v="1"/>
    <n v="9"/>
    <s v="Debit Card"/>
    <s v="Male"/>
    <n v="3"/>
    <n v="5"/>
    <x v="2"/>
    <n v="2"/>
    <x v="0"/>
    <n v="3"/>
    <x v="1"/>
    <n v="23"/>
    <n v="1"/>
    <n v="2"/>
    <n v="1"/>
    <n v="136.02000000000001"/>
    <x v="0"/>
    <x v="1"/>
  </r>
  <r>
    <n v="52869"/>
    <x v="1"/>
    <n v="20"/>
    <x v="0"/>
    <n v="3"/>
    <n v="7"/>
    <s v="E wallet"/>
    <s v="Female"/>
    <n v="4"/>
    <n v="4"/>
    <x v="4"/>
    <n v="5"/>
    <x v="2"/>
    <n v="3"/>
    <x v="1"/>
    <n v="26"/>
    <n v="5"/>
    <n v="16"/>
    <n v="3"/>
    <n v="229.53"/>
    <x v="2"/>
    <x v="0"/>
  </r>
  <r>
    <n v="52870"/>
    <x v="1"/>
    <n v="12"/>
    <x v="1"/>
    <n v="1"/>
    <n v="16"/>
    <s v="Debit Card"/>
    <s v="Female"/>
    <n v="4"/>
    <n v="4"/>
    <x v="2"/>
    <n v="2"/>
    <x v="0"/>
    <n v="3"/>
    <x v="1"/>
    <n v="13"/>
    <n v="2"/>
    <n v="3"/>
    <n v="2"/>
    <n v="147.88"/>
    <x v="1"/>
    <x v="1"/>
  </r>
  <r>
    <n v="52871"/>
    <x v="1"/>
    <n v="5"/>
    <x v="0"/>
    <n v="1"/>
    <n v="19"/>
    <s v="Credit Card"/>
    <s v="Female"/>
    <n v="4"/>
    <n v="4"/>
    <x v="2"/>
    <n v="2"/>
    <x v="1"/>
    <n v="10"/>
    <x v="0"/>
    <n v="24"/>
    <n v="2"/>
    <n v="2"/>
    <n v="3"/>
    <n v="164.29"/>
    <x v="0"/>
    <x v="0"/>
  </r>
  <r>
    <n v="52872"/>
    <x v="1"/>
    <n v="8"/>
    <x v="1"/>
    <n v="1"/>
    <n v="34"/>
    <s v="Credit Card"/>
    <s v="Female"/>
    <n v="4"/>
    <n v="4"/>
    <x v="2"/>
    <n v="4"/>
    <x v="0"/>
    <n v="4"/>
    <x v="1"/>
    <n v="16"/>
    <n v="2"/>
    <n v="2"/>
    <n v="3"/>
    <n v="148.11000000000001"/>
    <x v="1"/>
    <x v="1"/>
  </r>
  <r>
    <n v="52873"/>
    <x v="0"/>
    <n v="5"/>
    <x v="0"/>
    <n v="3"/>
    <n v="27"/>
    <s v="E wallet"/>
    <s v="Female"/>
    <n v="4"/>
    <n v="4"/>
    <x v="2"/>
    <n v="4"/>
    <x v="0"/>
    <n v="3"/>
    <x v="0"/>
    <n v="23"/>
    <n v="1"/>
    <n v="2"/>
    <n v="3"/>
    <n v="156.4"/>
    <x v="0"/>
    <x v="0"/>
  </r>
  <r>
    <n v="52874"/>
    <x v="1"/>
    <n v="24"/>
    <x v="0"/>
    <n v="1"/>
    <n v="7"/>
    <s v="Credit Card"/>
    <s v="Male"/>
    <n v="3"/>
    <n v="5"/>
    <x v="2"/>
    <n v="3"/>
    <x v="1"/>
    <n v="4"/>
    <x v="1"/>
    <n v="16"/>
    <n v="1"/>
    <n v="2"/>
    <n v="3"/>
    <n v="161.9"/>
    <x v="2"/>
    <x v="0"/>
  </r>
  <r>
    <n v="52875"/>
    <x v="1"/>
    <n v="27"/>
    <x v="0"/>
    <n v="1"/>
    <n v="20"/>
    <s v="Credit Card"/>
    <s v="Female"/>
    <n v="3"/>
    <n v="3"/>
    <x v="0"/>
    <n v="5"/>
    <x v="2"/>
    <n v="3"/>
    <x v="1"/>
    <n v="12"/>
    <n v="2"/>
    <n v="2"/>
    <n v="4"/>
    <n v="169.5"/>
    <x v="3"/>
    <x v="0"/>
  </r>
  <r>
    <n v="52876"/>
    <x v="1"/>
    <n v="7"/>
    <x v="0"/>
    <n v="1"/>
    <n v="21"/>
    <s v="Credit Card"/>
    <s v="Female"/>
    <n v="4"/>
    <n v="4"/>
    <x v="2"/>
    <n v="4"/>
    <x v="1"/>
    <n v="3"/>
    <x v="1"/>
    <n v="14"/>
    <n v="1"/>
    <n v="2"/>
    <n v="7"/>
    <n v="152.56"/>
    <x v="1"/>
    <x v="0"/>
  </r>
  <r>
    <n v="52877"/>
    <x v="1"/>
    <n v="14"/>
    <x v="0"/>
    <n v="1"/>
    <n v="11"/>
    <s v="Credit Card"/>
    <s v="Female"/>
    <n v="3"/>
    <n v="4"/>
    <x v="3"/>
    <n v="3"/>
    <x v="1"/>
    <n v="3"/>
    <x v="1"/>
    <n v="15"/>
    <n v="1"/>
    <n v="10"/>
    <n v="10"/>
    <n v="315.33"/>
    <x v="2"/>
    <x v="2"/>
  </r>
  <r>
    <n v="52878"/>
    <x v="1"/>
    <n v="29"/>
    <x v="0"/>
    <n v="1"/>
    <n v="21"/>
    <s v="Credit Card"/>
    <s v="Male"/>
    <n v="4"/>
    <n v="3"/>
    <x v="3"/>
    <n v="4"/>
    <x v="0"/>
    <n v="10"/>
    <x v="1"/>
    <n v="15"/>
    <n v="1"/>
    <n v="3"/>
    <n v="16"/>
    <n v="312.22000000000003"/>
    <x v="3"/>
    <x v="2"/>
  </r>
  <r>
    <n v="52879"/>
    <x v="1"/>
    <n v="8"/>
    <x v="2"/>
    <n v="1"/>
    <n v="9"/>
    <s v="Debit Card"/>
    <s v="Male"/>
    <n v="3"/>
    <n v="5"/>
    <x v="0"/>
    <n v="3"/>
    <x v="1"/>
    <n v="3"/>
    <x v="1"/>
    <n v="18"/>
    <n v="1"/>
    <n v="2"/>
    <n v="3"/>
    <n v="220.47"/>
    <x v="1"/>
    <x v="0"/>
  </r>
  <r>
    <n v="52880"/>
    <x v="1"/>
    <n v="25"/>
    <x v="0"/>
    <n v="1"/>
    <n v="10"/>
    <s v="Credit Card"/>
    <s v="Female"/>
    <n v="4"/>
    <n v="4"/>
    <x v="5"/>
    <n v="4"/>
    <x v="0"/>
    <n v="5"/>
    <x v="1"/>
    <n v="19"/>
    <n v="1"/>
    <n v="2"/>
    <n v="1"/>
    <n v="262.33999999999997"/>
    <x v="3"/>
    <x v="2"/>
  </r>
  <r>
    <n v="52881"/>
    <x v="1"/>
    <n v="26"/>
    <x v="0"/>
    <n v="1"/>
    <n v="7"/>
    <s v="Debit Card"/>
    <s v="Male"/>
    <n v="4"/>
    <n v="5"/>
    <x v="3"/>
    <n v="3"/>
    <x v="1"/>
    <n v="2"/>
    <x v="1"/>
    <n v="15"/>
    <n v="2"/>
    <n v="12"/>
    <n v="10"/>
    <n v="324.99"/>
    <x v="3"/>
    <x v="2"/>
  </r>
  <r>
    <n v="52882"/>
    <x v="1"/>
    <n v="1"/>
    <x v="1"/>
    <n v="1"/>
    <n v="16"/>
    <s v="Credit Card"/>
    <s v="Female"/>
    <n v="3"/>
    <n v="4"/>
    <x v="2"/>
    <n v="4"/>
    <x v="0"/>
    <n v="3"/>
    <x v="1"/>
    <n v="17"/>
    <n v="2"/>
    <n v="2"/>
    <n v="4"/>
    <n v="147.79"/>
    <x v="0"/>
    <x v="1"/>
  </r>
  <r>
    <n v="52883"/>
    <x v="0"/>
    <n v="1"/>
    <x v="0"/>
    <n v="1"/>
    <n v="30"/>
    <s v="Debit Card"/>
    <s v="Male"/>
    <n v="3"/>
    <n v="5"/>
    <x v="0"/>
    <n v="3"/>
    <x v="1"/>
    <n v="5"/>
    <x v="0"/>
    <n v="14"/>
    <n v="2"/>
    <n v="2"/>
    <n v="2"/>
    <n v="184.16"/>
    <x v="0"/>
    <x v="0"/>
  </r>
  <r>
    <n v="52884"/>
    <x v="1"/>
    <n v="17"/>
    <x v="2"/>
    <n v="1"/>
    <n v="14"/>
    <s v="Credit Card"/>
    <s v="Male"/>
    <n v="3"/>
    <n v="3"/>
    <x v="2"/>
    <n v="2"/>
    <x v="2"/>
    <n v="6"/>
    <x v="1"/>
    <n v="15"/>
    <n v="1"/>
    <n v="3"/>
    <n v="3"/>
    <n v="145.88999999999999"/>
    <x v="2"/>
    <x v="1"/>
  </r>
  <r>
    <n v="52885"/>
    <x v="1"/>
    <n v="19"/>
    <x v="2"/>
    <n v="1"/>
    <n v="9"/>
    <s v="Credit Card"/>
    <s v="Male"/>
    <n v="4"/>
    <n v="5"/>
    <x v="5"/>
    <n v="2"/>
    <x v="1"/>
    <n v="11"/>
    <x v="1"/>
    <n v="15"/>
    <n v="10"/>
    <n v="12"/>
    <n v="9"/>
    <n v="292.92"/>
    <x v="2"/>
    <x v="2"/>
  </r>
  <r>
    <n v="52886"/>
    <x v="1"/>
    <n v="11"/>
    <x v="0"/>
    <n v="1"/>
    <n v="28"/>
    <s v="Debit Card"/>
    <s v="Male"/>
    <n v="4"/>
    <n v="3"/>
    <x v="2"/>
    <n v="5"/>
    <x v="1"/>
    <n v="3"/>
    <x v="0"/>
    <n v="13"/>
    <n v="1"/>
    <n v="2"/>
    <n v="8"/>
    <n v="160.63999999999999"/>
    <x v="1"/>
    <x v="0"/>
  </r>
  <r>
    <n v="52887"/>
    <x v="1"/>
    <n v="9"/>
    <x v="2"/>
    <n v="1"/>
    <n v="9"/>
    <s v="Credit Card"/>
    <s v="Female"/>
    <n v="3"/>
    <n v="4"/>
    <x v="0"/>
    <n v="4"/>
    <x v="0"/>
    <n v="7"/>
    <x v="1"/>
    <n v="12"/>
    <n v="2"/>
    <n v="2"/>
    <n v="3"/>
    <n v="169.25"/>
    <x v="1"/>
    <x v="0"/>
  </r>
  <r>
    <n v="52888"/>
    <x v="1"/>
    <n v="16"/>
    <x v="2"/>
    <n v="1"/>
    <n v="28"/>
    <s v="Credit Card"/>
    <s v="Female"/>
    <n v="3"/>
    <n v="4"/>
    <x v="0"/>
    <n v="3"/>
    <x v="2"/>
    <n v="4"/>
    <x v="1"/>
    <n v="17"/>
    <n v="1"/>
    <n v="2"/>
    <n v="3"/>
    <n v="177.65"/>
    <x v="2"/>
    <x v="0"/>
  </r>
  <r>
    <n v="52889"/>
    <x v="1"/>
    <n v="12"/>
    <x v="0"/>
    <n v="1"/>
    <n v="9"/>
    <s v="Debit Card"/>
    <s v="Male"/>
    <n v="3"/>
    <n v="4"/>
    <x v="0"/>
    <n v="3"/>
    <x v="1"/>
    <n v="11"/>
    <x v="1"/>
    <n v="15"/>
    <n v="1"/>
    <n v="2"/>
    <n v="1"/>
    <n v="190.53"/>
    <x v="1"/>
    <x v="0"/>
  </r>
  <r>
    <n v="52890"/>
    <x v="1"/>
    <n v="12"/>
    <x v="0"/>
    <n v="1"/>
    <n v="36"/>
    <s v="COD"/>
    <s v="Male"/>
    <n v="3"/>
    <n v="4"/>
    <x v="0"/>
    <n v="2"/>
    <x v="1"/>
    <n v="5"/>
    <x v="1"/>
    <n v="19"/>
    <n v="1"/>
    <n v="2"/>
    <n v="8"/>
    <n v="187.61"/>
    <x v="1"/>
    <x v="0"/>
  </r>
  <r>
    <n v="52891"/>
    <x v="1"/>
    <n v="1"/>
    <x v="2"/>
    <n v="1"/>
    <n v="7"/>
    <s v="COD"/>
    <s v="Male"/>
    <n v="3"/>
    <n v="5"/>
    <x v="0"/>
    <n v="5"/>
    <x v="1"/>
    <n v="7"/>
    <x v="1"/>
    <n v="20"/>
    <n v="1"/>
    <n v="3"/>
    <n v="1"/>
    <n v="167.98"/>
    <x v="0"/>
    <x v="0"/>
  </r>
  <r>
    <n v="52892"/>
    <x v="1"/>
    <n v="23"/>
    <x v="2"/>
    <n v="1"/>
    <n v="25"/>
    <s v="Debit Card"/>
    <s v="Male"/>
    <n v="4"/>
    <n v="4"/>
    <x v="0"/>
    <n v="2"/>
    <x v="2"/>
    <n v="3"/>
    <x v="0"/>
    <n v="16"/>
    <n v="1"/>
    <n v="2"/>
    <n v="8"/>
    <n v="193.04"/>
    <x v="2"/>
    <x v="0"/>
  </r>
  <r>
    <n v="52893"/>
    <x v="1"/>
    <n v="8"/>
    <x v="2"/>
    <n v="1"/>
    <n v="17"/>
    <s v="Credit Card"/>
    <s v="Male"/>
    <n v="3"/>
    <n v="4"/>
    <x v="2"/>
    <n v="3"/>
    <x v="2"/>
    <n v="3"/>
    <x v="0"/>
    <n v="18"/>
    <n v="3"/>
    <n v="3"/>
    <n v="1"/>
    <n v="163.15"/>
    <x v="1"/>
    <x v="0"/>
  </r>
  <r>
    <n v="52894"/>
    <x v="1"/>
    <n v="14"/>
    <x v="0"/>
    <n v="1"/>
    <n v="26"/>
    <s v="Credit Card"/>
    <s v="Male"/>
    <n v="3"/>
    <n v="4"/>
    <x v="0"/>
    <n v="2"/>
    <x v="1"/>
    <n v="10"/>
    <x v="0"/>
    <n v="16"/>
    <n v="2"/>
    <n v="4"/>
    <n v="8"/>
    <n v="152.41"/>
    <x v="2"/>
    <x v="0"/>
  </r>
  <r>
    <n v="52895"/>
    <x v="0"/>
    <n v="2"/>
    <x v="0"/>
    <n v="1"/>
    <n v="36"/>
    <s v="Credit Card"/>
    <s v="Male"/>
    <n v="4"/>
    <n v="4"/>
    <x v="0"/>
    <n v="5"/>
    <x v="1"/>
    <n v="9"/>
    <x v="0"/>
    <n v="20"/>
    <n v="1"/>
    <n v="2"/>
    <n v="1"/>
    <n v="191.73"/>
    <x v="0"/>
    <x v="0"/>
  </r>
  <r>
    <n v="52896"/>
    <x v="0"/>
    <n v="1"/>
    <x v="0"/>
    <n v="3"/>
    <n v="34"/>
    <s v="E wallet"/>
    <s v="Female"/>
    <n v="3"/>
    <n v="4"/>
    <x v="4"/>
    <n v="2"/>
    <x v="1"/>
    <n v="3"/>
    <x v="1"/>
    <n v="23"/>
    <n v="2"/>
    <n v="2"/>
    <n v="10"/>
    <n v="201.39"/>
    <x v="0"/>
    <x v="0"/>
  </r>
  <r>
    <n v="52897"/>
    <x v="1"/>
    <n v="1"/>
    <x v="1"/>
    <n v="1"/>
    <n v="12"/>
    <s v="Debit Card"/>
    <s v="Male"/>
    <n v="3"/>
    <n v="3"/>
    <x v="2"/>
    <n v="4"/>
    <x v="2"/>
    <n v="3"/>
    <x v="0"/>
    <n v="17"/>
    <n v="1"/>
    <n v="3"/>
    <n v="3"/>
    <n v="148.28"/>
    <x v="0"/>
    <x v="1"/>
  </r>
  <r>
    <n v="52898"/>
    <x v="1"/>
    <n v="10"/>
    <x v="2"/>
    <n v="1"/>
    <n v="25"/>
    <s v="Credit Card"/>
    <s v="Female"/>
    <n v="4"/>
    <n v="4"/>
    <x v="2"/>
    <n v="2"/>
    <x v="0"/>
    <n v="3"/>
    <x v="1"/>
    <n v="14"/>
    <n v="2"/>
    <n v="2"/>
    <n v="8"/>
    <n v="146.53"/>
    <x v="1"/>
    <x v="1"/>
  </r>
  <r>
    <n v="52899"/>
    <x v="1"/>
    <n v="14"/>
    <x v="2"/>
    <n v="1"/>
    <n v="16"/>
    <s v="Debit Card"/>
    <s v="Male"/>
    <n v="4"/>
    <n v="5"/>
    <x v="0"/>
    <n v="2"/>
    <x v="1"/>
    <n v="11"/>
    <x v="1"/>
    <n v="15"/>
    <n v="2"/>
    <n v="2"/>
    <n v="3"/>
    <n v="173.76"/>
    <x v="2"/>
    <x v="0"/>
  </r>
  <r>
    <n v="52900"/>
    <x v="1"/>
    <n v="20"/>
    <x v="0"/>
    <n v="1"/>
    <n v="7"/>
    <s v="Credit Card"/>
    <s v="Male"/>
    <n v="4"/>
    <n v="4"/>
    <x v="4"/>
    <n v="5"/>
    <x v="2"/>
    <n v="9"/>
    <x v="1"/>
    <n v="17"/>
    <n v="1"/>
    <n v="2"/>
    <n v="3"/>
    <n v="218.96"/>
    <x v="2"/>
    <x v="0"/>
  </r>
  <r>
    <n v="52901"/>
    <x v="0"/>
    <n v="1"/>
    <x v="0"/>
    <n v="3"/>
    <n v="11"/>
    <s v="Credit Card"/>
    <s v="Male"/>
    <n v="3"/>
    <n v="6"/>
    <x v="4"/>
    <n v="2"/>
    <x v="1"/>
    <n v="3"/>
    <x v="1"/>
    <n v="12"/>
    <n v="8"/>
    <n v="10"/>
    <n v="3"/>
    <n v="229"/>
    <x v="0"/>
    <x v="0"/>
  </r>
  <r>
    <n v="52902"/>
    <x v="1"/>
    <n v="4"/>
    <x v="2"/>
    <n v="1"/>
    <n v="7"/>
    <s v="Debit Card"/>
    <s v="Male"/>
    <n v="3"/>
    <n v="5"/>
    <x v="4"/>
    <n v="3"/>
    <x v="0"/>
    <n v="3"/>
    <x v="1"/>
    <n v="23"/>
    <n v="3"/>
    <n v="6"/>
    <n v="3"/>
    <n v="209.74"/>
    <x v="0"/>
    <x v="0"/>
  </r>
  <r>
    <n v="52903"/>
    <x v="1"/>
    <n v="1"/>
    <x v="2"/>
    <n v="3"/>
    <n v="27"/>
    <s v="Debit Card"/>
    <s v="Female"/>
    <n v="3"/>
    <n v="4"/>
    <x v="0"/>
    <n v="3"/>
    <x v="0"/>
    <n v="3"/>
    <x v="1"/>
    <n v="15"/>
    <n v="2"/>
    <n v="2"/>
    <n v="3"/>
    <n v="224.81"/>
    <x v="0"/>
    <x v="0"/>
  </r>
  <r>
    <n v="52904"/>
    <x v="1"/>
    <n v="25"/>
    <x v="0"/>
    <n v="1"/>
    <n v="15"/>
    <s v="Debit Card"/>
    <s v="Male"/>
    <n v="3"/>
    <n v="5"/>
    <x v="4"/>
    <n v="4"/>
    <x v="1"/>
    <n v="7"/>
    <x v="1"/>
    <n v="17"/>
    <n v="2"/>
    <n v="2"/>
    <n v="8"/>
    <n v="249.89999999999998"/>
    <x v="3"/>
    <x v="0"/>
  </r>
  <r>
    <n v="52905"/>
    <x v="0"/>
    <n v="1"/>
    <x v="0"/>
    <n v="1"/>
    <n v="10"/>
    <s v="COD"/>
    <s v="Female"/>
    <n v="3"/>
    <n v="4"/>
    <x v="2"/>
    <n v="5"/>
    <x v="0"/>
    <n v="7"/>
    <x v="0"/>
    <n v="12"/>
    <n v="2"/>
    <n v="2"/>
    <n v="5"/>
    <n v="151.57"/>
    <x v="0"/>
    <x v="0"/>
  </r>
  <r>
    <n v="52906"/>
    <x v="1"/>
    <n v="15"/>
    <x v="0"/>
    <n v="3"/>
    <n v="13"/>
    <s v="Debit Card"/>
    <s v="Female"/>
    <n v="4"/>
    <n v="4"/>
    <x v="4"/>
    <n v="2"/>
    <x v="0"/>
    <n v="5"/>
    <x v="0"/>
    <n v="19"/>
    <n v="1"/>
    <n v="2"/>
    <n v="1"/>
    <n v="260.91000000000003"/>
    <x v="2"/>
    <x v="2"/>
  </r>
  <r>
    <n v="52907"/>
    <x v="0"/>
    <n v="1"/>
    <x v="2"/>
    <n v="3"/>
    <n v="33"/>
    <s v="E wallet"/>
    <s v="Female"/>
    <n v="3"/>
    <n v="5"/>
    <x v="0"/>
    <n v="5"/>
    <x v="0"/>
    <n v="7"/>
    <x v="1"/>
    <n v="16"/>
    <n v="1"/>
    <n v="2"/>
    <n v="2"/>
    <n v="191.96"/>
    <x v="0"/>
    <x v="0"/>
  </r>
  <r>
    <n v="52908"/>
    <x v="0"/>
    <n v="1"/>
    <x v="1"/>
    <n v="1"/>
    <n v="7"/>
    <s v="COD"/>
    <s v="Male"/>
    <n v="3"/>
    <n v="4"/>
    <x v="2"/>
    <n v="3"/>
    <x v="0"/>
    <n v="2"/>
    <x v="1"/>
    <n v="15"/>
    <n v="1"/>
    <n v="2"/>
    <n v="6"/>
    <n v="145.58000000000001"/>
    <x v="0"/>
    <x v="1"/>
  </r>
  <r>
    <n v="52909"/>
    <x v="1"/>
    <n v="19"/>
    <x v="2"/>
    <n v="3"/>
    <n v="13"/>
    <s v="Credit Card"/>
    <s v="Female"/>
    <n v="3"/>
    <n v="5"/>
    <x v="4"/>
    <n v="2"/>
    <x v="0"/>
    <n v="8"/>
    <x v="1"/>
    <n v="13"/>
    <n v="13"/>
    <n v="13"/>
    <n v="3"/>
    <n v="213.65"/>
    <x v="2"/>
    <x v="0"/>
  </r>
  <r>
    <n v="52910"/>
    <x v="1"/>
    <n v="28"/>
    <x v="0"/>
    <n v="3"/>
    <n v="10"/>
    <s v="E wallet"/>
    <s v="Female"/>
    <n v="3"/>
    <n v="4"/>
    <x v="0"/>
    <n v="5"/>
    <x v="1"/>
    <n v="4"/>
    <x v="1"/>
    <n v="15"/>
    <n v="2"/>
    <n v="2"/>
    <n v="6"/>
    <n v="184.4"/>
    <x v="3"/>
    <x v="0"/>
  </r>
  <r>
    <n v="52911"/>
    <x v="1"/>
    <n v="10"/>
    <x v="0"/>
    <n v="1"/>
    <n v="12"/>
    <s v="Debit Card"/>
    <s v="Male"/>
    <n v="4"/>
    <n v="4"/>
    <x v="0"/>
    <n v="4"/>
    <x v="0"/>
    <n v="10"/>
    <x v="1"/>
    <n v="17"/>
    <n v="1"/>
    <n v="4"/>
    <n v="8"/>
    <n v="184.14"/>
    <x v="1"/>
    <x v="0"/>
  </r>
  <r>
    <n v="52912"/>
    <x v="1"/>
    <n v="7"/>
    <x v="0"/>
    <n v="1"/>
    <n v="11"/>
    <s v="Credit Card"/>
    <s v="Female"/>
    <n v="3"/>
    <n v="5"/>
    <x v="2"/>
    <n v="4"/>
    <x v="1"/>
    <n v="8"/>
    <x v="1"/>
    <n v="22"/>
    <n v="1"/>
    <n v="2"/>
    <n v="2"/>
    <n v="151.22"/>
    <x v="1"/>
    <x v="0"/>
  </r>
  <r>
    <n v="52913"/>
    <x v="1"/>
    <n v="11"/>
    <x v="2"/>
    <n v="1"/>
    <n v="18"/>
    <s v="UPI"/>
    <s v="Male"/>
    <n v="3"/>
    <n v="4"/>
    <x v="4"/>
    <n v="2"/>
    <x v="2"/>
    <n v="3"/>
    <x v="0"/>
    <n v="15"/>
    <n v="1"/>
    <n v="2"/>
    <n v="8"/>
    <n v="246.85000000000002"/>
    <x v="1"/>
    <x v="0"/>
  </r>
  <r>
    <n v="52914"/>
    <x v="1"/>
    <n v="12"/>
    <x v="0"/>
    <n v="3"/>
    <n v="10"/>
    <s v="Debit Card"/>
    <s v="Male"/>
    <n v="4"/>
    <n v="4"/>
    <x v="4"/>
    <n v="3"/>
    <x v="2"/>
    <n v="2"/>
    <x v="1"/>
    <n v="13"/>
    <n v="2"/>
    <n v="6"/>
    <n v="3"/>
    <n v="231.08999999999997"/>
    <x v="1"/>
    <x v="0"/>
  </r>
  <r>
    <n v="52915"/>
    <x v="1"/>
    <n v="5"/>
    <x v="2"/>
    <n v="1"/>
    <n v="7"/>
    <s v="Credit Card"/>
    <s v="Male"/>
    <n v="3"/>
    <n v="6"/>
    <x v="0"/>
    <n v="3"/>
    <x v="1"/>
    <n v="2"/>
    <x v="1"/>
    <n v="13"/>
    <n v="2"/>
    <n v="2"/>
    <n v="5"/>
    <n v="168.45"/>
    <x v="0"/>
    <x v="0"/>
  </r>
  <r>
    <n v="52916"/>
    <x v="1"/>
    <n v="31"/>
    <x v="1"/>
    <n v="1"/>
    <n v="10"/>
    <s v="Debit Card"/>
    <s v="Male"/>
    <n v="4"/>
    <n v="5"/>
    <x v="2"/>
    <n v="2"/>
    <x v="1"/>
    <n v="5"/>
    <x v="1"/>
    <n v="18"/>
    <n v="1"/>
    <n v="2"/>
    <n v="1"/>
    <n v="146.77000000000001"/>
    <x v="3"/>
    <x v="1"/>
  </r>
  <r>
    <n v="52917"/>
    <x v="1"/>
    <n v="11"/>
    <x v="2"/>
    <n v="3"/>
    <n v="11"/>
    <s v="E wallet"/>
    <s v="Male"/>
    <n v="3"/>
    <n v="4"/>
    <x v="2"/>
    <n v="2"/>
    <x v="2"/>
    <n v="6"/>
    <x v="1"/>
    <n v="18"/>
    <n v="2"/>
    <n v="6"/>
    <n v="9"/>
    <n v="25"/>
    <x v="1"/>
    <x v="1"/>
  </r>
  <r>
    <n v="52918"/>
    <x v="1"/>
    <n v="3"/>
    <x v="2"/>
    <n v="3"/>
    <n v="7"/>
    <s v="Credit Card"/>
    <s v="Female"/>
    <n v="3"/>
    <n v="4"/>
    <x v="4"/>
    <n v="2"/>
    <x v="1"/>
    <n v="3"/>
    <x v="1"/>
    <n v="15"/>
    <n v="5"/>
    <n v="5"/>
    <n v="2"/>
    <n v="204.18"/>
    <x v="0"/>
    <x v="0"/>
  </r>
  <r>
    <n v="52919"/>
    <x v="1"/>
    <n v="9"/>
    <x v="2"/>
    <n v="3"/>
    <n v="7"/>
    <s v="E wallet"/>
    <s v="Female"/>
    <n v="4"/>
    <n v="4"/>
    <x v="4"/>
    <n v="3"/>
    <x v="0"/>
    <n v="3"/>
    <x v="1"/>
    <n v="15"/>
    <n v="2"/>
    <n v="2"/>
    <n v="3"/>
    <n v="212.89"/>
    <x v="1"/>
    <x v="0"/>
  </r>
  <r>
    <n v="52920"/>
    <x v="0"/>
    <n v="1"/>
    <x v="1"/>
    <n v="1"/>
    <n v="25"/>
    <s v="Credit Card"/>
    <s v="Male"/>
    <n v="3"/>
    <n v="5"/>
    <x v="2"/>
    <n v="2"/>
    <x v="0"/>
    <n v="3"/>
    <x v="0"/>
    <n v="14"/>
    <n v="1"/>
    <n v="2"/>
    <n v="2"/>
    <n v="148.88999999999999"/>
    <x v="0"/>
    <x v="1"/>
  </r>
  <r>
    <n v="52921"/>
    <x v="1"/>
    <n v="26"/>
    <x v="0"/>
    <n v="1"/>
    <n v="9"/>
    <s v="Debit Card"/>
    <s v="Female"/>
    <n v="3"/>
    <n v="5"/>
    <x v="2"/>
    <n v="2"/>
    <x v="0"/>
    <n v="9"/>
    <x v="1"/>
    <n v="16"/>
    <n v="1"/>
    <n v="3"/>
    <n v="3"/>
    <n v="157.12"/>
    <x v="3"/>
    <x v="0"/>
  </r>
  <r>
    <n v="52922"/>
    <x v="1"/>
    <n v="16"/>
    <x v="0"/>
    <n v="1"/>
    <n v="11"/>
    <s v="Cash on Delivery"/>
    <s v="Male"/>
    <n v="3"/>
    <n v="4"/>
    <x v="3"/>
    <n v="2"/>
    <x v="1"/>
    <n v="3"/>
    <x v="1"/>
    <n v="15"/>
    <n v="1"/>
    <n v="12"/>
    <n v="16"/>
    <n v="317.32"/>
    <x v="2"/>
    <x v="2"/>
  </r>
  <r>
    <n v="52923"/>
    <x v="1"/>
    <n v="31"/>
    <x v="1"/>
    <n v="2"/>
    <n v="13"/>
    <s v="Credit Card"/>
    <s v="Male"/>
    <n v="3"/>
    <n v="4"/>
    <x v="2"/>
    <n v="3"/>
    <x v="1"/>
    <n v="10"/>
    <x v="1"/>
    <n v="18"/>
    <n v="3"/>
    <n v="3"/>
    <n v="3"/>
    <n v="147.66999999999999"/>
    <x v="3"/>
    <x v="1"/>
  </r>
  <r>
    <n v="52924"/>
    <x v="1"/>
    <n v="24"/>
    <x v="0"/>
    <n v="3"/>
    <n v="7"/>
    <s v="Credit Card"/>
    <s v="Female"/>
    <n v="4"/>
    <n v="4"/>
    <x v="3"/>
    <n v="2"/>
    <x v="2"/>
    <n v="5"/>
    <x v="1"/>
    <n v="15"/>
    <n v="2"/>
    <n v="2"/>
    <n v="7"/>
    <n v="320.17"/>
    <x v="2"/>
    <x v="2"/>
  </r>
  <r>
    <n v="52925"/>
    <x v="0"/>
    <n v="1"/>
    <x v="1"/>
    <n v="1"/>
    <n v="21"/>
    <s v="Credit Card"/>
    <s v="Male"/>
    <n v="3"/>
    <n v="4"/>
    <x v="2"/>
    <n v="2"/>
    <x v="1"/>
    <n v="7"/>
    <x v="0"/>
    <n v="14"/>
    <n v="1"/>
    <n v="2"/>
    <n v="5"/>
    <n v="149.36000000000001"/>
    <x v="0"/>
    <x v="1"/>
  </r>
  <r>
    <n v="52926"/>
    <x v="1"/>
    <n v="17"/>
    <x v="0"/>
    <n v="3"/>
    <n v="23"/>
    <s v="E wallet"/>
    <s v="Female"/>
    <n v="4"/>
    <n v="4"/>
    <x v="5"/>
    <n v="2"/>
    <x v="1"/>
    <n v="7"/>
    <x v="0"/>
    <n v="23"/>
    <n v="1"/>
    <n v="2"/>
    <n v="10"/>
    <n v="285.64"/>
    <x v="2"/>
    <x v="2"/>
  </r>
  <r>
    <n v="52927"/>
    <x v="0"/>
    <n v="1"/>
    <x v="0"/>
    <n v="1"/>
    <n v="9"/>
    <s v="Debit Card"/>
    <s v="Female"/>
    <n v="3"/>
    <n v="4"/>
    <x v="2"/>
    <n v="5"/>
    <x v="1"/>
    <n v="9"/>
    <x v="1"/>
    <n v="21"/>
    <n v="2"/>
    <n v="2"/>
    <n v="8"/>
    <n v="152.07"/>
    <x v="0"/>
    <x v="0"/>
  </r>
  <r>
    <n v="52928"/>
    <x v="1"/>
    <n v="26"/>
    <x v="2"/>
    <n v="3"/>
    <n v="9"/>
    <s v="Debit Card"/>
    <s v="Male"/>
    <n v="4"/>
    <n v="5"/>
    <x v="3"/>
    <n v="3"/>
    <x v="0"/>
    <n v="3"/>
    <x v="0"/>
    <n v="15"/>
    <n v="8"/>
    <n v="16"/>
    <n v="13"/>
    <n v="315.68"/>
    <x v="3"/>
    <x v="2"/>
  </r>
  <r>
    <n v="52929"/>
    <x v="1"/>
    <n v="6"/>
    <x v="0"/>
    <n v="3"/>
    <n v="11"/>
    <s v="Debit Card"/>
    <s v="Female"/>
    <n v="3"/>
    <n v="4"/>
    <x v="2"/>
    <n v="4"/>
    <x v="1"/>
    <n v="4"/>
    <x v="1"/>
    <n v="12"/>
    <n v="2"/>
    <n v="2"/>
    <n v="3"/>
    <n v="164.31"/>
    <x v="0"/>
    <x v="0"/>
  </r>
  <r>
    <n v="52930"/>
    <x v="0"/>
    <n v="1"/>
    <x v="0"/>
    <n v="1"/>
    <n v="7"/>
    <s v="Debit Card"/>
    <s v="Male"/>
    <n v="4"/>
    <n v="5"/>
    <x v="2"/>
    <n v="3"/>
    <x v="0"/>
    <n v="2"/>
    <x v="0"/>
    <n v="15"/>
    <n v="2"/>
    <n v="2"/>
    <n v="3"/>
    <n v="162.30000000000001"/>
    <x v="0"/>
    <x v="0"/>
  </r>
  <r>
    <n v="52931"/>
    <x v="1"/>
    <n v="13"/>
    <x v="1"/>
    <n v="1"/>
    <n v="7"/>
    <s v="Credit Card"/>
    <s v="Female"/>
    <n v="4"/>
    <n v="4"/>
    <x v="2"/>
    <n v="3"/>
    <x v="2"/>
    <n v="9"/>
    <x v="1"/>
    <n v="15"/>
    <n v="1"/>
    <n v="2"/>
    <n v="3"/>
    <n v="147.32"/>
    <x v="2"/>
    <x v="1"/>
  </r>
  <r>
    <n v="52932"/>
    <x v="1"/>
    <n v="6"/>
    <x v="2"/>
    <n v="3"/>
    <n v="33"/>
    <s v="E wallet"/>
    <s v="Male"/>
    <n v="4"/>
    <n v="4"/>
    <x v="0"/>
    <n v="2"/>
    <x v="1"/>
    <n v="2"/>
    <x v="1"/>
    <n v="19"/>
    <n v="2"/>
    <n v="3"/>
    <n v="3"/>
    <n v="169.65"/>
    <x v="0"/>
    <x v="0"/>
  </r>
  <r>
    <n v="52933"/>
    <x v="1"/>
    <n v="15"/>
    <x v="0"/>
    <n v="1"/>
    <n v="26"/>
    <s v="Debit Card"/>
    <s v="Male"/>
    <n v="3"/>
    <n v="4"/>
    <x v="0"/>
    <n v="5"/>
    <x v="2"/>
    <n v="4"/>
    <x v="1"/>
    <n v="17"/>
    <n v="2"/>
    <n v="2"/>
    <n v="1"/>
    <n v="155.72"/>
    <x v="2"/>
    <x v="0"/>
  </r>
  <r>
    <n v="52934"/>
    <x v="1"/>
    <n v="14"/>
    <x v="0"/>
    <n v="1"/>
    <n v="31"/>
    <s v="COD"/>
    <s v="Male"/>
    <n v="4"/>
    <n v="4"/>
    <x v="0"/>
    <n v="2"/>
    <x v="2"/>
    <n v="3"/>
    <x v="1"/>
    <n v="18"/>
    <n v="3"/>
    <n v="5"/>
    <n v="8"/>
    <n v="158.19"/>
    <x v="2"/>
    <x v="0"/>
  </r>
  <r>
    <n v="52935"/>
    <x v="1"/>
    <n v="19"/>
    <x v="0"/>
    <n v="1"/>
    <n v="7"/>
    <s v="UPI"/>
    <s v="Male"/>
    <n v="4"/>
    <n v="3"/>
    <x v="3"/>
    <n v="2"/>
    <x v="1"/>
    <n v="2"/>
    <x v="1"/>
    <n v="15"/>
    <n v="2"/>
    <n v="2"/>
    <n v="8"/>
    <n v="317.02"/>
    <x v="2"/>
    <x v="2"/>
  </r>
  <r>
    <n v="52936"/>
    <x v="1"/>
    <n v="5"/>
    <x v="2"/>
    <n v="1"/>
    <n v="10"/>
    <s v="Credit Card"/>
    <s v="Male"/>
    <n v="4"/>
    <n v="4"/>
    <x v="4"/>
    <n v="3"/>
    <x v="2"/>
    <n v="11"/>
    <x v="1"/>
    <n v="13"/>
    <n v="1"/>
    <n v="3"/>
    <n v="3"/>
    <n v="261.75"/>
    <x v="0"/>
    <x v="2"/>
  </r>
  <r>
    <n v="52937"/>
    <x v="1"/>
    <n v="7"/>
    <x v="0"/>
    <n v="1"/>
    <n v="12"/>
    <s v="Debit Card"/>
    <s v="Female"/>
    <n v="4"/>
    <n v="5"/>
    <x v="2"/>
    <n v="2"/>
    <x v="1"/>
    <n v="3"/>
    <x v="1"/>
    <n v="14"/>
    <n v="1"/>
    <n v="2"/>
    <n v="3"/>
    <n v="154.11000000000001"/>
    <x v="1"/>
    <x v="0"/>
  </r>
  <r>
    <n v="52938"/>
    <x v="1"/>
    <n v="8"/>
    <x v="0"/>
    <n v="1"/>
    <n v="9"/>
    <s v="Debit Card"/>
    <s v="Male"/>
    <n v="3"/>
    <n v="5"/>
    <x v="0"/>
    <n v="5"/>
    <x v="1"/>
    <n v="8"/>
    <x v="1"/>
    <n v="14"/>
    <n v="1"/>
    <n v="6"/>
    <n v="10"/>
    <n v="184.57"/>
    <x v="1"/>
    <x v="0"/>
  </r>
  <r>
    <n v="52939"/>
    <x v="1"/>
    <n v="11"/>
    <x v="0"/>
    <n v="1"/>
    <n v="7"/>
    <s v="Credit Card"/>
    <s v="Female"/>
    <n v="3"/>
    <n v="5"/>
    <x v="2"/>
    <n v="5"/>
    <x v="1"/>
    <n v="4"/>
    <x v="1"/>
    <n v="15"/>
    <n v="2"/>
    <n v="2"/>
    <n v="3"/>
    <n v="164.2"/>
    <x v="1"/>
    <x v="0"/>
  </r>
  <r>
    <n v="52940"/>
    <x v="1"/>
    <n v="19"/>
    <x v="2"/>
    <n v="1"/>
    <n v="14"/>
    <s v="Debit Card"/>
    <s v="Male"/>
    <n v="4"/>
    <n v="3"/>
    <x v="0"/>
    <n v="3"/>
    <x v="1"/>
    <n v="6"/>
    <x v="1"/>
    <n v="18"/>
    <n v="1"/>
    <n v="2"/>
    <n v="3"/>
    <n v="189.34"/>
    <x v="2"/>
    <x v="0"/>
  </r>
  <r>
    <n v="52941"/>
    <x v="0"/>
    <n v="1"/>
    <x v="2"/>
    <n v="1"/>
    <n v="17"/>
    <s v="Credit Card"/>
    <s v="Male"/>
    <n v="4"/>
    <n v="4"/>
    <x v="4"/>
    <n v="3"/>
    <x v="2"/>
    <n v="8"/>
    <x v="1"/>
    <n v="12"/>
    <n v="2"/>
    <n v="2"/>
    <n v="3"/>
    <n v="225.48"/>
    <x v="0"/>
    <x v="0"/>
  </r>
  <r>
    <n v="52942"/>
    <x v="1"/>
    <n v="13"/>
    <x v="2"/>
    <n v="1"/>
    <n v="9"/>
    <s v="Cash on Delivery"/>
    <s v="Female"/>
    <n v="4"/>
    <n v="4"/>
    <x v="4"/>
    <n v="3"/>
    <x v="0"/>
    <n v="2"/>
    <x v="1"/>
    <n v="26"/>
    <n v="11"/>
    <n v="2"/>
    <n v="9"/>
    <n v="234.38"/>
    <x v="2"/>
    <x v="0"/>
  </r>
  <r>
    <n v="52943"/>
    <x v="1"/>
    <n v="3"/>
    <x v="1"/>
    <n v="1"/>
    <n v="22"/>
    <s v="Debit Card"/>
    <s v="Male"/>
    <n v="3"/>
    <n v="4"/>
    <x v="2"/>
    <n v="2"/>
    <x v="0"/>
    <n v="3"/>
    <x v="1"/>
    <n v="20"/>
    <n v="1"/>
    <n v="2"/>
    <n v="6"/>
    <n v="148.4"/>
    <x v="0"/>
    <x v="1"/>
  </r>
  <r>
    <n v="52944"/>
    <x v="1"/>
    <n v="16"/>
    <x v="0"/>
    <n v="1"/>
    <n v="24"/>
    <s v="Debit Card"/>
    <s v="Female"/>
    <n v="3"/>
    <n v="3"/>
    <x v="0"/>
    <n v="5"/>
    <x v="0"/>
    <n v="5"/>
    <x v="0"/>
    <n v="14"/>
    <n v="1"/>
    <n v="2"/>
    <n v="3"/>
    <n v="190.45"/>
    <x v="2"/>
    <x v="0"/>
  </r>
  <r>
    <n v="52945"/>
    <x v="1"/>
    <n v="3"/>
    <x v="0"/>
    <n v="3"/>
    <n v="27"/>
    <s v="E wallet"/>
    <s v="Male"/>
    <n v="3"/>
    <n v="4"/>
    <x v="0"/>
    <n v="2"/>
    <x v="2"/>
    <n v="4"/>
    <x v="1"/>
    <n v="15"/>
    <n v="2"/>
    <n v="2"/>
    <n v="3"/>
    <n v="194.31"/>
    <x v="0"/>
    <x v="0"/>
  </r>
  <r>
    <n v="52946"/>
    <x v="1"/>
    <n v="1"/>
    <x v="0"/>
    <n v="1"/>
    <n v="7"/>
    <s v="Debit Card"/>
    <s v="Female"/>
    <n v="4"/>
    <n v="4"/>
    <x v="0"/>
    <n v="3"/>
    <x v="1"/>
    <n v="2"/>
    <x v="1"/>
    <n v="13"/>
    <n v="2"/>
    <n v="2"/>
    <n v="3"/>
    <n v="173.98"/>
    <x v="0"/>
    <x v="0"/>
  </r>
  <r>
    <n v="52947"/>
    <x v="1"/>
    <n v="16"/>
    <x v="0"/>
    <n v="1"/>
    <n v="9"/>
    <s v="Credit Card"/>
    <s v="Female"/>
    <n v="3"/>
    <n v="5"/>
    <x v="2"/>
    <n v="5"/>
    <x v="2"/>
    <n v="2"/>
    <x v="0"/>
    <n v="12"/>
    <n v="5"/>
    <n v="8"/>
    <n v="9"/>
    <n v="150.93"/>
    <x v="2"/>
    <x v="0"/>
  </r>
  <r>
    <n v="52948"/>
    <x v="1"/>
    <n v="14"/>
    <x v="0"/>
    <n v="1"/>
    <n v="9"/>
    <s v="Credit Card"/>
    <s v="Male"/>
    <n v="3"/>
    <n v="4"/>
    <x v="3"/>
    <n v="3"/>
    <x v="2"/>
    <n v="2"/>
    <x v="1"/>
    <n v="15"/>
    <n v="1"/>
    <n v="4"/>
    <n v="10"/>
    <n v="319.36"/>
    <x v="2"/>
    <x v="2"/>
  </r>
  <r>
    <n v="52949"/>
    <x v="1"/>
    <n v="25"/>
    <x v="0"/>
    <n v="1"/>
    <n v="7"/>
    <s v="Debit Card"/>
    <s v="Male"/>
    <n v="4"/>
    <n v="4"/>
    <x v="2"/>
    <n v="2"/>
    <x v="1"/>
    <n v="3"/>
    <x v="1"/>
    <n v="12"/>
    <n v="2"/>
    <n v="2"/>
    <n v="1"/>
    <n v="152.22999999999999"/>
    <x v="3"/>
    <x v="0"/>
  </r>
  <r>
    <n v="52950"/>
    <x v="0"/>
    <n v="1"/>
    <x v="2"/>
    <n v="1"/>
    <n v="36"/>
    <s v="Credit Card"/>
    <s v="Male"/>
    <n v="4"/>
    <n v="5"/>
    <x v="2"/>
    <n v="4"/>
    <x v="0"/>
    <n v="2"/>
    <x v="1"/>
    <n v="12"/>
    <n v="2"/>
    <n v="2"/>
    <n v="5"/>
    <n v="159.79"/>
    <x v="0"/>
    <x v="0"/>
  </r>
  <r>
    <n v="52951"/>
    <x v="1"/>
    <n v="6"/>
    <x v="2"/>
    <n v="1"/>
    <n v="14"/>
    <s v="Debit Card"/>
    <s v="Male"/>
    <n v="4"/>
    <n v="3"/>
    <x v="2"/>
    <n v="4"/>
    <x v="1"/>
    <n v="3"/>
    <x v="1"/>
    <n v="21"/>
    <n v="1"/>
    <n v="2"/>
    <n v="4"/>
    <n v="152.94"/>
    <x v="0"/>
    <x v="0"/>
  </r>
  <r>
    <n v="52952"/>
    <x v="1"/>
    <n v="12"/>
    <x v="2"/>
    <n v="3"/>
    <n v="9"/>
    <s v="Debit Card"/>
    <s v="Male"/>
    <n v="3"/>
    <n v="5"/>
    <x v="0"/>
    <n v="2"/>
    <x v="1"/>
    <n v="5"/>
    <x v="1"/>
    <n v="19"/>
    <n v="7"/>
    <n v="8"/>
    <n v="6"/>
    <n v="177.49"/>
    <x v="1"/>
    <x v="0"/>
  </r>
  <r>
    <n v="52953"/>
    <x v="1"/>
    <n v="6"/>
    <x v="1"/>
    <n v="1"/>
    <n v="9"/>
    <s v="COD"/>
    <s v="Male"/>
    <n v="3"/>
    <n v="5"/>
    <x v="0"/>
    <n v="5"/>
    <x v="0"/>
    <n v="6"/>
    <x v="1"/>
    <n v="14"/>
    <n v="1"/>
    <n v="2"/>
    <n v="5"/>
    <n v="146.76"/>
    <x v="0"/>
    <x v="1"/>
  </r>
  <r>
    <n v="52954"/>
    <x v="1"/>
    <n v="20"/>
    <x v="0"/>
    <n v="3"/>
    <n v="9"/>
    <s v="Cash on Delivery"/>
    <s v="Female"/>
    <n v="4"/>
    <n v="6"/>
    <x v="5"/>
    <n v="4"/>
    <x v="1"/>
    <n v="5"/>
    <x v="0"/>
    <n v="15"/>
    <n v="7"/>
    <n v="8"/>
    <n v="8"/>
    <n v="293.72000000000003"/>
    <x v="2"/>
    <x v="2"/>
  </r>
  <r>
    <n v="52955"/>
    <x v="0"/>
    <n v="1"/>
    <x v="0"/>
    <n v="1"/>
    <n v="9"/>
    <s v="Debit Card"/>
    <s v="Male"/>
    <n v="4"/>
    <n v="4"/>
    <x v="2"/>
    <n v="3"/>
    <x v="0"/>
    <n v="4"/>
    <x v="1"/>
    <n v="12"/>
    <n v="2"/>
    <n v="2"/>
    <n v="1"/>
    <n v="159.85"/>
    <x v="0"/>
    <x v="0"/>
  </r>
  <r>
    <n v="52956"/>
    <x v="1"/>
    <n v="3"/>
    <x v="0"/>
    <n v="3"/>
    <n v="9"/>
    <s v="Credit Card"/>
    <s v="Male"/>
    <n v="4"/>
    <n v="5"/>
    <x v="0"/>
    <n v="4"/>
    <x v="1"/>
    <n v="4"/>
    <x v="1"/>
    <n v="20"/>
    <n v="1"/>
    <n v="2"/>
    <n v="1"/>
    <n v="191.44"/>
    <x v="0"/>
    <x v="0"/>
  </r>
  <r>
    <n v="52957"/>
    <x v="1"/>
    <n v="5"/>
    <x v="0"/>
    <n v="1"/>
    <n v="30"/>
    <s v="Credit Card"/>
    <s v="Male"/>
    <n v="4"/>
    <n v="5"/>
    <x v="0"/>
    <n v="2"/>
    <x v="1"/>
    <n v="2"/>
    <x v="1"/>
    <n v="22"/>
    <n v="2"/>
    <n v="8"/>
    <n v="9"/>
    <n v="180.82"/>
    <x v="0"/>
    <x v="0"/>
  </r>
  <r>
    <n v="52958"/>
    <x v="1"/>
    <n v="1"/>
    <x v="2"/>
    <n v="1"/>
    <n v="12"/>
    <s v="Debit Card"/>
    <s v="Male"/>
    <n v="3"/>
    <n v="3"/>
    <x v="0"/>
    <n v="5"/>
    <x v="2"/>
    <n v="3"/>
    <x v="1"/>
    <n v="13"/>
    <n v="2"/>
    <n v="2"/>
    <n v="6"/>
    <n v="165"/>
    <x v="0"/>
    <x v="0"/>
  </r>
  <r>
    <n v="52959"/>
    <x v="1"/>
    <n v="19"/>
    <x v="0"/>
    <n v="1"/>
    <n v="27"/>
    <s v="Credit Card"/>
    <s v="Male"/>
    <n v="4"/>
    <n v="4"/>
    <x v="5"/>
    <n v="2"/>
    <x v="1"/>
    <n v="2"/>
    <x v="0"/>
    <n v="15"/>
    <n v="1"/>
    <n v="2"/>
    <n v="11"/>
    <n v="259.95999999999998"/>
    <x v="2"/>
    <x v="2"/>
  </r>
  <r>
    <n v="52960"/>
    <x v="1"/>
    <n v="10"/>
    <x v="0"/>
    <n v="1"/>
    <n v="13"/>
    <s v="Debit Card"/>
    <s v="Male"/>
    <n v="3"/>
    <n v="4"/>
    <x v="2"/>
    <n v="2"/>
    <x v="1"/>
    <n v="2"/>
    <x v="1"/>
    <n v="12"/>
    <n v="5"/>
    <n v="11"/>
    <n v="12"/>
    <n v="157.1"/>
    <x v="1"/>
    <x v="0"/>
  </r>
  <r>
    <n v="52961"/>
    <x v="1"/>
    <n v="29"/>
    <x v="0"/>
    <n v="1"/>
    <n v="7"/>
    <s v="Credit Card"/>
    <s v="Male"/>
    <n v="3"/>
    <n v="4"/>
    <x v="3"/>
    <n v="5"/>
    <x v="0"/>
    <n v="2"/>
    <x v="0"/>
    <n v="15"/>
    <n v="5"/>
    <n v="5"/>
    <n v="14"/>
    <n v="315.45"/>
    <x v="3"/>
    <x v="2"/>
  </r>
  <r>
    <n v="52962"/>
    <x v="0"/>
    <n v="11"/>
    <x v="2"/>
    <n v="1"/>
    <n v="36"/>
    <s v="Debit Card"/>
    <s v="Male"/>
    <n v="3"/>
    <n v="4"/>
    <x v="4"/>
    <n v="4"/>
    <x v="1"/>
    <n v="3"/>
    <x v="0"/>
    <n v="13"/>
    <n v="6"/>
    <n v="2"/>
    <n v="10"/>
    <n v="243.49"/>
    <x v="1"/>
    <x v="0"/>
  </r>
  <r>
    <n v="52963"/>
    <x v="1"/>
    <n v="2"/>
    <x v="1"/>
    <n v="1"/>
    <n v="16"/>
    <s v="Credit Card"/>
    <s v="Male"/>
    <n v="4"/>
    <n v="4"/>
    <x v="2"/>
    <n v="2"/>
    <x v="1"/>
    <n v="3"/>
    <x v="1"/>
    <n v="24"/>
    <n v="2"/>
    <n v="2"/>
    <n v="5"/>
    <n v="145.69999999999999"/>
    <x v="0"/>
    <x v="1"/>
  </r>
  <r>
    <n v="52964"/>
    <x v="1"/>
    <n v="11"/>
    <x v="0"/>
    <n v="3"/>
    <n v="13"/>
    <s v="Credit Card"/>
    <s v="Male"/>
    <n v="4"/>
    <n v="4"/>
    <x v="0"/>
    <n v="2"/>
    <x v="1"/>
    <n v="6"/>
    <x v="1"/>
    <n v="15"/>
    <n v="1"/>
    <n v="2"/>
    <n v="2"/>
    <n v="190.02"/>
    <x v="1"/>
    <x v="0"/>
  </r>
  <r>
    <n v="52965"/>
    <x v="1"/>
    <n v="1"/>
    <x v="0"/>
    <n v="1"/>
    <n v="10"/>
    <s v="Credit Card"/>
    <s v="Male"/>
    <n v="4"/>
    <n v="5"/>
    <x v="2"/>
    <n v="3"/>
    <x v="0"/>
    <n v="3"/>
    <x v="1"/>
    <n v="18"/>
    <n v="2"/>
    <n v="2"/>
    <n v="1"/>
    <n v="157.30000000000001"/>
    <x v="0"/>
    <x v="0"/>
  </r>
  <r>
    <n v="52966"/>
    <x v="1"/>
    <n v="11"/>
    <x v="2"/>
    <n v="1"/>
    <n v="7"/>
    <s v="Credit Card"/>
    <s v="Female"/>
    <n v="1"/>
    <n v="4"/>
    <x v="4"/>
    <n v="2"/>
    <x v="2"/>
    <n v="4"/>
    <x v="0"/>
    <n v="19"/>
    <n v="1"/>
    <n v="2"/>
    <n v="3"/>
    <n v="261.02999999999997"/>
    <x v="1"/>
    <x v="2"/>
  </r>
  <r>
    <n v="52967"/>
    <x v="1"/>
    <n v="3"/>
    <x v="0"/>
    <n v="1"/>
    <n v="29"/>
    <s v="Debit Card"/>
    <s v="Female"/>
    <n v="4"/>
    <n v="3"/>
    <x v="4"/>
    <n v="4"/>
    <x v="2"/>
    <n v="9"/>
    <x v="1"/>
    <n v="19"/>
    <n v="6"/>
    <n v="2"/>
    <n v="3"/>
    <n v="244.95999999999998"/>
    <x v="0"/>
    <x v="0"/>
  </r>
  <r>
    <n v="52968"/>
    <x v="1"/>
    <n v="12"/>
    <x v="0"/>
    <n v="3"/>
    <n v="14"/>
    <s v="Credit Card"/>
    <s v="Female"/>
    <n v="3"/>
    <n v="3"/>
    <x v="0"/>
    <n v="5"/>
    <x v="2"/>
    <n v="3"/>
    <x v="0"/>
    <n v="25"/>
    <n v="1"/>
    <n v="8"/>
    <n v="8"/>
    <n v="181.05"/>
    <x v="1"/>
    <x v="0"/>
  </r>
  <r>
    <n v="52969"/>
    <x v="1"/>
    <n v="1"/>
    <x v="2"/>
    <n v="1"/>
    <n v="7"/>
    <s v="Debit Card"/>
    <s v="Female"/>
    <n v="3"/>
    <n v="4"/>
    <x v="0"/>
    <n v="4"/>
    <x v="2"/>
    <n v="3"/>
    <x v="1"/>
    <n v="21"/>
    <n v="1"/>
    <n v="2"/>
    <n v="5"/>
    <n v="188.97"/>
    <x v="0"/>
    <x v="0"/>
  </r>
  <r>
    <n v="52970"/>
    <x v="1"/>
    <n v="24"/>
    <x v="0"/>
    <n v="1"/>
    <n v="11"/>
    <s v="Debit Card"/>
    <s v="Male"/>
    <n v="4"/>
    <n v="4"/>
    <x v="3"/>
    <n v="4"/>
    <x v="2"/>
    <n v="5"/>
    <x v="1"/>
    <n v="15"/>
    <n v="2"/>
    <n v="2"/>
    <n v="7"/>
    <n v="316.44"/>
    <x v="2"/>
    <x v="2"/>
  </r>
  <r>
    <n v="52971"/>
    <x v="1"/>
    <n v="27"/>
    <x v="0"/>
    <n v="1"/>
    <n v="10"/>
    <s v="Credit Card"/>
    <s v="Male"/>
    <n v="3"/>
    <n v="4"/>
    <x v="5"/>
    <n v="3"/>
    <x v="1"/>
    <n v="5"/>
    <x v="0"/>
    <n v="15"/>
    <n v="1"/>
    <n v="2"/>
    <n v="4"/>
    <n v="300.83999999999997"/>
    <x v="3"/>
    <x v="2"/>
  </r>
  <r>
    <n v="52972"/>
    <x v="1"/>
    <n v="16"/>
    <x v="0"/>
    <n v="3"/>
    <n v="7"/>
    <s v="Debit Card"/>
    <s v="Male"/>
    <n v="3"/>
    <n v="4"/>
    <x v="0"/>
    <n v="3"/>
    <x v="1"/>
    <n v="3"/>
    <x v="1"/>
    <n v="26"/>
    <n v="5"/>
    <n v="12"/>
    <n v="7"/>
    <n v="174.07"/>
    <x v="2"/>
    <x v="0"/>
  </r>
  <r>
    <n v="52973"/>
    <x v="1"/>
    <n v="3"/>
    <x v="2"/>
    <n v="3"/>
    <n v="9"/>
    <s v="Debit Card"/>
    <s v="Male"/>
    <n v="3"/>
    <n v="4"/>
    <x v="0"/>
    <n v="2"/>
    <x v="0"/>
    <n v="3"/>
    <x v="1"/>
    <n v="19"/>
    <n v="1"/>
    <n v="2"/>
    <n v="10"/>
    <n v="170.54"/>
    <x v="0"/>
    <x v="0"/>
  </r>
  <r>
    <n v="52974"/>
    <x v="1"/>
    <n v="29"/>
    <x v="0"/>
    <n v="1"/>
    <n v="27"/>
    <s v="COD"/>
    <s v="Male"/>
    <n v="3"/>
    <n v="4"/>
    <x v="0"/>
    <n v="2"/>
    <x v="1"/>
    <n v="5"/>
    <x v="0"/>
    <n v="20"/>
    <n v="2"/>
    <n v="2"/>
    <n v="9"/>
    <n v="179.15"/>
    <x v="3"/>
    <x v="0"/>
  </r>
  <r>
    <n v="52975"/>
    <x v="1"/>
    <n v="1"/>
    <x v="2"/>
    <n v="1"/>
    <n v="18"/>
    <s v="Credit Card"/>
    <s v="Male"/>
    <n v="3"/>
    <n v="4"/>
    <x v="0"/>
    <n v="5"/>
    <x v="1"/>
    <n v="3"/>
    <x v="0"/>
    <n v="14"/>
    <n v="3"/>
    <n v="4"/>
    <n v="4"/>
    <n v="172.41"/>
    <x v="0"/>
    <x v="0"/>
  </r>
  <r>
    <n v="52976"/>
    <x v="1"/>
    <n v="11"/>
    <x v="1"/>
    <n v="1"/>
    <n v="7"/>
    <s v="Debit Card"/>
    <s v="Female"/>
    <n v="3"/>
    <n v="4"/>
    <x v="2"/>
    <n v="2"/>
    <x v="0"/>
    <n v="3"/>
    <x v="1"/>
    <n v="13"/>
    <n v="2"/>
    <n v="6"/>
    <n v="8"/>
    <n v="146.15"/>
    <x v="1"/>
    <x v="1"/>
  </r>
  <r>
    <n v="52977"/>
    <x v="0"/>
    <n v="8"/>
    <x v="2"/>
    <n v="1"/>
    <n v="31"/>
    <s v="Debit Card"/>
    <s v="Male"/>
    <n v="3"/>
    <n v="4"/>
    <x v="2"/>
    <n v="3"/>
    <x v="2"/>
    <n v="5"/>
    <x v="0"/>
    <n v="23"/>
    <n v="1"/>
    <n v="2"/>
    <n v="1"/>
    <n v="156.61000000000001"/>
    <x v="1"/>
    <x v="0"/>
  </r>
  <r>
    <n v="52978"/>
    <x v="1"/>
    <n v="12"/>
    <x v="0"/>
    <n v="1"/>
    <n v="30"/>
    <s v="Debit Card"/>
    <s v="Male"/>
    <n v="3"/>
    <n v="4"/>
    <x v="0"/>
    <n v="2"/>
    <x v="2"/>
    <n v="11"/>
    <x v="1"/>
    <n v="15"/>
    <n v="1"/>
    <n v="2"/>
    <n v="3"/>
    <n v="182.45"/>
    <x v="1"/>
    <x v="0"/>
  </r>
  <r>
    <n v="52979"/>
    <x v="0"/>
    <n v="1"/>
    <x v="1"/>
    <n v="1"/>
    <n v="23"/>
    <s v="Credit Card"/>
    <s v="Male"/>
    <n v="3"/>
    <n v="4"/>
    <x v="2"/>
    <n v="4"/>
    <x v="2"/>
    <n v="4"/>
    <x v="0"/>
    <n v="14"/>
    <n v="2"/>
    <n v="2"/>
    <n v="3"/>
    <n v="148.72999999999999"/>
    <x v="0"/>
    <x v="1"/>
  </r>
  <r>
    <n v="52980"/>
    <x v="1"/>
    <n v="2"/>
    <x v="0"/>
    <n v="1"/>
    <n v="15"/>
    <s v="Debit Card"/>
    <s v="Female"/>
    <n v="4"/>
    <n v="4"/>
    <x v="2"/>
    <n v="2"/>
    <x v="0"/>
    <n v="3"/>
    <x v="1"/>
    <n v="22"/>
    <n v="1"/>
    <n v="2"/>
    <n v="3"/>
    <n v="158.1"/>
    <x v="0"/>
    <x v="0"/>
  </r>
  <r>
    <n v="52981"/>
    <x v="1"/>
    <n v="23"/>
    <x v="2"/>
    <n v="1"/>
    <n v="17"/>
    <s v="Debit Card"/>
    <s v="Female"/>
    <n v="3"/>
    <n v="4"/>
    <x v="3"/>
    <n v="5"/>
    <x v="0"/>
    <n v="11"/>
    <x v="0"/>
    <n v="15"/>
    <n v="1"/>
    <n v="2"/>
    <n v="3"/>
    <n v="311.64999999999998"/>
    <x v="2"/>
    <x v="2"/>
  </r>
  <r>
    <n v="52982"/>
    <x v="1"/>
    <n v="10"/>
    <x v="0"/>
    <n v="1"/>
    <n v="10"/>
    <s v="COD"/>
    <s v="Male"/>
    <n v="2"/>
    <n v="4"/>
    <x v="0"/>
    <n v="4"/>
    <x v="0"/>
    <n v="6"/>
    <x v="1"/>
    <n v="13"/>
    <n v="7"/>
    <n v="8"/>
    <n v="8"/>
    <n v="169.85"/>
    <x v="1"/>
    <x v="0"/>
  </r>
  <r>
    <n v="52983"/>
    <x v="1"/>
    <n v="5"/>
    <x v="2"/>
    <n v="3"/>
    <n v="12"/>
    <s v="E wallet"/>
    <s v="Female"/>
    <n v="3"/>
    <n v="4"/>
    <x v="2"/>
    <n v="4"/>
    <x v="2"/>
    <n v="3"/>
    <x v="1"/>
    <n v="12"/>
    <n v="1"/>
    <n v="3"/>
    <n v="3"/>
    <n v="152.88999999999999"/>
    <x v="0"/>
    <x v="0"/>
  </r>
  <r>
    <n v="52984"/>
    <x v="0"/>
    <n v="1"/>
    <x v="0"/>
    <n v="3"/>
    <n v="11"/>
    <s v="E wallet"/>
    <s v="Male"/>
    <n v="3"/>
    <n v="5"/>
    <x v="0"/>
    <n v="2"/>
    <x v="0"/>
    <n v="3"/>
    <x v="0"/>
    <n v="13"/>
    <n v="8"/>
    <n v="8"/>
    <n v="5"/>
    <n v="183.28"/>
    <x v="0"/>
    <x v="0"/>
  </r>
  <r>
    <n v="52985"/>
    <x v="1"/>
    <n v="11"/>
    <x v="2"/>
    <n v="1"/>
    <n v="16"/>
    <s v="Credit Card"/>
    <s v="Male"/>
    <n v="3"/>
    <n v="4"/>
    <x v="2"/>
    <n v="2"/>
    <x v="1"/>
    <n v="3"/>
    <x v="0"/>
    <n v="13"/>
    <n v="1"/>
    <n v="2"/>
    <n v="3"/>
    <n v="148.26"/>
    <x v="1"/>
    <x v="1"/>
  </r>
  <r>
    <n v="52986"/>
    <x v="1"/>
    <n v="16"/>
    <x v="2"/>
    <n v="3"/>
    <n v="33"/>
    <s v="E wallet"/>
    <s v="Female"/>
    <n v="4"/>
    <n v="4"/>
    <x v="5"/>
    <n v="4"/>
    <x v="1"/>
    <n v="7"/>
    <x v="1"/>
    <n v="15"/>
    <n v="3"/>
    <n v="2"/>
    <n v="9"/>
    <n v="260.25"/>
    <x v="2"/>
    <x v="2"/>
  </r>
  <r>
    <n v="52987"/>
    <x v="0"/>
    <n v="1"/>
    <x v="1"/>
    <n v="1"/>
    <n v="10"/>
    <s v="Debit Card"/>
    <s v="Male"/>
    <n v="3"/>
    <n v="4"/>
    <x v="2"/>
    <n v="3"/>
    <x v="0"/>
    <n v="3"/>
    <x v="1"/>
    <n v="14"/>
    <n v="1"/>
    <n v="2"/>
    <n v="1"/>
    <n v="139.19999999999999"/>
    <x v="0"/>
    <x v="1"/>
  </r>
  <r>
    <n v="52988"/>
    <x v="1"/>
    <n v="9"/>
    <x v="0"/>
    <n v="3"/>
    <n v="23"/>
    <s v="E wallet"/>
    <s v="Male"/>
    <n v="4"/>
    <n v="4"/>
    <x v="4"/>
    <n v="4"/>
    <x v="1"/>
    <n v="2"/>
    <x v="1"/>
    <n v="16"/>
    <n v="4"/>
    <n v="7"/>
    <n v="10"/>
    <n v="205.2"/>
    <x v="1"/>
    <x v="0"/>
  </r>
  <r>
    <n v="52989"/>
    <x v="1"/>
    <n v="10"/>
    <x v="2"/>
    <n v="1"/>
    <n v="25"/>
    <s v="Debit Card"/>
    <s v="Male"/>
    <n v="3"/>
    <n v="3"/>
    <x v="2"/>
    <n v="2"/>
    <x v="1"/>
    <n v="6"/>
    <x v="1"/>
    <n v="19"/>
    <n v="1"/>
    <n v="2"/>
    <n v="1"/>
    <n v="161.88"/>
    <x v="1"/>
    <x v="0"/>
  </r>
  <r>
    <n v="52990"/>
    <x v="1"/>
    <n v="25"/>
    <x v="0"/>
    <n v="1"/>
    <n v="9"/>
    <s v="Credit Card"/>
    <s v="Male"/>
    <n v="3"/>
    <n v="6"/>
    <x v="0"/>
    <n v="4"/>
    <x v="2"/>
    <n v="7"/>
    <x v="1"/>
    <n v="19"/>
    <n v="1"/>
    <n v="2"/>
    <n v="3"/>
    <n v="179.82"/>
    <x v="3"/>
    <x v="0"/>
  </r>
  <r>
    <n v="52991"/>
    <x v="1"/>
    <n v="15"/>
    <x v="0"/>
    <n v="3"/>
    <n v="9"/>
    <s v="Debit Card"/>
    <s v="Male"/>
    <n v="3"/>
    <n v="4"/>
    <x v="5"/>
    <n v="4"/>
    <x v="0"/>
    <n v="3"/>
    <x v="1"/>
    <n v="20"/>
    <n v="1"/>
    <n v="2"/>
    <n v="5"/>
    <n v="285.14999999999998"/>
    <x v="2"/>
    <x v="2"/>
  </r>
  <r>
    <n v="52992"/>
    <x v="1"/>
    <n v="1"/>
    <x v="1"/>
    <n v="3"/>
    <n v="17"/>
    <s v="Credit Card"/>
    <s v="Female"/>
    <n v="4"/>
    <n v="5"/>
    <x v="2"/>
    <n v="3"/>
    <x v="0"/>
    <n v="3"/>
    <x v="1"/>
    <n v="13"/>
    <n v="2"/>
    <n v="2"/>
    <n v="1"/>
    <n v="137"/>
    <x v="0"/>
    <x v="1"/>
  </r>
  <r>
    <n v="52993"/>
    <x v="1"/>
    <n v="2"/>
    <x v="0"/>
    <n v="1"/>
    <n v="23"/>
    <s v="Credit Card"/>
    <s v="Male"/>
    <n v="4"/>
    <n v="3"/>
    <x v="0"/>
    <n v="5"/>
    <x v="0"/>
    <n v="2"/>
    <x v="1"/>
    <n v="20"/>
    <n v="1"/>
    <n v="2"/>
    <n v="8"/>
    <n v="181.61"/>
    <x v="0"/>
    <x v="0"/>
  </r>
  <r>
    <n v="52994"/>
    <x v="1"/>
    <n v="5"/>
    <x v="0"/>
    <n v="3"/>
    <n v="14"/>
    <s v="Cash on Delivery"/>
    <s v="Male"/>
    <n v="4"/>
    <n v="3"/>
    <x v="0"/>
    <n v="2"/>
    <x v="1"/>
    <n v="6"/>
    <x v="1"/>
    <n v="12"/>
    <n v="4"/>
    <n v="8"/>
    <n v="8"/>
    <n v="194.29"/>
    <x v="0"/>
    <x v="0"/>
  </r>
  <r>
    <n v="52995"/>
    <x v="1"/>
    <n v="13"/>
    <x v="0"/>
    <n v="1"/>
    <n v="7"/>
    <s v="Credit Card"/>
    <s v="Male"/>
    <n v="3"/>
    <n v="3"/>
    <x v="4"/>
    <n v="2"/>
    <x v="2"/>
    <n v="2"/>
    <x v="1"/>
    <n v="18"/>
    <n v="4"/>
    <n v="4"/>
    <n v="3"/>
    <n v="221.13"/>
    <x v="2"/>
    <x v="0"/>
  </r>
  <r>
    <n v="52996"/>
    <x v="1"/>
    <n v="10"/>
    <x v="2"/>
    <n v="1"/>
    <n v="31"/>
    <s v="Debit Card"/>
    <s v="Female"/>
    <n v="3"/>
    <n v="4"/>
    <x v="0"/>
    <n v="4"/>
    <x v="1"/>
    <n v="9"/>
    <x v="1"/>
    <n v="16"/>
    <n v="1"/>
    <n v="2"/>
    <n v="9"/>
    <n v="181.74"/>
    <x v="1"/>
    <x v="0"/>
  </r>
  <r>
    <n v="52997"/>
    <x v="1"/>
    <n v="6"/>
    <x v="0"/>
    <n v="3"/>
    <n v="14"/>
    <s v="Debit Card"/>
    <s v="Male"/>
    <n v="4"/>
    <n v="5"/>
    <x v="0"/>
    <n v="3"/>
    <x v="1"/>
    <n v="3"/>
    <x v="1"/>
    <n v="15"/>
    <n v="2"/>
    <n v="5"/>
    <n v="9"/>
    <n v="179.84"/>
    <x v="0"/>
    <x v="0"/>
  </r>
  <r>
    <n v="52998"/>
    <x v="1"/>
    <n v="12"/>
    <x v="0"/>
    <n v="1"/>
    <n v="32"/>
    <s v="Debit Card"/>
    <s v="Female"/>
    <n v="3"/>
    <n v="5"/>
    <x v="4"/>
    <n v="4"/>
    <x v="1"/>
    <n v="5"/>
    <x v="1"/>
    <n v="18"/>
    <n v="2"/>
    <n v="2"/>
    <n v="2"/>
    <n v="245.61"/>
    <x v="1"/>
    <x v="0"/>
  </r>
  <r>
    <n v="52999"/>
    <x v="1"/>
    <n v="31"/>
    <x v="2"/>
    <n v="1"/>
    <n v="7"/>
    <s v="Debit Card"/>
    <s v="Male"/>
    <n v="3"/>
    <n v="6"/>
    <x v="0"/>
    <n v="3"/>
    <x v="2"/>
    <n v="4"/>
    <x v="0"/>
    <n v="14"/>
    <n v="2"/>
    <n v="2"/>
    <n v="3"/>
    <n v="181.6"/>
    <x v="3"/>
    <x v="0"/>
  </r>
  <r>
    <n v="53000"/>
    <x v="1"/>
    <n v="5"/>
    <x v="0"/>
    <n v="1"/>
    <n v="12"/>
    <s v="COD"/>
    <s v="Male"/>
    <n v="3"/>
    <n v="4"/>
    <x v="2"/>
    <n v="2"/>
    <x v="1"/>
    <n v="2"/>
    <x v="0"/>
    <n v="13"/>
    <n v="1"/>
    <n v="2"/>
    <n v="4"/>
    <n v="173.21"/>
    <x v="0"/>
    <x v="0"/>
  </r>
  <r>
    <n v="53001"/>
    <x v="1"/>
    <n v="5"/>
    <x v="0"/>
    <n v="2"/>
    <n v="9"/>
    <s v="UPI"/>
    <s v="Male"/>
    <n v="4"/>
    <n v="5"/>
    <x v="0"/>
    <n v="5"/>
    <x v="1"/>
    <n v="5"/>
    <x v="1"/>
    <n v="13"/>
    <n v="1"/>
    <n v="2"/>
    <n v="1"/>
    <n v="189.1"/>
    <x v="0"/>
    <x v="0"/>
  </r>
  <r>
    <n v="53002"/>
    <x v="1"/>
    <n v="19"/>
    <x v="2"/>
    <n v="1"/>
    <n v="14"/>
    <s v="Debit Card"/>
    <s v="Male"/>
    <n v="4"/>
    <n v="4"/>
    <x v="4"/>
    <n v="5"/>
    <x v="2"/>
    <n v="3"/>
    <x v="1"/>
    <n v="19"/>
    <n v="6"/>
    <n v="10"/>
    <n v="12"/>
    <n v="177.1"/>
    <x v="2"/>
    <x v="0"/>
  </r>
  <r>
    <n v="53003"/>
    <x v="1"/>
    <n v="5"/>
    <x v="0"/>
    <n v="1"/>
    <n v="9"/>
    <s v="Debit Card"/>
    <s v="Male"/>
    <n v="3"/>
    <n v="4"/>
    <x v="2"/>
    <n v="2"/>
    <x v="2"/>
    <n v="2"/>
    <x v="0"/>
    <n v="19"/>
    <n v="2"/>
    <n v="3"/>
    <n v="3"/>
    <n v="151.94999999999999"/>
    <x v="0"/>
    <x v="0"/>
  </r>
  <r>
    <n v="53004"/>
    <x v="1"/>
    <n v="7"/>
    <x v="2"/>
    <n v="1"/>
    <n v="12"/>
    <s v="Debit Card"/>
    <s v="Female"/>
    <n v="4"/>
    <n v="4"/>
    <x v="4"/>
    <n v="4"/>
    <x v="1"/>
    <n v="8"/>
    <x v="1"/>
    <n v="12"/>
    <n v="3"/>
    <n v="2"/>
    <n v="9"/>
    <n v="243.77999999999997"/>
    <x v="1"/>
    <x v="0"/>
  </r>
  <r>
    <n v="53005"/>
    <x v="1"/>
    <n v="13"/>
    <x v="0"/>
    <n v="1"/>
    <n v="17"/>
    <s v="Credit Card"/>
    <s v="Male"/>
    <n v="3"/>
    <n v="4"/>
    <x v="5"/>
    <n v="5"/>
    <x v="1"/>
    <n v="3"/>
    <x v="0"/>
    <n v="15"/>
    <n v="12"/>
    <n v="12"/>
    <n v="11"/>
    <n v="295.68"/>
    <x v="2"/>
    <x v="2"/>
  </r>
  <r>
    <n v="53006"/>
    <x v="1"/>
    <n v="17"/>
    <x v="2"/>
    <n v="1"/>
    <n v="17"/>
    <s v="Debit Card"/>
    <s v="Female"/>
    <n v="3"/>
    <n v="4"/>
    <x v="2"/>
    <n v="2"/>
    <x v="0"/>
    <n v="2"/>
    <x v="1"/>
    <n v="20"/>
    <n v="1"/>
    <n v="2"/>
    <n v="8"/>
    <n v="149.55000000000001"/>
    <x v="2"/>
    <x v="1"/>
  </r>
  <r>
    <n v="53007"/>
    <x v="1"/>
    <n v="23"/>
    <x v="0"/>
    <n v="1"/>
    <n v="7"/>
    <s v="Cash on Delivery"/>
    <s v="Female"/>
    <n v="3"/>
    <n v="5"/>
    <x v="5"/>
    <n v="3"/>
    <x v="0"/>
    <n v="9"/>
    <x v="0"/>
    <n v="13"/>
    <n v="1"/>
    <n v="2"/>
    <n v="8"/>
    <n v="264.64"/>
    <x v="2"/>
    <x v="2"/>
  </r>
  <r>
    <n v="53008"/>
    <x v="0"/>
    <n v="16"/>
    <x v="0"/>
    <n v="1"/>
    <n v="15"/>
    <s v="Credit Card"/>
    <s v="Male"/>
    <n v="3"/>
    <n v="5"/>
    <x v="0"/>
    <n v="4"/>
    <x v="1"/>
    <n v="4"/>
    <x v="1"/>
    <n v="16"/>
    <n v="8"/>
    <n v="8"/>
    <n v="8"/>
    <n v="174.41"/>
    <x v="2"/>
    <x v="0"/>
  </r>
  <r>
    <n v="53009"/>
    <x v="1"/>
    <n v="1"/>
    <x v="0"/>
    <n v="1"/>
    <n v="12"/>
    <s v="Debit Card"/>
    <s v="Female"/>
    <n v="3"/>
    <n v="4"/>
    <x v="2"/>
    <n v="4"/>
    <x v="0"/>
    <n v="3"/>
    <x v="0"/>
    <n v="13"/>
    <n v="1"/>
    <n v="2"/>
    <n v="3"/>
    <n v="149.78"/>
    <x v="0"/>
    <x v="1"/>
  </r>
  <r>
    <n v="53010"/>
    <x v="1"/>
    <n v="6"/>
    <x v="0"/>
    <n v="3"/>
    <n v="15"/>
    <s v="COD"/>
    <s v="Female"/>
    <n v="4"/>
    <n v="5"/>
    <x v="0"/>
    <n v="4"/>
    <x v="1"/>
    <n v="3"/>
    <x v="0"/>
    <n v="12"/>
    <n v="7"/>
    <n v="12"/>
    <n v="10"/>
    <n v="177.28"/>
    <x v="0"/>
    <x v="0"/>
  </r>
  <r>
    <n v="53011"/>
    <x v="1"/>
    <n v="1"/>
    <x v="0"/>
    <n v="3"/>
    <n v="9"/>
    <s v="Debit Card"/>
    <s v="Male"/>
    <n v="4"/>
    <n v="4"/>
    <x v="0"/>
    <n v="3"/>
    <x v="0"/>
    <n v="3"/>
    <x v="0"/>
    <n v="12"/>
    <n v="2"/>
    <n v="2"/>
    <n v="5"/>
    <n v="169.78"/>
    <x v="0"/>
    <x v="0"/>
  </r>
  <r>
    <n v="53012"/>
    <x v="1"/>
    <n v="5"/>
    <x v="0"/>
    <n v="3"/>
    <n v="14"/>
    <s v="E wallet"/>
    <s v="Male"/>
    <n v="4"/>
    <n v="4"/>
    <x v="0"/>
    <n v="2"/>
    <x v="2"/>
    <n v="6"/>
    <x v="1"/>
    <n v="13"/>
    <n v="1"/>
    <n v="2"/>
    <n v="8"/>
    <n v="200.47"/>
    <x v="0"/>
    <x v="0"/>
  </r>
  <r>
    <n v="53013"/>
    <x v="1"/>
    <n v="6"/>
    <x v="0"/>
    <n v="1"/>
    <n v="9"/>
    <s v="Credit Card"/>
    <s v="Female"/>
    <n v="4"/>
    <n v="3"/>
    <x v="0"/>
    <n v="2"/>
    <x v="0"/>
    <n v="9"/>
    <x v="1"/>
    <n v="17"/>
    <n v="2"/>
    <n v="2"/>
    <n v="8"/>
    <n v="175.55"/>
    <x v="0"/>
    <x v="0"/>
  </r>
  <r>
    <n v="53014"/>
    <x v="0"/>
    <n v="1"/>
    <x v="0"/>
    <n v="1"/>
    <n v="9"/>
    <s v="Credit Card"/>
    <s v="Male"/>
    <n v="3"/>
    <n v="6"/>
    <x v="2"/>
    <n v="2"/>
    <x v="1"/>
    <n v="7"/>
    <x v="0"/>
    <n v="14"/>
    <n v="3"/>
    <n v="3"/>
    <n v="3"/>
    <n v="159.63999999999999"/>
    <x v="0"/>
    <x v="0"/>
  </r>
  <r>
    <n v="53015"/>
    <x v="1"/>
    <n v="4"/>
    <x v="0"/>
    <n v="1"/>
    <n v="35"/>
    <s v="Credit Card"/>
    <s v="Female"/>
    <n v="4"/>
    <n v="4"/>
    <x v="0"/>
    <n v="2"/>
    <x v="1"/>
    <n v="3"/>
    <x v="1"/>
    <n v="14"/>
    <n v="1"/>
    <n v="2"/>
    <n v="10"/>
    <n v="182.75"/>
    <x v="0"/>
    <x v="0"/>
  </r>
  <r>
    <n v="53016"/>
    <x v="1"/>
    <n v="5"/>
    <x v="2"/>
    <n v="1"/>
    <n v="14"/>
    <s v="Debit Card"/>
    <s v="Female"/>
    <n v="3"/>
    <n v="5"/>
    <x v="4"/>
    <n v="3"/>
    <x v="1"/>
    <n v="3"/>
    <x v="1"/>
    <n v="25"/>
    <n v="4"/>
    <n v="9"/>
    <n v="3"/>
    <n v="214.43"/>
    <x v="0"/>
    <x v="0"/>
  </r>
  <r>
    <n v="53017"/>
    <x v="1"/>
    <n v="13"/>
    <x v="2"/>
    <n v="1"/>
    <n v="6"/>
    <s v="Credit Card"/>
    <s v="Male"/>
    <n v="3"/>
    <n v="5"/>
    <x v="3"/>
    <n v="2"/>
    <x v="1"/>
    <n v="3"/>
    <x v="1"/>
    <n v="15"/>
    <n v="10"/>
    <n v="14"/>
    <n v="4"/>
    <n v="317.72000000000003"/>
    <x v="2"/>
    <x v="2"/>
  </r>
  <r>
    <n v="53018"/>
    <x v="0"/>
    <n v="3"/>
    <x v="0"/>
    <n v="3"/>
    <n v="10"/>
    <s v="Credit Card"/>
    <s v="Female"/>
    <n v="3"/>
    <n v="4"/>
    <x v="0"/>
    <n v="3"/>
    <x v="1"/>
    <n v="6"/>
    <x v="0"/>
    <n v="19"/>
    <n v="2"/>
    <n v="2"/>
    <n v="1"/>
    <n v="177.38"/>
    <x v="0"/>
    <x v="0"/>
  </r>
  <r>
    <n v="53019"/>
    <x v="1"/>
    <n v="7"/>
    <x v="2"/>
    <n v="3"/>
    <n v="17"/>
    <s v="E wallet"/>
    <s v="Male"/>
    <n v="3"/>
    <n v="5"/>
    <x v="0"/>
    <n v="2"/>
    <x v="0"/>
    <n v="5"/>
    <x v="1"/>
    <n v="15"/>
    <n v="2"/>
    <n v="2"/>
    <n v="2"/>
    <n v="171.82"/>
    <x v="1"/>
    <x v="0"/>
  </r>
  <r>
    <n v="53020"/>
    <x v="1"/>
    <n v="21"/>
    <x v="0"/>
    <n v="1"/>
    <n v="12"/>
    <s v="Debit Card"/>
    <s v="Male"/>
    <n v="3"/>
    <n v="4"/>
    <x v="3"/>
    <n v="3"/>
    <x v="1"/>
    <n v="6"/>
    <x v="1"/>
    <n v="15"/>
    <n v="1"/>
    <n v="2"/>
    <n v="2"/>
    <n v="308"/>
    <x v="2"/>
    <x v="2"/>
  </r>
  <r>
    <n v="53021"/>
    <x v="1"/>
    <n v="17"/>
    <x v="2"/>
    <n v="1"/>
    <n v="17"/>
    <s v="Debit Card"/>
    <s v="Female"/>
    <n v="3"/>
    <n v="5"/>
    <x v="0"/>
    <n v="3"/>
    <x v="2"/>
    <n v="3"/>
    <x v="1"/>
    <n v="12"/>
    <n v="1"/>
    <n v="2"/>
    <n v="1"/>
    <n v="177.57"/>
    <x v="2"/>
    <x v="0"/>
  </r>
  <r>
    <n v="53022"/>
    <x v="1"/>
    <n v="1"/>
    <x v="2"/>
    <n v="3"/>
    <n v="7"/>
    <s v="E wallet"/>
    <s v="Male"/>
    <n v="4"/>
    <n v="4"/>
    <x v="0"/>
    <n v="4"/>
    <x v="1"/>
    <n v="2"/>
    <x v="0"/>
    <n v="14"/>
    <n v="1"/>
    <n v="2"/>
    <n v="5"/>
    <n v="188.49"/>
    <x v="0"/>
    <x v="0"/>
  </r>
  <r>
    <n v="53023"/>
    <x v="1"/>
    <n v="28"/>
    <x v="2"/>
    <n v="1"/>
    <n v="27"/>
    <s v="Debit Card"/>
    <s v="Female"/>
    <n v="3"/>
    <n v="4"/>
    <x v="0"/>
    <n v="3"/>
    <x v="0"/>
    <n v="5"/>
    <x v="1"/>
    <n v="13"/>
    <n v="2"/>
    <n v="2"/>
    <n v="4"/>
    <n v="173.69"/>
    <x v="3"/>
    <x v="0"/>
  </r>
  <r>
    <n v="53024"/>
    <x v="1"/>
    <n v="17"/>
    <x v="0"/>
    <n v="1"/>
    <n v="14"/>
    <s v="Debit Card"/>
    <s v="Female"/>
    <n v="3"/>
    <n v="4"/>
    <x v="4"/>
    <n v="5"/>
    <x v="1"/>
    <n v="10"/>
    <x v="1"/>
    <n v="17"/>
    <n v="2"/>
    <n v="2"/>
    <n v="3"/>
    <n v="224.85"/>
    <x v="2"/>
    <x v="0"/>
  </r>
  <r>
    <n v="53025"/>
    <x v="1"/>
    <n v="19"/>
    <x v="0"/>
    <n v="1"/>
    <n v="15"/>
    <s v="UPI"/>
    <s v="Male"/>
    <n v="4"/>
    <n v="4"/>
    <x v="0"/>
    <n v="2"/>
    <x v="1"/>
    <n v="11"/>
    <x v="1"/>
    <n v="15"/>
    <n v="8"/>
    <n v="10"/>
    <n v="9"/>
    <n v="161.97"/>
    <x v="2"/>
    <x v="0"/>
  </r>
  <r>
    <n v="53026"/>
    <x v="1"/>
    <n v="14"/>
    <x v="0"/>
    <n v="3"/>
    <n v="7"/>
    <s v="Credit Card"/>
    <s v="Male"/>
    <n v="3"/>
    <n v="6"/>
    <x v="0"/>
    <n v="2"/>
    <x v="1"/>
    <n v="4"/>
    <x v="0"/>
    <n v="23"/>
    <n v="2"/>
    <n v="2"/>
    <n v="3"/>
    <n v="199.57"/>
    <x v="2"/>
    <x v="0"/>
  </r>
  <r>
    <n v="53027"/>
    <x v="0"/>
    <n v="1"/>
    <x v="1"/>
    <n v="1"/>
    <n v="15"/>
    <s v="UPI"/>
    <s v="Male"/>
    <n v="4"/>
    <n v="6"/>
    <x v="2"/>
    <n v="5"/>
    <x v="1"/>
    <n v="3"/>
    <x v="0"/>
    <n v="12"/>
    <n v="2"/>
    <n v="2"/>
    <n v="8"/>
    <n v="146.19"/>
    <x v="0"/>
    <x v="1"/>
  </r>
  <r>
    <n v="53028"/>
    <x v="1"/>
    <n v="3"/>
    <x v="0"/>
    <n v="1"/>
    <n v="16"/>
    <s v="UPI"/>
    <s v="Male"/>
    <n v="2"/>
    <n v="5"/>
    <x v="2"/>
    <n v="2"/>
    <x v="0"/>
    <n v="2"/>
    <x v="1"/>
    <n v="18"/>
    <n v="3"/>
    <n v="3"/>
    <n v="3"/>
    <n v="164.83"/>
    <x v="0"/>
    <x v="0"/>
  </r>
  <r>
    <n v="53029"/>
    <x v="1"/>
    <n v="4"/>
    <x v="0"/>
    <n v="3"/>
    <n v="12"/>
    <s v="E wallet"/>
    <s v="Female"/>
    <n v="2"/>
    <n v="5"/>
    <x v="0"/>
    <n v="3"/>
    <x v="2"/>
    <n v="3"/>
    <x v="1"/>
    <n v="14"/>
    <n v="1"/>
    <n v="2"/>
    <n v="3"/>
    <n v="186.18"/>
    <x v="0"/>
    <x v="0"/>
  </r>
  <r>
    <n v="53030"/>
    <x v="1"/>
    <n v="1"/>
    <x v="0"/>
    <n v="3"/>
    <n v="15"/>
    <s v="E wallet"/>
    <s v="Female"/>
    <n v="3"/>
    <n v="4"/>
    <x v="0"/>
    <n v="4"/>
    <x v="1"/>
    <n v="3"/>
    <x v="1"/>
    <n v="19"/>
    <n v="1"/>
    <n v="2"/>
    <n v="8"/>
    <n v="187.14"/>
    <x v="0"/>
    <x v="0"/>
  </r>
  <r>
    <n v="53031"/>
    <x v="1"/>
    <n v="11"/>
    <x v="0"/>
    <n v="1"/>
    <n v="12"/>
    <s v="Credit Card"/>
    <s v="Male"/>
    <n v="4"/>
    <n v="4"/>
    <x v="0"/>
    <n v="2"/>
    <x v="2"/>
    <n v="9"/>
    <x v="1"/>
    <n v="17"/>
    <n v="1"/>
    <n v="2"/>
    <n v="5"/>
    <n v="188.47"/>
    <x v="1"/>
    <x v="0"/>
  </r>
  <r>
    <n v="53032"/>
    <x v="1"/>
    <n v="12"/>
    <x v="0"/>
    <n v="1"/>
    <n v="22"/>
    <s v="Debit Card"/>
    <s v="Male"/>
    <n v="4"/>
    <n v="5"/>
    <x v="4"/>
    <n v="2"/>
    <x v="2"/>
    <n v="2"/>
    <x v="0"/>
    <n v="15"/>
    <n v="2"/>
    <n v="2"/>
    <n v="10"/>
    <n v="240.10000000000002"/>
    <x v="1"/>
    <x v="0"/>
  </r>
  <r>
    <n v="53033"/>
    <x v="1"/>
    <n v="5"/>
    <x v="0"/>
    <n v="1"/>
    <n v="14"/>
    <s v="Credit Card"/>
    <s v="Female"/>
    <n v="3"/>
    <n v="4"/>
    <x v="4"/>
    <n v="2"/>
    <x v="0"/>
    <n v="3"/>
    <x v="0"/>
    <n v="15"/>
    <n v="3"/>
    <n v="5"/>
    <n v="11"/>
    <n v="196.43"/>
    <x v="0"/>
    <x v="0"/>
  </r>
  <r>
    <n v="53034"/>
    <x v="1"/>
    <n v="3"/>
    <x v="0"/>
    <n v="3"/>
    <n v="17"/>
    <s v="E wallet"/>
    <s v="Female"/>
    <n v="3"/>
    <n v="5"/>
    <x v="0"/>
    <n v="4"/>
    <x v="2"/>
    <n v="3"/>
    <x v="0"/>
    <n v="15"/>
    <n v="1"/>
    <n v="2"/>
    <n v="8"/>
    <n v="207.68"/>
    <x v="0"/>
    <x v="0"/>
  </r>
  <r>
    <n v="53035"/>
    <x v="1"/>
    <n v="9"/>
    <x v="0"/>
    <n v="1"/>
    <n v="12"/>
    <s v="Cash on Delivery"/>
    <s v="Male"/>
    <n v="4"/>
    <n v="4"/>
    <x v="4"/>
    <n v="4"/>
    <x v="0"/>
    <n v="2"/>
    <x v="1"/>
    <n v="14"/>
    <n v="1"/>
    <n v="2"/>
    <n v="14"/>
    <n v="205.95"/>
    <x v="1"/>
    <x v="0"/>
  </r>
  <r>
    <n v="53036"/>
    <x v="1"/>
    <n v="1"/>
    <x v="0"/>
    <n v="1"/>
    <n v="33"/>
    <s v="Debit Card"/>
    <s v="Male"/>
    <n v="3"/>
    <n v="4"/>
    <x v="2"/>
    <n v="2"/>
    <x v="2"/>
    <n v="3"/>
    <x v="1"/>
    <n v="13"/>
    <n v="2"/>
    <n v="2"/>
    <n v="3"/>
    <n v="154.04"/>
    <x v="0"/>
    <x v="0"/>
  </r>
  <r>
    <n v="53037"/>
    <x v="1"/>
    <n v="15"/>
    <x v="0"/>
    <n v="1"/>
    <n v="13"/>
    <s v="Credit Card"/>
    <s v="Male"/>
    <n v="4"/>
    <n v="5"/>
    <x v="0"/>
    <n v="4"/>
    <x v="0"/>
    <n v="8"/>
    <x v="0"/>
    <n v="16"/>
    <n v="2"/>
    <n v="2"/>
    <n v="3"/>
    <n v="185.32"/>
    <x v="2"/>
    <x v="0"/>
  </r>
  <r>
    <n v="53038"/>
    <x v="1"/>
    <n v="21"/>
    <x v="2"/>
    <n v="3"/>
    <n v="11"/>
    <s v="Credit Card"/>
    <s v="Male"/>
    <n v="3"/>
    <n v="4"/>
    <x v="0"/>
    <n v="3"/>
    <x v="0"/>
    <n v="5"/>
    <x v="1"/>
    <n v="20"/>
    <n v="1"/>
    <n v="2"/>
    <n v="1"/>
    <n v="154.76"/>
    <x v="2"/>
    <x v="0"/>
  </r>
  <r>
    <n v="53039"/>
    <x v="1"/>
    <n v="16"/>
    <x v="0"/>
    <n v="1"/>
    <n v="30"/>
    <s v="Debit Card"/>
    <s v="Female"/>
    <n v="3"/>
    <n v="4"/>
    <x v="5"/>
    <n v="2"/>
    <x v="0"/>
    <n v="4"/>
    <x v="1"/>
    <n v="15"/>
    <n v="1"/>
    <n v="2"/>
    <n v="1"/>
    <n v="284.92"/>
    <x v="2"/>
    <x v="2"/>
  </r>
  <r>
    <n v="53040"/>
    <x v="1"/>
    <n v="3"/>
    <x v="2"/>
    <n v="3"/>
    <n v="9"/>
    <s v="Debit Card"/>
    <s v="Male"/>
    <n v="4"/>
    <n v="4"/>
    <x v="0"/>
    <n v="3"/>
    <x v="1"/>
    <n v="3"/>
    <x v="1"/>
    <n v="15"/>
    <n v="2"/>
    <n v="2"/>
    <n v="3"/>
    <n v="171.49"/>
    <x v="0"/>
    <x v="0"/>
  </r>
  <r>
    <n v="53041"/>
    <x v="1"/>
    <n v="16"/>
    <x v="0"/>
    <n v="2"/>
    <n v="9"/>
    <s v="COD"/>
    <s v="Male"/>
    <n v="3"/>
    <n v="4"/>
    <x v="2"/>
    <n v="3"/>
    <x v="2"/>
    <n v="2"/>
    <x v="0"/>
    <n v="12"/>
    <n v="2"/>
    <n v="2"/>
    <n v="1"/>
    <n v="151.96"/>
    <x v="2"/>
    <x v="0"/>
  </r>
  <r>
    <n v="53042"/>
    <x v="1"/>
    <n v="6"/>
    <x v="1"/>
    <n v="1"/>
    <n v="9"/>
    <s v="Credit Card"/>
    <s v="Female"/>
    <n v="4"/>
    <n v="4"/>
    <x v="2"/>
    <n v="4"/>
    <x v="1"/>
    <n v="3"/>
    <x v="1"/>
    <n v="14"/>
    <n v="1"/>
    <n v="2"/>
    <n v="8"/>
    <n v="148.69999999999999"/>
    <x v="0"/>
    <x v="1"/>
  </r>
  <r>
    <n v="53043"/>
    <x v="1"/>
    <n v="22"/>
    <x v="0"/>
    <n v="3"/>
    <n v="36"/>
    <s v="Credit Card"/>
    <s v="Female"/>
    <n v="4"/>
    <n v="4"/>
    <x v="4"/>
    <n v="3"/>
    <x v="1"/>
    <n v="5"/>
    <x v="1"/>
    <n v="22"/>
    <n v="1"/>
    <n v="2"/>
    <n v="1"/>
    <n v="250.04000000000002"/>
    <x v="2"/>
    <x v="2"/>
  </r>
  <r>
    <n v="53044"/>
    <x v="1"/>
    <n v="11"/>
    <x v="0"/>
    <n v="1"/>
    <n v="13"/>
    <s v="Credit Card"/>
    <s v="Male"/>
    <n v="3"/>
    <n v="3"/>
    <x v="0"/>
    <n v="5"/>
    <x v="2"/>
    <n v="6"/>
    <x v="0"/>
    <n v="14"/>
    <n v="3"/>
    <n v="7"/>
    <n v="8"/>
    <n v="184.74"/>
    <x v="1"/>
    <x v="0"/>
  </r>
  <r>
    <n v="53045"/>
    <x v="1"/>
    <n v="4"/>
    <x v="2"/>
    <n v="3"/>
    <n v="32"/>
    <s v="COD"/>
    <s v="Female"/>
    <n v="3"/>
    <n v="4"/>
    <x v="0"/>
    <n v="3"/>
    <x v="1"/>
    <n v="9"/>
    <x v="0"/>
    <n v="13"/>
    <n v="2"/>
    <n v="3"/>
    <n v="3"/>
    <n v="172.36"/>
    <x v="0"/>
    <x v="0"/>
  </r>
  <r>
    <n v="53046"/>
    <x v="1"/>
    <n v="1"/>
    <x v="0"/>
    <n v="3"/>
    <n v="7"/>
    <s v="Debit Card"/>
    <s v="Male"/>
    <n v="3"/>
    <n v="4"/>
    <x v="0"/>
    <n v="3"/>
    <x v="1"/>
    <n v="3"/>
    <x v="1"/>
    <n v="18"/>
    <n v="3"/>
    <n v="8"/>
    <n v="8"/>
    <n v="177.96"/>
    <x v="0"/>
    <x v="0"/>
  </r>
  <r>
    <n v="53047"/>
    <x v="1"/>
    <n v="16"/>
    <x v="0"/>
    <n v="1"/>
    <n v="9"/>
    <s v="UPI"/>
    <s v="Male"/>
    <n v="4"/>
    <n v="5"/>
    <x v="0"/>
    <n v="2"/>
    <x v="0"/>
    <n v="5"/>
    <x v="1"/>
    <n v="24"/>
    <n v="1"/>
    <n v="2"/>
    <n v="1"/>
    <n v="192.81"/>
    <x v="2"/>
    <x v="0"/>
  </r>
  <r>
    <n v="53048"/>
    <x v="0"/>
    <n v="1"/>
    <x v="2"/>
    <n v="3"/>
    <n v="7"/>
    <s v="COD"/>
    <s v="Female"/>
    <n v="3"/>
    <n v="5"/>
    <x v="2"/>
    <n v="4"/>
    <x v="0"/>
    <n v="3"/>
    <x v="0"/>
    <n v="12"/>
    <n v="2"/>
    <n v="2"/>
    <n v="3"/>
    <n v="146.74"/>
    <x v="0"/>
    <x v="1"/>
  </r>
  <r>
    <n v="53049"/>
    <x v="1"/>
    <n v="10"/>
    <x v="2"/>
    <n v="3"/>
    <n v="7"/>
    <s v="Credit Card"/>
    <s v="Female"/>
    <n v="3"/>
    <n v="4"/>
    <x v="0"/>
    <n v="2"/>
    <x v="0"/>
    <n v="6"/>
    <x v="1"/>
    <n v="16"/>
    <n v="2"/>
    <n v="2"/>
    <n v="1"/>
    <n v="191.53"/>
    <x v="1"/>
    <x v="0"/>
  </r>
  <r>
    <n v="53050"/>
    <x v="1"/>
    <n v="10"/>
    <x v="2"/>
    <n v="3"/>
    <n v="10"/>
    <s v="Credit Card"/>
    <s v="Male"/>
    <n v="3"/>
    <n v="5"/>
    <x v="4"/>
    <n v="2"/>
    <x v="1"/>
    <n v="6"/>
    <x v="1"/>
    <n v="12"/>
    <n v="1"/>
    <n v="2"/>
    <n v="3"/>
    <n v="221.99"/>
    <x v="1"/>
    <x v="0"/>
  </r>
  <r>
    <n v="53051"/>
    <x v="1"/>
    <n v="31"/>
    <x v="0"/>
    <n v="1"/>
    <n v="7"/>
    <s v="Credit Card"/>
    <s v="Male"/>
    <n v="3"/>
    <n v="4"/>
    <x v="0"/>
    <n v="3"/>
    <x v="1"/>
    <n v="4"/>
    <x v="1"/>
    <n v="12"/>
    <n v="2"/>
    <n v="2"/>
    <n v="3"/>
    <n v="192.55"/>
    <x v="3"/>
    <x v="0"/>
  </r>
  <r>
    <n v="53052"/>
    <x v="1"/>
    <n v="14"/>
    <x v="1"/>
    <n v="1"/>
    <n v="17"/>
    <s v="Debit Card"/>
    <s v="Female"/>
    <n v="3"/>
    <n v="3"/>
    <x v="2"/>
    <n v="3"/>
    <x v="1"/>
    <n v="5"/>
    <x v="0"/>
    <n v="14"/>
    <n v="1"/>
    <n v="2"/>
    <n v="8"/>
    <n v="147.13"/>
    <x v="2"/>
    <x v="1"/>
  </r>
  <r>
    <n v="53053"/>
    <x v="1"/>
    <n v="1"/>
    <x v="2"/>
    <n v="3"/>
    <n v="16"/>
    <s v="Credit Card"/>
    <s v="Male"/>
    <n v="3"/>
    <n v="4"/>
    <x v="2"/>
    <n v="2"/>
    <x v="0"/>
    <n v="3"/>
    <x v="1"/>
    <n v="25"/>
    <n v="1"/>
    <n v="3"/>
    <n v="3"/>
    <n v="151.1"/>
    <x v="0"/>
    <x v="0"/>
  </r>
  <r>
    <n v="53054"/>
    <x v="0"/>
    <n v="1"/>
    <x v="0"/>
    <n v="3"/>
    <n v="12"/>
    <s v="E wallet"/>
    <s v="Female"/>
    <n v="3"/>
    <n v="4"/>
    <x v="2"/>
    <n v="3"/>
    <x v="0"/>
    <n v="3"/>
    <x v="0"/>
    <n v="14"/>
    <n v="2"/>
    <n v="2"/>
    <n v="1"/>
    <n v="153.51"/>
    <x v="0"/>
    <x v="0"/>
  </r>
  <r>
    <n v="53055"/>
    <x v="1"/>
    <n v="11"/>
    <x v="0"/>
    <n v="1"/>
    <n v="17"/>
    <s v="Credit Card"/>
    <s v="Female"/>
    <n v="4"/>
    <n v="4"/>
    <x v="2"/>
    <n v="5"/>
    <x v="1"/>
    <n v="8"/>
    <x v="1"/>
    <n v="21"/>
    <n v="2"/>
    <n v="2"/>
    <n v="4"/>
    <n v="159.52000000000001"/>
    <x v="1"/>
    <x v="0"/>
  </r>
  <r>
    <n v="53056"/>
    <x v="1"/>
    <n v="20"/>
    <x v="2"/>
    <n v="1"/>
    <n v="14"/>
    <s v="Credit Card"/>
    <s v="Female"/>
    <n v="2"/>
    <n v="4"/>
    <x v="0"/>
    <n v="3"/>
    <x v="1"/>
    <n v="4"/>
    <x v="1"/>
    <n v="15"/>
    <n v="1"/>
    <n v="2"/>
    <n v="1"/>
    <n v="177.58"/>
    <x v="2"/>
    <x v="0"/>
  </r>
  <r>
    <n v="53057"/>
    <x v="0"/>
    <n v="5"/>
    <x v="2"/>
    <n v="3"/>
    <n v="11"/>
    <s v="E wallet"/>
    <s v="Male"/>
    <n v="3"/>
    <n v="4"/>
    <x v="0"/>
    <n v="4"/>
    <x v="0"/>
    <n v="3"/>
    <x v="1"/>
    <n v="19"/>
    <n v="8"/>
    <n v="8"/>
    <n v="3"/>
    <n v="218.55"/>
    <x v="0"/>
    <x v="0"/>
  </r>
  <r>
    <n v="53058"/>
    <x v="1"/>
    <n v="24"/>
    <x v="0"/>
    <n v="1"/>
    <n v="17"/>
    <s v="Cash on Delivery"/>
    <s v="Male"/>
    <n v="4"/>
    <n v="5"/>
    <x v="4"/>
    <n v="2"/>
    <x v="0"/>
    <n v="8"/>
    <x v="1"/>
    <n v="16"/>
    <n v="1"/>
    <n v="2"/>
    <n v="3"/>
    <n v="229.96"/>
    <x v="2"/>
    <x v="0"/>
  </r>
  <r>
    <n v="53059"/>
    <x v="0"/>
    <n v="4"/>
    <x v="0"/>
    <n v="3"/>
    <n v="29"/>
    <s v="E wallet"/>
    <s v="Male"/>
    <n v="4"/>
    <n v="5"/>
    <x v="0"/>
    <n v="3"/>
    <x v="1"/>
    <n v="4"/>
    <x v="0"/>
    <n v="13"/>
    <n v="2"/>
    <n v="2"/>
    <n v="1"/>
    <n v="188.8"/>
    <x v="0"/>
    <x v="0"/>
  </r>
  <r>
    <n v="53060"/>
    <x v="1"/>
    <n v="5"/>
    <x v="0"/>
    <n v="1"/>
    <n v="16"/>
    <s v="Debit Card"/>
    <s v="Male"/>
    <n v="3"/>
    <n v="5"/>
    <x v="2"/>
    <n v="4"/>
    <x v="0"/>
    <n v="2"/>
    <x v="0"/>
    <n v="17"/>
    <n v="2"/>
    <n v="3"/>
    <n v="3"/>
    <n v="151.57"/>
    <x v="0"/>
    <x v="0"/>
  </r>
  <r>
    <n v="53061"/>
    <x v="0"/>
    <n v="1"/>
    <x v="0"/>
    <n v="3"/>
    <n v="19"/>
    <s v="Debit Card"/>
    <s v="Female"/>
    <n v="3"/>
    <n v="3"/>
    <x v="2"/>
    <n v="4"/>
    <x v="0"/>
    <n v="3"/>
    <x v="1"/>
    <n v="16"/>
    <n v="1"/>
    <n v="2"/>
    <n v="1"/>
    <n v="152.16"/>
    <x v="0"/>
    <x v="0"/>
  </r>
  <r>
    <n v="53062"/>
    <x v="1"/>
    <n v="3"/>
    <x v="1"/>
    <n v="1"/>
    <n v="30"/>
    <s v="Debit Card"/>
    <s v="Male"/>
    <n v="3"/>
    <n v="4"/>
    <x v="2"/>
    <n v="2"/>
    <x v="0"/>
    <n v="11"/>
    <x v="1"/>
    <n v="17"/>
    <n v="2"/>
    <n v="2"/>
    <n v="3"/>
    <n v="147.01"/>
    <x v="0"/>
    <x v="1"/>
  </r>
  <r>
    <n v="53063"/>
    <x v="1"/>
    <n v="9"/>
    <x v="0"/>
    <n v="1"/>
    <n v="16"/>
    <s v="Debit Card"/>
    <s v="Male"/>
    <n v="4"/>
    <n v="5"/>
    <x v="0"/>
    <n v="4"/>
    <x v="0"/>
    <n v="11"/>
    <x v="1"/>
    <n v="20"/>
    <n v="2"/>
    <n v="2"/>
    <n v="1"/>
    <n v="190.4"/>
    <x v="1"/>
    <x v="0"/>
  </r>
  <r>
    <n v="53064"/>
    <x v="1"/>
    <n v="1"/>
    <x v="0"/>
    <n v="1"/>
    <n v="7"/>
    <s v="Credit Card"/>
    <s v="Male"/>
    <n v="3"/>
    <n v="4"/>
    <x v="2"/>
    <n v="4"/>
    <x v="2"/>
    <n v="3"/>
    <x v="1"/>
    <n v="12"/>
    <n v="1"/>
    <n v="2"/>
    <n v="5"/>
    <n v="163.16"/>
    <x v="0"/>
    <x v="0"/>
  </r>
  <r>
    <n v="53065"/>
    <x v="1"/>
    <n v="2"/>
    <x v="0"/>
    <n v="3"/>
    <n v="16"/>
    <s v="Debit Card"/>
    <s v="Male"/>
    <n v="4"/>
    <n v="4"/>
    <x v="0"/>
    <n v="2"/>
    <x v="0"/>
    <n v="3"/>
    <x v="1"/>
    <n v="17"/>
    <n v="2"/>
    <n v="2"/>
    <n v="8"/>
    <n v="177.53"/>
    <x v="0"/>
    <x v="0"/>
  </r>
  <r>
    <n v="53066"/>
    <x v="1"/>
    <n v="23"/>
    <x v="0"/>
    <n v="1"/>
    <n v="14"/>
    <s v="UPI"/>
    <s v="Male"/>
    <n v="3"/>
    <n v="5"/>
    <x v="4"/>
    <n v="3"/>
    <x v="0"/>
    <n v="10"/>
    <x v="1"/>
    <n v="25"/>
    <n v="2"/>
    <n v="2"/>
    <n v="1"/>
    <n v="170"/>
    <x v="2"/>
    <x v="0"/>
  </r>
  <r>
    <n v="53067"/>
    <x v="1"/>
    <n v="25"/>
    <x v="0"/>
    <n v="3"/>
    <n v="21"/>
    <s v="Debit Card"/>
    <s v="Female"/>
    <n v="3"/>
    <n v="4"/>
    <x v="0"/>
    <n v="2"/>
    <x v="1"/>
    <n v="6"/>
    <x v="1"/>
    <n v="12"/>
    <n v="1"/>
    <n v="2"/>
    <n v="8"/>
    <n v="174.36"/>
    <x v="3"/>
    <x v="0"/>
  </r>
  <r>
    <n v="53068"/>
    <x v="1"/>
    <n v="10"/>
    <x v="0"/>
    <n v="1"/>
    <n v="9"/>
    <s v="Debit Card"/>
    <s v="Female"/>
    <n v="4"/>
    <n v="4"/>
    <x v="2"/>
    <n v="3"/>
    <x v="1"/>
    <n v="6"/>
    <x v="1"/>
    <n v="14"/>
    <n v="2"/>
    <n v="3"/>
    <n v="3"/>
    <n v="150.43"/>
    <x v="1"/>
    <x v="0"/>
  </r>
  <r>
    <n v="53069"/>
    <x v="0"/>
    <n v="1"/>
    <x v="2"/>
    <n v="3"/>
    <n v="26"/>
    <s v="E wallet"/>
    <s v="Male"/>
    <n v="4"/>
    <n v="3"/>
    <x v="0"/>
    <n v="2"/>
    <x v="0"/>
    <n v="10"/>
    <x v="0"/>
    <n v="14"/>
    <n v="2"/>
    <n v="2"/>
    <n v="5"/>
    <n v="178.04"/>
    <x v="0"/>
    <x v="0"/>
  </r>
  <r>
    <n v="53070"/>
    <x v="1"/>
    <n v="29"/>
    <x v="0"/>
    <n v="1"/>
    <n v="9"/>
    <s v="Debit Card"/>
    <s v="Female"/>
    <n v="4"/>
    <n v="4"/>
    <x v="5"/>
    <n v="2"/>
    <x v="0"/>
    <n v="4"/>
    <x v="0"/>
    <n v="14"/>
    <n v="1"/>
    <n v="2"/>
    <n v="3"/>
    <n v="291.58999999999997"/>
    <x v="3"/>
    <x v="2"/>
  </r>
  <r>
    <n v="53071"/>
    <x v="1"/>
    <n v="1"/>
    <x v="0"/>
    <n v="3"/>
    <n v="17"/>
    <s v="E wallet"/>
    <s v="Female"/>
    <n v="4"/>
    <n v="4"/>
    <x v="0"/>
    <n v="3"/>
    <x v="2"/>
    <n v="3"/>
    <x v="0"/>
    <n v="13"/>
    <n v="1"/>
    <n v="2"/>
    <n v="4"/>
    <n v="167.6"/>
    <x v="0"/>
    <x v="0"/>
  </r>
  <r>
    <n v="53072"/>
    <x v="1"/>
    <n v="4"/>
    <x v="0"/>
    <n v="3"/>
    <n v="9"/>
    <s v="COD"/>
    <s v="Male"/>
    <n v="4"/>
    <n v="4"/>
    <x v="2"/>
    <n v="4"/>
    <x v="1"/>
    <n v="3"/>
    <x v="1"/>
    <n v="19"/>
    <n v="2"/>
    <n v="2"/>
    <n v="1"/>
    <n v="149.76"/>
    <x v="0"/>
    <x v="1"/>
  </r>
  <r>
    <n v="53073"/>
    <x v="0"/>
    <n v="1"/>
    <x v="2"/>
    <n v="1"/>
    <n v="10"/>
    <s v="COD"/>
    <s v="Male"/>
    <n v="4"/>
    <n v="4"/>
    <x v="2"/>
    <n v="5"/>
    <x v="0"/>
    <n v="2"/>
    <x v="1"/>
    <n v="23"/>
    <n v="1"/>
    <n v="2"/>
    <n v="5"/>
    <n v="156.02000000000001"/>
    <x v="0"/>
    <x v="0"/>
  </r>
  <r>
    <n v="53074"/>
    <x v="1"/>
    <n v="1"/>
    <x v="1"/>
    <n v="1"/>
    <n v="18"/>
    <s v="Credit Card"/>
    <s v="Female"/>
    <n v="3"/>
    <n v="4"/>
    <x v="2"/>
    <n v="4"/>
    <x v="1"/>
    <n v="3"/>
    <x v="1"/>
    <n v="14"/>
    <n v="2"/>
    <n v="2"/>
    <n v="3"/>
    <n v="147.44"/>
    <x v="0"/>
    <x v="1"/>
  </r>
  <r>
    <n v="53075"/>
    <x v="1"/>
    <n v="10"/>
    <x v="0"/>
    <n v="3"/>
    <n v="9"/>
    <s v="Credit Card"/>
    <s v="Male"/>
    <n v="4"/>
    <n v="5"/>
    <x v="4"/>
    <n v="3"/>
    <x v="1"/>
    <n v="3"/>
    <x v="1"/>
    <n v="14"/>
    <n v="10"/>
    <n v="10"/>
    <n v="1"/>
    <n v="200.96"/>
    <x v="1"/>
    <x v="0"/>
  </r>
  <r>
    <n v="53076"/>
    <x v="0"/>
    <n v="1"/>
    <x v="2"/>
    <n v="1"/>
    <n v="11"/>
    <s v="COD"/>
    <s v="Male"/>
    <n v="3"/>
    <n v="4"/>
    <x v="2"/>
    <n v="2"/>
    <x v="0"/>
    <n v="20"/>
    <x v="0"/>
    <n v="24"/>
    <n v="2"/>
    <n v="2"/>
    <n v="1"/>
    <n v="147.85"/>
    <x v="0"/>
    <x v="1"/>
  </r>
  <r>
    <n v="53077"/>
    <x v="1"/>
    <n v="11"/>
    <x v="0"/>
    <n v="1"/>
    <n v="21"/>
    <s v="Debit Card"/>
    <s v="Female"/>
    <n v="4"/>
    <n v="4"/>
    <x v="2"/>
    <n v="5"/>
    <x v="2"/>
    <n v="3"/>
    <x v="1"/>
    <n v="13"/>
    <n v="4"/>
    <n v="13"/>
    <n v="18"/>
    <n v="155.34"/>
    <x v="1"/>
    <x v="0"/>
  </r>
  <r>
    <n v="53078"/>
    <x v="1"/>
    <n v="14"/>
    <x v="0"/>
    <n v="3"/>
    <n v="9"/>
    <s v="E wallet"/>
    <s v="Female"/>
    <n v="3"/>
    <n v="4"/>
    <x v="0"/>
    <n v="4"/>
    <x v="2"/>
    <n v="9"/>
    <x v="1"/>
    <n v="13"/>
    <n v="1"/>
    <n v="2"/>
    <n v="4"/>
    <n v="182.15"/>
    <x v="2"/>
    <x v="0"/>
  </r>
  <r>
    <n v="53079"/>
    <x v="1"/>
    <n v="16"/>
    <x v="0"/>
    <n v="1"/>
    <n v="7"/>
    <s v="Debit Card"/>
    <s v="Female"/>
    <n v="4"/>
    <n v="4"/>
    <x v="2"/>
    <n v="5"/>
    <x v="2"/>
    <n v="5"/>
    <x v="1"/>
    <n v="17"/>
    <n v="2"/>
    <n v="2"/>
    <n v="3"/>
    <n v="150.76"/>
    <x v="2"/>
    <x v="0"/>
  </r>
  <r>
    <n v="53080"/>
    <x v="1"/>
    <n v="11"/>
    <x v="0"/>
    <n v="1"/>
    <n v="17"/>
    <s v="Debit Card"/>
    <s v="Male"/>
    <n v="3"/>
    <n v="4"/>
    <x v="0"/>
    <n v="4"/>
    <x v="0"/>
    <n v="4"/>
    <x v="0"/>
    <n v="13"/>
    <n v="1"/>
    <n v="2"/>
    <n v="2"/>
    <n v="166.97"/>
    <x v="1"/>
    <x v="0"/>
  </r>
  <r>
    <n v="53081"/>
    <x v="1"/>
    <n v="17"/>
    <x v="0"/>
    <n v="1"/>
    <n v="19"/>
    <s v="Debit Card"/>
    <s v="Male"/>
    <n v="3"/>
    <n v="5"/>
    <x v="5"/>
    <n v="4"/>
    <x v="2"/>
    <n v="3"/>
    <x v="1"/>
    <n v="12"/>
    <n v="1"/>
    <n v="4"/>
    <n v="10"/>
    <n v="268.36"/>
    <x v="2"/>
    <x v="2"/>
  </r>
  <r>
    <n v="53082"/>
    <x v="1"/>
    <n v="14"/>
    <x v="0"/>
    <n v="1"/>
    <n v="9"/>
    <s v="Credit Card"/>
    <s v="Female"/>
    <n v="4"/>
    <n v="5"/>
    <x v="0"/>
    <n v="3"/>
    <x v="1"/>
    <n v="8"/>
    <x v="1"/>
    <n v="23"/>
    <n v="2"/>
    <n v="2"/>
    <n v="1"/>
    <n v="159.47999999999999"/>
    <x v="2"/>
    <x v="0"/>
  </r>
  <r>
    <n v="53083"/>
    <x v="1"/>
    <n v="28"/>
    <x v="0"/>
    <n v="1"/>
    <n v="12"/>
    <s v="Credit Card"/>
    <s v="Male"/>
    <n v="3"/>
    <n v="4"/>
    <x v="3"/>
    <n v="5"/>
    <x v="1"/>
    <n v="6"/>
    <x v="1"/>
    <n v="15"/>
    <n v="2"/>
    <n v="2"/>
    <n v="3"/>
    <n v="319.06"/>
    <x v="3"/>
    <x v="2"/>
  </r>
  <r>
    <n v="53084"/>
    <x v="1"/>
    <n v="8"/>
    <x v="2"/>
    <n v="3"/>
    <n v="11"/>
    <s v="E wallet"/>
    <s v="Female"/>
    <n v="4"/>
    <n v="4"/>
    <x v="0"/>
    <n v="3"/>
    <x v="1"/>
    <n v="11"/>
    <x v="1"/>
    <n v="16"/>
    <n v="2"/>
    <n v="2"/>
    <n v="3"/>
    <n v="190.38"/>
    <x v="1"/>
    <x v="0"/>
  </r>
  <r>
    <n v="53085"/>
    <x v="1"/>
    <n v="5"/>
    <x v="0"/>
    <n v="1"/>
    <n v="14"/>
    <s v="Credit Card"/>
    <s v="Female"/>
    <n v="3"/>
    <n v="4"/>
    <x v="0"/>
    <n v="5"/>
    <x v="1"/>
    <n v="3"/>
    <x v="1"/>
    <n v="13"/>
    <n v="4"/>
    <n v="4"/>
    <n v="13"/>
    <n v="168.06"/>
    <x v="0"/>
    <x v="0"/>
  </r>
  <r>
    <n v="53086"/>
    <x v="1"/>
    <n v="17"/>
    <x v="2"/>
    <n v="1"/>
    <n v="28"/>
    <s v="Credit Card"/>
    <s v="Male"/>
    <n v="4"/>
    <n v="4"/>
    <x v="2"/>
    <n v="2"/>
    <x v="1"/>
    <n v="9"/>
    <x v="1"/>
    <n v="21"/>
    <n v="1"/>
    <n v="2"/>
    <n v="3"/>
    <n v="147.58000000000001"/>
    <x v="2"/>
    <x v="1"/>
  </r>
  <r>
    <n v="53087"/>
    <x v="1"/>
    <n v="17"/>
    <x v="0"/>
    <n v="1"/>
    <n v="15"/>
    <s v="UPI"/>
    <s v="Female"/>
    <n v="4"/>
    <n v="4"/>
    <x v="0"/>
    <n v="3"/>
    <x v="2"/>
    <n v="6"/>
    <x v="0"/>
    <n v="15"/>
    <n v="1"/>
    <n v="2"/>
    <n v="3"/>
    <n v="170.22"/>
    <x v="2"/>
    <x v="0"/>
  </r>
  <r>
    <n v="53088"/>
    <x v="1"/>
    <n v="1"/>
    <x v="0"/>
    <n v="3"/>
    <n v="11"/>
    <s v="Debit Card"/>
    <s v="Female"/>
    <n v="3"/>
    <n v="5"/>
    <x v="0"/>
    <n v="2"/>
    <x v="0"/>
    <n v="3"/>
    <x v="0"/>
    <n v="12"/>
    <n v="1"/>
    <n v="2"/>
    <n v="4"/>
    <n v="169.87"/>
    <x v="0"/>
    <x v="0"/>
  </r>
  <r>
    <n v="53089"/>
    <x v="1"/>
    <n v="11"/>
    <x v="2"/>
    <n v="1"/>
    <n v="32"/>
    <s v="Credit Card"/>
    <s v="Female"/>
    <n v="4"/>
    <n v="4"/>
    <x v="0"/>
    <n v="3"/>
    <x v="1"/>
    <n v="5"/>
    <x v="0"/>
    <n v="16"/>
    <n v="4"/>
    <n v="11"/>
    <n v="8"/>
    <n v="169.49"/>
    <x v="1"/>
    <x v="0"/>
  </r>
  <r>
    <n v="53090"/>
    <x v="1"/>
    <n v="5"/>
    <x v="1"/>
    <n v="1"/>
    <n v="7"/>
    <s v="Debit Card"/>
    <s v="Male"/>
    <n v="4"/>
    <n v="5"/>
    <x v="2"/>
    <n v="5"/>
    <x v="1"/>
    <n v="3"/>
    <x v="1"/>
    <n v="13"/>
    <n v="1"/>
    <n v="4"/>
    <n v="3"/>
    <n v="147.18"/>
    <x v="0"/>
    <x v="1"/>
  </r>
  <r>
    <n v="53091"/>
    <x v="1"/>
    <n v="13"/>
    <x v="2"/>
    <n v="1"/>
    <n v="7"/>
    <s v="Debit Card"/>
    <s v="Male"/>
    <n v="3"/>
    <n v="4"/>
    <x v="3"/>
    <n v="3"/>
    <x v="2"/>
    <n v="3"/>
    <x v="0"/>
    <n v="15"/>
    <n v="1"/>
    <n v="2"/>
    <n v="7"/>
    <n v="316.97000000000003"/>
    <x v="2"/>
    <x v="2"/>
  </r>
  <r>
    <n v="53092"/>
    <x v="1"/>
    <n v="30"/>
    <x v="2"/>
    <n v="3"/>
    <n v="13"/>
    <s v="Debit Card"/>
    <s v="Female"/>
    <n v="3"/>
    <n v="3"/>
    <x v="5"/>
    <n v="5"/>
    <x v="1"/>
    <n v="11"/>
    <x v="1"/>
    <n v="12"/>
    <n v="3"/>
    <n v="2"/>
    <n v="8"/>
    <n v="257.12"/>
    <x v="3"/>
    <x v="2"/>
  </r>
  <r>
    <n v="53093"/>
    <x v="1"/>
    <n v="4"/>
    <x v="0"/>
    <n v="3"/>
    <n v="19"/>
    <s v="COD"/>
    <s v="Female"/>
    <n v="3"/>
    <n v="4"/>
    <x v="0"/>
    <n v="3"/>
    <x v="0"/>
    <n v="2"/>
    <x v="1"/>
    <n v="12"/>
    <n v="4"/>
    <n v="5"/>
    <n v="5"/>
    <n v="190.77"/>
    <x v="0"/>
    <x v="0"/>
  </r>
  <r>
    <n v="53094"/>
    <x v="1"/>
    <n v="15"/>
    <x v="0"/>
    <n v="3"/>
    <n v="7"/>
    <s v="E wallet"/>
    <s v="Male"/>
    <n v="3"/>
    <n v="3"/>
    <x v="4"/>
    <n v="5"/>
    <x v="1"/>
    <n v="3"/>
    <x v="1"/>
    <n v="17"/>
    <n v="2"/>
    <n v="2"/>
    <n v="8"/>
    <n v="208.92"/>
    <x v="2"/>
    <x v="0"/>
  </r>
  <r>
    <n v="53095"/>
    <x v="1"/>
    <n v="2"/>
    <x v="0"/>
    <n v="1"/>
    <n v="24"/>
    <s v="Credit Card"/>
    <s v="Male"/>
    <n v="4"/>
    <n v="4"/>
    <x v="0"/>
    <n v="5"/>
    <x v="2"/>
    <n v="3"/>
    <x v="1"/>
    <n v="13"/>
    <n v="1"/>
    <n v="2"/>
    <n v="9"/>
    <n v="170.58"/>
    <x v="0"/>
    <x v="0"/>
  </r>
  <r>
    <n v="53096"/>
    <x v="0"/>
    <n v="1"/>
    <x v="0"/>
    <n v="1"/>
    <n v="10"/>
    <s v="Credit Card"/>
    <s v="Male"/>
    <n v="4"/>
    <n v="4"/>
    <x v="2"/>
    <n v="5"/>
    <x v="1"/>
    <n v="7"/>
    <x v="1"/>
    <n v="14"/>
    <n v="2"/>
    <n v="2"/>
    <n v="3"/>
    <n v="165.31"/>
    <x v="0"/>
    <x v="0"/>
  </r>
  <r>
    <n v="53097"/>
    <x v="1"/>
    <n v="26"/>
    <x v="0"/>
    <n v="1"/>
    <n v="10"/>
    <s v="Credit Card"/>
    <s v="Male"/>
    <n v="3"/>
    <n v="5"/>
    <x v="4"/>
    <n v="3"/>
    <x v="1"/>
    <n v="4"/>
    <x v="0"/>
    <n v="15"/>
    <n v="1"/>
    <n v="2"/>
    <n v="5"/>
    <n v="204.69"/>
    <x v="3"/>
    <x v="0"/>
  </r>
  <r>
    <n v="53098"/>
    <x v="1"/>
    <n v="19"/>
    <x v="0"/>
    <n v="1"/>
    <n v="17"/>
    <s v="Debit Card"/>
    <s v="Male"/>
    <n v="4"/>
    <n v="4"/>
    <x v="2"/>
    <n v="2"/>
    <x v="1"/>
    <n v="5"/>
    <x v="1"/>
    <n v="22"/>
    <n v="2"/>
    <n v="2"/>
    <n v="3"/>
    <n v="151.54"/>
    <x v="2"/>
    <x v="0"/>
  </r>
  <r>
    <n v="53099"/>
    <x v="1"/>
    <n v="26"/>
    <x v="0"/>
    <n v="1"/>
    <n v="11"/>
    <s v="Debit Card"/>
    <s v="Female"/>
    <n v="2"/>
    <n v="4"/>
    <x v="5"/>
    <n v="2"/>
    <x v="1"/>
    <n v="4"/>
    <x v="1"/>
    <n v="14"/>
    <n v="1"/>
    <n v="2"/>
    <n v="5"/>
    <n v="290.55"/>
    <x v="3"/>
    <x v="2"/>
  </r>
  <r>
    <n v="53100"/>
    <x v="1"/>
    <n v="16"/>
    <x v="2"/>
    <n v="1"/>
    <n v="36"/>
    <s v="Debit Card"/>
    <s v="Female"/>
    <n v="4"/>
    <n v="4"/>
    <x v="0"/>
    <n v="3"/>
    <x v="2"/>
    <n v="4"/>
    <x v="1"/>
    <n v="12"/>
    <n v="2"/>
    <n v="2"/>
    <n v="3"/>
    <n v="170.56"/>
    <x v="2"/>
    <x v="0"/>
  </r>
  <r>
    <n v="53101"/>
    <x v="1"/>
    <n v="4"/>
    <x v="0"/>
    <n v="1"/>
    <n v="9"/>
    <s v="Debit Card"/>
    <s v="Female"/>
    <n v="3"/>
    <n v="6"/>
    <x v="0"/>
    <n v="2"/>
    <x v="0"/>
    <n v="4"/>
    <x v="1"/>
    <n v="21"/>
    <n v="1"/>
    <n v="2"/>
    <n v="3"/>
    <n v="185.91"/>
    <x v="0"/>
    <x v="0"/>
  </r>
  <r>
    <n v="53102"/>
    <x v="1"/>
    <n v="31"/>
    <x v="0"/>
    <n v="1"/>
    <n v="14"/>
    <s v="Debit Card"/>
    <s v="Female"/>
    <n v="3"/>
    <n v="4"/>
    <x v="3"/>
    <n v="5"/>
    <x v="1"/>
    <n v="7"/>
    <x v="1"/>
    <n v="15"/>
    <n v="1"/>
    <n v="12"/>
    <n v="11"/>
    <n v="320.66000000000003"/>
    <x v="3"/>
    <x v="2"/>
  </r>
  <r>
    <n v="53103"/>
    <x v="1"/>
    <n v="20"/>
    <x v="0"/>
    <n v="1"/>
    <n v="25"/>
    <s v="Credit Card"/>
    <s v="Female"/>
    <n v="3"/>
    <n v="4"/>
    <x v="0"/>
    <n v="3"/>
    <x v="2"/>
    <n v="4"/>
    <x v="1"/>
    <n v="15"/>
    <n v="1"/>
    <n v="2"/>
    <n v="9"/>
    <n v="173.1"/>
    <x v="2"/>
    <x v="0"/>
  </r>
  <r>
    <n v="53104"/>
    <x v="1"/>
    <n v="16"/>
    <x v="2"/>
    <n v="1"/>
    <n v="35"/>
    <s v="COD"/>
    <s v="Female"/>
    <n v="3"/>
    <n v="5"/>
    <x v="0"/>
    <n v="2"/>
    <x v="1"/>
    <n v="2"/>
    <x v="1"/>
    <n v="12"/>
    <n v="1"/>
    <n v="2"/>
    <n v="5"/>
    <n v="170.23"/>
    <x v="2"/>
    <x v="0"/>
  </r>
  <r>
    <n v="53105"/>
    <x v="0"/>
    <n v="1"/>
    <x v="0"/>
    <n v="3"/>
    <n v="7"/>
    <s v="COD"/>
    <s v="Female"/>
    <n v="4"/>
    <n v="4"/>
    <x v="2"/>
    <n v="4"/>
    <x v="0"/>
    <n v="3"/>
    <x v="0"/>
    <n v="17"/>
    <n v="2"/>
    <n v="2"/>
    <n v="5"/>
    <n v="157.02000000000001"/>
    <x v="0"/>
    <x v="0"/>
  </r>
  <r>
    <n v="53106"/>
    <x v="0"/>
    <n v="1"/>
    <x v="2"/>
    <n v="3"/>
    <n v="13"/>
    <s v="E wallet"/>
    <s v="Female"/>
    <n v="3"/>
    <n v="6"/>
    <x v="2"/>
    <n v="3"/>
    <x v="2"/>
    <n v="2"/>
    <x v="1"/>
    <n v="17"/>
    <n v="2"/>
    <n v="2"/>
    <n v="1"/>
    <n v="148.51"/>
    <x v="0"/>
    <x v="1"/>
  </r>
  <r>
    <n v="53107"/>
    <x v="1"/>
    <n v="12"/>
    <x v="2"/>
    <n v="1"/>
    <n v="9"/>
    <s v="Debit Card"/>
    <s v="Male"/>
    <n v="3"/>
    <n v="4"/>
    <x v="2"/>
    <n v="2"/>
    <x v="1"/>
    <n v="3"/>
    <x v="0"/>
    <n v="24"/>
    <n v="2"/>
    <n v="2"/>
    <n v="1"/>
    <n v="142.02000000000001"/>
    <x v="1"/>
    <x v="1"/>
  </r>
  <r>
    <n v="53108"/>
    <x v="1"/>
    <n v="14"/>
    <x v="0"/>
    <n v="3"/>
    <n v="9"/>
    <s v="Debit Card"/>
    <s v="Female"/>
    <n v="4"/>
    <n v="4"/>
    <x v="3"/>
    <n v="3"/>
    <x v="1"/>
    <n v="2"/>
    <x v="1"/>
    <n v="15"/>
    <n v="1"/>
    <n v="2"/>
    <n v="13"/>
    <n v="305.41000000000003"/>
    <x v="2"/>
    <x v="2"/>
  </r>
  <r>
    <n v="53109"/>
    <x v="1"/>
    <n v="1"/>
    <x v="0"/>
    <n v="1"/>
    <n v="30"/>
    <s v="Debit Card"/>
    <s v="Female"/>
    <n v="3"/>
    <n v="4"/>
    <x v="2"/>
    <n v="2"/>
    <x v="2"/>
    <n v="3"/>
    <x v="1"/>
    <n v="23"/>
    <n v="2"/>
    <n v="2"/>
    <n v="3"/>
    <n v="153.86000000000001"/>
    <x v="0"/>
    <x v="0"/>
  </r>
  <r>
    <n v="53110"/>
    <x v="1"/>
    <n v="4"/>
    <x v="2"/>
    <n v="1"/>
    <n v="10"/>
    <s v="Debit Card"/>
    <s v="Male"/>
    <n v="3"/>
    <n v="4"/>
    <x v="2"/>
    <n v="2"/>
    <x v="1"/>
    <n v="6"/>
    <x v="1"/>
    <n v="16"/>
    <n v="1"/>
    <n v="2"/>
    <n v="5"/>
    <n v="145.97"/>
    <x v="0"/>
    <x v="1"/>
  </r>
  <r>
    <n v="53111"/>
    <x v="1"/>
    <n v="3"/>
    <x v="0"/>
    <n v="1"/>
    <n v="10"/>
    <s v="Credit Card"/>
    <s v="Male"/>
    <n v="4"/>
    <n v="5"/>
    <x v="4"/>
    <n v="3"/>
    <x v="1"/>
    <n v="3"/>
    <x v="1"/>
    <n v="19"/>
    <n v="2"/>
    <n v="2"/>
    <n v="8"/>
    <n v="244.35000000000002"/>
    <x v="0"/>
    <x v="0"/>
  </r>
  <r>
    <n v="53112"/>
    <x v="0"/>
    <n v="1"/>
    <x v="0"/>
    <n v="1"/>
    <n v="32"/>
    <s v="COD"/>
    <s v="Female"/>
    <n v="4"/>
    <n v="5"/>
    <x v="2"/>
    <n v="4"/>
    <x v="1"/>
    <n v="7"/>
    <x v="1"/>
    <n v="17"/>
    <n v="1"/>
    <n v="2"/>
    <n v="2"/>
    <n v="150.46"/>
    <x v="0"/>
    <x v="0"/>
  </r>
  <r>
    <n v="53113"/>
    <x v="0"/>
    <n v="1"/>
    <x v="0"/>
    <n v="2"/>
    <n v="9"/>
    <s v="COD"/>
    <s v="Male"/>
    <n v="3"/>
    <n v="5"/>
    <x v="2"/>
    <n v="2"/>
    <x v="0"/>
    <n v="3"/>
    <x v="1"/>
    <n v="13"/>
    <n v="2"/>
    <n v="2"/>
    <n v="1"/>
    <n v="150.63999999999999"/>
    <x v="0"/>
    <x v="0"/>
  </r>
  <r>
    <n v="53114"/>
    <x v="1"/>
    <n v="4"/>
    <x v="2"/>
    <n v="3"/>
    <n v="29"/>
    <s v="UPI"/>
    <s v="Female"/>
    <n v="4"/>
    <n v="4"/>
    <x v="4"/>
    <n v="5"/>
    <x v="1"/>
    <n v="2"/>
    <x v="1"/>
    <n v="12"/>
    <n v="3"/>
    <n v="8"/>
    <n v="9"/>
    <n v="209.12"/>
    <x v="0"/>
    <x v="0"/>
  </r>
  <r>
    <n v="53115"/>
    <x v="1"/>
    <n v="31"/>
    <x v="0"/>
    <n v="3"/>
    <n v="36"/>
    <s v="E wallet"/>
    <s v="Male"/>
    <n v="3"/>
    <n v="5"/>
    <x v="5"/>
    <n v="2"/>
    <x v="2"/>
    <n v="5"/>
    <x v="1"/>
    <n v="13"/>
    <n v="1"/>
    <n v="2"/>
    <n v="1"/>
    <n v="266.18"/>
    <x v="3"/>
    <x v="2"/>
  </r>
  <r>
    <n v="53116"/>
    <x v="1"/>
    <n v="24"/>
    <x v="0"/>
    <n v="1"/>
    <n v="36"/>
    <s v="Debit Card"/>
    <s v="Male"/>
    <n v="3"/>
    <n v="5"/>
    <x v="5"/>
    <n v="3"/>
    <x v="1"/>
    <n v="2"/>
    <x v="1"/>
    <n v="15"/>
    <n v="12"/>
    <n v="16"/>
    <n v="8"/>
    <n v="295.45999999999998"/>
    <x v="2"/>
    <x v="2"/>
  </r>
  <r>
    <n v="53117"/>
    <x v="1"/>
    <n v="4"/>
    <x v="2"/>
    <n v="1"/>
    <n v="9"/>
    <s v="Credit Card"/>
    <s v="Female"/>
    <n v="3"/>
    <n v="4"/>
    <x v="2"/>
    <n v="2"/>
    <x v="0"/>
    <n v="2"/>
    <x v="1"/>
    <n v="15"/>
    <n v="6"/>
    <n v="7"/>
    <n v="8"/>
    <n v="150.63999999999999"/>
    <x v="0"/>
    <x v="0"/>
  </r>
  <r>
    <n v="53118"/>
    <x v="1"/>
    <n v="31"/>
    <x v="2"/>
    <n v="3"/>
    <n v="35"/>
    <s v="E wallet"/>
    <s v="Female"/>
    <n v="4"/>
    <n v="5"/>
    <x v="4"/>
    <n v="5"/>
    <x v="1"/>
    <n v="6"/>
    <x v="1"/>
    <n v="20"/>
    <n v="14"/>
    <n v="14"/>
    <n v="3"/>
    <n v="227.66"/>
    <x v="3"/>
    <x v="0"/>
  </r>
  <r>
    <n v="53119"/>
    <x v="1"/>
    <n v="21"/>
    <x v="0"/>
    <n v="1"/>
    <n v="9"/>
    <s v="Credit Card"/>
    <s v="Female"/>
    <n v="4"/>
    <n v="4"/>
    <x v="0"/>
    <n v="2"/>
    <x v="2"/>
    <n v="7"/>
    <x v="1"/>
    <n v="14"/>
    <n v="1"/>
    <n v="2"/>
    <n v="5"/>
    <n v="175.7"/>
    <x v="2"/>
    <x v="0"/>
  </r>
  <r>
    <n v="53120"/>
    <x v="1"/>
    <n v="20"/>
    <x v="0"/>
    <n v="1"/>
    <n v="9"/>
    <s v="Debit Card"/>
    <s v="Male"/>
    <n v="3"/>
    <n v="4"/>
    <x v="5"/>
    <n v="3"/>
    <x v="1"/>
    <n v="8"/>
    <x v="1"/>
    <n v="15"/>
    <n v="1"/>
    <n v="2"/>
    <n v="2"/>
    <n v="303.61"/>
    <x v="2"/>
    <x v="2"/>
  </r>
  <r>
    <n v="53121"/>
    <x v="1"/>
    <n v="9"/>
    <x v="0"/>
    <n v="1"/>
    <n v="29"/>
    <s v="Debit Card"/>
    <s v="Male"/>
    <n v="3"/>
    <n v="6"/>
    <x v="2"/>
    <n v="3"/>
    <x v="0"/>
    <n v="2"/>
    <x v="1"/>
    <n v="16"/>
    <n v="3"/>
    <n v="5"/>
    <n v="4"/>
    <n v="167.3"/>
    <x v="1"/>
    <x v="0"/>
  </r>
  <r>
    <n v="53122"/>
    <x v="1"/>
    <n v="28"/>
    <x v="0"/>
    <n v="1"/>
    <n v="15"/>
    <s v="Debit Card"/>
    <s v="Female"/>
    <n v="3"/>
    <n v="4"/>
    <x v="0"/>
    <n v="3"/>
    <x v="0"/>
    <n v="9"/>
    <x v="1"/>
    <n v="12"/>
    <n v="2"/>
    <n v="2"/>
    <n v="1"/>
    <n v="162.80000000000001"/>
    <x v="3"/>
    <x v="0"/>
  </r>
  <r>
    <n v="53123"/>
    <x v="1"/>
    <n v="8"/>
    <x v="0"/>
    <n v="1"/>
    <n v="9"/>
    <s v="Debit Card"/>
    <s v="Male"/>
    <n v="4"/>
    <n v="5"/>
    <x v="2"/>
    <n v="3"/>
    <x v="2"/>
    <n v="5"/>
    <x v="1"/>
    <n v="13"/>
    <n v="6"/>
    <n v="6"/>
    <n v="8"/>
    <n v="152.68"/>
    <x v="1"/>
    <x v="0"/>
  </r>
  <r>
    <n v="53124"/>
    <x v="1"/>
    <n v="20"/>
    <x v="0"/>
    <n v="3"/>
    <n v="17"/>
    <s v="E wallet"/>
    <s v="Female"/>
    <n v="4"/>
    <n v="5"/>
    <x v="4"/>
    <n v="2"/>
    <x v="1"/>
    <n v="4"/>
    <x v="0"/>
    <n v="20"/>
    <n v="2"/>
    <n v="2"/>
    <n v="3"/>
    <n v="215.71"/>
    <x v="2"/>
    <x v="0"/>
  </r>
  <r>
    <n v="53125"/>
    <x v="1"/>
    <n v="5"/>
    <x v="0"/>
    <n v="1"/>
    <n v="16"/>
    <s v="Debit Card"/>
    <s v="Male"/>
    <n v="3"/>
    <n v="4"/>
    <x v="4"/>
    <n v="4"/>
    <x v="2"/>
    <n v="3"/>
    <x v="1"/>
    <n v="26"/>
    <n v="2"/>
    <n v="2"/>
    <n v="9"/>
    <n v="231.48000000000002"/>
    <x v="0"/>
    <x v="0"/>
  </r>
  <r>
    <n v="53126"/>
    <x v="0"/>
    <n v="1"/>
    <x v="0"/>
    <n v="1"/>
    <n v="22"/>
    <s v="Credit Card"/>
    <s v="Male"/>
    <n v="3"/>
    <n v="4"/>
    <x v="4"/>
    <n v="3"/>
    <x v="1"/>
    <n v="9"/>
    <x v="0"/>
    <n v="13"/>
    <n v="1"/>
    <n v="8"/>
    <n v="8"/>
    <n v="261.10000000000002"/>
    <x v="0"/>
    <x v="2"/>
  </r>
  <r>
    <n v="53127"/>
    <x v="0"/>
    <n v="1"/>
    <x v="0"/>
    <n v="1"/>
    <n v="17"/>
    <s v="Credit Card"/>
    <s v="Male"/>
    <n v="3"/>
    <n v="6"/>
    <x v="2"/>
    <n v="2"/>
    <x v="2"/>
    <n v="9"/>
    <x v="1"/>
    <n v="14"/>
    <n v="1"/>
    <n v="2"/>
    <n v="4"/>
    <n v="159.08000000000001"/>
    <x v="0"/>
    <x v="0"/>
  </r>
  <r>
    <n v="53128"/>
    <x v="1"/>
    <n v="4"/>
    <x v="0"/>
    <n v="3"/>
    <n v="14"/>
    <s v="E wallet"/>
    <s v="Male"/>
    <n v="3"/>
    <n v="4"/>
    <x v="2"/>
    <n v="4"/>
    <x v="0"/>
    <n v="2"/>
    <x v="1"/>
    <n v="15"/>
    <n v="2"/>
    <n v="2"/>
    <n v="3"/>
    <n v="154.83000000000001"/>
    <x v="0"/>
    <x v="0"/>
  </r>
  <r>
    <n v="53129"/>
    <x v="1"/>
    <n v="9"/>
    <x v="0"/>
    <n v="1"/>
    <n v="23"/>
    <s v="Debit Card"/>
    <s v="Male"/>
    <n v="4"/>
    <n v="4"/>
    <x v="4"/>
    <n v="3"/>
    <x v="1"/>
    <n v="6"/>
    <x v="0"/>
    <n v="13"/>
    <n v="1"/>
    <n v="2"/>
    <n v="1"/>
    <n v="201.32"/>
    <x v="1"/>
    <x v="0"/>
  </r>
  <r>
    <n v="53130"/>
    <x v="0"/>
    <n v="1"/>
    <x v="2"/>
    <n v="1"/>
    <n v="27"/>
    <s v="Debit Card"/>
    <s v="Male"/>
    <n v="4"/>
    <n v="4"/>
    <x v="4"/>
    <n v="3"/>
    <x v="1"/>
    <n v="5"/>
    <x v="1"/>
    <n v="13"/>
    <n v="2"/>
    <n v="2"/>
    <n v="3"/>
    <n v="223.24"/>
    <x v="0"/>
    <x v="0"/>
  </r>
  <r>
    <n v="53131"/>
    <x v="0"/>
    <n v="1"/>
    <x v="2"/>
    <n v="2"/>
    <n v="30"/>
    <s v="UPI"/>
    <s v="Female"/>
    <n v="3"/>
    <n v="4"/>
    <x v="4"/>
    <n v="5"/>
    <x v="2"/>
    <n v="11"/>
    <x v="0"/>
    <n v="16"/>
    <n v="2"/>
    <n v="2"/>
    <n v="3"/>
    <n v="224.5"/>
    <x v="0"/>
    <x v="0"/>
  </r>
  <r>
    <n v="53132"/>
    <x v="1"/>
    <n v="16"/>
    <x v="2"/>
    <n v="1"/>
    <n v="12"/>
    <s v="UPI"/>
    <s v="Male"/>
    <n v="4"/>
    <n v="4"/>
    <x v="2"/>
    <n v="3"/>
    <x v="1"/>
    <n v="6"/>
    <x v="1"/>
    <n v="18"/>
    <n v="3"/>
    <n v="3"/>
    <n v="1"/>
    <n v="145.93"/>
    <x v="2"/>
    <x v="1"/>
  </r>
  <r>
    <n v="53133"/>
    <x v="1"/>
    <n v="10"/>
    <x v="2"/>
    <n v="3"/>
    <n v="17"/>
    <s v="Credit Card"/>
    <s v="Male"/>
    <n v="3"/>
    <n v="4"/>
    <x v="4"/>
    <n v="2"/>
    <x v="0"/>
    <n v="3"/>
    <x v="1"/>
    <n v="15"/>
    <n v="2"/>
    <n v="10"/>
    <n v="3"/>
    <n v="224.8"/>
    <x v="1"/>
    <x v="0"/>
  </r>
  <r>
    <n v="53134"/>
    <x v="0"/>
    <n v="1"/>
    <x v="2"/>
    <n v="1"/>
    <n v="11"/>
    <s v="COD"/>
    <s v="Male"/>
    <n v="3"/>
    <n v="5"/>
    <x v="2"/>
    <n v="3"/>
    <x v="0"/>
    <n v="7"/>
    <x v="1"/>
    <n v="17"/>
    <n v="2"/>
    <n v="2"/>
    <n v="3"/>
    <n v="163.94"/>
    <x v="0"/>
    <x v="0"/>
  </r>
  <r>
    <n v="53135"/>
    <x v="1"/>
    <n v="22"/>
    <x v="0"/>
    <n v="3"/>
    <n v="9"/>
    <s v="E wallet"/>
    <s v="Female"/>
    <n v="3"/>
    <n v="4"/>
    <x v="0"/>
    <n v="2"/>
    <x v="1"/>
    <n v="4"/>
    <x v="1"/>
    <n v="15"/>
    <n v="5"/>
    <n v="7"/>
    <n v="8"/>
    <n v="165.51"/>
    <x v="2"/>
    <x v="0"/>
  </r>
  <r>
    <n v="53136"/>
    <x v="1"/>
    <n v="29"/>
    <x v="0"/>
    <n v="3"/>
    <n v="25"/>
    <s v="Debit Card"/>
    <s v="Female"/>
    <n v="3"/>
    <n v="4"/>
    <x v="5"/>
    <n v="4"/>
    <x v="0"/>
    <n v="5"/>
    <x v="1"/>
    <n v="15"/>
    <n v="1"/>
    <n v="8"/>
    <n v="8"/>
    <n v="293.35000000000002"/>
    <x v="3"/>
    <x v="2"/>
  </r>
  <r>
    <n v="53137"/>
    <x v="1"/>
    <n v="15"/>
    <x v="2"/>
    <n v="3"/>
    <n v="17"/>
    <s v="Debit Card"/>
    <s v="Male"/>
    <n v="3"/>
    <n v="4"/>
    <x v="0"/>
    <n v="2"/>
    <x v="0"/>
    <n v="9"/>
    <x v="1"/>
    <n v="15"/>
    <n v="1"/>
    <n v="2"/>
    <n v="11"/>
    <n v="187.3"/>
    <x v="2"/>
    <x v="0"/>
  </r>
  <r>
    <n v="53138"/>
    <x v="1"/>
    <n v="9"/>
    <x v="0"/>
    <n v="3"/>
    <n v="7"/>
    <s v="E wallet"/>
    <s v="Male"/>
    <n v="3"/>
    <n v="4"/>
    <x v="0"/>
    <n v="3"/>
    <x v="1"/>
    <n v="11"/>
    <x v="1"/>
    <n v="12"/>
    <n v="4"/>
    <n v="7"/>
    <n v="10"/>
    <n v="172.17"/>
    <x v="1"/>
    <x v="0"/>
  </r>
  <r>
    <n v="53139"/>
    <x v="1"/>
    <n v="14"/>
    <x v="0"/>
    <n v="1"/>
    <n v="13"/>
    <s v="Debit Card"/>
    <s v="Female"/>
    <n v="4"/>
    <n v="4"/>
    <x v="5"/>
    <n v="3"/>
    <x v="0"/>
    <n v="9"/>
    <x v="1"/>
    <n v="16"/>
    <n v="5"/>
    <n v="2"/>
    <n v="14"/>
    <n v="257.37"/>
    <x v="2"/>
    <x v="2"/>
  </r>
  <r>
    <n v="53140"/>
    <x v="1"/>
    <n v="13"/>
    <x v="2"/>
    <n v="1"/>
    <n v="15"/>
    <s v="Debit Card"/>
    <s v="Female"/>
    <n v="3"/>
    <n v="4"/>
    <x v="2"/>
    <n v="3"/>
    <x v="1"/>
    <n v="3"/>
    <x v="1"/>
    <n v="12"/>
    <n v="1"/>
    <n v="2"/>
    <n v="8"/>
    <n v="162.55000000000001"/>
    <x v="2"/>
    <x v="0"/>
  </r>
  <r>
    <n v="53141"/>
    <x v="1"/>
    <n v="5"/>
    <x v="0"/>
    <n v="3"/>
    <n v="9"/>
    <s v="Debit Card"/>
    <s v="Male"/>
    <n v="4"/>
    <n v="4"/>
    <x v="0"/>
    <n v="2"/>
    <x v="0"/>
    <n v="6"/>
    <x v="0"/>
    <n v="14"/>
    <n v="2"/>
    <n v="2"/>
    <n v="6"/>
    <n v="190.82"/>
    <x v="0"/>
    <x v="0"/>
  </r>
  <r>
    <n v="53142"/>
    <x v="1"/>
    <n v="16"/>
    <x v="0"/>
    <n v="1"/>
    <n v="31"/>
    <s v="Credit Card"/>
    <s v="Male"/>
    <n v="3"/>
    <n v="4"/>
    <x v="4"/>
    <n v="5"/>
    <x v="1"/>
    <n v="3"/>
    <x v="0"/>
    <n v="22"/>
    <n v="5"/>
    <n v="6"/>
    <n v="9"/>
    <n v="199.06"/>
    <x v="2"/>
    <x v="0"/>
  </r>
  <r>
    <n v="53143"/>
    <x v="1"/>
    <n v="19"/>
    <x v="0"/>
    <n v="3"/>
    <n v="9"/>
    <s v="UPI"/>
    <s v="Male"/>
    <n v="4"/>
    <n v="4"/>
    <x v="0"/>
    <n v="4"/>
    <x v="1"/>
    <n v="2"/>
    <x v="1"/>
    <n v="20"/>
    <n v="4"/>
    <n v="4"/>
    <n v="8"/>
    <n v="173.05"/>
    <x v="2"/>
    <x v="0"/>
  </r>
  <r>
    <n v="53144"/>
    <x v="0"/>
    <n v="1"/>
    <x v="2"/>
    <n v="2"/>
    <n v="24"/>
    <s v="Debit Card"/>
    <s v="Female"/>
    <n v="3"/>
    <n v="4"/>
    <x v="2"/>
    <n v="3"/>
    <x v="2"/>
    <n v="2"/>
    <x v="0"/>
    <n v="12"/>
    <n v="1"/>
    <n v="2"/>
    <n v="1"/>
    <n v="152.41"/>
    <x v="0"/>
    <x v="0"/>
  </r>
  <r>
    <n v="53145"/>
    <x v="1"/>
    <n v="3"/>
    <x v="0"/>
    <n v="1"/>
    <n v="26"/>
    <s v="COD"/>
    <s v="Male"/>
    <n v="3"/>
    <n v="4"/>
    <x v="0"/>
    <n v="2"/>
    <x v="2"/>
    <n v="6"/>
    <x v="1"/>
    <n v="13"/>
    <n v="1"/>
    <n v="2"/>
    <n v="3"/>
    <n v="167.62"/>
    <x v="0"/>
    <x v="0"/>
  </r>
  <r>
    <n v="53146"/>
    <x v="1"/>
    <n v="7"/>
    <x v="0"/>
    <n v="1"/>
    <n v="7"/>
    <s v="Credit Card"/>
    <s v="Female"/>
    <n v="4"/>
    <n v="3"/>
    <x v="5"/>
    <n v="3"/>
    <x v="2"/>
    <n v="6"/>
    <x v="1"/>
    <n v="20"/>
    <n v="1"/>
    <n v="2"/>
    <n v="6"/>
    <n v="286.83999999999997"/>
    <x v="1"/>
    <x v="2"/>
  </r>
  <r>
    <n v="53147"/>
    <x v="1"/>
    <n v="1"/>
    <x v="0"/>
    <n v="3"/>
    <n v="14"/>
    <s v="Debit Card"/>
    <s v="Male"/>
    <n v="3"/>
    <n v="5"/>
    <x v="4"/>
    <n v="2"/>
    <x v="2"/>
    <n v="11"/>
    <x v="1"/>
    <n v="22"/>
    <n v="2"/>
    <n v="2"/>
    <n v="2"/>
    <n v="240.57"/>
    <x v="0"/>
    <x v="0"/>
  </r>
  <r>
    <n v="53148"/>
    <x v="0"/>
    <n v="1"/>
    <x v="2"/>
    <n v="3"/>
    <n v="12"/>
    <s v="E wallet"/>
    <s v="Male"/>
    <n v="4"/>
    <n v="4"/>
    <x v="2"/>
    <n v="4"/>
    <x v="0"/>
    <n v="3"/>
    <x v="0"/>
    <n v="15"/>
    <n v="2"/>
    <n v="2"/>
    <n v="1"/>
    <n v="143.78"/>
    <x v="0"/>
    <x v="1"/>
  </r>
  <r>
    <n v="53149"/>
    <x v="1"/>
    <n v="14"/>
    <x v="2"/>
    <n v="3"/>
    <n v="35"/>
    <s v="UPI"/>
    <s v="Male"/>
    <n v="3"/>
    <n v="6"/>
    <x v="4"/>
    <n v="5"/>
    <x v="2"/>
    <n v="5"/>
    <x v="1"/>
    <n v="16"/>
    <n v="2"/>
    <n v="2"/>
    <n v="2"/>
    <n v="234.32"/>
    <x v="2"/>
    <x v="0"/>
  </r>
  <r>
    <n v="53150"/>
    <x v="1"/>
    <n v="15"/>
    <x v="2"/>
    <n v="1"/>
    <n v="9"/>
    <s v="UPI"/>
    <s v="Female"/>
    <n v="4"/>
    <n v="5"/>
    <x v="0"/>
    <n v="3"/>
    <x v="0"/>
    <n v="4"/>
    <x v="0"/>
    <n v="18"/>
    <n v="1"/>
    <n v="2"/>
    <n v="8"/>
    <n v="193.11"/>
    <x v="2"/>
    <x v="0"/>
  </r>
  <r>
    <n v="53151"/>
    <x v="1"/>
    <n v="1"/>
    <x v="0"/>
    <n v="3"/>
    <n v="36"/>
    <s v="Credit Card"/>
    <s v="Male"/>
    <n v="3"/>
    <n v="4"/>
    <x v="0"/>
    <n v="3"/>
    <x v="2"/>
    <n v="7"/>
    <x v="1"/>
    <n v="13"/>
    <n v="2"/>
    <n v="2"/>
    <n v="1"/>
    <n v="168.06"/>
    <x v="0"/>
    <x v="0"/>
  </r>
  <r>
    <n v="53152"/>
    <x v="1"/>
    <n v="9"/>
    <x v="0"/>
    <n v="3"/>
    <n v="7"/>
    <s v="Credit Card"/>
    <s v="Female"/>
    <n v="4"/>
    <n v="4"/>
    <x v="0"/>
    <n v="3"/>
    <x v="0"/>
    <n v="3"/>
    <x v="1"/>
    <n v="17"/>
    <n v="1"/>
    <n v="2"/>
    <n v="4"/>
    <n v="173.59"/>
    <x v="1"/>
    <x v="0"/>
  </r>
  <r>
    <n v="53153"/>
    <x v="1"/>
    <n v="8"/>
    <x v="0"/>
    <n v="3"/>
    <n v="28"/>
    <s v="Debit Card"/>
    <s v="Male"/>
    <n v="4"/>
    <n v="3"/>
    <x v="0"/>
    <n v="2"/>
    <x v="0"/>
    <n v="3"/>
    <x v="1"/>
    <n v="13"/>
    <n v="6"/>
    <n v="6"/>
    <n v="8"/>
    <n v="178.37"/>
    <x v="1"/>
    <x v="0"/>
  </r>
  <r>
    <n v="53154"/>
    <x v="0"/>
    <n v="1"/>
    <x v="1"/>
    <n v="1"/>
    <n v="31"/>
    <s v="COD"/>
    <s v="Male"/>
    <n v="4"/>
    <n v="6"/>
    <x v="2"/>
    <n v="2"/>
    <x v="0"/>
    <n v="3"/>
    <x v="0"/>
    <n v="19"/>
    <n v="2"/>
    <n v="2"/>
    <n v="1"/>
    <n v="148.4"/>
    <x v="0"/>
    <x v="1"/>
  </r>
  <r>
    <n v="53155"/>
    <x v="1"/>
    <n v="11"/>
    <x v="0"/>
    <n v="1"/>
    <n v="7"/>
    <s v="Cash on Delivery"/>
    <s v="Female"/>
    <n v="3"/>
    <n v="4"/>
    <x v="4"/>
    <n v="2"/>
    <x v="0"/>
    <n v="6"/>
    <x v="1"/>
    <n v="18"/>
    <n v="2"/>
    <n v="2"/>
    <n v="3"/>
    <n v="199.91"/>
    <x v="1"/>
    <x v="0"/>
  </r>
  <r>
    <n v="53156"/>
    <x v="1"/>
    <n v="20"/>
    <x v="2"/>
    <n v="1"/>
    <n v="25"/>
    <s v="Credit Card"/>
    <s v="Female"/>
    <n v="3"/>
    <n v="4"/>
    <x v="4"/>
    <n v="3"/>
    <x v="1"/>
    <n v="7"/>
    <x v="1"/>
    <n v="12"/>
    <n v="2"/>
    <n v="2"/>
    <n v="3"/>
    <n v="230.27"/>
    <x v="2"/>
    <x v="0"/>
  </r>
  <r>
    <n v="53157"/>
    <x v="1"/>
    <n v="15"/>
    <x v="0"/>
    <n v="3"/>
    <n v="9"/>
    <s v="Debit Card"/>
    <s v="Female"/>
    <n v="4"/>
    <n v="4"/>
    <x v="5"/>
    <n v="5"/>
    <x v="1"/>
    <n v="9"/>
    <x v="1"/>
    <n v="17"/>
    <n v="1"/>
    <n v="12"/>
    <n v="9"/>
    <n v="290.95"/>
    <x v="2"/>
    <x v="2"/>
  </r>
  <r>
    <n v="53158"/>
    <x v="1"/>
    <n v="11"/>
    <x v="2"/>
    <n v="3"/>
    <n v="16"/>
    <s v="Credit Card"/>
    <s v="Male"/>
    <n v="4"/>
    <n v="4"/>
    <x v="4"/>
    <n v="4"/>
    <x v="2"/>
    <n v="3"/>
    <x v="1"/>
    <n v="14"/>
    <n v="7"/>
    <n v="8"/>
    <n v="3"/>
    <n v="213.34"/>
    <x v="1"/>
    <x v="0"/>
  </r>
  <r>
    <n v="53159"/>
    <x v="1"/>
    <n v="26"/>
    <x v="0"/>
    <n v="1"/>
    <n v="13"/>
    <s v="COD"/>
    <s v="Male"/>
    <n v="4"/>
    <n v="4"/>
    <x v="0"/>
    <n v="5"/>
    <x v="2"/>
    <n v="5"/>
    <x v="0"/>
    <n v="13"/>
    <n v="3"/>
    <n v="7"/>
    <n v="10"/>
    <n v="180.77"/>
    <x v="3"/>
    <x v="0"/>
  </r>
  <r>
    <n v="53160"/>
    <x v="0"/>
    <n v="1"/>
    <x v="2"/>
    <n v="3"/>
    <n v="18"/>
    <s v="UPI"/>
    <s v="Male"/>
    <n v="3"/>
    <n v="3"/>
    <x v="0"/>
    <n v="3"/>
    <x v="1"/>
    <n v="10"/>
    <x v="1"/>
    <n v="13"/>
    <n v="2"/>
    <n v="2"/>
    <n v="3"/>
    <n v="172.07"/>
    <x v="0"/>
    <x v="0"/>
  </r>
  <r>
    <n v="53161"/>
    <x v="1"/>
    <n v="1"/>
    <x v="2"/>
    <n v="3"/>
    <n v="31"/>
    <s v="Credit Card"/>
    <s v="Male"/>
    <n v="3"/>
    <n v="4"/>
    <x v="2"/>
    <n v="2"/>
    <x v="1"/>
    <n v="2"/>
    <x v="1"/>
    <n v="14"/>
    <n v="1"/>
    <n v="3"/>
    <n v="2"/>
    <n v="149"/>
    <x v="0"/>
    <x v="1"/>
  </r>
  <r>
    <n v="53162"/>
    <x v="1"/>
    <n v="12"/>
    <x v="0"/>
    <n v="1"/>
    <n v="17"/>
    <s v="Credit Card"/>
    <s v="Female"/>
    <n v="4"/>
    <n v="4"/>
    <x v="0"/>
    <n v="3"/>
    <x v="1"/>
    <n v="5"/>
    <x v="1"/>
    <n v="20"/>
    <n v="2"/>
    <n v="2"/>
    <n v="3"/>
    <n v="223.24"/>
    <x v="1"/>
    <x v="0"/>
  </r>
  <r>
    <n v="53163"/>
    <x v="1"/>
    <n v="11"/>
    <x v="0"/>
    <n v="1"/>
    <n v="7"/>
    <s v="Debit Card"/>
    <s v="Female"/>
    <n v="4"/>
    <n v="4"/>
    <x v="0"/>
    <n v="4"/>
    <x v="1"/>
    <n v="8"/>
    <x v="1"/>
    <n v="13"/>
    <n v="4"/>
    <n v="5"/>
    <n v="4"/>
    <n v="189.47"/>
    <x v="1"/>
    <x v="0"/>
  </r>
  <r>
    <n v="53164"/>
    <x v="1"/>
    <n v="23"/>
    <x v="0"/>
    <n v="1"/>
    <n v="25"/>
    <s v="Debit Card"/>
    <s v="Male"/>
    <n v="3"/>
    <n v="5"/>
    <x v="3"/>
    <n v="3"/>
    <x v="2"/>
    <n v="3"/>
    <x v="0"/>
    <n v="15"/>
    <n v="1"/>
    <n v="2"/>
    <n v="10"/>
    <n v="320.02"/>
    <x v="2"/>
    <x v="2"/>
  </r>
  <r>
    <n v="53165"/>
    <x v="1"/>
    <n v="1"/>
    <x v="0"/>
    <n v="1"/>
    <n v="30"/>
    <s v="Credit Card"/>
    <s v="Male"/>
    <n v="3"/>
    <n v="3"/>
    <x v="2"/>
    <n v="2"/>
    <x v="1"/>
    <n v="3"/>
    <x v="0"/>
    <n v="12"/>
    <n v="1"/>
    <n v="2"/>
    <n v="5"/>
    <n v="152.25"/>
    <x v="0"/>
    <x v="0"/>
  </r>
  <r>
    <n v="53166"/>
    <x v="1"/>
    <n v="1"/>
    <x v="0"/>
    <n v="3"/>
    <n v="35"/>
    <s v="E wallet"/>
    <s v="Male"/>
    <n v="4"/>
    <n v="4"/>
    <x v="0"/>
    <n v="4"/>
    <x v="1"/>
    <n v="3"/>
    <x v="1"/>
    <n v="21"/>
    <n v="2"/>
    <n v="2"/>
    <n v="5"/>
    <n v="187.72"/>
    <x v="0"/>
    <x v="0"/>
  </r>
  <r>
    <n v="53167"/>
    <x v="1"/>
    <n v="1"/>
    <x v="1"/>
    <n v="1"/>
    <n v="24"/>
    <s v="UPI"/>
    <s v="Male"/>
    <n v="4"/>
    <n v="5"/>
    <x v="2"/>
    <n v="4"/>
    <x v="1"/>
    <n v="3"/>
    <x v="1"/>
    <n v="22"/>
    <n v="2"/>
    <n v="2"/>
    <n v="1"/>
    <n v="146.27000000000001"/>
    <x v="0"/>
    <x v="1"/>
  </r>
  <r>
    <n v="53168"/>
    <x v="1"/>
    <n v="24"/>
    <x v="2"/>
    <n v="2"/>
    <n v="10"/>
    <s v="Credit Card"/>
    <s v="Male"/>
    <n v="3"/>
    <n v="4"/>
    <x v="3"/>
    <n v="4"/>
    <x v="1"/>
    <n v="3"/>
    <x v="1"/>
    <n v="15"/>
    <n v="7"/>
    <n v="11"/>
    <n v="8"/>
    <n v="307"/>
    <x v="2"/>
    <x v="2"/>
  </r>
  <r>
    <n v="53169"/>
    <x v="1"/>
    <n v="1"/>
    <x v="1"/>
    <n v="3"/>
    <n v="20"/>
    <s v="Credit Card"/>
    <s v="Male"/>
    <n v="3"/>
    <n v="4"/>
    <x v="2"/>
    <n v="3"/>
    <x v="1"/>
    <n v="3"/>
    <x v="1"/>
    <n v="12"/>
    <n v="2"/>
    <n v="2"/>
    <n v="7"/>
    <n v="145.96"/>
    <x v="0"/>
    <x v="1"/>
  </r>
  <r>
    <n v="53170"/>
    <x v="0"/>
    <n v="1"/>
    <x v="2"/>
    <n v="1"/>
    <n v="14"/>
    <s v="Debit Card"/>
    <s v="Female"/>
    <n v="3"/>
    <n v="4"/>
    <x v="2"/>
    <n v="3"/>
    <x v="1"/>
    <n v="3"/>
    <x v="0"/>
    <n v="17"/>
    <n v="1"/>
    <n v="2"/>
    <n v="3"/>
    <n v="153.86000000000001"/>
    <x v="0"/>
    <x v="0"/>
  </r>
  <r>
    <n v="53171"/>
    <x v="0"/>
    <n v="1"/>
    <x v="2"/>
    <n v="3"/>
    <n v="19"/>
    <s v="Debit Card"/>
    <s v="Male"/>
    <n v="4"/>
    <n v="5"/>
    <x v="2"/>
    <n v="5"/>
    <x v="1"/>
    <n v="3"/>
    <x v="1"/>
    <n v="19"/>
    <n v="2"/>
    <n v="2"/>
    <n v="1"/>
    <n v="145.33000000000001"/>
    <x v="0"/>
    <x v="1"/>
  </r>
  <r>
    <n v="53172"/>
    <x v="1"/>
    <n v="8"/>
    <x v="0"/>
    <n v="1"/>
    <n v="7"/>
    <s v="Debit Card"/>
    <s v="Male"/>
    <n v="3"/>
    <n v="5"/>
    <x v="2"/>
    <n v="2"/>
    <x v="1"/>
    <n v="3"/>
    <x v="0"/>
    <n v="14"/>
    <n v="1"/>
    <n v="2"/>
    <n v="4"/>
    <n v="161.22"/>
    <x v="1"/>
    <x v="0"/>
  </r>
  <r>
    <n v="53173"/>
    <x v="0"/>
    <n v="1"/>
    <x v="0"/>
    <n v="3"/>
    <n v="20"/>
    <s v="Credit Card"/>
    <s v="Male"/>
    <n v="3"/>
    <n v="4"/>
    <x v="0"/>
    <n v="5"/>
    <x v="2"/>
    <n v="4"/>
    <x v="1"/>
    <n v="18"/>
    <n v="1"/>
    <n v="2"/>
    <n v="3"/>
    <n v="167.33"/>
    <x v="0"/>
    <x v="0"/>
  </r>
  <r>
    <n v="53174"/>
    <x v="1"/>
    <n v="9"/>
    <x v="0"/>
    <n v="1"/>
    <n v="32"/>
    <s v="UPI"/>
    <s v="Male"/>
    <n v="3"/>
    <n v="5"/>
    <x v="0"/>
    <n v="2"/>
    <x v="0"/>
    <n v="6"/>
    <x v="1"/>
    <n v="15"/>
    <n v="1"/>
    <n v="2"/>
    <n v="3"/>
    <n v="161.81"/>
    <x v="1"/>
    <x v="0"/>
  </r>
  <r>
    <n v="53175"/>
    <x v="1"/>
    <n v="5"/>
    <x v="0"/>
    <n v="3"/>
    <n v="13"/>
    <s v="Credit Card"/>
    <s v="Male"/>
    <n v="4"/>
    <n v="3"/>
    <x v="0"/>
    <n v="2"/>
    <x v="2"/>
    <n v="6"/>
    <x v="1"/>
    <n v="23"/>
    <n v="4"/>
    <n v="6"/>
    <n v="8"/>
    <n v="179.6"/>
    <x v="0"/>
    <x v="0"/>
  </r>
  <r>
    <n v="53176"/>
    <x v="1"/>
    <n v="1"/>
    <x v="1"/>
    <n v="1"/>
    <n v="13"/>
    <s v="Credit Card"/>
    <s v="Female"/>
    <n v="4"/>
    <n v="5"/>
    <x v="2"/>
    <n v="3"/>
    <x v="2"/>
    <n v="2"/>
    <x v="1"/>
    <n v="13"/>
    <n v="2"/>
    <n v="2"/>
    <n v="4"/>
    <n v="146.87"/>
    <x v="0"/>
    <x v="1"/>
  </r>
  <r>
    <n v="53177"/>
    <x v="1"/>
    <n v="11"/>
    <x v="0"/>
    <n v="3"/>
    <n v="9"/>
    <s v="E wallet"/>
    <s v="Male"/>
    <n v="4"/>
    <n v="4"/>
    <x v="0"/>
    <n v="3"/>
    <x v="1"/>
    <n v="6"/>
    <x v="0"/>
    <n v="12"/>
    <n v="1"/>
    <n v="2"/>
    <n v="3"/>
    <n v="221.02"/>
    <x v="1"/>
    <x v="0"/>
  </r>
  <r>
    <n v="53178"/>
    <x v="1"/>
    <n v="1"/>
    <x v="0"/>
    <n v="1"/>
    <n v="7"/>
    <s v="Debit Card"/>
    <s v="Female"/>
    <n v="3"/>
    <n v="5"/>
    <x v="2"/>
    <n v="4"/>
    <x v="0"/>
    <n v="3"/>
    <x v="1"/>
    <n v="14"/>
    <n v="2"/>
    <n v="2"/>
    <n v="1"/>
    <n v="153.36000000000001"/>
    <x v="0"/>
    <x v="0"/>
  </r>
  <r>
    <n v="53179"/>
    <x v="1"/>
    <n v="16"/>
    <x v="0"/>
    <n v="1"/>
    <n v="9"/>
    <s v="Debit Card"/>
    <s v="Female"/>
    <n v="3"/>
    <n v="4"/>
    <x v="0"/>
    <n v="2"/>
    <x v="1"/>
    <n v="3"/>
    <x v="1"/>
    <n v="14"/>
    <n v="3"/>
    <n v="3"/>
    <n v="3"/>
    <n v="165.89"/>
    <x v="2"/>
    <x v="0"/>
  </r>
  <r>
    <n v="53180"/>
    <x v="1"/>
    <n v="17"/>
    <x v="0"/>
    <n v="1"/>
    <n v="13"/>
    <s v="UPI"/>
    <s v="Male"/>
    <n v="3"/>
    <n v="5"/>
    <x v="5"/>
    <n v="2"/>
    <x v="2"/>
    <n v="6"/>
    <x v="0"/>
    <n v="15"/>
    <n v="1"/>
    <n v="2"/>
    <n v="1"/>
    <n v="291.27"/>
    <x v="2"/>
    <x v="2"/>
  </r>
  <r>
    <n v="53181"/>
    <x v="1"/>
    <n v="12"/>
    <x v="0"/>
    <n v="1"/>
    <n v="7"/>
    <s v="Debit Card"/>
    <s v="Female"/>
    <n v="3"/>
    <n v="4"/>
    <x v="2"/>
    <n v="5"/>
    <x v="0"/>
    <n v="5"/>
    <x v="1"/>
    <n v="18"/>
    <n v="2"/>
    <n v="2"/>
    <n v="1"/>
    <n v="151.19"/>
    <x v="1"/>
    <x v="0"/>
  </r>
  <r>
    <n v="53182"/>
    <x v="1"/>
    <n v="17"/>
    <x v="2"/>
    <n v="1"/>
    <n v="16"/>
    <s v="Credit Card"/>
    <s v="Male"/>
    <n v="4"/>
    <n v="4"/>
    <x v="0"/>
    <n v="3"/>
    <x v="2"/>
    <n v="5"/>
    <x v="0"/>
    <n v="14"/>
    <n v="3"/>
    <n v="5"/>
    <n v="8"/>
    <n v="181.79"/>
    <x v="2"/>
    <x v="0"/>
  </r>
  <r>
    <n v="53183"/>
    <x v="1"/>
    <n v="22"/>
    <x v="0"/>
    <n v="1"/>
    <n v="7"/>
    <s v="Debit Card"/>
    <s v="Female"/>
    <n v="3"/>
    <n v="5"/>
    <x v="5"/>
    <n v="5"/>
    <x v="1"/>
    <n v="9"/>
    <x v="1"/>
    <n v="12"/>
    <n v="1"/>
    <n v="2"/>
    <n v="3"/>
    <n v="279.02"/>
    <x v="2"/>
    <x v="2"/>
  </r>
  <r>
    <n v="53184"/>
    <x v="1"/>
    <n v="18"/>
    <x v="0"/>
    <n v="2"/>
    <n v="7"/>
    <s v="Debit Card"/>
    <s v="Female"/>
    <n v="3"/>
    <n v="5"/>
    <x v="0"/>
    <n v="3"/>
    <x v="0"/>
    <n v="6"/>
    <x v="1"/>
    <n v="12"/>
    <n v="2"/>
    <n v="2"/>
    <n v="3"/>
    <n v="184.85"/>
    <x v="2"/>
    <x v="0"/>
  </r>
  <r>
    <n v="53185"/>
    <x v="1"/>
    <n v="8"/>
    <x v="0"/>
    <n v="3"/>
    <n v="21"/>
    <s v="COD"/>
    <s v="Female"/>
    <n v="3"/>
    <n v="4"/>
    <x v="2"/>
    <n v="3"/>
    <x v="2"/>
    <n v="3"/>
    <x v="0"/>
    <n v="19"/>
    <n v="2"/>
    <n v="2"/>
    <n v="7"/>
    <n v="150.79"/>
    <x v="1"/>
    <x v="0"/>
  </r>
  <r>
    <n v="53186"/>
    <x v="0"/>
    <n v="1"/>
    <x v="0"/>
    <n v="3"/>
    <n v="9"/>
    <s v="E wallet"/>
    <s v="Male"/>
    <n v="3"/>
    <n v="4"/>
    <x v="2"/>
    <n v="5"/>
    <x v="2"/>
    <n v="2"/>
    <x v="1"/>
    <n v="12"/>
    <n v="1"/>
    <n v="2"/>
    <n v="3"/>
    <n v="155.41"/>
    <x v="0"/>
    <x v="0"/>
  </r>
  <r>
    <n v="53187"/>
    <x v="1"/>
    <n v="1"/>
    <x v="0"/>
    <n v="3"/>
    <n v="29"/>
    <s v="COD"/>
    <s v="Male"/>
    <n v="3"/>
    <n v="4"/>
    <x v="2"/>
    <n v="3"/>
    <x v="0"/>
    <n v="3"/>
    <x v="1"/>
    <n v="12"/>
    <n v="2"/>
    <n v="2"/>
    <n v="3"/>
    <n v="159.47"/>
    <x v="0"/>
    <x v="0"/>
  </r>
  <r>
    <n v="53188"/>
    <x v="1"/>
    <n v="18"/>
    <x v="0"/>
    <n v="1"/>
    <n v="10"/>
    <s v="UPI"/>
    <s v="Male"/>
    <n v="3"/>
    <n v="4"/>
    <x v="3"/>
    <n v="2"/>
    <x v="1"/>
    <n v="6"/>
    <x v="0"/>
    <n v="15"/>
    <n v="2"/>
    <n v="2"/>
    <n v="2"/>
    <n v="320.13"/>
    <x v="2"/>
    <x v="2"/>
  </r>
  <r>
    <n v="53189"/>
    <x v="1"/>
    <n v="1"/>
    <x v="0"/>
    <n v="1"/>
    <n v="13"/>
    <s v="Credit Card"/>
    <s v="Male"/>
    <n v="4"/>
    <n v="4"/>
    <x v="2"/>
    <n v="3"/>
    <x v="1"/>
    <n v="2"/>
    <x v="1"/>
    <n v="21"/>
    <n v="3"/>
    <n v="3"/>
    <n v="3"/>
    <n v="152.72999999999999"/>
    <x v="0"/>
    <x v="0"/>
  </r>
  <r>
    <n v="53190"/>
    <x v="1"/>
    <n v="7"/>
    <x v="0"/>
    <n v="3"/>
    <n v="15"/>
    <s v="E wallet"/>
    <s v="Male"/>
    <n v="3"/>
    <n v="4"/>
    <x v="0"/>
    <n v="3"/>
    <x v="2"/>
    <n v="2"/>
    <x v="1"/>
    <n v="13"/>
    <n v="2"/>
    <n v="2"/>
    <n v="3"/>
    <n v="196.04"/>
    <x v="1"/>
    <x v="0"/>
  </r>
  <r>
    <n v="53191"/>
    <x v="1"/>
    <n v="6"/>
    <x v="0"/>
    <n v="1"/>
    <n v="16"/>
    <s v="Debit Card"/>
    <s v="Female"/>
    <n v="4"/>
    <n v="4"/>
    <x v="0"/>
    <n v="2"/>
    <x v="1"/>
    <n v="3"/>
    <x v="0"/>
    <n v="13"/>
    <n v="2"/>
    <n v="2"/>
    <n v="6"/>
    <n v="188.22"/>
    <x v="0"/>
    <x v="0"/>
  </r>
  <r>
    <n v="53192"/>
    <x v="1"/>
    <n v="4"/>
    <x v="2"/>
    <n v="1"/>
    <n v="10"/>
    <s v="Credit Card"/>
    <s v="Female"/>
    <n v="4"/>
    <n v="4"/>
    <x v="2"/>
    <n v="3"/>
    <x v="2"/>
    <n v="3"/>
    <x v="1"/>
    <n v="21"/>
    <n v="2"/>
    <n v="2"/>
    <n v="1"/>
    <n v="145.83000000000001"/>
    <x v="0"/>
    <x v="1"/>
  </r>
  <r>
    <n v="53193"/>
    <x v="1"/>
    <n v="27"/>
    <x v="0"/>
    <n v="3"/>
    <n v="7"/>
    <s v="Credit Card"/>
    <s v="Female"/>
    <n v="3"/>
    <n v="4"/>
    <x v="0"/>
    <n v="5"/>
    <x v="0"/>
    <n v="9"/>
    <x v="1"/>
    <n v="21"/>
    <n v="7"/>
    <n v="9"/>
    <n v="11"/>
    <n v="208.81"/>
    <x v="3"/>
    <x v="0"/>
  </r>
  <r>
    <n v="53194"/>
    <x v="1"/>
    <n v="8"/>
    <x v="0"/>
    <n v="1"/>
    <n v="7"/>
    <s v="Debit Card"/>
    <s v="Male"/>
    <n v="3"/>
    <n v="4"/>
    <x v="2"/>
    <n v="2"/>
    <x v="1"/>
    <n v="3"/>
    <x v="1"/>
    <n v="13"/>
    <n v="7"/>
    <n v="9"/>
    <n v="9"/>
    <n v="151.91"/>
    <x v="1"/>
    <x v="0"/>
  </r>
  <r>
    <n v="53195"/>
    <x v="0"/>
    <n v="9"/>
    <x v="2"/>
    <n v="3"/>
    <n v="33"/>
    <s v="Debit Card"/>
    <s v="Female"/>
    <n v="4"/>
    <n v="4"/>
    <x v="0"/>
    <n v="5"/>
    <x v="1"/>
    <n v="4"/>
    <x v="1"/>
    <n v="15"/>
    <n v="1"/>
    <n v="2"/>
    <n v="1"/>
    <n v="167.86"/>
    <x v="1"/>
    <x v="0"/>
  </r>
  <r>
    <n v="53196"/>
    <x v="1"/>
    <n v="1"/>
    <x v="0"/>
    <n v="1"/>
    <n v="13"/>
    <s v="Debit Card"/>
    <s v="Female"/>
    <n v="4"/>
    <n v="4"/>
    <x v="2"/>
    <n v="2"/>
    <x v="1"/>
    <n v="3"/>
    <x v="0"/>
    <n v="14"/>
    <n v="1"/>
    <n v="2"/>
    <n v="3"/>
    <n v="151.59"/>
    <x v="0"/>
    <x v="0"/>
  </r>
  <r>
    <n v="53197"/>
    <x v="1"/>
    <n v="11"/>
    <x v="0"/>
    <n v="1"/>
    <n v="10"/>
    <s v="UPI"/>
    <s v="Male"/>
    <n v="3"/>
    <n v="4"/>
    <x v="4"/>
    <n v="3"/>
    <x v="1"/>
    <n v="3"/>
    <x v="1"/>
    <n v="16"/>
    <n v="7"/>
    <n v="8"/>
    <n v="3"/>
    <n v="219.34"/>
    <x v="1"/>
    <x v="0"/>
  </r>
  <r>
    <n v="53198"/>
    <x v="1"/>
    <n v="3"/>
    <x v="0"/>
    <n v="3"/>
    <n v="10"/>
    <s v="Credit Card"/>
    <s v="Female"/>
    <n v="4"/>
    <n v="4"/>
    <x v="0"/>
    <n v="3"/>
    <x v="1"/>
    <n v="3"/>
    <x v="1"/>
    <n v="15"/>
    <n v="1"/>
    <n v="2"/>
    <n v="3"/>
    <n v="180.61"/>
    <x v="0"/>
    <x v="0"/>
  </r>
  <r>
    <n v="53199"/>
    <x v="1"/>
    <n v="9"/>
    <x v="0"/>
    <n v="1"/>
    <n v="13"/>
    <s v="Debit Card"/>
    <s v="Male"/>
    <n v="3"/>
    <n v="6"/>
    <x v="0"/>
    <n v="2"/>
    <x v="0"/>
    <n v="3"/>
    <x v="1"/>
    <n v="14"/>
    <n v="12"/>
    <n v="12"/>
    <n v="9"/>
    <n v="191.46"/>
    <x v="1"/>
    <x v="0"/>
  </r>
  <r>
    <n v="53200"/>
    <x v="1"/>
    <n v="7"/>
    <x v="2"/>
    <n v="1"/>
    <n v="13"/>
    <s v="Debit Card"/>
    <s v="Male"/>
    <n v="2"/>
    <n v="4"/>
    <x v="0"/>
    <n v="2"/>
    <x v="2"/>
    <n v="5"/>
    <x v="1"/>
    <n v="24"/>
    <n v="5"/>
    <n v="5"/>
    <n v="8"/>
    <n v="202.25"/>
    <x v="1"/>
    <x v="0"/>
  </r>
  <r>
    <n v="53201"/>
    <x v="1"/>
    <n v="28"/>
    <x v="0"/>
    <n v="2"/>
    <n v="26"/>
    <s v="Credit Card"/>
    <s v="Male"/>
    <n v="3"/>
    <n v="4"/>
    <x v="4"/>
    <n v="4"/>
    <x v="1"/>
    <n v="4"/>
    <x v="1"/>
    <n v="16"/>
    <n v="4"/>
    <n v="2"/>
    <n v="2"/>
    <n v="232.25"/>
    <x v="3"/>
    <x v="0"/>
  </r>
  <r>
    <n v="53202"/>
    <x v="1"/>
    <n v="10"/>
    <x v="0"/>
    <n v="1"/>
    <n v="16"/>
    <s v="Credit Card"/>
    <s v="Male"/>
    <n v="3"/>
    <n v="5"/>
    <x v="0"/>
    <n v="4"/>
    <x v="2"/>
    <n v="4"/>
    <x v="0"/>
    <n v="12"/>
    <n v="2"/>
    <n v="2"/>
    <n v="3"/>
    <n v="213.47"/>
    <x v="1"/>
    <x v="0"/>
  </r>
  <r>
    <n v="53203"/>
    <x v="1"/>
    <n v="1"/>
    <x v="1"/>
    <n v="1"/>
    <n v="10"/>
    <s v="Credit Card"/>
    <s v="Male"/>
    <n v="3"/>
    <n v="5"/>
    <x v="2"/>
    <n v="2"/>
    <x v="0"/>
    <n v="2"/>
    <x v="1"/>
    <n v="14"/>
    <n v="1"/>
    <n v="2"/>
    <n v="2"/>
    <n v="145.44999999999999"/>
    <x v="0"/>
    <x v="1"/>
  </r>
  <r>
    <n v="53204"/>
    <x v="0"/>
    <n v="1"/>
    <x v="1"/>
    <n v="1"/>
    <n v="17"/>
    <s v="Credit Card"/>
    <s v="Male"/>
    <n v="3"/>
    <n v="4"/>
    <x v="1"/>
    <n v="3"/>
    <x v="0"/>
    <n v="3"/>
    <x v="0"/>
    <n v="12"/>
    <n v="1"/>
    <n v="2"/>
    <n v="2"/>
    <n v="135.09"/>
    <x v="0"/>
    <x v="1"/>
  </r>
  <r>
    <n v="53205"/>
    <x v="0"/>
    <n v="1"/>
    <x v="2"/>
    <n v="1"/>
    <n v="10"/>
    <s v="Debit Card"/>
    <s v="Male"/>
    <n v="4"/>
    <n v="4"/>
    <x v="2"/>
    <n v="5"/>
    <x v="0"/>
    <n v="3"/>
    <x v="0"/>
    <n v="12"/>
    <n v="10"/>
    <n v="10"/>
    <n v="8"/>
    <n v="158.47999999999999"/>
    <x v="0"/>
    <x v="0"/>
  </r>
  <r>
    <n v="53206"/>
    <x v="1"/>
    <n v="9"/>
    <x v="2"/>
    <n v="1"/>
    <n v="10"/>
    <s v="Debit Card"/>
    <s v="Male"/>
    <n v="3"/>
    <n v="5"/>
    <x v="2"/>
    <n v="3"/>
    <x v="1"/>
    <n v="3"/>
    <x v="1"/>
    <n v="19"/>
    <n v="2"/>
    <n v="2"/>
    <n v="1"/>
    <n v="137.81"/>
    <x v="1"/>
    <x v="1"/>
  </r>
  <r>
    <n v="53207"/>
    <x v="1"/>
    <n v="1"/>
    <x v="0"/>
    <n v="1"/>
    <n v="11"/>
    <s v="Credit Card"/>
    <s v="Male"/>
    <n v="3"/>
    <n v="3"/>
    <x v="2"/>
    <n v="5"/>
    <x v="1"/>
    <n v="4"/>
    <x v="1"/>
    <n v="17"/>
    <n v="1"/>
    <n v="2"/>
    <n v="3"/>
    <n v="153.19"/>
    <x v="0"/>
    <x v="0"/>
  </r>
  <r>
    <n v="53208"/>
    <x v="1"/>
    <n v="1"/>
    <x v="0"/>
    <n v="3"/>
    <n v="15"/>
    <s v="Debit Card"/>
    <s v="Male"/>
    <n v="3"/>
    <n v="3"/>
    <x v="0"/>
    <n v="4"/>
    <x v="1"/>
    <n v="2"/>
    <x v="1"/>
    <n v="23"/>
    <n v="1"/>
    <n v="2"/>
    <n v="3"/>
    <n v="173.51"/>
    <x v="0"/>
    <x v="0"/>
  </r>
  <r>
    <n v="53209"/>
    <x v="1"/>
    <n v="12"/>
    <x v="0"/>
    <n v="3"/>
    <n v="14"/>
    <s v="E wallet"/>
    <s v="Female"/>
    <n v="3"/>
    <n v="5"/>
    <x v="0"/>
    <n v="2"/>
    <x v="0"/>
    <n v="2"/>
    <x v="1"/>
    <n v="21"/>
    <n v="2"/>
    <n v="2"/>
    <n v="6"/>
    <n v="165.28"/>
    <x v="1"/>
    <x v="0"/>
  </r>
  <r>
    <n v="53210"/>
    <x v="1"/>
    <n v="3"/>
    <x v="2"/>
    <n v="1"/>
    <n v="7"/>
    <s v="Debit Card"/>
    <s v="Male"/>
    <n v="4"/>
    <n v="6"/>
    <x v="2"/>
    <n v="2"/>
    <x v="2"/>
    <n v="3"/>
    <x v="1"/>
    <n v="19"/>
    <n v="3"/>
    <n v="3"/>
    <n v="9"/>
    <n v="152.19999999999999"/>
    <x v="0"/>
    <x v="0"/>
  </r>
  <r>
    <n v="53211"/>
    <x v="1"/>
    <n v="22"/>
    <x v="0"/>
    <n v="3"/>
    <n v="9"/>
    <s v="E wallet"/>
    <s v="Male"/>
    <n v="3"/>
    <n v="3"/>
    <x v="0"/>
    <n v="4"/>
    <x v="1"/>
    <n v="5"/>
    <x v="1"/>
    <n v="13"/>
    <n v="3"/>
    <n v="3"/>
    <n v="3"/>
    <n v="206.2"/>
    <x v="2"/>
    <x v="0"/>
  </r>
  <r>
    <n v="53212"/>
    <x v="1"/>
    <n v="1"/>
    <x v="2"/>
    <n v="3"/>
    <n v="10"/>
    <s v="Credit Card"/>
    <s v="Female"/>
    <n v="4"/>
    <n v="3"/>
    <x v="0"/>
    <n v="2"/>
    <x v="2"/>
    <n v="3"/>
    <x v="0"/>
    <n v="21"/>
    <n v="2"/>
    <n v="2"/>
    <n v="5"/>
    <n v="171.47"/>
    <x v="0"/>
    <x v="0"/>
  </r>
  <r>
    <n v="53213"/>
    <x v="1"/>
    <n v="11"/>
    <x v="0"/>
    <n v="1"/>
    <n v="17"/>
    <s v="Debit Card"/>
    <s v="Male"/>
    <n v="4"/>
    <n v="3"/>
    <x v="2"/>
    <n v="2"/>
    <x v="0"/>
    <n v="5"/>
    <x v="1"/>
    <n v="18"/>
    <n v="2"/>
    <n v="2"/>
    <n v="1"/>
    <n v="171.8"/>
    <x v="1"/>
    <x v="0"/>
  </r>
  <r>
    <n v="53214"/>
    <x v="1"/>
    <n v="24"/>
    <x v="0"/>
    <n v="1"/>
    <n v="35"/>
    <s v="Credit Card"/>
    <s v="Male"/>
    <n v="4"/>
    <n v="3"/>
    <x v="2"/>
    <n v="3"/>
    <x v="1"/>
    <n v="3"/>
    <x v="0"/>
    <n v="12"/>
    <n v="4"/>
    <n v="4"/>
    <n v="9"/>
    <n v="157.21"/>
    <x v="2"/>
    <x v="0"/>
  </r>
  <r>
    <n v="53215"/>
    <x v="1"/>
    <n v="8"/>
    <x v="0"/>
    <n v="1"/>
    <n v="16"/>
    <s v="Credit Card"/>
    <s v="Female"/>
    <n v="3"/>
    <n v="5"/>
    <x v="4"/>
    <n v="4"/>
    <x v="0"/>
    <n v="3"/>
    <x v="1"/>
    <n v="15"/>
    <n v="5"/>
    <n v="8"/>
    <n v="3"/>
    <n v="211.21"/>
    <x v="1"/>
    <x v="0"/>
  </r>
  <r>
    <n v="53216"/>
    <x v="0"/>
    <n v="1"/>
    <x v="0"/>
    <n v="3"/>
    <n v="10"/>
    <s v="Debit Card"/>
    <s v="Female"/>
    <n v="4"/>
    <n v="4"/>
    <x v="0"/>
    <n v="3"/>
    <x v="0"/>
    <n v="11"/>
    <x v="1"/>
    <n v="15"/>
    <n v="2"/>
    <n v="3"/>
    <n v="1"/>
    <n v="170.77"/>
    <x v="0"/>
    <x v="0"/>
  </r>
  <r>
    <n v="53217"/>
    <x v="1"/>
    <n v="13"/>
    <x v="0"/>
    <n v="1"/>
    <n v="9"/>
    <s v="COD"/>
    <s v="Female"/>
    <n v="4"/>
    <n v="5"/>
    <x v="0"/>
    <n v="3"/>
    <x v="0"/>
    <n v="3"/>
    <x v="1"/>
    <n v="12"/>
    <n v="3"/>
    <n v="12"/>
    <n v="11"/>
    <n v="170.53"/>
    <x v="2"/>
    <x v="0"/>
  </r>
  <r>
    <n v="53218"/>
    <x v="1"/>
    <n v="6"/>
    <x v="0"/>
    <n v="3"/>
    <n v="17"/>
    <s v="E wallet"/>
    <s v="Male"/>
    <n v="3"/>
    <n v="4"/>
    <x v="0"/>
    <n v="2"/>
    <x v="0"/>
    <n v="3"/>
    <x v="1"/>
    <n v="13"/>
    <n v="1"/>
    <n v="2"/>
    <n v="9"/>
    <n v="178.96"/>
    <x v="0"/>
    <x v="0"/>
  </r>
  <r>
    <n v="53219"/>
    <x v="0"/>
    <n v="14"/>
    <x v="2"/>
    <n v="3"/>
    <n v="15"/>
    <s v="COD"/>
    <s v="Male"/>
    <n v="3"/>
    <n v="4"/>
    <x v="0"/>
    <n v="3"/>
    <x v="1"/>
    <n v="5"/>
    <x v="0"/>
    <n v="15"/>
    <n v="2"/>
    <n v="2"/>
    <n v="4"/>
    <n v="192.96"/>
    <x v="2"/>
    <x v="0"/>
  </r>
  <r>
    <n v="53220"/>
    <x v="1"/>
    <n v="12"/>
    <x v="0"/>
    <n v="1"/>
    <n v="7"/>
    <s v="Debit Card"/>
    <s v="Female"/>
    <n v="3"/>
    <n v="3"/>
    <x v="0"/>
    <n v="2"/>
    <x v="0"/>
    <n v="2"/>
    <x v="1"/>
    <n v="14"/>
    <n v="2"/>
    <n v="2"/>
    <n v="9"/>
    <n v="201.25"/>
    <x v="1"/>
    <x v="0"/>
  </r>
  <r>
    <n v="53221"/>
    <x v="1"/>
    <n v="1"/>
    <x v="0"/>
    <n v="1"/>
    <n v="7"/>
    <s v="Debit Card"/>
    <s v="Female"/>
    <n v="4"/>
    <n v="4"/>
    <x v="4"/>
    <n v="5"/>
    <x v="1"/>
    <n v="3"/>
    <x v="1"/>
    <n v="12"/>
    <n v="2"/>
    <n v="2"/>
    <n v="8"/>
    <n v="199.12"/>
    <x v="0"/>
    <x v="0"/>
  </r>
  <r>
    <n v="53222"/>
    <x v="1"/>
    <n v="6"/>
    <x v="0"/>
    <n v="1"/>
    <n v="10"/>
    <s v="Debit Card"/>
    <s v="Female"/>
    <n v="3"/>
    <n v="4"/>
    <x v="4"/>
    <n v="2"/>
    <x v="0"/>
    <n v="5"/>
    <x v="1"/>
    <n v="16"/>
    <n v="4"/>
    <n v="2"/>
    <n v="8"/>
    <n v="236.58999999999997"/>
    <x v="0"/>
    <x v="0"/>
  </r>
  <r>
    <n v="53223"/>
    <x v="1"/>
    <n v="21"/>
    <x v="0"/>
    <n v="3"/>
    <n v="21"/>
    <s v="E wallet"/>
    <s v="Male"/>
    <n v="3"/>
    <n v="4"/>
    <x v="0"/>
    <n v="5"/>
    <x v="0"/>
    <n v="4"/>
    <x v="1"/>
    <n v="13"/>
    <n v="1"/>
    <n v="2"/>
    <n v="8"/>
    <n v="174.6"/>
    <x v="2"/>
    <x v="0"/>
  </r>
  <r>
    <n v="53224"/>
    <x v="1"/>
    <n v="14"/>
    <x v="2"/>
    <n v="3"/>
    <n v="12"/>
    <s v="Debit Card"/>
    <s v="Male"/>
    <n v="3"/>
    <n v="5"/>
    <x v="4"/>
    <n v="5"/>
    <x v="1"/>
    <n v="7"/>
    <x v="0"/>
    <n v="22"/>
    <n v="1"/>
    <n v="2"/>
    <n v="3"/>
    <n v="229.75"/>
    <x v="2"/>
    <x v="0"/>
  </r>
  <r>
    <n v="53225"/>
    <x v="1"/>
    <n v="27"/>
    <x v="0"/>
    <n v="1"/>
    <n v="14"/>
    <s v="Debit Card"/>
    <s v="Male"/>
    <n v="3"/>
    <n v="3"/>
    <x v="5"/>
    <n v="3"/>
    <x v="1"/>
    <n v="5"/>
    <x v="1"/>
    <n v="20"/>
    <n v="1"/>
    <n v="2"/>
    <n v="4"/>
    <n v="273.14"/>
    <x v="3"/>
    <x v="2"/>
  </r>
  <r>
    <n v="53226"/>
    <x v="1"/>
    <n v="15"/>
    <x v="0"/>
    <n v="2"/>
    <n v="17"/>
    <s v="UPI"/>
    <s v="Male"/>
    <n v="4"/>
    <n v="5"/>
    <x v="3"/>
    <n v="2"/>
    <x v="2"/>
    <n v="5"/>
    <x v="1"/>
    <n v="15"/>
    <n v="13"/>
    <n v="13"/>
    <n v="7"/>
    <n v="316.41000000000003"/>
    <x v="2"/>
    <x v="2"/>
  </r>
  <r>
    <n v="53227"/>
    <x v="1"/>
    <n v="31"/>
    <x v="0"/>
    <n v="3"/>
    <n v="23"/>
    <s v="E wallet"/>
    <s v="Male"/>
    <n v="3"/>
    <n v="4"/>
    <x v="0"/>
    <n v="5"/>
    <x v="0"/>
    <n v="10"/>
    <x v="1"/>
    <n v="15"/>
    <n v="2"/>
    <n v="3"/>
    <n v="3"/>
    <n v="179.05"/>
    <x v="3"/>
    <x v="0"/>
  </r>
  <r>
    <n v="53228"/>
    <x v="1"/>
    <n v="1"/>
    <x v="2"/>
    <n v="1"/>
    <n v="17"/>
    <s v="Debit Card"/>
    <s v="Male"/>
    <n v="3"/>
    <n v="4"/>
    <x v="4"/>
    <n v="5"/>
    <x v="2"/>
    <n v="3"/>
    <x v="1"/>
    <n v="22"/>
    <n v="2"/>
    <n v="2"/>
    <n v="3"/>
    <n v="212.93"/>
    <x v="0"/>
    <x v="0"/>
  </r>
  <r>
    <n v="53229"/>
    <x v="1"/>
    <n v="15"/>
    <x v="0"/>
    <n v="2"/>
    <n v="7"/>
    <s v="UPI"/>
    <s v="Male"/>
    <n v="3"/>
    <n v="5"/>
    <x v="3"/>
    <n v="3"/>
    <x v="1"/>
    <n v="3"/>
    <x v="1"/>
    <n v="15"/>
    <n v="3"/>
    <n v="3"/>
    <n v="11"/>
    <n v="316.89"/>
    <x v="2"/>
    <x v="2"/>
  </r>
  <r>
    <n v="53230"/>
    <x v="1"/>
    <n v="24"/>
    <x v="0"/>
    <n v="3"/>
    <n v="15"/>
    <s v="E wallet"/>
    <s v="Male"/>
    <n v="3"/>
    <n v="4"/>
    <x v="2"/>
    <n v="4"/>
    <x v="1"/>
    <n v="9"/>
    <x v="1"/>
    <n v="16"/>
    <n v="2"/>
    <n v="3"/>
    <n v="3"/>
    <n v="163.75"/>
    <x v="2"/>
    <x v="0"/>
  </r>
  <r>
    <n v="53231"/>
    <x v="0"/>
    <n v="1"/>
    <x v="1"/>
    <n v="1"/>
    <n v="7"/>
    <s v="Debit Card"/>
    <s v="Female"/>
    <n v="4"/>
    <n v="6"/>
    <x v="2"/>
    <n v="4"/>
    <x v="0"/>
    <n v="9"/>
    <x v="0"/>
    <n v="14"/>
    <n v="2"/>
    <n v="4"/>
    <n v="8"/>
    <n v="147.16"/>
    <x v="0"/>
    <x v="1"/>
  </r>
  <r>
    <n v="53232"/>
    <x v="1"/>
    <n v="10"/>
    <x v="2"/>
    <n v="1"/>
    <n v="15"/>
    <s v="Debit Card"/>
    <s v="Female"/>
    <n v="4"/>
    <n v="3"/>
    <x v="4"/>
    <n v="5"/>
    <x v="1"/>
    <n v="11"/>
    <x v="1"/>
    <n v="15"/>
    <n v="1"/>
    <n v="2"/>
    <n v="6"/>
    <n v="242.13"/>
    <x v="1"/>
    <x v="0"/>
  </r>
  <r>
    <n v="53233"/>
    <x v="1"/>
    <n v="12"/>
    <x v="0"/>
    <n v="1"/>
    <n v="7"/>
    <s v="Debit Card"/>
    <s v="Female"/>
    <n v="3"/>
    <n v="4"/>
    <x v="4"/>
    <n v="3"/>
    <x v="0"/>
    <n v="6"/>
    <x v="0"/>
    <n v="15"/>
    <n v="1"/>
    <n v="2"/>
    <n v="1"/>
    <n v="203.61"/>
    <x v="1"/>
    <x v="0"/>
  </r>
  <r>
    <n v="53234"/>
    <x v="1"/>
    <n v="18"/>
    <x v="2"/>
    <n v="1"/>
    <n v="31"/>
    <s v="Credit Card"/>
    <s v="Male"/>
    <n v="3"/>
    <n v="6"/>
    <x v="2"/>
    <n v="3"/>
    <x v="0"/>
    <n v="4"/>
    <x v="1"/>
    <n v="15"/>
    <n v="1"/>
    <n v="2"/>
    <n v="5"/>
    <n v="162.08000000000001"/>
    <x v="2"/>
    <x v="0"/>
  </r>
  <r>
    <n v="53235"/>
    <x v="1"/>
    <n v="21"/>
    <x v="2"/>
    <n v="3"/>
    <n v="10"/>
    <s v="Credit Card"/>
    <s v="Female"/>
    <n v="3"/>
    <n v="4"/>
    <x v="5"/>
    <n v="3"/>
    <x v="2"/>
    <n v="11"/>
    <x v="0"/>
    <n v="13"/>
    <n v="1"/>
    <n v="12"/>
    <n v="14"/>
    <n v="262.7"/>
    <x v="2"/>
    <x v="2"/>
  </r>
  <r>
    <n v="53236"/>
    <x v="1"/>
    <n v="4"/>
    <x v="0"/>
    <n v="3"/>
    <n v="34"/>
    <s v="E wallet"/>
    <s v="Male"/>
    <n v="3"/>
    <n v="4"/>
    <x v="0"/>
    <n v="2"/>
    <x v="2"/>
    <n v="9"/>
    <x v="1"/>
    <n v="24"/>
    <n v="5"/>
    <n v="8"/>
    <n v="8"/>
    <n v="178.04"/>
    <x v="0"/>
    <x v="0"/>
  </r>
  <r>
    <n v="53237"/>
    <x v="1"/>
    <n v="3"/>
    <x v="0"/>
    <n v="3"/>
    <n v="17"/>
    <s v="Debit Card"/>
    <s v="Male"/>
    <n v="3"/>
    <n v="4"/>
    <x v="2"/>
    <n v="3"/>
    <x v="0"/>
    <n v="3"/>
    <x v="1"/>
    <n v="12"/>
    <n v="1"/>
    <n v="2"/>
    <n v="1"/>
    <n v="151.41999999999999"/>
    <x v="0"/>
    <x v="0"/>
  </r>
  <r>
    <n v="53238"/>
    <x v="0"/>
    <n v="6"/>
    <x v="2"/>
    <n v="1"/>
    <n v="26"/>
    <s v="Credit Card"/>
    <s v="Male"/>
    <n v="3"/>
    <n v="3"/>
    <x v="2"/>
    <n v="3"/>
    <x v="2"/>
    <n v="8"/>
    <x v="0"/>
    <n v="13"/>
    <n v="3"/>
    <n v="3"/>
    <n v="3"/>
    <n v="152.59"/>
    <x v="0"/>
    <x v="0"/>
  </r>
  <r>
    <n v="53239"/>
    <x v="1"/>
    <n v="17"/>
    <x v="2"/>
    <n v="3"/>
    <n v="22"/>
    <s v="Debit Card"/>
    <s v="Male"/>
    <n v="3"/>
    <n v="5"/>
    <x v="0"/>
    <n v="2"/>
    <x v="1"/>
    <n v="5"/>
    <x v="1"/>
    <n v="19"/>
    <n v="1"/>
    <n v="3"/>
    <n v="3"/>
    <n v="193.04"/>
    <x v="2"/>
    <x v="0"/>
  </r>
  <r>
    <n v="53240"/>
    <x v="1"/>
    <n v="8"/>
    <x v="0"/>
    <n v="1"/>
    <n v="15"/>
    <s v="Credit Card"/>
    <s v="Female"/>
    <n v="4"/>
    <n v="4"/>
    <x v="0"/>
    <n v="3"/>
    <x v="0"/>
    <n v="5"/>
    <x v="1"/>
    <n v="12"/>
    <n v="2"/>
    <n v="5"/>
    <n v="4"/>
    <n v="186.42"/>
    <x v="1"/>
    <x v="0"/>
  </r>
  <r>
    <n v="53241"/>
    <x v="1"/>
    <n v="1"/>
    <x v="0"/>
    <n v="1"/>
    <n v="16"/>
    <s v="Credit Card"/>
    <s v="Male"/>
    <n v="3"/>
    <n v="4"/>
    <x v="2"/>
    <n v="5"/>
    <x v="1"/>
    <n v="3"/>
    <x v="1"/>
    <n v="15"/>
    <n v="1"/>
    <n v="2"/>
    <n v="3"/>
    <n v="150"/>
    <x v="0"/>
    <x v="0"/>
  </r>
  <r>
    <n v="53242"/>
    <x v="1"/>
    <n v="13"/>
    <x v="0"/>
    <n v="2"/>
    <n v="10"/>
    <s v="UPI"/>
    <s v="Female"/>
    <n v="3"/>
    <n v="3"/>
    <x v="0"/>
    <n v="4"/>
    <x v="1"/>
    <n v="11"/>
    <x v="1"/>
    <n v="16"/>
    <n v="4"/>
    <n v="4"/>
    <n v="7"/>
    <n v="188.89"/>
    <x v="2"/>
    <x v="0"/>
  </r>
  <r>
    <n v="53243"/>
    <x v="1"/>
    <n v="30"/>
    <x v="0"/>
    <n v="1"/>
    <n v="16"/>
    <s v="Credit Card"/>
    <s v="Male"/>
    <n v="3"/>
    <n v="4"/>
    <x v="5"/>
    <n v="2"/>
    <x v="1"/>
    <n v="9"/>
    <x v="1"/>
    <n v="12"/>
    <n v="1"/>
    <n v="2"/>
    <n v="2"/>
    <n v="236.02999999999997"/>
    <x v="3"/>
    <x v="0"/>
  </r>
  <r>
    <n v="53244"/>
    <x v="1"/>
    <n v="14"/>
    <x v="1"/>
    <n v="1"/>
    <n v="9"/>
    <s v="Credit Card"/>
    <s v="Female"/>
    <n v="3"/>
    <n v="5"/>
    <x v="2"/>
    <n v="2"/>
    <x v="0"/>
    <n v="2"/>
    <x v="0"/>
    <n v="21"/>
    <n v="3"/>
    <n v="3"/>
    <n v="4"/>
    <n v="148.41999999999999"/>
    <x v="2"/>
    <x v="1"/>
  </r>
  <r>
    <n v="53245"/>
    <x v="1"/>
    <n v="1"/>
    <x v="0"/>
    <n v="1"/>
    <n v="14"/>
    <s v="Credit Card"/>
    <s v="Female"/>
    <n v="3"/>
    <n v="5"/>
    <x v="0"/>
    <n v="5"/>
    <x v="0"/>
    <n v="10"/>
    <x v="1"/>
    <n v="20"/>
    <n v="2"/>
    <n v="2"/>
    <n v="8"/>
    <n v="193.11"/>
    <x v="0"/>
    <x v="0"/>
  </r>
  <r>
    <n v="53246"/>
    <x v="1"/>
    <n v="3"/>
    <x v="1"/>
    <n v="3"/>
    <n v="17"/>
    <s v="E wallet"/>
    <s v="Male"/>
    <n v="3"/>
    <n v="4"/>
    <x v="2"/>
    <n v="4"/>
    <x v="2"/>
    <n v="3"/>
    <x v="1"/>
    <n v="15"/>
    <n v="1"/>
    <n v="3"/>
    <n v="3"/>
    <n v="147.97"/>
    <x v="0"/>
    <x v="1"/>
  </r>
  <r>
    <n v="53247"/>
    <x v="1"/>
    <n v="27"/>
    <x v="1"/>
    <n v="1"/>
    <n v="13"/>
    <s v="Debit Card"/>
    <s v="Male"/>
    <n v="3"/>
    <n v="4"/>
    <x v="0"/>
    <n v="2"/>
    <x v="0"/>
    <n v="4"/>
    <x v="1"/>
    <n v="18"/>
    <n v="2"/>
    <n v="3"/>
    <n v="3"/>
    <n v="149.5"/>
    <x v="3"/>
    <x v="1"/>
  </r>
  <r>
    <n v="53248"/>
    <x v="1"/>
    <n v="9"/>
    <x v="2"/>
    <n v="1"/>
    <n v="9"/>
    <s v="Debit Card"/>
    <s v="Female"/>
    <n v="4"/>
    <n v="4"/>
    <x v="0"/>
    <n v="5"/>
    <x v="2"/>
    <n v="4"/>
    <x v="1"/>
    <n v="12"/>
    <n v="1"/>
    <n v="2"/>
    <n v="1"/>
    <n v="175.93"/>
    <x v="1"/>
    <x v="0"/>
  </r>
  <r>
    <n v="53249"/>
    <x v="1"/>
    <n v="6"/>
    <x v="2"/>
    <n v="1"/>
    <n v="31"/>
    <s v="Debit Card"/>
    <s v="Male"/>
    <n v="4"/>
    <n v="4"/>
    <x v="0"/>
    <n v="2"/>
    <x v="1"/>
    <n v="3"/>
    <x v="1"/>
    <n v="16"/>
    <n v="3"/>
    <n v="5"/>
    <n v="8"/>
    <n v="178.09"/>
    <x v="0"/>
    <x v="0"/>
  </r>
  <r>
    <n v="53250"/>
    <x v="1"/>
    <n v="12"/>
    <x v="0"/>
    <n v="1"/>
    <n v="9"/>
    <s v="Credit Card"/>
    <s v="Male"/>
    <n v="4"/>
    <n v="4"/>
    <x v="2"/>
    <n v="3"/>
    <x v="1"/>
    <n v="8"/>
    <x v="0"/>
    <n v="14"/>
    <n v="1"/>
    <n v="2"/>
    <n v="2"/>
    <n v="155.57"/>
    <x v="1"/>
    <x v="0"/>
  </r>
  <r>
    <n v="53251"/>
    <x v="1"/>
    <n v="8"/>
    <x v="0"/>
    <n v="1"/>
    <n v="15"/>
    <s v="Debit Card"/>
    <s v="Female"/>
    <n v="3"/>
    <n v="4"/>
    <x v="0"/>
    <n v="5"/>
    <x v="2"/>
    <n v="5"/>
    <x v="1"/>
    <n v="15"/>
    <n v="2"/>
    <n v="2"/>
    <n v="1"/>
    <n v="176.21"/>
    <x v="1"/>
    <x v="0"/>
  </r>
  <r>
    <n v="53252"/>
    <x v="1"/>
    <n v="26"/>
    <x v="0"/>
    <n v="3"/>
    <n v="10"/>
    <s v="E wallet"/>
    <s v="Male"/>
    <n v="3"/>
    <n v="5"/>
    <x v="5"/>
    <n v="5"/>
    <x v="1"/>
    <n v="3"/>
    <x v="1"/>
    <n v="15"/>
    <n v="2"/>
    <n v="2"/>
    <n v="17"/>
    <n v="293.56"/>
    <x v="3"/>
    <x v="2"/>
  </r>
  <r>
    <n v="53253"/>
    <x v="0"/>
    <n v="1"/>
    <x v="0"/>
    <n v="1"/>
    <n v="7"/>
    <s v="UPI"/>
    <s v="Male"/>
    <n v="4"/>
    <n v="4"/>
    <x v="2"/>
    <n v="2"/>
    <x v="0"/>
    <n v="3"/>
    <x v="0"/>
    <n v="14"/>
    <n v="6"/>
    <n v="8"/>
    <n v="9"/>
    <n v="151.86000000000001"/>
    <x v="0"/>
    <x v="0"/>
  </r>
  <r>
    <n v="53254"/>
    <x v="1"/>
    <n v="1"/>
    <x v="0"/>
    <n v="3"/>
    <n v="33"/>
    <s v="Credit Card"/>
    <s v="Female"/>
    <n v="3"/>
    <n v="4"/>
    <x v="0"/>
    <n v="2"/>
    <x v="0"/>
    <n v="3"/>
    <x v="1"/>
    <n v="24"/>
    <n v="1"/>
    <n v="2"/>
    <n v="5"/>
    <n v="186.8"/>
    <x v="0"/>
    <x v="0"/>
  </r>
  <r>
    <n v="53255"/>
    <x v="1"/>
    <n v="19"/>
    <x v="0"/>
    <n v="3"/>
    <n v="9"/>
    <s v="COD"/>
    <s v="Male"/>
    <n v="3"/>
    <n v="6"/>
    <x v="0"/>
    <n v="3"/>
    <x v="0"/>
    <n v="2"/>
    <x v="1"/>
    <n v="14"/>
    <n v="1"/>
    <n v="4"/>
    <n v="2"/>
    <n v="191.32"/>
    <x v="2"/>
    <x v="0"/>
  </r>
  <r>
    <n v="53256"/>
    <x v="1"/>
    <n v="1"/>
    <x v="0"/>
    <n v="1"/>
    <n v="17"/>
    <s v="Credit Card"/>
    <s v="Male"/>
    <n v="4"/>
    <n v="3"/>
    <x v="2"/>
    <n v="3"/>
    <x v="0"/>
    <n v="3"/>
    <x v="1"/>
    <n v="19"/>
    <n v="2"/>
    <n v="2"/>
    <n v="3"/>
    <n v="160.05000000000001"/>
    <x v="0"/>
    <x v="0"/>
  </r>
  <r>
    <n v="53257"/>
    <x v="0"/>
    <n v="11"/>
    <x v="2"/>
    <n v="3"/>
    <n v="34"/>
    <s v="Debit Card"/>
    <s v="Female"/>
    <n v="4"/>
    <n v="2"/>
    <x v="0"/>
    <n v="3"/>
    <x v="0"/>
    <n v="6"/>
    <x v="0"/>
    <n v="13"/>
    <n v="2"/>
    <n v="2"/>
    <n v="4"/>
    <n v="188.97"/>
    <x v="1"/>
    <x v="0"/>
  </r>
  <r>
    <n v="53258"/>
    <x v="1"/>
    <n v="8"/>
    <x v="0"/>
    <n v="3"/>
    <n v="9"/>
    <s v="UPI"/>
    <s v="Male"/>
    <n v="3"/>
    <n v="4"/>
    <x v="0"/>
    <n v="2"/>
    <x v="0"/>
    <n v="3"/>
    <x v="1"/>
    <n v="23"/>
    <n v="1"/>
    <n v="2"/>
    <n v="5"/>
    <n v="187.74"/>
    <x v="1"/>
    <x v="0"/>
  </r>
  <r>
    <n v="53259"/>
    <x v="0"/>
    <n v="19"/>
    <x v="0"/>
    <n v="1"/>
    <n v="9"/>
    <s v="Credit Card"/>
    <s v="Male"/>
    <n v="4"/>
    <n v="4"/>
    <x v="3"/>
    <n v="5"/>
    <x v="1"/>
    <n v="7"/>
    <x v="0"/>
    <n v="14"/>
    <n v="2"/>
    <n v="2"/>
    <n v="5"/>
    <n v="323.58999999999997"/>
    <x v="2"/>
    <x v="2"/>
  </r>
  <r>
    <n v="53260"/>
    <x v="1"/>
    <n v="10"/>
    <x v="2"/>
    <n v="3"/>
    <n v="15"/>
    <s v="Debit Card"/>
    <s v="Male"/>
    <n v="4"/>
    <n v="5"/>
    <x v="4"/>
    <n v="5"/>
    <x v="0"/>
    <n v="3"/>
    <x v="1"/>
    <n v="16"/>
    <n v="1"/>
    <n v="2"/>
    <n v="10"/>
    <n v="200.87"/>
    <x v="1"/>
    <x v="0"/>
  </r>
  <r>
    <n v="53261"/>
    <x v="1"/>
    <n v="26"/>
    <x v="2"/>
    <n v="1"/>
    <n v="26"/>
    <s v="Credit Card"/>
    <s v="Male"/>
    <n v="3"/>
    <n v="4"/>
    <x v="2"/>
    <n v="2"/>
    <x v="1"/>
    <n v="2"/>
    <x v="1"/>
    <n v="19"/>
    <n v="2"/>
    <n v="2"/>
    <n v="3"/>
    <n v="167.58"/>
    <x v="3"/>
    <x v="0"/>
  </r>
  <r>
    <n v="53262"/>
    <x v="1"/>
    <n v="1"/>
    <x v="2"/>
    <n v="1"/>
    <n v="7"/>
    <s v="Debit Card"/>
    <s v="Female"/>
    <n v="4"/>
    <n v="6"/>
    <x v="2"/>
    <n v="2"/>
    <x v="2"/>
    <n v="5"/>
    <x v="1"/>
    <n v="15"/>
    <n v="3"/>
    <n v="3"/>
    <n v="1"/>
    <n v="168.64"/>
    <x v="0"/>
    <x v="0"/>
  </r>
  <r>
    <n v="53263"/>
    <x v="1"/>
    <n v="3"/>
    <x v="0"/>
    <n v="1"/>
    <n v="34"/>
    <s v="Credit Card"/>
    <s v="Female"/>
    <n v="4"/>
    <n v="4"/>
    <x v="0"/>
    <n v="3"/>
    <x v="1"/>
    <n v="6"/>
    <x v="1"/>
    <n v="13"/>
    <n v="2"/>
    <n v="2"/>
    <n v="2"/>
    <n v="168.35"/>
    <x v="0"/>
    <x v="0"/>
  </r>
  <r>
    <n v="53264"/>
    <x v="0"/>
    <n v="1"/>
    <x v="0"/>
    <n v="3"/>
    <n v="15"/>
    <s v="COD"/>
    <s v="Male"/>
    <n v="3"/>
    <n v="5"/>
    <x v="0"/>
    <n v="5"/>
    <x v="0"/>
    <n v="8"/>
    <x v="1"/>
    <n v="18"/>
    <n v="2"/>
    <n v="2"/>
    <n v="3"/>
    <n v="178.26"/>
    <x v="0"/>
    <x v="0"/>
  </r>
  <r>
    <n v="53265"/>
    <x v="1"/>
    <n v="8"/>
    <x v="0"/>
    <n v="1"/>
    <n v="7"/>
    <s v="Debit Card"/>
    <s v="Female"/>
    <n v="4"/>
    <n v="2"/>
    <x v="2"/>
    <n v="2"/>
    <x v="0"/>
    <n v="4"/>
    <x v="1"/>
    <n v="17"/>
    <n v="1"/>
    <n v="2"/>
    <n v="4"/>
    <n v="157.80000000000001"/>
    <x v="1"/>
    <x v="0"/>
  </r>
  <r>
    <n v="53266"/>
    <x v="1"/>
    <n v="28"/>
    <x v="0"/>
    <n v="1"/>
    <n v="26"/>
    <s v="Credit Card"/>
    <s v="Female"/>
    <n v="4"/>
    <n v="4"/>
    <x v="0"/>
    <n v="5"/>
    <x v="2"/>
    <n v="11"/>
    <x v="0"/>
    <n v="12"/>
    <n v="1"/>
    <n v="2"/>
    <n v="5"/>
    <n v="179.85"/>
    <x v="3"/>
    <x v="0"/>
  </r>
  <r>
    <n v="53267"/>
    <x v="1"/>
    <n v="3"/>
    <x v="2"/>
    <n v="3"/>
    <n v="6"/>
    <s v="E wallet"/>
    <s v="Male"/>
    <n v="3"/>
    <n v="4"/>
    <x v="0"/>
    <n v="2"/>
    <x v="1"/>
    <n v="2"/>
    <x v="1"/>
    <n v="20"/>
    <n v="1"/>
    <n v="2"/>
    <n v="2"/>
    <n v="168.42"/>
    <x v="0"/>
    <x v="0"/>
  </r>
  <r>
    <n v="53268"/>
    <x v="1"/>
    <n v="11"/>
    <x v="0"/>
    <n v="1"/>
    <n v="17"/>
    <s v="Debit Card"/>
    <s v="Female"/>
    <n v="3"/>
    <n v="4"/>
    <x v="2"/>
    <n v="5"/>
    <x v="2"/>
    <n v="2"/>
    <x v="0"/>
    <n v="14"/>
    <n v="4"/>
    <n v="5"/>
    <n v="4"/>
    <n v="152.82"/>
    <x v="1"/>
    <x v="0"/>
  </r>
  <r>
    <n v="53269"/>
    <x v="1"/>
    <n v="12"/>
    <x v="2"/>
    <n v="1"/>
    <n v="9"/>
    <s v="Debit Card"/>
    <s v="Female"/>
    <n v="4"/>
    <n v="2"/>
    <x v="0"/>
    <n v="5"/>
    <x v="0"/>
    <n v="8"/>
    <x v="0"/>
    <n v="13"/>
    <n v="5"/>
    <n v="5"/>
    <n v="13"/>
    <n v="184.8"/>
    <x v="1"/>
    <x v="0"/>
  </r>
  <r>
    <n v="53270"/>
    <x v="1"/>
    <n v="8"/>
    <x v="0"/>
    <n v="1"/>
    <n v="9"/>
    <s v="Credit Card"/>
    <s v="Female"/>
    <n v="3"/>
    <n v="5"/>
    <x v="2"/>
    <n v="5"/>
    <x v="0"/>
    <n v="3"/>
    <x v="1"/>
    <n v="12"/>
    <n v="2"/>
    <n v="2"/>
    <n v="4"/>
    <n v="168.81"/>
    <x v="1"/>
    <x v="0"/>
  </r>
  <r>
    <n v="53271"/>
    <x v="1"/>
    <n v="9"/>
    <x v="0"/>
    <n v="3"/>
    <n v="15"/>
    <s v="Debit Card"/>
    <s v="Female"/>
    <n v="4"/>
    <n v="4"/>
    <x v="2"/>
    <n v="2"/>
    <x v="1"/>
    <n v="3"/>
    <x v="1"/>
    <n v="17"/>
    <n v="1"/>
    <n v="2"/>
    <n v="3"/>
    <n v="150.72"/>
    <x v="1"/>
    <x v="0"/>
  </r>
  <r>
    <n v="53272"/>
    <x v="1"/>
    <n v="4"/>
    <x v="0"/>
    <n v="1"/>
    <n v="7"/>
    <s v="Debit Card"/>
    <s v="Male"/>
    <n v="3"/>
    <n v="6"/>
    <x v="2"/>
    <n v="3"/>
    <x v="1"/>
    <n v="5"/>
    <x v="1"/>
    <n v="22"/>
    <n v="2"/>
    <n v="2"/>
    <n v="3"/>
    <n v="163.33000000000001"/>
    <x v="0"/>
    <x v="0"/>
  </r>
  <r>
    <n v="53273"/>
    <x v="1"/>
    <n v="14"/>
    <x v="2"/>
    <n v="1"/>
    <n v="9"/>
    <s v="Credit Card"/>
    <s v="Female"/>
    <n v="3"/>
    <n v="2"/>
    <x v="0"/>
    <n v="4"/>
    <x v="1"/>
    <n v="3"/>
    <x v="1"/>
    <n v="25"/>
    <n v="1"/>
    <n v="4"/>
    <n v="8"/>
    <n v="167.44"/>
    <x v="2"/>
    <x v="0"/>
  </r>
  <r>
    <n v="53274"/>
    <x v="1"/>
    <n v="8"/>
    <x v="0"/>
    <n v="3"/>
    <n v="15"/>
    <s v="Debit Card"/>
    <s v="Female"/>
    <n v="4"/>
    <n v="4"/>
    <x v="0"/>
    <n v="5"/>
    <x v="1"/>
    <n v="7"/>
    <x v="1"/>
    <n v="18"/>
    <n v="2"/>
    <n v="2"/>
    <n v="3"/>
    <n v="190"/>
    <x v="1"/>
    <x v="0"/>
  </r>
  <r>
    <n v="53275"/>
    <x v="1"/>
    <n v="16"/>
    <x v="2"/>
    <n v="1"/>
    <n v="15"/>
    <s v="Debit Card"/>
    <s v="Male"/>
    <n v="4"/>
    <n v="4"/>
    <x v="3"/>
    <n v="2"/>
    <x v="2"/>
    <n v="3"/>
    <x v="1"/>
    <n v="15"/>
    <n v="1"/>
    <n v="15"/>
    <n v="10"/>
    <n v="309.3"/>
    <x v="2"/>
    <x v="2"/>
  </r>
  <r>
    <n v="53276"/>
    <x v="0"/>
    <n v="1"/>
    <x v="1"/>
    <n v="1"/>
    <n v="13"/>
    <s v="Debit Card"/>
    <s v="Male"/>
    <n v="4"/>
    <n v="2"/>
    <x v="2"/>
    <n v="5"/>
    <x v="1"/>
    <n v="3"/>
    <x v="0"/>
    <n v="22"/>
    <n v="2"/>
    <n v="2"/>
    <n v="1"/>
    <n v="141.01"/>
    <x v="0"/>
    <x v="1"/>
  </r>
  <r>
    <n v="53277"/>
    <x v="1"/>
    <n v="1"/>
    <x v="2"/>
    <n v="1"/>
    <n v="16"/>
    <s v="Debit Card"/>
    <s v="Male"/>
    <n v="3"/>
    <n v="5"/>
    <x v="2"/>
    <n v="4"/>
    <x v="2"/>
    <n v="3"/>
    <x v="1"/>
    <n v="12"/>
    <n v="2"/>
    <n v="2"/>
    <n v="1"/>
    <n v="151.94"/>
    <x v="0"/>
    <x v="0"/>
  </r>
  <r>
    <n v="53278"/>
    <x v="1"/>
    <n v="26"/>
    <x v="0"/>
    <n v="1"/>
    <n v="18"/>
    <s v="Debit Card"/>
    <s v="Female"/>
    <n v="3"/>
    <n v="4"/>
    <x v="0"/>
    <n v="3"/>
    <x v="1"/>
    <n v="10"/>
    <x v="1"/>
    <n v="21"/>
    <n v="2"/>
    <n v="2"/>
    <n v="5"/>
    <n v="156.49"/>
    <x v="3"/>
    <x v="0"/>
  </r>
  <r>
    <n v="53279"/>
    <x v="1"/>
    <n v="24"/>
    <x v="0"/>
    <n v="1"/>
    <n v="9"/>
    <s v="Credit Card"/>
    <s v="Male"/>
    <n v="4"/>
    <n v="4"/>
    <x v="5"/>
    <n v="3"/>
    <x v="1"/>
    <n v="7"/>
    <x v="1"/>
    <n v="15"/>
    <n v="1"/>
    <n v="2"/>
    <n v="4"/>
    <n v="301.39"/>
    <x v="2"/>
    <x v="2"/>
  </r>
  <r>
    <n v="53280"/>
    <x v="0"/>
    <n v="1"/>
    <x v="1"/>
    <n v="1"/>
    <n v="7"/>
    <s v="Debit Card"/>
    <s v="Female"/>
    <n v="3"/>
    <n v="5"/>
    <x v="2"/>
    <n v="5"/>
    <x v="1"/>
    <n v="3"/>
    <x v="0"/>
    <n v="12"/>
    <n v="1"/>
    <n v="2"/>
    <n v="1"/>
    <n v="148.19"/>
    <x v="0"/>
    <x v="1"/>
  </r>
  <r>
    <n v="53281"/>
    <x v="1"/>
    <n v="7"/>
    <x v="0"/>
    <n v="1"/>
    <n v="14"/>
    <s v="Credit Card"/>
    <s v="Male"/>
    <n v="3"/>
    <n v="4"/>
    <x v="4"/>
    <n v="3"/>
    <x v="1"/>
    <n v="2"/>
    <x v="1"/>
    <n v="12"/>
    <n v="1"/>
    <n v="2"/>
    <n v="8"/>
    <n v="241.91000000000003"/>
    <x v="1"/>
    <x v="0"/>
  </r>
  <r>
    <n v="53282"/>
    <x v="0"/>
    <n v="1"/>
    <x v="0"/>
    <n v="3"/>
    <n v="23"/>
    <s v="E wallet"/>
    <s v="Female"/>
    <n v="4"/>
    <n v="4"/>
    <x v="0"/>
    <n v="5"/>
    <x v="0"/>
    <n v="7"/>
    <x v="1"/>
    <n v="16"/>
    <n v="2"/>
    <n v="2"/>
    <n v="3"/>
    <n v="178.24"/>
    <x v="0"/>
    <x v="0"/>
  </r>
  <r>
    <n v="53283"/>
    <x v="1"/>
    <n v="21"/>
    <x v="0"/>
    <n v="1"/>
    <n v="9"/>
    <s v="UPI"/>
    <s v="Female"/>
    <n v="3"/>
    <n v="4"/>
    <x v="5"/>
    <n v="2"/>
    <x v="1"/>
    <n v="3"/>
    <x v="0"/>
    <n v="15"/>
    <n v="4"/>
    <n v="4"/>
    <n v="1"/>
    <n v="292.52"/>
    <x v="2"/>
    <x v="2"/>
  </r>
  <r>
    <n v="53284"/>
    <x v="1"/>
    <n v="10"/>
    <x v="0"/>
    <n v="1"/>
    <n v="7"/>
    <s v="UPI"/>
    <s v="Female"/>
    <n v="3"/>
    <n v="4"/>
    <x v="0"/>
    <n v="4"/>
    <x v="1"/>
    <n v="2"/>
    <x v="1"/>
    <n v="16"/>
    <n v="1"/>
    <n v="2"/>
    <n v="6"/>
    <n v="177.28"/>
    <x v="1"/>
    <x v="0"/>
  </r>
  <r>
    <n v="53285"/>
    <x v="1"/>
    <n v="3"/>
    <x v="0"/>
    <n v="1"/>
    <n v="30"/>
    <s v="Debit Card"/>
    <s v="Male"/>
    <n v="3"/>
    <n v="2"/>
    <x v="2"/>
    <n v="3"/>
    <x v="1"/>
    <n v="3"/>
    <x v="1"/>
    <n v="25"/>
    <n v="2"/>
    <n v="2"/>
    <n v="8"/>
    <n v="152"/>
    <x v="0"/>
    <x v="0"/>
  </r>
  <r>
    <n v="53286"/>
    <x v="0"/>
    <n v="21"/>
    <x v="0"/>
    <n v="1"/>
    <n v="9"/>
    <s v="Debit Card"/>
    <s v="Male"/>
    <n v="3"/>
    <n v="4"/>
    <x v="3"/>
    <n v="4"/>
    <x v="0"/>
    <n v="9"/>
    <x v="0"/>
    <n v="15"/>
    <n v="6"/>
    <n v="14"/>
    <n v="9"/>
    <n v="317.45999999999998"/>
    <x v="2"/>
    <x v="2"/>
  </r>
  <r>
    <n v="53287"/>
    <x v="1"/>
    <n v="9"/>
    <x v="0"/>
    <n v="1"/>
    <n v="7"/>
    <s v="Debit Card"/>
    <s v="Female"/>
    <n v="3"/>
    <n v="2"/>
    <x v="2"/>
    <n v="3"/>
    <x v="0"/>
    <n v="5"/>
    <x v="1"/>
    <n v="14"/>
    <n v="1"/>
    <n v="3"/>
    <n v="3"/>
    <n v="150.06"/>
    <x v="1"/>
    <x v="0"/>
  </r>
  <r>
    <n v="53288"/>
    <x v="1"/>
    <n v="16"/>
    <x v="0"/>
    <n v="1"/>
    <n v="7"/>
    <s v="Debit Card"/>
    <s v="Female"/>
    <n v="3"/>
    <n v="5"/>
    <x v="0"/>
    <n v="2"/>
    <x v="1"/>
    <n v="11"/>
    <x v="0"/>
    <n v="14"/>
    <n v="1"/>
    <n v="2"/>
    <n v="3"/>
    <n v="185.62"/>
    <x v="2"/>
    <x v="0"/>
  </r>
  <r>
    <n v="53289"/>
    <x v="0"/>
    <n v="1"/>
    <x v="0"/>
    <n v="1"/>
    <n v="9"/>
    <s v="Credit Card"/>
    <s v="Male"/>
    <n v="3"/>
    <n v="4"/>
    <x v="2"/>
    <n v="3"/>
    <x v="0"/>
    <n v="8"/>
    <x v="1"/>
    <n v="18"/>
    <n v="1"/>
    <n v="3"/>
    <n v="2"/>
    <n v="168.82"/>
    <x v="0"/>
    <x v="0"/>
  </r>
  <r>
    <n v="53290"/>
    <x v="1"/>
    <n v="10"/>
    <x v="1"/>
    <n v="2"/>
    <n v="20"/>
    <s v="UPI"/>
    <s v="Male"/>
    <n v="3"/>
    <n v="4"/>
    <x v="2"/>
    <n v="4"/>
    <x v="1"/>
    <n v="5"/>
    <x v="1"/>
    <n v="14"/>
    <n v="2"/>
    <n v="2"/>
    <n v="5"/>
    <n v="146.43"/>
    <x v="1"/>
    <x v="1"/>
  </r>
  <r>
    <n v="53291"/>
    <x v="1"/>
    <n v="6"/>
    <x v="0"/>
    <n v="1"/>
    <n v="11"/>
    <s v="Debit Card"/>
    <s v="Female"/>
    <n v="4"/>
    <n v="5"/>
    <x v="0"/>
    <n v="3"/>
    <x v="1"/>
    <n v="3"/>
    <x v="1"/>
    <n v="13"/>
    <n v="2"/>
    <n v="7"/>
    <n v="9"/>
    <n v="186.62"/>
    <x v="0"/>
    <x v="0"/>
  </r>
  <r>
    <n v="53292"/>
    <x v="1"/>
    <n v="14"/>
    <x v="2"/>
    <n v="1"/>
    <n v="23"/>
    <s v="Credit Card"/>
    <s v="Male"/>
    <n v="3"/>
    <n v="5"/>
    <x v="0"/>
    <n v="3"/>
    <x v="0"/>
    <n v="8"/>
    <x v="1"/>
    <n v="15"/>
    <n v="2"/>
    <n v="2"/>
    <n v="1"/>
    <n v="175.94"/>
    <x v="2"/>
    <x v="0"/>
  </r>
  <r>
    <n v="53293"/>
    <x v="1"/>
    <n v="4"/>
    <x v="0"/>
    <n v="1"/>
    <n v="9"/>
    <s v="Credit Card"/>
    <s v="Female"/>
    <n v="3"/>
    <n v="5"/>
    <x v="0"/>
    <n v="2"/>
    <x v="0"/>
    <n v="7"/>
    <x v="0"/>
    <n v="25"/>
    <n v="2"/>
    <n v="2"/>
    <n v="1"/>
    <n v="193.77"/>
    <x v="0"/>
    <x v="0"/>
  </r>
  <r>
    <n v="53294"/>
    <x v="1"/>
    <n v="19"/>
    <x v="1"/>
    <n v="1"/>
    <n v="9"/>
    <s v="Debit Card"/>
    <s v="Female"/>
    <n v="4"/>
    <n v="5"/>
    <x v="2"/>
    <n v="3"/>
    <x v="0"/>
    <n v="3"/>
    <x v="1"/>
    <n v="15"/>
    <n v="2"/>
    <n v="2"/>
    <n v="1"/>
    <n v="147.74"/>
    <x v="2"/>
    <x v="1"/>
  </r>
  <r>
    <n v="53295"/>
    <x v="1"/>
    <n v="16"/>
    <x v="0"/>
    <n v="1"/>
    <n v="36"/>
    <s v="Debit Card"/>
    <s v="Male"/>
    <n v="4"/>
    <n v="4"/>
    <x v="0"/>
    <n v="4"/>
    <x v="1"/>
    <n v="3"/>
    <x v="1"/>
    <n v="14"/>
    <n v="3"/>
    <n v="8"/>
    <n v="9"/>
    <n v="169.34"/>
    <x v="2"/>
    <x v="0"/>
  </r>
  <r>
    <n v="53296"/>
    <x v="1"/>
    <n v="12"/>
    <x v="2"/>
    <n v="1"/>
    <n v="19"/>
    <s v="Debit Card"/>
    <s v="Male"/>
    <n v="3"/>
    <n v="5"/>
    <x v="0"/>
    <n v="5"/>
    <x v="2"/>
    <n v="4"/>
    <x v="1"/>
    <n v="16"/>
    <n v="2"/>
    <n v="2"/>
    <n v="3"/>
    <n v="187.88"/>
    <x v="1"/>
    <x v="0"/>
  </r>
  <r>
    <n v="53297"/>
    <x v="1"/>
    <n v="8"/>
    <x v="2"/>
    <n v="1"/>
    <n v="23"/>
    <s v="Debit Card"/>
    <s v="Female"/>
    <n v="4"/>
    <n v="5"/>
    <x v="2"/>
    <n v="2"/>
    <x v="0"/>
    <n v="3"/>
    <x v="1"/>
    <n v="17"/>
    <n v="2"/>
    <n v="2"/>
    <n v="4"/>
    <n v="150.53"/>
    <x v="1"/>
    <x v="0"/>
  </r>
  <r>
    <n v="53298"/>
    <x v="0"/>
    <n v="13"/>
    <x v="0"/>
    <n v="3"/>
    <n v="18"/>
    <s v="E wallet"/>
    <s v="Female"/>
    <n v="3"/>
    <n v="4"/>
    <x v="4"/>
    <n v="2"/>
    <x v="1"/>
    <n v="3"/>
    <x v="1"/>
    <n v="19"/>
    <n v="1"/>
    <n v="8"/>
    <n v="8"/>
    <n v="201.54"/>
    <x v="2"/>
    <x v="0"/>
  </r>
  <r>
    <n v="53299"/>
    <x v="0"/>
    <n v="19"/>
    <x v="0"/>
    <n v="3"/>
    <n v="9"/>
    <s v="Credit Card"/>
    <s v="Male"/>
    <n v="3"/>
    <n v="4"/>
    <x v="0"/>
    <n v="2"/>
    <x v="0"/>
    <n v="6"/>
    <x v="1"/>
    <n v="17"/>
    <n v="1"/>
    <n v="8"/>
    <n v="4"/>
    <n v="176.6"/>
    <x v="2"/>
    <x v="0"/>
  </r>
  <r>
    <n v="53300"/>
    <x v="1"/>
    <n v="17"/>
    <x v="0"/>
    <n v="1"/>
    <n v="21"/>
    <s v="Debit Card"/>
    <s v="Male"/>
    <n v="4"/>
    <n v="4"/>
    <x v="5"/>
    <n v="5"/>
    <x v="1"/>
    <n v="8"/>
    <x v="1"/>
    <n v="15"/>
    <n v="2"/>
    <n v="2"/>
    <n v="1"/>
    <n v="296.58999999999997"/>
    <x v="2"/>
    <x v="2"/>
  </r>
  <r>
    <n v="53301"/>
    <x v="1"/>
    <n v="1"/>
    <x v="0"/>
    <n v="1"/>
    <n v="12"/>
    <s v="Cash on Delivery"/>
    <s v="Male"/>
    <n v="3"/>
    <n v="5"/>
    <x v="4"/>
    <n v="2"/>
    <x v="2"/>
    <n v="3"/>
    <x v="0"/>
    <n v="17"/>
    <n v="1"/>
    <n v="2"/>
    <n v="9"/>
    <n v="253.07999999999998"/>
    <x v="0"/>
    <x v="2"/>
  </r>
  <r>
    <n v="53302"/>
    <x v="1"/>
    <n v="9"/>
    <x v="0"/>
    <n v="1"/>
    <n v="14"/>
    <s v="UPI"/>
    <s v="Male"/>
    <n v="3"/>
    <n v="4"/>
    <x v="4"/>
    <n v="3"/>
    <x v="0"/>
    <n v="5"/>
    <x v="1"/>
    <n v="22"/>
    <n v="1"/>
    <n v="2"/>
    <n v="3"/>
    <n v="227.21"/>
    <x v="1"/>
    <x v="0"/>
  </r>
  <r>
    <n v="53303"/>
    <x v="1"/>
    <n v="2"/>
    <x v="0"/>
    <n v="3"/>
    <n v="9"/>
    <s v="E wallet"/>
    <s v="Female"/>
    <n v="3"/>
    <n v="4"/>
    <x v="0"/>
    <n v="4"/>
    <x v="1"/>
    <n v="3"/>
    <x v="0"/>
    <n v="21"/>
    <n v="8"/>
    <n v="8"/>
    <n v="6"/>
    <n v="172.79"/>
    <x v="0"/>
    <x v="0"/>
  </r>
  <r>
    <n v="53304"/>
    <x v="1"/>
    <n v="8"/>
    <x v="0"/>
    <n v="2"/>
    <n v="10"/>
    <s v="UPI"/>
    <s v="Male"/>
    <n v="3"/>
    <n v="4"/>
    <x v="2"/>
    <n v="2"/>
    <x v="1"/>
    <n v="2"/>
    <x v="1"/>
    <n v="20"/>
    <n v="2"/>
    <n v="2"/>
    <n v="3"/>
    <n v="162.37"/>
    <x v="1"/>
    <x v="0"/>
  </r>
  <r>
    <n v="53305"/>
    <x v="0"/>
    <n v="1"/>
    <x v="2"/>
    <n v="1"/>
    <n v="12"/>
    <s v="Credit Card"/>
    <s v="Female"/>
    <n v="3"/>
    <n v="5"/>
    <x v="2"/>
    <n v="3"/>
    <x v="1"/>
    <n v="3"/>
    <x v="0"/>
    <n v="15"/>
    <n v="1"/>
    <n v="2"/>
    <n v="8"/>
    <n v="148.66"/>
    <x v="0"/>
    <x v="1"/>
  </r>
  <r>
    <n v="53306"/>
    <x v="1"/>
    <n v="1"/>
    <x v="2"/>
    <n v="1"/>
    <n v="10"/>
    <s v="Credit Card"/>
    <s v="Male"/>
    <n v="3"/>
    <n v="4"/>
    <x v="2"/>
    <n v="2"/>
    <x v="1"/>
    <n v="3"/>
    <x v="1"/>
    <n v="12"/>
    <n v="2"/>
    <n v="2"/>
    <n v="1"/>
    <n v="142.06"/>
    <x v="0"/>
    <x v="1"/>
  </r>
  <r>
    <n v="53307"/>
    <x v="1"/>
    <n v="25"/>
    <x v="0"/>
    <n v="3"/>
    <n v="33"/>
    <s v="E wallet"/>
    <s v="Female"/>
    <n v="4"/>
    <n v="4"/>
    <x v="5"/>
    <n v="3"/>
    <x v="1"/>
    <n v="4"/>
    <x v="1"/>
    <n v="15"/>
    <n v="1"/>
    <n v="5"/>
    <n v="18"/>
    <n v="288.07"/>
    <x v="3"/>
    <x v="2"/>
  </r>
  <r>
    <n v="53308"/>
    <x v="1"/>
    <n v="18"/>
    <x v="0"/>
    <n v="1"/>
    <n v="11"/>
    <s v="Credit Card"/>
    <s v="Male"/>
    <n v="3"/>
    <n v="4"/>
    <x v="0"/>
    <n v="4"/>
    <x v="0"/>
    <n v="11"/>
    <x v="1"/>
    <n v="13"/>
    <n v="2"/>
    <n v="3"/>
    <n v="4"/>
    <n v="184.33"/>
    <x v="2"/>
    <x v="0"/>
  </r>
  <r>
    <n v="53309"/>
    <x v="1"/>
    <n v="1"/>
    <x v="0"/>
    <n v="1"/>
    <n v="9"/>
    <s v="Credit Card"/>
    <s v="Male"/>
    <n v="4"/>
    <n v="2"/>
    <x v="2"/>
    <n v="5"/>
    <x v="0"/>
    <n v="9"/>
    <x v="1"/>
    <n v="14"/>
    <n v="2"/>
    <n v="2"/>
    <n v="2"/>
    <n v="159.24"/>
    <x v="0"/>
    <x v="0"/>
  </r>
  <r>
    <n v="53310"/>
    <x v="1"/>
    <n v="7"/>
    <x v="0"/>
    <n v="3"/>
    <n v="7"/>
    <s v="Credit Card"/>
    <s v="Male"/>
    <n v="3"/>
    <n v="2"/>
    <x v="0"/>
    <n v="5"/>
    <x v="2"/>
    <n v="3"/>
    <x v="1"/>
    <n v="23"/>
    <n v="1"/>
    <n v="2"/>
    <n v="9"/>
    <n v="165.37"/>
    <x v="1"/>
    <x v="0"/>
  </r>
  <r>
    <n v="53311"/>
    <x v="1"/>
    <n v="9"/>
    <x v="0"/>
    <n v="1"/>
    <n v="34"/>
    <s v="Credit Card"/>
    <s v="Female"/>
    <n v="3"/>
    <n v="5"/>
    <x v="2"/>
    <n v="5"/>
    <x v="0"/>
    <n v="3"/>
    <x v="1"/>
    <n v="12"/>
    <n v="2"/>
    <n v="2"/>
    <n v="2"/>
    <n v="150.59"/>
    <x v="1"/>
    <x v="0"/>
  </r>
  <r>
    <n v="53312"/>
    <x v="1"/>
    <n v="10"/>
    <x v="0"/>
    <n v="3"/>
    <n v="7"/>
    <s v="Debit Card"/>
    <s v="Male"/>
    <n v="3"/>
    <n v="4"/>
    <x v="0"/>
    <n v="2"/>
    <x v="1"/>
    <n v="3"/>
    <x v="0"/>
    <n v="15"/>
    <n v="3"/>
    <n v="5"/>
    <n v="12"/>
    <n v="187.01"/>
    <x v="1"/>
    <x v="0"/>
  </r>
  <r>
    <n v="53313"/>
    <x v="1"/>
    <n v="6"/>
    <x v="0"/>
    <n v="3"/>
    <n v="20"/>
    <s v="Debit Card"/>
    <s v="Male"/>
    <n v="4"/>
    <n v="4"/>
    <x v="0"/>
    <n v="2"/>
    <x v="2"/>
    <n v="4"/>
    <x v="1"/>
    <n v="12"/>
    <n v="1"/>
    <n v="2"/>
    <n v="4"/>
    <n v="169.03"/>
    <x v="0"/>
    <x v="0"/>
  </r>
  <r>
    <n v="53314"/>
    <x v="1"/>
    <n v="4"/>
    <x v="2"/>
    <n v="1"/>
    <n v="12"/>
    <s v="Debit Card"/>
    <s v="Male"/>
    <n v="4"/>
    <n v="5"/>
    <x v="2"/>
    <n v="2"/>
    <x v="2"/>
    <n v="11"/>
    <x v="1"/>
    <n v="13"/>
    <n v="1"/>
    <n v="2"/>
    <n v="4"/>
    <n v="162.61000000000001"/>
    <x v="0"/>
    <x v="0"/>
  </r>
  <r>
    <n v="53315"/>
    <x v="1"/>
    <n v="27"/>
    <x v="0"/>
    <n v="3"/>
    <n v="14"/>
    <s v="E wallet"/>
    <s v="Female"/>
    <n v="4"/>
    <n v="5"/>
    <x v="4"/>
    <n v="2"/>
    <x v="1"/>
    <n v="9"/>
    <x v="0"/>
    <n v="19"/>
    <n v="1"/>
    <n v="2"/>
    <n v="5"/>
    <n v="234.33999999999997"/>
    <x v="3"/>
    <x v="0"/>
  </r>
  <r>
    <n v="53316"/>
    <x v="1"/>
    <n v="19"/>
    <x v="0"/>
    <n v="3"/>
    <n v="16"/>
    <s v="E wallet"/>
    <s v="Male"/>
    <n v="4"/>
    <n v="4"/>
    <x v="4"/>
    <n v="5"/>
    <x v="2"/>
    <n v="6"/>
    <x v="0"/>
    <n v="13"/>
    <n v="2"/>
    <n v="2"/>
    <n v="3"/>
    <n v="232.61"/>
    <x v="2"/>
    <x v="0"/>
  </r>
  <r>
    <n v="53317"/>
    <x v="1"/>
    <n v="6"/>
    <x v="0"/>
    <n v="1"/>
    <n v="15"/>
    <s v="Credit Card"/>
    <s v="Female"/>
    <n v="4"/>
    <n v="2"/>
    <x v="0"/>
    <n v="3"/>
    <x v="1"/>
    <n v="7"/>
    <x v="1"/>
    <n v="13"/>
    <n v="2"/>
    <n v="2"/>
    <n v="4"/>
    <n v="176.75"/>
    <x v="0"/>
    <x v="0"/>
  </r>
  <r>
    <n v="53318"/>
    <x v="1"/>
    <n v="26"/>
    <x v="2"/>
    <n v="1"/>
    <n v="32"/>
    <s v="Credit Card"/>
    <s v="Female"/>
    <n v="3"/>
    <n v="5"/>
    <x v="5"/>
    <n v="2"/>
    <x v="1"/>
    <n v="5"/>
    <x v="1"/>
    <n v="23"/>
    <n v="1"/>
    <n v="2"/>
    <n v="1"/>
    <n v="263.26"/>
    <x v="3"/>
    <x v="2"/>
  </r>
  <r>
    <n v="53319"/>
    <x v="1"/>
    <n v="11"/>
    <x v="0"/>
    <n v="3"/>
    <n v="23"/>
    <s v="E wallet"/>
    <s v="Male"/>
    <n v="4"/>
    <n v="5"/>
    <x v="0"/>
    <n v="3"/>
    <x v="2"/>
    <n v="6"/>
    <x v="1"/>
    <n v="20"/>
    <n v="2"/>
    <n v="2"/>
    <n v="1"/>
    <n v="188.34"/>
    <x v="1"/>
    <x v="0"/>
  </r>
  <r>
    <n v="53320"/>
    <x v="1"/>
    <n v="2"/>
    <x v="0"/>
    <n v="2"/>
    <n v="15"/>
    <s v="Credit Card"/>
    <s v="Male"/>
    <n v="4"/>
    <n v="5"/>
    <x v="2"/>
    <n v="2"/>
    <x v="2"/>
    <n v="3"/>
    <x v="1"/>
    <n v="14"/>
    <n v="1"/>
    <n v="2"/>
    <n v="5"/>
    <n v="174.36"/>
    <x v="0"/>
    <x v="0"/>
  </r>
  <r>
    <n v="53321"/>
    <x v="1"/>
    <n v="1"/>
    <x v="0"/>
    <n v="1"/>
    <n v="7"/>
    <s v="Debit Card"/>
    <s v="Male"/>
    <n v="3"/>
    <n v="5"/>
    <x v="0"/>
    <n v="2"/>
    <x v="1"/>
    <n v="8"/>
    <x v="1"/>
    <n v="23"/>
    <n v="3"/>
    <n v="3"/>
    <n v="3"/>
    <n v="172.75"/>
    <x v="0"/>
    <x v="0"/>
  </r>
  <r>
    <n v="53322"/>
    <x v="1"/>
    <n v="18"/>
    <x v="0"/>
    <n v="1"/>
    <n v="15"/>
    <s v="Debit Card"/>
    <s v="Male"/>
    <n v="4"/>
    <n v="2"/>
    <x v="2"/>
    <n v="2"/>
    <x v="1"/>
    <n v="4"/>
    <x v="0"/>
    <n v="25"/>
    <n v="2"/>
    <n v="2"/>
    <n v="3"/>
    <n v="153.18"/>
    <x v="2"/>
    <x v="0"/>
  </r>
  <r>
    <n v="53323"/>
    <x v="1"/>
    <n v="16"/>
    <x v="2"/>
    <n v="1"/>
    <n v="9"/>
    <s v="Credit Card"/>
    <s v="Male"/>
    <n v="3"/>
    <n v="4"/>
    <x v="2"/>
    <n v="2"/>
    <x v="0"/>
    <n v="7"/>
    <x v="0"/>
    <n v="15"/>
    <n v="1"/>
    <n v="3"/>
    <n v="3"/>
    <n v="150.15"/>
    <x v="2"/>
    <x v="0"/>
  </r>
  <r>
    <n v="53324"/>
    <x v="1"/>
    <n v="10"/>
    <x v="1"/>
    <n v="2"/>
    <n v="15"/>
    <s v="Debit Card"/>
    <s v="Male"/>
    <n v="4"/>
    <n v="5"/>
    <x v="2"/>
    <n v="5"/>
    <x v="1"/>
    <n v="2"/>
    <x v="1"/>
    <n v="22"/>
    <n v="2"/>
    <n v="2"/>
    <n v="4"/>
    <n v="148.41999999999999"/>
    <x v="1"/>
    <x v="1"/>
  </r>
  <r>
    <n v="53325"/>
    <x v="1"/>
    <n v="1"/>
    <x v="0"/>
    <n v="3"/>
    <n v="10"/>
    <s v="UPI"/>
    <s v="Male"/>
    <n v="4"/>
    <n v="4"/>
    <x v="0"/>
    <n v="5"/>
    <x v="1"/>
    <n v="3"/>
    <x v="0"/>
    <n v="19"/>
    <n v="2"/>
    <n v="2"/>
    <n v="4"/>
    <n v="166.94"/>
    <x v="0"/>
    <x v="0"/>
  </r>
  <r>
    <n v="53326"/>
    <x v="1"/>
    <n v="9"/>
    <x v="0"/>
    <n v="1"/>
    <n v="16"/>
    <s v="Debit Card"/>
    <s v="Female"/>
    <n v="4"/>
    <n v="5"/>
    <x v="4"/>
    <n v="3"/>
    <x v="1"/>
    <n v="3"/>
    <x v="0"/>
    <n v="21"/>
    <n v="3"/>
    <n v="2"/>
    <n v="16"/>
    <n v="231.85000000000002"/>
    <x v="1"/>
    <x v="0"/>
  </r>
  <r>
    <n v="53327"/>
    <x v="0"/>
    <n v="1"/>
    <x v="2"/>
    <n v="1"/>
    <n v="32"/>
    <s v="Debit Card"/>
    <s v="Female"/>
    <n v="4"/>
    <n v="4"/>
    <x v="2"/>
    <n v="4"/>
    <x v="2"/>
    <n v="3"/>
    <x v="0"/>
    <n v="20"/>
    <n v="1"/>
    <n v="8"/>
    <n v="9"/>
    <n v="145.22"/>
    <x v="0"/>
    <x v="1"/>
  </r>
  <r>
    <n v="53328"/>
    <x v="1"/>
    <n v="6"/>
    <x v="2"/>
    <n v="1"/>
    <n v="7"/>
    <s v="Debit Card"/>
    <s v="Male"/>
    <n v="4"/>
    <n v="4"/>
    <x v="2"/>
    <n v="2"/>
    <x v="2"/>
    <n v="2"/>
    <x v="1"/>
    <n v="13"/>
    <n v="1"/>
    <n v="2"/>
    <n v="3"/>
    <n v="148.13999999999999"/>
    <x v="0"/>
    <x v="1"/>
  </r>
  <r>
    <n v="53329"/>
    <x v="1"/>
    <n v="1"/>
    <x v="0"/>
    <n v="3"/>
    <n v="11"/>
    <s v="E wallet"/>
    <s v="Male"/>
    <n v="3"/>
    <n v="5"/>
    <x v="0"/>
    <n v="5"/>
    <x v="1"/>
    <n v="3"/>
    <x v="1"/>
    <n v="13"/>
    <n v="2"/>
    <n v="2"/>
    <n v="4"/>
    <n v="167.56"/>
    <x v="0"/>
    <x v="0"/>
  </r>
  <r>
    <n v="53330"/>
    <x v="1"/>
    <n v="23"/>
    <x v="0"/>
    <n v="1"/>
    <n v="7"/>
    <s v="COD"/>
    <s v="Female"/>
    <n v="3"/>
    <n v="4"/>
    <x v="2"/>
    <n v="5"/>
    <x v="1"/>
    <n v="4"/>
    <x v="1"/>
    <n v="17"/>
    <n v="2"/>
    <n v="2"/>
    <n v="3"/>
    <n v="160.80000000000001"/>
    <x v="2"/>
    <x v="0"/>
  </r>
  <r>
    <n v="53331"/>
    <x v="1"/>
    <n v="1"/>
    <x v="2"/>
    <n v="1"/>
    <n v="11"/>
    <s v="Debit Card"/>
    <s v="Male"/>
    <n v="3"/>
    <n v="5"/>
    <x v="2"/>
    <n v="2"/>
    <x v="1"/>
    <n v="2"/>
    <x v="1"/>
    <n v="18"/>
    <n v="1"/>
    <n v="4"/>
    <n v="5"/>
    <n v="156.62"/>
    <x v="0"/>
    <x v="0"/>
  </r>
  <r>
    <n v="53332"/>
    <x v="1"/>
    <n v="6"/>
    <x v="2"/>
    <n v="3"/>
    <n v="12"/>
    <s v="Debit Card"/>
    <s v="Male"/>
    <n v="3"/>
    <n v="4"/>
    <x v="0"/>
    <n v="4"/>
    <x v="1"/>
    <n v="3"/>
    <x v="1"/>
    <n v="15"/>
    <n v="3"/>
    <n v="6"/>
    <n v="4"/>
    <n v="190.24"/>
    <x v="0"/>
    <x v="0"/>
  </r>
  <r>
    <n v="53333"/>
    <x v="1"/>
    <n v="12"/>
    <x v="0"/>
    <n v="3"/>
    <n v="16"/>
    <s v="E wallet"/>
    <s v="Male"/>
    <n v="4"/>
    <n v="5"/>
    <x v="2"/>
    <n v="4"/>
    <x v="1"/>
    <n v="2"/>
    <x v="1"/>
    <n v="20"/>
    <n v="1"/>
    <n v="2"/>
    <n v="3"/>
    <n v="153.99"/>
    <x v="1"/>
    <x v="0"/>
  </r>
  <r>
    <n v="53334"/>
    <x v="1"/>
    <n v="16"/>
    <x v="0"/>
    <n v="1"/>
    <n v="10"/>
    <s v="Debit Card"/>
    <s v="Female"/>
    <n v="4"/>
    <n v="2"/>
    <x v="0"/>
    <n v="2"/>
    <x v="1"/>
    <n v="4"/>
    <x v="0"/>
    <n v="14"/>
    <n v="1"/>
    <n v="2"/>
    <n v="4"/>
    <n v="177.31"/>
    <x v="2"/>
    <x v="0"/>
  </r>
  <r>
    <n v="53335"/>
    <x v="1"/>
    <n v="5"/>
    <x v="1"/>
    <n v="1"/>
    <n v="18"/>
    <s v="Debit Card"/>
    <s v="Male"/>
    <n v="3"/>
    <n v="4"/>
    <x v="2"/>
    <n v="2"/>
    <x v="1"/>
    <n v="5"/>
    <x v="0"/>
    <n v="20"/>
    <n v="2"/>
    <n v="2"/>
    <n v="3"/>
    <n v="148.56"/>
    <x v="0"/>
    <x v="1"/>
  </r>
  <r>
    <n v="53336"/>
    <x v="0"/>
    <n v="1"/>
    <x v="0"/>
    <n v="3"/>
    <n v="7"/>
    <s v="Credit Card"/>
    <s v="Female"/>
    <n v="3"/>
    <n v="5"/>
    <x v="2"/>
    <n v="3"/>
    <x v="2"/>
    <n v="8"/>
    <x v="0"/>
    <n v="20"/>
    <n v="1"/>
    <n v="2"/>
    <n v="3"/>
    <n v="153"/>
    <x v="0"/>
    <x v="0"/>
  </r>
  <r>
    <n v="53337"/>
    <x v="1"/>
    <n v="27"/>
    <x v="0"/>
    <n v="3"/>
    <n v="15"/>
    <s v="E wallet"/>
    <s v="Male"/>
    <n v="4"/>
    <n v="4"/>
    <x v="5"/>
    <n v="2"/>
    <x v="1"/>
    <n v="7"/>
    <x v="1"/>
    <n v="15"/>
    <n v="1"/>
    <n v="2"/>
    <n v="3"/>
    <n v="243.36"/>
    <x v="3"/>
    <x v="0"/>
  </r>
  <r>
    <n v="53338"/>
    <x v="1"/>
    <n v="9"/>
    <x v="0"/>
    <n v="1"/>
    <n v="32"/>
    <s v="Cash on Delivery"/>
    <s v="Male"/>
    <n v="4"/>
    <n v="5"/>
    <x v="4"/>
    <n v="4"/>
    <x v="1"/>
    <n v="5"/>
    <x v="1"/>
    <n v="17"/>
    <n v="4"/>
    <n v="2"/>
    <n v="9"/>
    <n v="234.02999999999997"/>
    <x v="1"/>
    <x v="0"/>
  </r>
  <r>
    <n v="53339"/>
    <x v="1"/>
    <n v="11"/>
    <x v="2"/>
    <n v="3"/>
    <n v="28"/>
    <s v="Credit Card"/>
    <s v="Female"/>
    <n v="3"/>
    <n v="4"/>
    <x v="2"/>
    <n v="2"/>
    <x v="1"/>
    <n v="7"/>
    <x v="1"/>
    <n v="16"/>
    <n v="2"/>
    <n v="2"/>
    <n v="1"/>
    <n v="154.72999999999999"/>
    <x v="1"/>
    <x v="0"/>
  </r>
  <r>
    <n v="53340"/>
    <x v="1"/>
    <n v="27"/>
    <x v="0"/>
    <n v="1"/>
    <n v="30"/>
    <s v="Debit Card"/>
    <s v="Female"/>
    <n v="4"/>
    <n v="4"/>
    <x v="5"/>
    <n v="2"/>
    <x v="0"/>
    <n v="8"/>
    <x v="1"/>
    <n v="19"/>
    <n v="1"/>
    <n v="4"/>
    <n v="9"/>
    <n v="267.75"/>
    <x v="3"/>
    <x v="2"/>
  </r>
  <r>
    <n v="53341"/>
    <x v="1"/>
    <n v="17"/>
    <x v="2"/>
    <n v="1"/>
    <n v="7"/>
    <s v="Debit Card"/>
    <s v="Female"/>
    <n v="3"/>
    <n v="4"/>
    <x v="0"/>
    <n v="2"/>
    <x v="1"/>
    <n v="6"/>
    <x v="1"/>
    <n v="14"/>
    <n v="2"/>
    <n v="3"/>
    <n v="3"/>
    <n v="180.62"/>
    <x v="2"/>
    <x v="0"/>
  </r>
  <r>
    <n v="53342"/>
    <x v="1"/>
    <n v="21"/>
    <x v="0"/>
    <n v="3"/>
    <n v="9"/>
    <s v="E wallet"/>
    <s v="Female"/>
    <n v="3"/>
    <n v="4"/>
    <x v="0"/>
    <n v="2"/>
    <x v="1"/>
    <n v="2"/>
    <x v="0"/>
    <n v="23"/>
    <n v="6"/>
    <n v="8"/>
    <n v="8"/>
    <n v="170.37"/>
    <x v="2"/>
    <x v="0"/>
  </r>
  <r>
    <n v="53343"/>
    <x v="1"/>
    <n v="11"/>
    <x v="2"/>
    <n v="3"/>
    <n v="26"/>
    <s v="Credit Card"/>
    <s v="Male"/>
    <n v="3"/>
    <n v="4"/>
    <x v="4"/>
    <n v="4"/>
    <x v="0"/>
    <n v="3"/>
    <x v="0"/>
    <n v="14"/>
    <n v="1"/>
    <n v="2"/>
    <n v="10"/>
    <n v="201.42"/>
    <x v="1"/>
    <x v="0"/>
  </r>
  <r>
    <n v="53344"/>
    <x v="1"/>
    <n v="24"/>
    <x v="2"/>
    <n v="1"/>
    <n v="9"/>
    <s v="Debit Card"/>
    <s v="Male"/>
    <n v="4"/>
    <n v="4"/>
    <x v="5"/>
    <n v="5"/>
    <x v="2"/>
    <n v="3"/>
    <x v="1"/>
    <n v="15"/>
    <n v="14"/>
    <n v="15"/>
    <n v="8"/>
    <n v="304.24"/>
    <x v="2"/>
    <x v="2"/>
  </r>
  <r>
    <n v="53345"/>
    <x v="1"/>
    <n v="13"/>
    <x v="0"/>
    <n v="2"/>
    <n v="9"/>
    <s v="Debit Card"/>
    <s v="Female"/>
    <n v="3"/>
    <n v="5"/>
    <x v="0"/>
    <n v="2"/>
    <x v="1"/>
    <n v="10"/>
    <x v="1"/>
    <n v="12"/>
    <n v="1"/>
    <n v="2"/>
    <n v="5"/>
    <n v="177.04"/>
    <x v="2"/>
    <x v="0"/>
  </r>
  <r>
    <n v="53346"/>
    <x v="1"/>
    <n v="7"/>
    <x v="1"/>
    <n v="2"/>
    <n v="10"/>
    <s v="UPI"/>
    <s v="Male"/>
    <n v="3"/>
    <n v="4"/>
    <x v="2"/>
    <n v="4"/>
    <x v="2"/>
    <n v="5"/>
    <x v="0"/>
    <n v="12"/>
    <n v="1"/>
    <n v="2"/>
    <n v="4"/>
    <n v="147.77000000000001"/>
    <x v="1"/>
    <x v="1"/>
  </r>
  <r>
    <n v="53347"/>
    <x v="0"/>
    <n v="1"/>
    <x v="0"/>
    <n v="1"/>
    <n v="32"/>
    <s v="Debit Card"/>
    <s v="Male"/>
    <n v="3"/>
    <n v="4"/>
    <x v="2"/>
    <n v="2"/>
    <x v="0"/>
    <n v="3"/>
    <x v="0"/>
    <n v="25"/>
    <n v="2"/>
    <n v="2"/>
    <n v="2"/>
    <n v="152.94999999999999"/>
    <x v="0"/>
    <x v="0"/>
  </r>
  <r>
    <n v="53348"/>
    <x v="1"/>
    <n v="3"/>
    <x v="0"/>
    <n v="1"/>
    <n v="14"/>
    <s v="Credit Card"/>
    <s v="Female"/>
    <n v="4"/>
    <n v="5"/>
    <x v="2"/>
    <n v="2"/>
    <x v="2"/>
    <n v="8"/>
    <x v="1"/>
    <n v="15"/>
    <n v="2"/>
    <n v="2"/>
    <n v="4"/>
    <n v="150.32"/>
    <x v="0"/>
    <x v="0"/>
  </r>
  <r>
    <n v="53349"/>
    <x v="1"/>
    <n v="18"/>
    <x v="0"/>
    <n v="1"/>
    <n v="16"/>
    <s v="Debit Card"/>
    <s v="Male"/>
    <n v="4"/>
    <n v="4"/>
    <x v="2"/>
    <n v="5"/>
    <x v="1"/>
    <n v="3"/>
    <x v="0"/>
    <n v="14"/>
    <n v="3"/>
    <n v="8"/>
    <n v="2"/>
    <n v="150.59"/>
    <x v="2"/>
    <x v="0"/>
  </r>
  <r>
    <n v="53350"/>
    <x v="1"/>
    <n v="2"/>
    <x v="0"/>
    <n v="3"/>
    <n v="12"/>
    <s v="Credit Card"/>
    <s v="Male"/>
    <n v="4"/>
    <n v="4"/>
    <x v="0"/>
    <n v="2"/>
    <x v="0"/>
    <n v="3"/>
    <x v="1"/>
    <n v="15"/>
    <n v="2"/>
    <n v="2"/>
    <n v="3"/>
    <n v="174.08"/>
    <x v="0"/>
    <x v="0"/>
  </r>
  <r>
    <n v="53351"/>
    <x v="0"/>
    <n v="21"/>
    <x v="2"/>
    <n v="1"/>
    <n v="9"/>
    <s v="Debit Card"/>
    <s v="Male"/>
    <n v="3"/>
    <n v="5"/>
    <x v="2"/>
    <n v="2"/>
    <x v="2"/>
    <n v="11"/>
    <x v="0"/>
    <n v="15"/>
    <n v="1"/>
    <n v="2"/>
    <n v="1"/>
    <n v="148.80000000000001"/>
    <x v="2"/>
    <x v="1"/>
  </r>
  <r>
    <n v="53352"/>
    <x v="1"/>
    <n v="17"/>
    <x v="0"/>
    <n v="1"/>
    <n v="15"/>
    <s v="Debit Card"/>
    <s v="Female"/>
    <n v="3"/>
    <n v="4"/>
    <x v="0"/>
    <n v="4"/>
    <x v="2"/>
    <n v="6"/>
    <x v="1"/>
    <n v="22"/>
    <n v="2"/>
    <n v="2"/>
    <n v="1"/>
    <n v="172.65"/>
    <x v="2"/>
    <x v="0"/>
  </r>
  <r>
    <n v="53353"/>
    <x v="0"/>
    <n v="1"/>
    <x v="1"/>
    <n v="3"/>
    <n v="9"/>
    <s v="Credit Card"/>
    <s v="Female"/>
    <n v="3"/>
    <n v="5"/>
    <x v="2"/>
    <n v="3"/>
    <x v="0"/>
    <n v="3"/>
    <x v="1"/>
    <n v="14"/>
    <n v="1"/>
    <n v="2"/>
    <n v="3"/>
    <n v="145.44"/>
    <x v="0"/>
    <x v="1"/>
  </r>
  <r>
    <n v="53354"/>
    <x v="0"/>
    <n v="1"/>
    <x v="0"/>
    <n v="1"/>
    <n v="25"/>
    <s v="UPI"/>
    <s v="Female"/>
    <n v="4"/>
    <n v="4"/>
    <x v="2"/>
    <n v="2"/>
    <x v="0"/>
    <n v="3"/>
    <x v="1"/>
    <n v="20"/>
    <n v="2"/>
    <n v="2"/>
    <n v="1"/>
    <n v="151.93"/>
    <x v="0"/>
    <x v="0"/>
  </r>
  <r>
    <n v="53355"/>
    <x v="1"/>
    <n v="10"/>
    <x v="0"/>
    <n v="1"/>
    <n v="21"/>
    <s v="Debit Card"/>
    <s v="Male"/>
    <n v="4"/>
    <n v="4"/>
    <x v="0"/>
    <n v="2"/>
    <x v="1"/>
    <n v="2"/>
    <x v="0"/>
    <n v="18"/>
    <n v="5"/>
    <n v="5"/>
    <n v="12"/>
    <n v="190.86"/>
    <x v="1"/>
    <x v="0"/>
  </r>
  <r>
    <n v="53356"/>
    <x v="1"/>
    <n v="21"/>
    <x v="0"/>
    <n v="3"/>
    <n v="9"/>
    <s v="Debit Card"/>
    <s v="Female"/>
    <n v="4"/>
    <n v="5"/>
    <x v="2"/>
    <n v="2"/>
    <x v="0"/>
    <n v="3"/>
    <x v="0"/>
    <n v="19"/>
    <n v="2"/>
    <n v="2"/>
    <n v="3"/>
    <n v="157.94"/>
    <x v="2"/>
    <x v="0"/>
  </r>
  <r>
    <n v="53357"/>
    <x v="0"/>
    <n v="1"/>
    <x v="0"/>
    <n v="1"/>
    <n v="10"/>
    <s v="Debit Card"/>
    <s v="Female"/>
    <n v="3"/>
    <n v="4"/>
    <x v="0"/>
    <n v="3"/>
    <x v="1"/>
    <n v="2"/>
    <x v="0"/>
    <n v="20"/>
    <n v="2"/>
    <n v="2"/>
    <n v="3"/>
    <n v="166.71"/>
    <x v="0"/>
    <x v="0"/>
  </r>
  <r>
    <n v="53358"/>
    <x v="0"/>
    <n v="5"/>
    <x v="0"/>
    <n v="1"/>
    <n v="9"/>
    <s v="Debit Card"/>
    <s v="Female"/>
    <n v="3"/>
    <n v="6"/>
    <x v="2"/>
    <n v="2"/>
    <x v="2"/>
    <n v="6"/>
    <x v="0"/>
    <n v="14"/>
    <n v="1"/>
    <n v="2"/>
    <n v="1"/>
    <n v="152.78"/>
    <x v="0"/>
    <x v="0"/>
  </r>
  <r>
    <n v="53359"/>
    <x v="1"/>
    <n v="2"/>
    <x v="1"/>
    <n v="1"/>
    <n v="16"/>
    <s v="Credit Card"/>
    <s v="Female"/>
    <n v="4"/>
    <n v="4"/>
    <x v="2"/>
    <n v="3"/>
    <x v="2"/>
    <n v="7"/>
    <x v="1"/>
    <n v="19"/>
    <n v="3"/>
    <n v="3"/>
    <n v="3"/>
    <n v="148.77000000000001"/>
    <x v="0"/>
    <x v="1"/>
  </r>
  <r>
    <n v="53360"/>
    <x v="0"/>
    <n v="3"/>
    <x v="1"/>
    <n v="1"/>
    <n v="13"/>
    <s v="Credit Card"/>
    <s v="Male"/>
    <n v="4"/>
    <n v="4"/>
    <x v="2"/>
    <n v="5"/>
    <x v="1"/>
    <n v="9"/>
    <x v="0"/>
    <n v="22"/>
    <n v="2"/>
    <n v="3"/>
    <n v="3"/>
    <n v="149.04"/>
    <x v="0"/>
    <x v="1"/>
  </r>
  <r>
    <n v="53361"/>
    <x v="1"/>
    <n v="1"/>
    <x v="1"/>
    <n v="1"/>
    <n v="11"/>
    <s v="Debit Card"/>
    <s v="Female"/>
    <n v="4"/>
    <n v="4"/>
    <x v="2"/>
    <n v="3"/>
    <x v="0"/>
    <n v="3"/>
    <x v="1"/>
    <n v="20"/>
    <n v="2"/>
    <n v="2"/>
    <n v="1"/>
    <n v="148.18"/>
    <x v="0"/>
    <x v="1"/>
  </r>
  <r>
    <n v="53362"/>
    <x v="1"/>
    <n v="8"/>
    <x v="1"/>
    <n v="1"/>
    <n v="17"/>
    <s v="Debit Card"/>
    <s v="Male"/>
    <n v="3"/>
    <n v="4"/>
    <x v="2"/>
    <n v="4"/>
    <x v="2"/>
    <n v="3"/>
    <x v="1"/>
    <n v="15"/>
    <n v="2"/>
    <n v="2"/>
    <n v="1"/>
    <n v="145.08000000000001"/>
    <x v="1"/>
    <x v="1"/>
  </r>
  <r>
    <n v="53363"/>
    <x v="1"/>
    <n v="16"/>
    <x v="0"/>
    <n v="3"/>
    <n v="21"/>
    <s v="Credit Card"/>
    <s v="Female"/>
    <n v="4"/>
    <n v="5"/>
    <x v="0"/>
    <n v="3"/>
    <x v="0"/>
    <n v="9"/>
    <x v="1"/>
    <n v="18"/>
    <n v="1"/>
    <n v="2"/>
    <n v="4"/>
    <n v="187.44"/>
    <x v="2"/>
    <x v="0"/>
  </r>
  <r>
    <n v="53364"/>
    <x v="1"/>
    <n v="7"/>
    <x v="0"/>
    <n v="1"/>
    <n v="7"/>
    <s v="UPI"/>
    <s v="Male"/>
    <n v="4"/>
    <n v="5"/>
    <x v="2"/>
    <n v="5"/>
    <x v="0"/>
    <n v="5"/>
    <x v="0"/>
    <n v="12"/>
    <n v="1"/>
    <n v="2"/>
    <n v="3"/>
    <n v="152.99"/>
    <x v="1"/>
    <x v="0"/>
  </r>
  <r>
    <n v="53365"/>
    <x v="1"/>
    <n v="31"/>
    <x v="0"/>
    <n v="1"/>
    <n v="12"/>
    <s v="Cash on Delivery"/>
    <s v="Female"/>
    <n v="3"/>
    <n v="5"/>
    <x v="4"/>
    <n v="4"/>
    <x v="2"/>
    <n v="4"/>
    <x v="0"/>
    <n v="14"/>
    <n v="2"/>
    <n v="2"/>
    <n v="3"/>
    <n v="230.52"/>
    <x v="3"/>
    <x v="0"/>
  </r>
  <r>
    <n v="53366"/>
    <x v="1"/>
    <n v="5"/>
    <x v="1"/>
    <n v="3"/>
    <n v="14"/>
    <s v="Debit Card"/>
    <s v="Male"/>
    <n v="3"/>
    <n v="5"/>
    <x v="2"/>
    <n v="3"/>
    <x v="1"/>
    <n v="5"/>
    <x v="1"/>
    <n v="16"/>
    <n v="4"/>
    <n v="6"/>
    <n v="3"/>
    <n v="148.29"/>
    <x v="0"/>
    <x v="1"/>
  </r>
  <r>
    <n v="53367"/>
    <x v="1"/>
    <n v="9"/>
    <x v="0"/>
    <n v="1"/>
    <n v="28"/>
    <s v="Debit Card"/>
    <s v="Female"/>
    <n v="3"/>
    <n v="4"/>
    <x v="0"/>
    <n v="2"/>
    <x v="1"/>
    <n v="3"/>
    <x v="0"/>
    <n v="26"/>
    <n v="1"/>
    <n v="2"/>
    <n v="8"/>
    <n v="165.14"/>
    <x v="1"/>
    <x v="0"/>
  </r>
  <r>
    <n v="53368"/>
    <x v="1"/>
    <n v="23"/>
    <x v="0"/>
    <n v="1"/>
    <n v="15"/>
    <s v="UPI"/>
    <s v="Female"/>
    <n v="3"/>
    <n v="4"/>
    <x v="4"/>
    <n v="4"/>
    <x v="1"/>
    <n v="6"/>
    <x v="1"/>
    <n v="12"/>
    <n v="1"/>
    <n v="2"/>
    <n v="8"/>
    <n v="199.03"/>
    <x v="2"/>
    <x v="0"/>
  </r>
  <r>
    <n v="53369"/>
    <x v="1"/>
    <n v="22"/>
    <x v="1"/>
    <n v="1"/>
    <n v="27"/>
    <s v="Credit Card"/>
    <s v="Male"/>
    <n v="3"/>
    <n v="4"/>
    <x v="2"/>
    <n v="3"/>
    <x v="1"/>
    <n v="6"/>
    <x v="1"/>
    <n v="18"/>
    <n v="1"/>
    <n v="2"/>
    <n v="1"/>
    <n v="147.59"/>
    <x v="2"/>
    <x v="1"/>
  </r>
  <r>
    <n v="53370"/>
    <x v="1"/>
    <n v="5"/>
    <x v="2"/>
    <n v="3"/>
    <n v="27"/>
    <s v="E wallet"/>
    <s v="Female"/>
    <n v="3"/>
    <n v="4"/>
    <x v="0"/>
    <n v="3"/>
    <x v="1"/>
    <n v="3"/>
    <x v="1"/>
    <n v="14"/>
    <n v="2"/>
    <n v="2"/>
    <n v="1"/>
    <n v="194.32"/>
    <x v="0"/>
    <x v="0"/>
  </r>
  <r>
    <n v="53371"/>
    <x v="1"/>
    <n v="10"/>
    <x v="0"/>
    <n v="1"/>
    <n v="14"/>
    <s v="UPI"/>
    <s v="Male"/>
    <n v="4"/>
    <n v="4"/>
    <x v="2"/>
    <n v="2"/>
    <x v="0"/>
    <n v="4"/>
    <x v="1"/>
    <n v="19"/>
    <n v="1"/>
    <n v="2"/>
    <n v="2"/>
    <n v="171.78"/>
    <x v="1"/>
    <x v="0"/>
  </r>
  <r>
    <n v="53372"/>
    <x v="1"/>
    <n v="12"/>
    <x v="0"/>
    <n v="1"/>
    <n v="7"/>
    <s v="Cash on Delivery"/>
    <s v="Female"/>
    <n v="4"/>
    <n v="4"/>
    <x v="4"/>
    <n v="5"/>
    <x v="1"/>
    <n v="3"/>
    <x v="1"/>
    <n v="14"/>
    <n v="4"/>
    <n v="6"/>
    <n v="12"/>
    <n v="260.82"/>
    <x v="1"/>
    <x v="2"/>
  </r>
  <r>
    <n v="53373"/>
    <x v="1"/>
    <n v="6"/>
    <x v="2"/>
    <n v="1"/>
    <n v="7"/>
    <s v="Debit Card"/>
    <s v="Female"/>
    <n v="4"/>
    <n v="5"/>
    <x v="2"/>
    <n v="4"/>
    <x v="1"/>
    <n v="8"/>
    <x v="1"/>
    <n v="21"/>
    <n v="2"/>
    <n v="2"/>
    <n v="3"/>
    <n v="148.32"/>
    <x v="0"/>
    <x v="1"/>
  </r>
  <r>
    <n v="53374"/>
    <x v="0"/>
    <n v="1"/>
    <x v="1"/>
    <n v="3"/>
    <n v="26"/>
    <s v="E wallet"/>
    <s v="Male"/>
    <n v="3"/>
    <n v="5"/>
    <x v="2"/>
    <n v="4"/>
    <x v="1"/>
    <n v="3"/>
    <x v="0"/>
    <n v="19"/>
    <n v="1"/>
    <n v="2"/>
    <n v="1"/>
    <n v="149.13"/>
    <x v="0"/>
    <x v="1"/>
  </r>
  <r>
    <n v="53375"/>
    <x v="1"/>
    <n v="14"/>
    <x v="0"/>
    <n v="3"/>
    <n v="17"/>
    <s v="E wallet"/>
    <s v="Male"/>
    <n v="4"/>
    <n v="5"/>
    <x v="4"/>
    <n v="4"/>
    <x v="2"/>
    <n v="4"/>
    <x v="1"/>
    <n v="13"/>
    <n v="2"/>
    <n v="2"/>
    <n v="3"/>
    <n v="222.05"/>
    <x v="2"/>
    <x v="0"/>
  </r>
  <r>
    <n v="53376"/>
    <x v="1"/>
    <n v="1"/>
    <x v="2"/>
    <n v="3"/>
    <n v="7"/>
    <s v="Credit Card"/>
    <s v="Male"/>
    <n v="3"/>
    <n v="5"/>
    <x v="0"/>
    <n v="5"/>
    <x v="0"/>
    <n v="3"/>
    <x v="1"/>
    <n v="13"/>
    <n v="2"/>
    <n v="2"/>
    <n v="8"/>
    <n v="167.94"/>
    <x v="0"/>
    <x v="0"/>
  </r>
  <r>
    <n v="53377"/>
    <x v="1"/>
    <n v="15"/>
    <x v="0"/>
    <n v="1"/>
    <n v="13"/>
    <s v="Credit Card"/>
    <s v="Male"/>
    <n v="3"/>
    <n v="4"/>
    <x v="2"/>
    <n v="5"/>
    <x v="0"/>
    <n v="4"/>
    <x v="0"/>
    <n v="14"/>
    <n v="2"/>
    <n v="3"/>
    <n v="18"/>
    <n v="172.21"/>
    <x v="2"/>
    <x v="0"/>
  </r>
  <r>
    <n v="53378"/>
    <x v="1"/>
    <n v="10"/>
    <x v="0"/>
    <n v="1"/>
    <n v="9"/>
    <s v="Credit Card"/>
    <s v="Male"/>
    <n v="4"/>
    <n v="4"/>
    <x v="2"/>
    <n v="3"/>
    <x v="0"/>
    <n v="6"/>
    <x v="1"/>
    <n v="22"/>
    <n v="3"/>
    <n v="4"/>
    <n v="10"/>
    <n v="150.19"/>
    <x v="1"/>
    <x v="0"/>
  </r>
  <r>
    <n v="53379"/>
    <x v="0"/>
    <n v="1"/>
    <x v="1"/>
    <n v="3"/>
    <n v="28"/>
    <s v="UPI"/>
    <s v="Male"/>
    <n v="3"/>
    <n v="5"/>
    <x v="2"/>
    <n v="4"/>
    <x v="0"/>
    <n v="3"/>
    <x v="0"/>
    <n v="14"/>
    <n v="1"/>
    <n v="2"/>
    <n v="1"/>
    <n v="146.21"/>
    <x v="0"/>
    <x v="1"/>
  </r>
  <r>
    <n v="53380"/>
    <x v="0"/>
    <n v="1"/>
    <x v="0"/>
    <n v="1"/>
    <n v="11"/>
    <s v="COD"/>
    <s v="Male"/>
    <n v="3"/>
    <n v="4"/>
    <x v="2"/>
    <n v="5"/>
    <x v="0"/>
    <n v="3"/>
    <x v="1"/>
    <n v="20"/>
    <n v="2"/>
    <n v="2"/>
    <n v="1"/>
    <n v="154.72999999999999"/>
    <x v="0"/>
    <x v="0"/>
  </r>
  <r>
    <n v="53381"/>
    <x v="1"/>
    <n v="5"/>
    <x v="0"/>
    <n v="1"/>
    <n v="19"/>
    <s v="Credit Card"/>
    <s v="Female"/>
    <n v="3"/>
    <n v="4"/>
    <x v="0"/>
    <n v="2"/>
    <x v="1"/>
    <n v="2"/>
    <x v="0"/>
    <n v="12"/>
    <n v="1"/>
    <n v="9"/>
    <n v="6"/>
    <n v="183.55"/>
    <x v="0"/>
    <x v="0"/>
  </r>
  <r>
    <n v="53382"/>
    <x v="1"/>
    <n v="14"/>
    <x v="2"/>
    <n v="1"/>
    <n v="16"/>
    <s v="Credit Card"/>
    <s v="Male"/>
    <n v="3"/>
    <n v="4"/>
    <x v="2"/>
    <n v="4"/>
    <x v="2"/>
    <n v="10"/>
    <x v="0"/>
    <n v="15"/>
    <n v="1"/>
    <n v="2"/>
    <n v="1"/>
    <n v="161.16999999999999"/>
    <x v="2"/>
    <x v="0"/>
  </r>
  <r>
    <n v="53383"/>
    <x v="1"/>
    <n v="6"/>
    <x v="0"/>
    <n v="1"/>
    <n v="10"/>
    <s v="Credit Card"/>
    <s v="Female"/>
    <n v="4"/>
    <n v="4"/>
    <x v="0"/>
    <n v="5"/>
    <x v="1"/>
    <n v="3"/>
    <x v="1"/>
    <n v="13"/>
    <n v="7"/>
    <n v="7"/>
    <n v="4"/>
    <n v="192.25"/>
    <x v="0"/>
    <x v="0"/>
  </r>
  <r>
    <n v="53384"/>
    <x v="0"/>
    <n v="1"/>
    <x v="0"/>
    <n v="3"/>
    <n v="10"/>
    <s v="Debit Card"/>
    <s v="Male"/>
    <n v="3"/>
    <n v="5"/>
    <x v="4"/>
    <n v="2"/>
    <x v="1"/>
    <n v="3"/>
    <x v="0"/>
    <n v="12"/>
    <n v="4"/>
    <n v="4"/>
    <n v="3"/>
    <n v="228.25"/>
    <x v="0"/>
    <x v="0"/>
  </r>
  <r>
    <n v="53385"/>
    <x v="1"/>
    <n v="7"/>
    <x v="0"/>
    <n v="1"/>
    <n v="7"/>
    <s v="Debit Card"/>
    <s v="Female"/>
    <n v="3"/>
    <n v="5"/>
    <x v="0"/>
    <n v="2"/>
    <x v="0"/>
    <n v="2"/>
    <x v="1"/>
    <n v="15"/>
    <n v="1"/>
    <n v="2"/>
    <n v="5"/>
    <n v="194.49"/>
    <x v="1"/>
    <x v="0"/>
  </r>
  <r>
    <n v="53386"/>
    <x v="0"/>
    <n v="1"/>
    <x v="0"/>
    <n v="3"/>
    <n v="7"/>
    <s v="Debit Card"/>
    <s v="Male"/>
    <n v="3"/>
    <n v="5"/>
    <x v="4"/>
    <n v="3"/>
    <x v="1"/>
    <n v="7"/>
    <x v="1"/>
    <n v="12"/>
    <n v="2"/>
    <n v="12"/>
    <n v="3"/>
    <n v="231.08999999999997"/>
    <x v="0"/>
    <x v="0"/>
  </r>
  <r>
    <n v="53387"/>
    <x v="1"/>
    <n v="19"/>
    <x v="2"/>
    <n v="1"/>
    <n v="11"/>
    <s v="Debit Card"/>
    <s v="Male"/>
    <n v="3"/>
    <n v="4"/>
    <x v="0"/>
    <n v="4"/>
    <x v="1"/>
    <n v="3"/>
    <x v="1"/>
    <n v="13"/>
    <n v="2"/>
    <n v="2"/>
    <n v="9"/>
    <n v="169.47"/>
    <x v="2"/>
    <x v="0"/>
  </r>
  <r>
    <n v="53388"/>
    <x v="1"/>
    <n v="3"/>
    <x v="2"/>
    <n v="3"/>
    <n v="27"/>
    <s v="COD"/>
    <s v="Female"/>
    <n v="3"/>
    <n v="4"/>
    <x v="2"/>
    <n v="2"/>
    <x v="1"/>
    <n v="3"/>
    <x v="1"/>
    <n v="16"/>
    <n v="1"/>
    <n v="2"/>
    <n v="3"/>
    <n v="146.57"/>
    <x v="0"/>
    <x v="1"/>
  </r>
  <r>
    <n v="53389"/>
    <x v="1"/>
    <n v="9"/>
    <x v="0"/>
    <n v="3"/>
    <n v="25"/>
    <s v="Credit Card"/>
    <s v="Female"/>
    <n v="3"/>
    <n v="4"/>
    <x v="0"/>
    <n v="3"/>
    <x v="1"/>
    <n v="3"/>
    <x v="1"/>
    <n v="17"/>
    <n v="2"/>
    <n v="2"/>
    <n v="1"/>
    <n v="171.01"/>
    <x v="1"/>
    <x v="0"/>
  </r>
  <r>
    <n v="53390"/>
    <x v="1"/>
    <n v="26"/>
    <x v="0"/>
    <n v="1"/>
    <n v="7"/>
    <s v="Debit Card"/>
    <s v="Male"/>
    <n v="4"/>
    <n v="4"/>
    <x v="5"/>
    <n v="2"/>
    <x v="1"/>
    <n v="4"/>
    <x v="1"/>
    <n v="15"/>
    <n v="8"/>
    <n v="8"/>
    <n v="9"/>
    <n v="295.99"/>
    <x v="3"/>
    <x v="2"/>
  </r>
  <r>
    <n v="53391"/>
    <x v="0"/>
    <n v="21"/>
    <x v="0"/>
    <n v="1"/>
    <n v="9"/>
    <s v="COD"/>
    <s v="Male"/>
    <n v="3"/>
    <n v="4"/>
    <x v="2"/>
    <n v="3"/>
    <x v="0"/>
    <n v="6"/>
    <x v="1"/>
    <n v="25"/>
    <n v="2"/>
    <n v="2"/>
    <n v="1"/>
    <n v="149.79"/>
    <x v="2"/>
    <x v="1"/>
  </r>
  <r>
    <n v="53392"/>
    <x v="1"/>
    <n v="27"/>
    <x v="0"/>
    <n v="3"/>
    <n v="9"/>
    <s v="Credit Card"/>
    <s v="Male"/>
    <n v="3"/>
    <n v="4"/>
    <x v="5"/>
    <n v="3"/>
    <x v="2"/>
    <n v="8"/>
    <x v="1"/>
    <n v="14"/>
    <n v="1"/>
    <n v="16"/>
    <n v="3"/>
    <n v="273.52"/>
    <x v="3"/>
    <x v="2"/>
  </r>
  <r>
    <n v="53393"/>
    <x v="1"/>
    <n v="4"/>
    <x v="0"/>
    <n v="3"/>
    <n v="15"/>
    <s v="UPI"/>
    <s v="Male"/>
    <n v="4"/>
    <n v="4"/>
    <x v="4"/>
    <n v="3"/>
    <x v="2"/>
    <n v="7"/>
    <x v="1"/>
    <n v="12"/>
    <n v="5"/>
    <n v="8"/>
    <n v="8"/>
    <n v="197.64"/>
    <x v="0"/>
    <x v="0"/>
  </r>
  <r>
    <n v="53394"/>
    <x v="1"/>
    <n v="12"/>
    <x v="2"/>
    <n v="3"/>
    <n v="17"/>
    <s v="COD"/>
    <s v="Female"/>
    <n v="3"/>
    <n v="4"/>
    <x v="0"/>
    <n v="2"/>
    <x v="0"/>
    <n v="3"/>
    <x v="0"/>
    <n v="14"/>
    <n v="1"/>
    <n v="2"/>
    <n v="4"/>
    <n v="181.66"/>
    <x v="1"/>
    <x v="0"/>
  </r>
  <r>
    <n v="53395"/>
    <x v="1"/>
    <n v="9"/>
    <x v="0"/>
    <n v="3"/>
    <n v="10"/>
    <s v="Debit Card"/>
    <s v="Male"/>
    <n v="4"/>
    <n v="4"/>
    <x v="4"/>
    <n v="2"/>
    <x v="2"/>
    <n v="8"/>
    <x v="1"/>
    <n v="14"/>
    <n v="1"/>
    <n v="2"/>
    <n v="9"/>
    <n v="203.23"/>
    <x v="1"/>
    <x v="0"/>
  </r>
  <r>
    <n v="53396"/>
    <x v="1"/>
    <n v="13"/>
    <x v="0"/>
    <n v="3"/>
    <n v="9"/>
    <s v="Debit Card"/>
    <s v="Male"/>
    <n v="3"/>
    <n v="2"/>
    <x v="4"/>
    <n v="3"/>
    <x v="0"/>
    <n v="2"/>
    <x v="1"/>
    <n v="19"/>
    <n v="2"/>
    <n v="2"/>
    <n v="8"/>
    <n v="203.8"/>
    <x v="2"/>
    <x v="0"/>
  </r>
  <r>
    <n v="53397"/>
    <x v="0"/>
    <n v="4"/>
    <x v="2"/>
    <n v="3"/>
    <n v="31"/>
    <s v="Debit Card"/>
    <s v="Female"/>
    <n v="4"/>
    <n v="2"/>
    <x v="5"/>
    <n v="4"/>
    <x v="0"/>
    <n v="6"/>
    <x v="0"/>
    <n v="17"/>
    <n v="2"/>
    <n v="2"/>
    <n v="1"/>
    <n v="256.94"/>
    <x v="0"/>
    <x v="2"/>
  </r>
  <r>
    <n v="53398"/>
    <x v="1"/>
    <n v="21"/>
    <x v="2"/>
    <n v="1"/>
    <n v="23"/>
    <s v="Credit Card"/>
    <s v="Male"/>
    <n v="4"/>
    <n v="2"/>
    <x v="0"/>
    <n v="3"/>
    <x v="2"/>
    <n v="3"/>
    <x v="0"/>
    <n v="20"/>
    <n v="1"/>
    <n v="3"/>
    <n v="8"/>
    <n v="175.67"/>
    <x v="2"/>
    <x v="0"/>
  </r>
  <r>
    <n v="53399"/>
    <x v="1"/>
    <n v="10"/>
    <x v="2"/>
    <n v="3"/>
    <n v="15"/>
    <s v="COD"/>
    <s v="Male"/>
    <n v="3"/>
    <n v="4"/>
    <x v="0"/>
    <n v="2"/>
    <x v="2"/>
    <n v="6"/>
    <x v="1"/>
    <n v="14"/>
    <n v="2"/>
    <n v="2"/>
    <n v="8"/>
    <n v="175.79"/>
    <x v="1"/>
    <x v="0"/>
  </r>
  <r>
    <n v="53400"/>
    <x v="0"/>
    <n v="1"/>
    <x v="2"/>
    <n v="1"/>
    <n v="16"/>
    <s v="Credit Card"/>
    <s v="Male"/>
    <n v="3"/>
    <n v="5"/>
    <x v="2"/>
    <n v="5"/>
    <x v="0"/>
    <n v="2"/>
    <x v="0"/>
    <n v="23"/>
    <n v="2"/>
    <n v="2"/>
    <n v="3"/>
    <n v="148.21"/>
    <x v="0"/>
    <x v="1"/>
  </r>
  <r>
    <n v="53401"/>
    <x v="1"/>
    <n v="7"/>
    <x v="2"/>
    <n v="3"/>
    <n v="24"/>
    <s v="Debit Card"/>
    <s v="Male"/>
    <n v="3"/>
    <n v="4"/>
    <x v="5"/>
    <n v="3"/>
    <x v="0"/>
    <n v="3"/>
    <x v="1"/>
    <n v="15"/>
    <n v="6"/>
    <n v="7"/>
    <n v="1"/>
    <n v="299.44"/>
    <x v="1"/>
    <x v="2"/>
  </r>
  <r>
    <n v="53402"/>
    <x v="0"/>
    <n v="1"/>
    <x v="1"/>
    <n v="1"/>
    <n v="17"/>
    <s v="Debit Card"/>
    <s v="Female"/>
    <n v="4"/>
    <n v="5"/>
    <x v="2"/>
    <n v="5"/>
    <x v="0"/>
    <n v="8"/>
    <x v="0"/>
    <n v="21"/>
    <n v="2"/>
    <n v="2"/>
    <n v="1"/>
    <n v="149.04"/>
    <x v="0"/>
    <x v="1"/>
  </r>
  <r>
    <n v="53403"/>
    <x v="1"/>
    <n v="7"/>
    <x v="0"/>
    <n v="1"/>
    <n v="20"/>
    <s v="Debit Card"/>
    <s v="Female"/>
    <n v="3"/>
    <n v="4"/>
    <x v="2"/>
    <n v="2"/>
    <x v="0"/>
    <n v="5"/>
    <x v="1"/>
    <n v="19"/>
    <n v="2"/>
    <n v="2"/>
    <n v="3"/>
    <n v="159.52000000000001"/>
    <x v="1"/>
    <x v="0"/>
  </r>
  <r>
    <n v="53404"/>
    <x v="1"/>
    <n v="19"/>
    <x v="1"/>
    <n v="1"/>
    <n v="7"/>
    <s v="Credit Card"/>
    <s v="Female"/>
    <n v="4"/>
    <n v="4"/>
    <x v="2"/>
    <n v="2"/>
    <x v="2"/>
    <n v="5"/>
    <x v="1"/>
    <n v="15"/>
    <n v="1"/>
    <n v="2"/>
    <n v="3"/>
    <n v="147.69999999999999"/>
    <x v="2"/>
    <x v="1"/>
  </r>
  <r>
    <n v="53405"/>
    <x v="1"/>
    <n v="24"/>
    <x v="0"/>
    <n v="1"/>
    <n v="7"/>
    <s v="Credit Card"/>
    <s v="Male"/>
    <n v="4"/>
    <n v="4"/>
    <x v="5"/>
    <n v="2"/>
    <x v="2"/>
    <n v="11"/>
    <x v="1"/>
    <n v="15"/>
    <n v="1"/>
    <n v="2"/>
    <n v="4"/>
    <n v="298.99"/>
    <x v="2"/>
    <x v="2"/>
  </r>
  <r>
    <n v="53406"/>
    <x v="1"/>
    <n v="7"/>
    <x v="2"/>
    <n v="1"/>
    <n v="7"/>
    <s v="UPI"/>
    <s v="Female"/>
    <n v="3"/>
    <n v="2"/>
    <x v="0"/>
    <n v="4"/>
    <x v="1"/>
    <n v="3"/>
    <x v="0"/>
    <n v="14"/>
    <n v="1"/>
    <n v="2"/>
    <n v="3"/>
    <n v="179.88"/>
    <x v="1"/>
    <x v="0"/>
  </r>
  <r>
    <n v="53407"/>
    <x v="1"/>
    <n v="15"/>
    <x v="2"/>
    <n v="1"/>
    <n v="16"/>
    <s v="Credit Card"/>
    <s v="Male"/>
    <n v="4"/>
    <n v="4"/>
    <x v="3"/>
    <n v="3"/>
    <x v="2"/>
    <n v="4"/>
    <x v="1"/>
    <n v="15"/>
    <n v="2"/>
    <n v="2"/>
    <n v="12"/>
    <n v="319.19"/>
    <x v="2"/>
    <x v="2"/>
  </r>
  <r>
    <n v="53408"/>
    <x v="1"/>
    <n v="1"/>
    <x v="0"/>
    <n v="1"/>
    <n v="23"/>
    <s v="COD"/>
    <s v="Female"/>
    <n v="3"/>
    <n v="4"/>
    <x v="2"/>
    <n v="4"/>
    <x v="1"/>
    <n v="11"/>
    <x v="1"/>
    <n v="15"/>
    <n v="3"/>
    <n v="3"/>
    <n v="3"/>
    <n v="153.11000000000001"/>
    <x v="0"/>
    <x v="0"/>
  </r>
  <r>
    <n v="53409"/>
    <x v="1"/>
    <n v="19"/>
    <x v="2"/>
    <n v="1"/>
    <n v="30"/>
    <s v="Debit Card"/>
    <s v="Male"/>
    <n v="3"/>
    <n v="4"/>
    <x v="0"/>
    <n v="5"/>
    <x v="1"/>
    <n v="3"/>
    <x v="0"/>
    <n v="16"/>
    <n v="2"/>
    <n v="2"/>
    <n v="9"/>
    <n v="161.33000000000001"/>
    <x v="2"/>
    <x v="0"/>
  </r>
  <r>
    <n v="53410"/>
    <x v="1"/>
    <n v="21"/>
    <x v="0"/>
    <n v="3"/>
    <n v="11"/>
    <s v="Debit Card"/>
    <s v="Female"/>
    <n v="3"/>
    <n v="4"/>
    <x v="0"/>
    <n v="2"/>
    <x v="0"/>
    <n v="3"/>
    <x v="0"/>
    <n v="18"/>
    <n v="2"/>
    <n v="2"/>
    <n v="8"/>
    <n v="166.63"/>
    <x v="2"/>
    <x v="0"/>
  </r>
  <r>
    <n v="53411"/>
    <x v="0"/>
    <n v="1"/>
    <x v="1"/>
    <n v="1"/>
    <n v="29"/>
    <s v="Debit Card"/>
    <s v="Female"/>
    <n v="3"/>
    <n v="4"/>
    <x v="2"/>
    <n v="3"/>
    <x v="1"/>
    <n v="6"/>
    <x v="0"/>
    <n v="12"/>
    <n v="1"/>
    <n v="2"/>
    <n v="2"/>
    <n v="146.32"/>
    <x v="0"/>
    <x v="1"/>
  </r>
  <r>
    <n v="53412"/>
    <x v="1"/>
    <n v="24"/>
    <x v="0"/>
    <n v="1"/>
    <n v="31"/>
    <s v="Debit Card"/>
    <s v="Male"/>
    <n v="4"/>
    <n v="4"/>
    <x v="5"/>
    <n v="3"/>
    <x v="1"/>
    <n v="5"/>
    <x v="0"/>
    <n v="19"/>
    <n v="1"/>
    <n v="2"/>
    <n v="6"/>
    <n v="264.73"/>
    <x v="2"/>
    <x v="2"/>
  </r>
  <r>
    <n v="53413"/>
    <x v="1"/>
    <n v="12"/>
    <x v="2"/>
    <n v="1"/>
    <n v="17"/>
    <s v="Credit Card"/>
    <s v="Male"/>
    <n v="4"/>
    <n v="4"/>
    <x v="2"/>
    <n v="3"/>
    <x v="1"/>
    <n v="2"/>
    <x v="1"/>
    <n v="18"/>
    <n v="1"/>
    <n v="2"/>
    <n v="3"/>
    <n v="151.84"/>
    <x v="1"/>
    <x v="0"/>
  </r>
  <r>
    <n v="53414"/>
    <x v="1"/>
    <n v="20"/>
    <x v="0"/>
    <n v="1"/>
    <n v="14"/>
    <s v="Credit Card"/>
    <s v="Male"/>
    <n v="4"/>
    <n v="4"/>
    <x v="4"/>
    <n v="3"/>
    <x v="2"/>
    <n v="8"/>
    <x v="1"/>
    <n v="14"/>
    <n v="1"/>
    <n v="2"/>
    <n v="8"/>
    <n v="233.45"/>
    <x v="2"/>
    <x v="0"/>
  </r>
  <r>
    <n v="53415"/>
    <x v="1"/>
    <n v="1"/>
    <x v="0"/>
    <n v="1"/>
    <n v="24"/>
    <s v="Credit Card"/>
    <s v="Female"/>
    <n v="3"/>
    <n v="5"/>
    <x v="0"/>
    <n v="3"/>
    <x v="2"/>
    <n v="3"/>
    <x v="1"/>
    <n v="16"/>
    <n v="3"/>
    <n v="4"/>
    <n v="3"/>
    <n v="168.77"/>
    <x v="0"/>
    <x v="0"/>
  </r>
  <r>
    <n v="53416"/>
    <x v="0"/>
    <n v="1"/>
    <x v="0"/>
    <n v="1"/>
    <n v="21"/>
    <s v="UPI"/>
    <s v="Male"/>
    <n v="3"/>
    <n v="5"/>
    <x v="2"/>
    <n v="4"/>
    <x v="2"/>
    <n v="3"/>
    <x v="0"/>
    <n v="25"/>
    <n v="2"/>
    <n v="2"/>
    <n v="3"/>
    <n v="162.43"/>
    <x v="0"/>
    <x v="0"/>
  </r>
  <r>
    <n v="53417"/>
    <x v="1"/>
    <n v="5"/>
    <x v="2"/>
    <n v="1"/>
    <n v="7"/>
    <s v="Debit Card"/>
    <s v="Female"/>
    <n v="4"/>
    <n v="4"/>
    <x v="0"/>
    <n v="5"/>
    <x v="1"/>
    <n v="3"/>
    <x v="1"/>
    <n v="13"/>
    <n v="2"/>
    <n v="2"/>
    <n v="4"/>
    <n v="166.48"/>
    <x v="0"/>
    <x v="0"/>
  </r>
  <r>
    <n v="53418"/>
    <x v="1"/>
    <n v="1"/>
    <x v="2"/>
    <n v="1"/>
    <n v="12"/>
    <s v="Debit Card"/>
    <s v="Male"/>
    <n v="4"/>
    <n v="4"/>
    <x v="1"/>
    <n v="2"/>
    <x v="0"/>
    <n v="3"/>
    <x v="1"/>
    <n v="16"/>
    <n v="2"/>
    <n v="2"/>
    <n v="1"/>
    <n v="135.51"/>
    <x v="0"/>
    <x v="1"/>
  </r>
  <r>
    <n v="53419"/>
    <x v="1"/>
    <n v="28"/>
    <x v="0"/>
    <n v="1"/>
    <n v="24"/>
    <s v="Cash on Delivery"/>
    <s v="Female"/>
    <n v="3"/>
    <n v="4"/>
    <x v="4"/>
    <n v="3"/>
    <x v="1"/>
    <n v="10"/>
    <x v="1"/>
    <n v="12"/>
    <n v="2"/>
    <n v="2"/>
    <n v="9"/>
    <n v="232.39"/>
    <x v="3"/>
    <x v="0"/>
  </r>
  <r>
    <n v="53420"/>
    <x v="1"/>
    <n v="9"/>
    <x v="0"/>
    <n v="1"/>
    <n v="32"/>
    <s v="Credit Card"/>
    <s v="Female"/>
    <n v="3"/>
    <n v="4"/>
    <x v="4"/>
    <n v="3"/>
    <x v="2"/>
    <n v="3"/>
    <x v="0"/>
    <n v="12"/>
    <n v="3"/>
    <n v="11"/>
    <n v="3"/>
    <n v="228.88"/>
    <x v="1"/>
    <x v="0"/>
  </r>
  <r>
    <n v="53421"/>
    <x v="1"/>
    <n v="4"/>
    <x v="0"/>
    <n v="1"/>
    <n v="15"/>
    <s v="Debit Card"/>
    <s v="Female"/>
    <n v="4"/>
    <n v="2"/>
    <x v="4"/>
    <n v="5"/>
    <x v="1"/>
    <n v="2"/>
    <x v="0"/>
    <n v="13"/>
    <n v="1"/>
    <n v="2"/>
    <n v="8"/>
    <n v="239.16000000000003"/>
    <x v="0"/>
    <x v="0"/>
  </r>
  <r>
    <n v="53422"/>
    <x v="0"/>
    <n v="1"/>
    <x v="0"/>
    <n v="1"/>
    <n v="18"/>
    <s v="Credit Card"/>
    <s v="Female"/>
    <n v="4"/>
    <n v="5"/>
    <x v="2"/>
    <n v="5"/>
    <x v="0"/>
    <n v="3"/>
    <x v="0"/>
    <n v="16"/>
    <n v="1"/>
    <n v="2"/>
    <n v="1"/>
    <n v="151"/>
    <x v="0"/>
    <x v="0"/>
  </r>
  <r>
    <n v="53423"/>
    <x v="0"/>
    <n v="1"/>
    <x v="2"/>
    <n v="1"/>
    <n v="12"/>
    <s v="Credit Card"/>
    <s v="Female"/>
    <n v="3"/>
    <n v="4"/>
    <x v="2"/>
    <n v="4"/>
    <x v="0"/>
    <n v="2"/>
    <x v="1"/>
    <n v="18"/>
    <n v="1"/>
    <n v="2"/>
    <n v="3"/>
    <n v="149.22"/>
    <x v="0"/>
    <x v="1"/>
  </r>
  <r>
    <n v="53424"/>
    <x v="1"/>
    <n v="1"/>
    <x v="0"/>
    <n v="1"/>
    <n v="9"/>
    <s v="Credit Card"/>
    <s v="Male"/>
    <n v="3"/>
    <n v="2"/>
    <x v="0"/>
    <n v="2"/>
    <x v="1"/>
    <n v="3"/>
    <x v="1"/>
    <n v="13"/>
    <n v="2"/>
    <n v="2"/>
    <n v="4"/>
    <n v="179.72"/>
    <x v="0"/>
    <x v="0"/>
  </r>
  <r>
    <n v="53425"/>
    <x v="1"/>
    <n v="1"/>
    <x v="1"/>
    <n v="1"/>
    <n v="15"/>
    <s v="Debit Card"/>
    <s v="Male"/>
    <n v="4"/>
    <n v="6"/>
    <x v="2"/>
    <n v="5"/>
    <x v="1"/>
    <n v="3"/>
    <x v="1"/>
    <n v="16"/>
    <n v="2"/>
    <n v="2"/>
    <n v="2"/>
    <n v="149.51"/>
    <x v="0"/>
    <x v="1"/>
  </r>
  <r>
    <n v="53426"/>
    <x v="1"/>
    <n v="22"/>
    <x v="0"/>
    <n v="1"/>
    <n v="13"/>
    <s v="Debit Card"/>
    <s v="Male"/>
    <n v="4"/>
    <n v="5"/>
    <x v="0"/>
    <n v="3"/>
    <x v="0"/>
    <n v="4"/>
    <x v="1"/>
    <n v="14"/>
    <n v="1"/>
    <n v="3"/>
    <n v="3"/>
    <n v="167.4"/>
    <x v="2"/>
    <x v="0"/>
  </r>
  <r>
    <n v="53427"/>
    <x v="1"/>
    <n v="22"/>
    <x v="0"/>
    <n v="1"/>
    <n v="11"/>
    <s v="Debit Card"/>
    <s v="Male"/>
    <n v="4"/>
    <n v="5"/>
    <x v="4"/>
    <n v="3"/>
    <x v="0"/>
    <n v="9"/>
    <x v="1"/>
    <n v="15"/>
    <n v="2"/>
    <n v="2"/>
    <n v="9"/>
    <n v="234.99"/>
    <x v="2"/>
    <x v="0"/>
  </r>
  <r>
    <n v="53428"/>
    <x v="1"/>
    <n v="15"/>
    <x v="0"/>
    <n v="1"/>
    <n v="14"/>
    <s v="Credit Card"/>
    <s v="Female"/>
    <n v="3"/>
    <n v="4"/>
    <x v="0"/>
    <n v="3"/>
    <x v="0"/>
    <n v="8"/>
    <x v="1"/>
    <n v="15"/>
    <n v="2"/>
    <n v="3"/>
    <n v="2"/>
    <n v="175.03"/>
    <x v="2"/>
    <x v="0"/>
  </r>
  <r>
    <n v="53429"/>
    <x v="1"/>
    <n v="13"/>
    <x v="0"/>
    <n v="1"/>
    <n v="7"/>
    <s v="Debit Card"/>
    <s v="Female"/>
    <n v="4"/>
    <n v="5"/>
    <x v="5"/>
    <n v="2"/>
    <x v="1"/>
    <n v="3"/>
    <x v="1"/>
    <n v="17"/>
    <n v="1"/>
    <n v="2"/>
    <n v="9"/>
    <n v="252.42000000000002"/>
    <x v="2"/>
    <x v="2"/>
  </r>
  <r>
    <n v="53430"/>
    <x v="1"/>
    <n v="1"/>
    <x v="0"/>
    <n v="1"/>
    <n v="9"/>
    <s v="Debit Card"/>
    <s v="Female"/>
    <n v="3"/>
    <n v="4"/>
    <x v="0"/>
    <n v="2"/>
    <x v="1"/>
    <n v="2"/>
    <x v="1"/>
    <n v="19"/>
    <n v="1"/>
    <n v="3"/>
    <n v="3"/>
    <n v="167.27"/>
    <x v="0"/>
    <x v="0"/>
  </r>
  <r>
    <n v="53431"/>
    <x v="1"/>
    <n v="9"/>
    <x v="0"/>
    <n v="1"/>
    <n v="17"/>
    <s v="UPI"/>
    <s v="Male"/>
    <n v="3"/>
    <n v="4"/>
    <x v="2"/>
    <n v="2"/>
    <x v="2"/>
    <n v="3"/>
    <x v="1"/>
    <n v="21"/>
    <n v="2"/>
    <n v="2"/>
    <n v="3"/>
    <n v="164.17"/>
    <x v="1"/>
    <x v="0"/>
  </r>
  <r>
    <n v="53432"/>
    <x v="1"/>
    <n v="16"/>
    <x v="0"/>
    <n v="3"/>
    <n v="12"/>
    <s v="E wallet"/>
    <s v="Male"/>
    <n v="3"/>
    <n v="4"/>
    <x v="3"/>
    <n v="3"/>
    <x v="1"/>
    <n v="8"/>
    <x v="1"/>
    <n v="15"/>
    <n v="1"/>
    <n v="2"/>
    <n v="1"/>
    <n v="308.02999999999997"/>
    <x v="2"/>
    <x v="2"/>
  </r>
  <r>
    <n v="53433"/>
    <x v="1"/>
    <n v="24"/>
    <x v="1"/>
    <n v="1"/>
    <n v="16"/>
    <s v="Debit Card"/>
    <s v="Male"/>
    <n v="4"/>
    <n v="4"/>
    <x v="2"/>
    <n v="2"/>
    <x v="1"/>
    <n v="6"/>
    <x v="1"/>
    <n v="19"/>
    <n v="2"/>
    <n v="2"/>
    <n v="1"/>
    <n v="148.80000000000001"/>
    <x v="2"/>
    <x v="1"/>
  </r>
  <r>
    <n v="53434"/>
    <x v="1"/>
    <n v="31"/>
    <x v="0"/>
    <n v="1"/>
    <n v="9"/>
    <s v="Debit Card"/>
    <s v="Female"/>
    <n v="4"/>
    <n v="5"/>
    <x v="5"/>
    <n v="2"/>
    <x v="0"/>
    <n v="5"/>
    <x v="0"/>
    <n v="14"/>
    <n v="1"/>
    <n v="5"/>
    <n v="4"/>
    <n v="262.26"/>
    <x v="3"/>
    <x v="2"/>
  </r>
  <r>
    <n v="53435"/>
    <x v="0"/>
    <n v="1"/>
    <x v="0"/>
    <n v="1"/>
    <n v="18"/>
    <s v="Credit Card"/>
    <s v="Female"/>
    <n v="4"/>
    <n v="6"/>
    <x v="0"/>
    <n v="4"/>
    <x v="1"/>
    <n v="7"/>
    <x v="1"/>
    <n v="16"/>
    <n v="2"/>
    <n v="2"/>
    <n v="1"/>
    <n v="172.77"/>
    <x v="0"/>
    <x v="0"/>
  </r>
  <r>
    <n v="53436"/>
    <x v="1"/>
    <n v="29"/>
    <x v="2"/>
    <n v="1"/>
    <n v="25"/>
    <s v="Credit Card"/>
    <s v="Male"/>
    <n v="4"/>
    <n v="4"/>
    <x v="0"/>
    <n v="4"/>
    <x v="1"/>
    <n v="5"/>
    <x v="0"/>
    <n v="15"/>
    <n v="7"/>
    <n v="7"/>
    <n v="8"/>
    <n v="188.85"/>
    <x v="3"/>
    <x v="0"/>
  </r>
  <r>
    <n v="53437"/>
    <x v="1"/>
    <n v="15"/>
    <x v="2"/>
    <n v="1"/>
    <n v="14"/>
    <s v="Debit Card"/>
    <s v="Female"/>
    <n v="3"/>
    <n v="6"/>
    <x v="3"/>
    <n v="3"/>
    <x v="2"/>
    <n v="3"/>
    <x v="1"/>
    <n v="23"/>
    <n v="2"/>
    <n v="6"/>
    <n v="11"/>
    <n v="324.73"/>
    <x v="2"/>
    <x v="2"/>
  </r>
  <r>
    <n v="53438"/>
    <x v="1"/>
    <n v="12"/>
    <x v="0"/>
    <n v="3"/>
    <n v="10"/>
    <s v="Debit Card"/>
    <s v="Male"/>
    <n v="3"/>
    <n v="4"/>
    <x v="0"/>
    <n v="2"/>
    <x v="0"/>
    <n v="10"/>
    <x v="0"/>
    <n v="13"/>
    <n v="2"/>
    <n v="2"/>
    <n v="1"/>
    <n v="193.61"/>
    <x v="1"/>
    <x v="0"/>
  </r>
  <r>
    <n v="53439"/>
    <x v="0"/>
    <n v="1"/>
    <x v="2"/>
    <n v="3"/>
    <n v="36"/>
    <s v="Credit Card"/>
    <s v="Male"/>
    <n v="4"/>
    <n v="6"/>
    <x v="0"/>
    <n v="5"/>
    <x v="0"/>
    <n v="10"/>
    <x v="1"/>
    <n v="19"/>
    <n v="1"/>
    <n v="3"/>
    <n v="3"/>
    <n v="174.69"/>
    <x v="0"/>
    <x v="0"/>
  </r>
  <r>
    <n v="53440"/>
    <x v="0"/>
    <n v="16"/>
    <x v="0"/>
    <n v="3"/>
    <n v="9"/>
    <s v="E wallet"/>
    <s v="Female"/>
    <n v="3"/>
    <n v="6"/>
    <x v="3"/>
    <n v="2"/>
    <x v="1"/>
    <n v="3"/>
    <x v="1"/>
    <n v="16"/>
    <n v="6"/>
    <n v="7"/>
    <n v="10"/>
    <n v="323.45"/>
    <x v="2"/>
    <x v="2"/>
  </r>
  <r>
    <n v="53441"/>
    <x v="1"/>
    <n v="18"/>
    <x v="0"/>
    <n v="3"/>
    <n v="35"/>
    <s v="Credit Card"/>
    <s v="Female"/>
    <n v="3"/>
    <n v="2"/>
    <x v="5"/>
    <n v="2"/>
    <x v="1"/>
    <n v="5"/>
    <x v="0"/>
    <n v="19"/>
    <n v="2"/>
    <n v="2"/>
    <n v="12"/>
    <n v="258.2"/>
    <x v="2"/>
    <x v="2"/>
  </r>
  <r>
    <n v="53442"/>
    <x v="1"/>
    <n v="24"/>
    <x v="2"/>
    <n v="3"/>
    <n v="7"/>
    <s v="Debit Card"/>
    <s v="Female"/>
    <n v="4"/>
    <n v="4"/>
    <x v="0"/>
    <n v="3"/>
    <x v="1"/>
    <n v="2"/>
    <x v="1"/>
    <n v="13"/>
    <n v="2"/>
    <n v="2"/>
    <n v="14"/>
    <n v="188.47"/>
    <x v="2"/>
    <x v="0"/>
  </r>
  <r>
    <n v="53443"/>
    <x v="0"/>
    <n v="1"/>
    <x v="0"/>
    <n v="1"/>
    <n v="23"/>
    <s v="Debit Card"/>
    <s v="Female"/>
    <n v="3"/>
    <n v="2"/>
    <x v="2"/>
    <n v="5"/>
    <x v="0"/>
    <n v="3"/>
    <x v="1"/>
    <n v="17"/>
    <n v="16"/>
    <n v="16"/>
    <n v="15"/>
    <n v="152.43"/>
    <x v="0"/>
    <x v="0"/>
  </r>
  <r>
    <n v="53444"/>
    <x v="1"/>
    <n v="13"/>
    <x v="2"/>
    <n v="1"/>
    <n v="29"/>
    <s v="Credit Card"/>
    <s v="Female"/>
    <n v="3"/>
    <n v="4"/>
    <x v="4"/>
    <n v="5"/>
    <x v="0"/>
    <n v="3"/>
    <x v="0"/>
    <n v="14"/>
    <n v="2"/>
    <n v="2"/>
    <n v="9"/>
    <n v="233.8"/>
    <x v="2"/>
    <x v="0"/>
  </r>
  <r>
    <n v="53445"/>
    <x v="1"/>
    <n v="7"/>
    <x v="2"/>
    <n v="3"/>
    <n v="15"/>
    <s v="Debit Card"/>
    <s v="Female"/>
    <n v="3"/>
    <n v="5"/>
    <x v="2"/>
    <n v="2"/>
    <x v="0"/>
    <n v="2"/>
    <x v="1"/>
    <n v="20"/>
    <n v="3"/>
    <n v="3"/>
    <n v="3"/>
    <n v="148.41999999999999"/>
    <x v="1"/>
    <x v="1"/>
  </r>
  <r>
    <n v="53446"/>
    <x v="1"/>
    <n v="19"/>
    <x v="0"/>
    <n v="3"/>
    <n v="18"/>
    <s v="Debit Card"/>
    <s v="Female"/>
    <n v="3"/>
    <n v="4"/>
    <x v="5"/>
    <n v="2"/>
    <x v="1"/>
    <n v="5"/>
    <x v="1"/>
    <n v="15"/>
    <n v="2"/>
    <n v="2"/>
    <n v="2"/>
    <n v="301.5"/>
    <x v="2"/>
    <x v="2"/>
  </r>
  <r>
    <n v="53447"/>
    <x v="1"/>
    <n v="6"/>
    <x v="2"/>
    <n v="1"/>
    <n v="36"/>
    <s v="Credit Card"/>
    <s v="Female"/>
    <n v="4"/>
    <n v="4"/>
    <x v="2"/>
    <n v="3"/>
    <x v="0"/>
    <n v="11"/>
    <x v="1"/>
    <n v="13"/>
    <n v="6"/>
    <n v="8"/>
    <n v="8"/>
    <n v="165.25"/>
    <x v="0"/>
    <x v="0"/>
  </r>
  <r>
    <n v="53448"/>
    <x v="1"/>
    <n v="8"/>
    <x v="0"/>
    <n v="3"/>
    <n v="7"/>
    <s v="E wallet"/>
    <s v="Male"/>
    <n v="4"/>
    <n v="2"/>
    <x v="0"/>
    <n v="2"/>
    <x v="2"/>
    <n v="2"/>
    <x v="1"/>
    <n v="12"/>
    <n v="2"/>
    <n v="2"/>
    <n v="3"/>
    <n v="222.25"/>
    <x v="1"/>
    <x v="0"/>
  </r>
  <r>
    <n v="53449"/>
    <x v="1"/>
    <n v="31"/>
    <x v="0"/>
    <n v="3"/>
    <n v="7"/>
    <s v="Cash on Delivery"/>
    <s v="Male"/>
    <n v="4"/>
    <n v="4"/>
    <x v="4"/>
    <n v="2"/>
    <x v="1"/>
    <n v="5"/>
    <x v="0"/>
    <n v="15"/>
    <n v="1"/>
    <n v="2"/>
    <n v="5"/>
    <n v="244.04000000000002"/>
    <x v="3"/>
    <x v="0"/>
  </r>
  <r>
    <n v="53450"/>
    <x v="1"/>
    <n v="19"/>
    <x v="1"/>
    <n v="2"/>
    <n v="31"/>
    <s v="Credit Card"/>
    <s v="Male"/>
    <n v="3"/>
    <n v="4"/>
    <x v="2"/>
    <n v="4"/>
    <x v="0"/>
    <n v="3"/>
    <x v="1"/>
    <n v="17"/>
    <n v="1"/>
    <n v="2"/>
    <n v="5"/>
    <n v="146.77000000000001"/>
    <x v="2"/>
    <x v="1"/>
  </r>
  <r>
    <n v="53451"/>
    <x v="1"/>
    <n v="27"/>
    <x v="2"/>
    <n v="3"/>
    <n v="9"/>
    <s v="E wallet"/>
    <s v="Female"/>
    <n v="3"/>
    <n v="5"/>
    <x v="4"/>
    <n v="4"/>
    <x v="1"/>
    <n v="4"/>
    <x v="1"/>
    <n v="13"/>
    <n v="1"/>
    <n v="7"/>
    <n v="13"/>
    <n v="200.25"/>
    <x v="3"/>
    <x v="0"/>
  </r>
  <r>
    <n v="53452"/>
    <x v="0"/>
    <n v="1"/>
    <x v="0"/>
    <n v="1"/>
    <n v="22"/>
    <s v="UPI"/>
    <s v="Male"/>
    <n v="3"/>
    <n v="4"/>
    <x v="0"/>
    <n v="3"/>
    <x v="2"/>
    <n v="9"/>
    <x v="1"/>
    <n v="15"/>
    <n v="1"/>
    <n v="2"/>
    <n v="1"/>
    <n v="173.34"/>
    <x v="0"/>
    <x v="0"/>
  </r>
  <r>
    <n v="53453"/>
    <x v="0"/>
    <n v="1"/>
    <x v="2"/>
    <n v="1"/>
    <n v="9"/>
    <s v="Debit Card"/>
    <s v="Male"/>
    <n v="3"/>
    <n v="4"/>
    <x v="2"/>
    <n v="5"/>
    <x v="1"/>
    <n v="8"/>
    <x v="0"/>
    <n v="15"/>
    <n v="2"/>
    <n v="2"/>
    <n v="3"/>
    <n v="145.41999999999999"/>
    <x v="0"/>
    <x v="1"/>
  </r>
  <r>
    <n v="53454"/>
    <x v="1"/>
    <n v="8"/>
    <x v="1"/>
    <n v="3"/>
    <n v="17"/>
    <s v="Debit Card"/>
    <s v="Female"/>
    <n v="3"/>
    <n v="4"/>
    <x v="2"/>
    <n v="3"/>
    <x v="1"/>
    <n v="3"/>
    <x v="0"/>
    <n v="20"/>
    <n v="1"/>
    <n v="2"/>
    <n v="1"/>
    <n v="147.19999999999999"/>
    <x v="1"/>
    <x v="1"/>
  </r>
  <r>
    <n v="53455"/>
    <x v="1"/>
    <n v="2"/>
    <x v="1"/>
    <n v="3"/>
    <n v="17"/>
    <s v="Credit Card"/>
    <s v="Male"/>
    <n v="4"/>
    <n v="4"/>
    <x v="2"/>
    <n v="4"/>
    <x v="1"/>
    <n v="3"/>
    <x v="1"/>
    <n v="23"/>
    <n v="2"/>
    <n v="2"/>
    <n v="1"/>
    <n v="135.52000000000001"/>
    <x v="0"/>
    <x v="1"/>
  </r>
  <r>
    <n v="53456"/>
    <x v="1"/>
    <n v="12"/>
    <x v="2"/>
    <n v="1"/>
    <n v="10"/>
    <s v="UPI"/>
    <s v="Male"/>
    <n v="3"/>
    <n v="4"/>
    <x v="2"/>
    <n v="3"/>
    <x v="1"/>
    <n v="5"/>
    <x v="1"/>
    <n v="17"/>
    <n v="3"/>
    <n v="3"/>
    <n v="3"/>
    <n v="153.21"/>
    <x v="1"/>
    <x v="0"/>
  </r>
  <r>
    <n v="53457"/>
    <x v="1"/>
    <n v="24"/>
    <x v="0"/>
    <n v="1"/>
    <n v="9"/>
    <s v="Credit Card"/>
    <s v="Male"/>
    <n v="4"/>
    <n v="4"/>
    <x v="3"/>
    <n v="3"/>
    <x v="1"/>
    <n v="4"/>
    <x v="0"/>
    <n v="15"/>
    <n v="8"/>
    <n v="8"/>
    <n v="8"/>
    <n v="317.37"/>
    <x v="2"/>
    <x v="2"/>
  </r>
  <r>
    <n v="53458"/>
    <x v="1"/>
    <n v="11"/>
    <x v="0"/>
    <n v="1"/>
    <n v="10"/>
    <s v="UPI"/>
    <s v="Female"/>
    <n v="3"/>
    <n v="4"/>
    <x v="0"/>
    <n v="4"/>
    <x v="0"/>
    <n v="5"/>
    <x v="1"/>
    <n v="16"/>
    <n v="2"/>
    <n v="2"/>
    <n v="2"/>
    <n v="166.07"/>
    <x v="1"/>
    <x v="0"/>
  </r>
  <r>
    <n v="53459"/>
    <x v="1"/>
    <n v="14"/>
    <x v="0"/>
    <n v="3"/>
    <n v="33"/>
    <s v="E wallet"/>
    <s v="Male"/>
    <n v="4"/>
    <n v="4"/>
    <x v="0"/>
    <n v="5"/>
    <x v="1"/>
    <n v="3"/>
    <x v="1"/>
    <n v="15"/>
    <n v="6"/>
    <n v="8"/>
    <n v="6"/>
    <n v="208.96"/>
    <x v="2"/>
    <x v="0"/>
  </r>
  <r>
    <n v="53460"/>
    <x v="1"/>
    <n v="1"/>
    <x v="2"/>
    <n v="1"/>
    <n v="7"/>
    <s v="Credit Card"/>
    <s v="Female"/>
    <n v="4"/>
    <n v="5"/>
    <x v="2"/>
    <n v="3"/>
    <x v="2"/>
    <n v="3"/>
    <x v="1"/>
    <n v="14"/>
    <n v="2"/>
    <n v="2"/>
    <n v="4"/>
    <n v="145.07"/>
    <x v="0"/>
    <x v="1"/>
  </r>
  <r>
    <n v="53461"/>
    <x v="1"/>
    <n v="20"/>
    <x v="0"/>
    <n v="1"/>
    <n v="7"/>
    <s v="Credit Card"/>
    <s v="Male"/>
    <n v="3"/>
    <n v="4"/>
    <x v="3"/>
    <n v="2"/>
    <x v="2"/>
    <n v="11"/>
    <x v="1"/>
    <n v="15"/>
    <n v="2"/>
    <n v="3"/>
    <n v="3"/>
    <n v="321.27"/>
    <x v="2"/>
    <x v="2"/>
  </r>
  <r>
    <n v="53462"/>
    <x v="1"/>
    <n v="28"/>
    <x v="0"/>
    <n v="3"/>
    <n v="9"/>
    <s v="Debit Card"/>
    <s v="Female"/>
    <n v="3"/>
    <n v="5"/>
    <x v="4"/>
    <n v="3"/>
    <x v="1"/>
    <n v="8"/>
    <x v="1"/>
    <n v="12"/>
    <n v="7"/>
    <n v="2"/>
    <n v="1"/>
    <n v="231.86"/>
    <x v="3"/>
    <x v="0"/>
  </r>
  <r>
    <n v="53463"/>
    <x v="1"/>
    <n v="30"/>
    <x v="2"/>
    <n v="1"/>
    <n v="16"/>
    <s v="Credit Card"/>
    <s v="Female"/>
    <n v="4"/>
    <n v="4"/>
    <x v="2"/>
    <n v="3"/>
    <x v="1"/>
    <n v="4"/>
    <x v="1"/>
    <n v="20"/>
    <n v="1"/>
    <n v="2"/>
    <n v="4"/>
    <n v="154.41999999999999"/>
    <x v="3"/>
    <x v="0"/>
  </r>
  <r>
    <n v="53464"/>
    <x v="1"/>
    <n v="10"/>
    <x v="0"/>
    <n v="1"/>
    <n v="19"/>
    <s v="Credit Card"/>
    <s v="Female"/>
    <n v="3"/>
    <n v="5"/>
    <x v="4"/>
    <n v="2"/>
    <x v="0"/>
    <n v="2"/>
    <x v="1"/>
    <n v="12"/>
    <n v="6"/>
    <n v="8"/>
    <n v="3"/>
    <n v="213.58"/>
    <x v="1"/>
    <x v="0"/>
  </r>
  <r>
    <n v="53465"/>
    <x v="1"/>
    <n v="29"/>
    <x v="2"/>
    <n v="1"/>
    <n v="9"/>
    <s v="Credit Card"/>
    <s v="Male"/>
    <n v="3"/>
    <n v="5"/>
    <x v="5"/>
    <n v="5"/>
    <x v="0"/>
    <n v="9"/>
    <x v="1"/>
    <n v="15"/>
    <n v="4"/>
    <n v="7"/>
    <n v="3"/>
    <n v="292.56"/>
    <x v="3"/>
    <x v="2"/>
  </r>
  <r>
    <n v="53466"/>
    <x v="1"/>
    <n v="17"/>
    <x v="0"/>
    <n v="3"/>
    <n v="32"/>
    <s v="Credit Card"/>
    <s v="Male"/>
    <n v="4"/>
    <n v="5"/>
    <x v="4"/>
    <n v="2"/>
    <x v="2"/>
    <n v="7"/>
    <x v="1"/>
    <n v="14"/>
    <n v="2"/>
    <n v="2"/>
    <n v="1"/>
    <n v="259"/>
    <x v="2"/>
    <x v="2"/>
  </r>
  <r>
    <n v="53467"/>
    <x v="0"/>
    <n v="1"/>
    <x v="2"/>
    <n v="3"/>
    <n v="16"/>
    <s v="E wallet"/>
    <s v="Female"/>
    <n v="3"/>
    <n v="4"/>
    <x v="2"/>
    <n v="2"/>
    <x v="0"/>
    <n v="3"/>
    <x v="0"/>
    <n v="15"/>
    <n v="1"/>
    <n v="2"/>
    <n v="3"/>
    <n v="148.22999999999999"/>
    <x v="0"/>
    <x v="1"/>
  </r>
  <r>
    <n v="53468"/>
    <x v="0"/>
    <n v="1"/>
    <x v="1"/>
    <n v="1"/>
    <n v="17"/>
    <s v="Debit Card"/>
    <s v="Female"/>
    <n v="3"/>
    <n v="5"/>
    <x v="2"/>
    <n v="5"/>
    <x v="0"/>
    <n v="3"/>
    <x v="1"/>
    <n v="14"/>
    <n v="2"/>
    <n v="2"/>
    <n v="1"/>
    <n v="139.16"/>
    <x v="0"/>
    <x v="1"/>
  </r>
  <r>
    <n v="53469"/>
    <x v="1"/>
    <n v="20"/>
    <x v="0"/>
    <n v="1"/>
    <n v="15"/>
    <s v="Debit Card"/>
    <s v="Female"/>
    <n v="4"/>
    <n v="5"/>
    <x v="0"/>
    <n v="5"/>
    <x v="2"/>
    <n v="10"/>
    <x v="0"/>
    <n v="24"/>
    <n v="2"/>
    <n v="2"/>
    <n v="8"/>
    <n v="171.15"/>
    <x v="2"/>
    <x v="0"/>
  </r>
  <r>
    <n v="53470"/>
    <x v="0"/>
    <n v="15"/>
    <x v="0"/>
    <n v="1"/>
    <n v="11"/>
    <s v="Debit Card"/>
    <s v="Male"/>
    <n v="3"/>
    <n v="4"/>
    <x v="2"/>
    <n v="3"/>
    <x v="1"/>
    <n v="11"/>
    <x v="0"/>
    <n v="13"/>
    <n v="2"/>
    <n v="3"/>
    <n v="8"/>
    <n v="149.61000000000001"/>
    <x v="2"/>
    <x v="1"/>
  </r>
  <r>
    <n v="53471"/>
    <x v="0"/>
    <n v="1"/>
    <x v="2"/>
    <n v="1"/>
    <n v="31"/>
    <s v="Cash on Delivery"/>
    <s v="Male"/>
    <n v="4"/>
    <n v="5"/>
    <x v="4"/>
    <n v="5"/>
    <x v="0"/>
    <n v="3"/>
    <x v="1"/>
    <n v="13"/>
    <n v="1"/>
    <n v="2"/>
    <n v="3"/>
    <n v="212.22"/>
    <x v="0"/>
    <x v="0"/>
  </r>
  <r>
    <n v="53472"/>
    <x v="1"/>
    <n v="1"/>
    <x v="0"/>
    <n v="1"/>
    <n v="7"/>
    <s v="Credit Card"/>
    <s v="Male"/>
    <n v="3"/>
    <n v="5"/>
    <x v="2"/>
    <n v="5"/>
    <x v="1"/>
    <n v="3"/>
    <x v="1"/>
    <n v="17"/>
    <n v="1"/>
    <n v="2"/>
    <n v="4"/>
    <n v="164.55"/>
    <x v="0"/>
    <x v="0"/>
  </r>
  <r>
    <n v="53473"/>
    <x v="1"/>
    <n v="4"/>
    <x v="0"/>
    <n v="1"/>
    <n v="27"/>
    <s v="UPI"/>
    <s v="Male"/>
    <n v="3"/>
    <n v="4"/>
    <x v="0"/>
    <n v="5"/>
    <x v="1"/>
    <n v="2"/>
    <x v="1"/>
    <n v="16"/>
    <n v="2"/>
    <n v="2"/>
    <n v="3"/>
    <n v="224.57"/>
    <x v="0"/>
    <x v="0"/>
  </r>
  <r>
    <n v="53474"/>
    <x v="1"/>
    <n v="15"/>
    <x v="0"/>
    <n v="1"/>
    <n v="14"/>
    <s v="COD"/>
    <s v="Female"/>
    <n v="3"/>
    <n v="2"/>
    <x v="2"/>
    <n v="3"/>
    <x v="1"/>
    <n v="3"/>
    <x v="1"/>
    <n v="14"/>
    <n v="2"/>
    <n v="2"/>
    <n v="9"/>
    <n v="158.76"/>
    <x v="2"/>
    <x v="0"/>
  </r>
  <r>
    <n v="53475"/>
    <x v="1"/>
    <n v="12"/>
    <x v="0"/>
    <n v="1"/>
    <n v="24"/>
    <s v="Debit Card"/>
    <s v="Female"/>
    <n v="4"/>
    <n v="5"/>
    <x v="4"/>
    <n v="3"/>
    <x v="1"/>
    <n v="2"/>
    <x v="1"/>
    <n v="19"/>
    <n v="1"/>
    <n v="2"/>
    <n v="3"/>
    <n v="213.23"/>
    <x v="1"/>
    <x v="0"/>
  </r>
  <r>
    <n v="53476"/>
    <x v="1"/>
    <n v="14"/>
    <x v="0"/>
    <n v="1"/>
    <n v="27"/>
    <s v="Cash on Delivery"/>
    <s v="Male"/>
    <n v="4"/>
    <n v="4"/>
    <x v="4"/>
    <n v="2"/>
    <x v="1"/>
    <n v="6"/>
    <x v="1"/>
    <n v="21"/>
    <n v="5"/>
    <n v="12"/>
    <n v="3"/>
    <n v="228.22"/>
    <x v="2"/>
    <x v="0"/>
  </r>
  <r>
    <n v="53477"/>
    <x v="1"/>
    <n v="1"/>
    <x v="2"/>
    <n v="1"/>
    <n v="15"/>
    <s v="Debit Card"/>
    <s v="Male"/>
    <n v="3"/>
    <n v="6"/>
    <x v="2"/>
    <n v="3"/>
    <x v="1"/>
    <n v="3"/>
    <x v="1"/>
    <n v="20"/>
    <n v="2"/>
    <n v="2"/>
    <n v="3"/>
    <n v="171.21"/>
    <x v="0"/>
    <x v="0"/>
  </r>
  <r>
    <n v="53478"/>
    <x v="1"/>
    <n v="29"/>
    <x v="2"/>
    <n v="1"/>
    <n v="9"/>
    <s v="Debit Card"/>
    <s v="Male"/>
    <n v="4"/>
    <n v="4"/>
    <x v="4"/>
    <n v="4"/>
    <x v="1"/>
    <n v="5"/>
    <x v="1"/>
    <n v="19"/>
    <n v="2"/>
    <n v="2"/>
    <n v="3"/>
    <n v="234.76"/>
    <x v="3"/>
    <x v="0"/>
  </r>
  <r>
    <n v="53479"/>
    <x v="1"/>
    <n v="2"/>
    <x v="0"/>
    <n v="1"/>
    <n v="17"/>
    <s v="UPI"/>
    <s v="Female"/>
    <n v="3"/>
    <n v="4"/>
    <x v="0"/>
    <n v="3"/>
    <x v="0"/>
    <n v="5"/>
    <x v="1"/>
    <n v="14"/>
    <n v="2"/>
    <n v="2"/>
    <n v="8"/>
    <n v="161.6"/>
    <x v="0"/>
    <x v="0"/>
  </r>
  <r>
    <n v="53480"/>
    <x v="0"/>
    <n v="8"/>
    <x v="0"/>
    <n v="2"/>
    <n v="7"/>
    <s v="Credit Card"/>
    <s v="Male"/>
    <n v="4"/>
    <n v="5"/>
    <x v="4"/>
    <n v="5"/>
    <x v="1"/>
    <n v="11"/>
    <x v="1"/>
    <n v="15"/>
    <n v="3"/>
    <n v="4"/>
    <n v="3"/>
    <n v="229.82"/>
    <x v="1"/>
    <x v="0"/>
  </r>
  <r>
    <n v="53481"/>
    <x v="1"/>
    <n v="7"/>
    <x v="0"/>
    <n v="1"/>
    <n v="12"/>
    <s v="Debit Card"/>
    <s v="Male"/>
    <n v="3"/>
    <n v="5"/>
    <x v="4"/>
    <n v="2"/>
    <x v="2"/>
    <n v="6"/>
    <x v="1"/>
    <n v="16"/>
    <n v="1"/>
    <n v="2"/>
    <n v="3"/>
    <n v="196.19"/>
    <x v="1"/>
    <x v="0"/>
  </r>
  <r>
    <n v="53482"/>
    <x v="0"/>
    <n v="1"/>
    <x v="0"/>
    <n v="3"/>
    <n v="11"/>
    <s v="Cash on Delivery"/>
    <s v="Male"/>
    <n v="3"/>
    <n v="4"/>
    <x v="4"/>
    <n v="5"/>
    <x v="0"/>
    <n v="2"/>
    <x v="0"/>
    <n v="23"/>
    <n v="4"/>
    <n v="5"/>
    <n v="3"/>
    <n v="220.82"/>
    <x v="0"/>
    <x v="0"/>
  </r>
  <r>
    <n v="53483"/>
    <x v="0"/>
    <n v="1"/>
    <x v="2"/>
    <n v="1"/>
    <n v="36"/>
    <s v="Credit Card"/>
    <s v="Female"/>
    <n v="3"/>
    <n v="5"/>
    <x v="0"/>
    <n v="3"/>
    <x v="0"/>
    <n v="3"/>
    <x v="1"/>
    <n v="23"/>
    <n v="4"/>
    <n v="4"/>
    <n v="9"/>
    <n v="170.08"/>
    <x v="0"/>
    <x v="0"/>
  </r>
  <r>
    <n v="53484"/>
    <x v="1"/>
    <n v="2"/>
    <x v="1"/>
    <n v="1"/>
    <n v="22"/>
    <s v="Debit Card"/>
    <s v="Male"/>
    <n v="3"/>
    <n v="4"/>
    <x v="2"/>
    <n v="3"/>
    <x v="2"/>
    <n v="3"/>
    <x v="1"/>
    <n v="17"/>
    <n v="3"/>
    <n v="3"/>
    <n v="3"/>
    <n v="147.07"/>
    <x v="0"/>
    <x v="1"/>
  </r>
  <r>
    <n v="53485"/>
    <x v="1"/>
    <n v="8"/>
    <x v="2"/>
    <n v="1"/>
    <n v="10"/>
    <s v="Debit Card"/>
    <s v="Male"/>
    <n v="3"/>
    <n v="4"/>
    <x v="0"/>
    <n v="2"/>
    <x v="0"/>
    <n v="2"/>
    <x v="1"/>
    <n v="18"/>
    <n v="2"/>
    <n v="2"/>
    <n v="5"/>
    <n v="202.56"/>
    <x v="1"/>
    <x v="0"/>
  </r>
  <r>
    <n v="53486"/>
    <x v="1"/>
    <n v="11"/>
    <x v="0"/>
    <n v="3"/>
    <n v="17"/>
    <s v="Debit Card"/>
    <s v="Female"/>
    <n v="3"/>
    <n v="5"/>
    <x v="0"/>
    <n v="2"/>
    <x v="2"/>
    <n v="4"/>
    <x v="0"/>
    <n v="15"/>
    <n v="1"/>
    <n v="2"/>
    <n v="1"/>
    <n v="191.94"/>
    <x v="1"/>
    <x v="0"/>
  </r>
  <r>
    <n v="53487"/>
    <x v="0"/>
    <n v="1"/>
    <x v="0"/>
    <n v="1"/>
    <n v="11"/>
    <s v="COD"/>
    <s v="Male"/>
    <n v="3"/>
    <n v="4"/>
    <x v="2"/>
    <n v="2"/>
    <x v="1"/>
    <n v="3"/>
    <x v="0"/>
    <n v="16"/>
    <n v="6"/>
    <n v="6"/>
    <n v="7"/>
    <n v="161.91"/>
    <x v="0"/>
    <x v="0"/>
  </r>
  <r>
    <n v="53488"/>
    <x v="0"/>
    <n v="1"/>
    <x v="1"/>
    <n v="1"/>
    <n v="28"/>
    <s v="Credit Card"/>
    <s v="Male"/>
    <n v="3"/>
    <n v="4"/>
    <x v="2"/>
    <n v="3"/>
    <x v="2"/>
    <n v="3"/>
    <x v="1"/>
    <n v="21"/>
    <n v="2"/>
    <n v="2"/>
    <n v="1"/>
    <n v="148.77000000000001"/>
    <x v="0"/>
    <x v="1"/>
  </r>
  <r>
    <n v="53489"/>
    <x v="0"/>
    <n v="1"/>
    <x v="1"/>
    <n v="1"/>
    <n v="32"/>
    <s v="Credit Card"/>
    <s v="Male"/>
    <n v="3"/>
    <n v="5"/>
    <x v="2"/>
    <n v="4"/>
    <x v="0"/>
    <n v="6"/>
    <x v="0"/>
    <n v="21"/>
    <n v="1"/>
    <n v="3"/>
    <n v="3"/>
    <n v="148.13"/>
    <x v="0"/>
    <x v="1"/>
  </r>
  <r>
    <n v="53490"/>
    <x v="1"/>
    <n v="16"/>
    <x v="0"/>
    <n v="1"/>
    <n v="9"/>
    <s v="Credit Card"/>
    <s v="Male"/>
    <n v="3"/>
    <n v="4"/>
    <x v="5"/>
    <n v="5"/>
    <x v="1"/>
    <n v="2"/>
    <x v="1"/>
    <n v="15"/>
    <n v="6"/>
    <n v="14"/>
    <n v="8"/>
    <n v="301.64999999999998"/>
    <x v="2"/>
    <x v="2"/>
  </r>
  <r>
    <n v="53491"/>
    <x v="0"/>
    <n v="1"/>
    <x v="2"/>
    <n v="1"/>
    <n v="5"/>
    <s v="Credit Card"/>
    <s v="Male"/>
    <n v="3"/>
    <n v="5"/>
    <x v="2"/>
    <n v="4"/>
    <x v="2"/>
    <n v="3"/>
    <x v="1"/>
    <n v="16"/>
    <n v="1"/>
    <n v="2"/>
    <n v="1"/>
    <n v="150.96"/>
    <x v="0"/>
    <x v="0"/>
  </r>
  <r>
    <n v="53492"/>
    <x v="0"/>
    <n v="14"/>
    <x v="2"/>
    <n v="3"/>
    <n v="7"/>
    <s v="UPI"/>
    <s v="Male"/>
    <n v="3"/>
    <n v="4"/>
    <x v="0"/>
    <n v="3"/>
    <x v="0"/>
    <n v="5"/>
    <x v="0"/>
    <n v="15"/>
    <n v="1"/>
    <n v="2"/>
    <n v="1"/>
    <n v="172.28"/>
    <x v="2"/>
    <x v="0"/>
  </r>
  <r>
    <n v="53493"/>
    <x v="1"/>
    <n v="7"/>
    <x v="2"/>
    <n v="3"/>
    <n v="14"/>
    <s v="Debit Card"/>
    <s v="Female"/>
    <n v="2"/>
    <n v="4"/>
    <x v="0"/>
    <n v="4"/>
    <x v="1"/>
    <n v="2"/>
    <x v="1"/>
    <n v="18"/>
    <n v="2"/>
    <n v="2"/>
    <n v="3"/>
    <n v="168.02"/>
    <x v="1"/>
    <x v="0"/>
  </r>
  <r>
    <n v="53494"/>
    <x v="1"/>
    <n v="8"/>
    <x v="2"/>
    <n v="1"/>
    <n v="10"/>
    <s v="Debit Card"/>
    <s v="Male"/>
    <n v="3"/>
    <n v="5"/>
    <x v="2"/>
    <n v="2"/>
    <x v="1"/>
    <n v="5"/>
    <x v="1"/>
    <n v="18"/>
    <n v="2"/>
    <n v="2"/>
    <n v="1"/>
    <n v="154.79"/>
    <x v="1"/>
    <x v="0"/>
  </r>
  <r>
    <n v="53495"/>
    <x v="1"/>
    <n v="22"/>
    <x v="2"/>
    <n v="1"/>
    <n v="7"/>
    <s v="Credit Card"/>
    <s v="Male"/>
    <n v="3"/>
    <n v="2"/>
    <x v="5"/>
    <n v="2"/>
    <x v="0"/>
    <n v="4"/>
    <x v="1"/>
    <n v="15"/>
    <n v="1"/>
    <n v="3"/>
    <n v="2"/>
    <n v="293.85000000000002"/>
    <x v="2"/>
    <x v="2"/>
  </r>
  <r>
    <n v="53496"/>
    <x v="1"/>
    <n v="19"/>
    <x v="2"/>
    <n v="3"/>
    <n v="16"/>
    <s v="Debit Card"/>
    <s v="Female"/>
    <n v="4"/>
    <n v="5"/>
    <x v="0"/>
    <n v="3"/>
    <x v="1"/>
    <n v="3"/>
    <x v="1"/>
    <n v="14"/>
    <n v="1"/>
    <n v="5"/>
    <n v="13"/>
    <n v="180.93"/>
    <x v="2"/>
    <x v="0"/>
  </r>
  <r>
    <n v="53497"/>
    <x v="1"/>
    <n v="26"/>
    <x v="0"/>
    <n v="1"/>
    <n v="14"/>
    <s v="Debit Card"/>
    <s v="Male"/>
    <n v="3"/>
    <n v="4"/>
    <x v="4"/>
    <n v="4"/>
    <x v="0"/>
    <n v="9"/>
    <x v="1"/>
    <n v="20"/>
    <n v="4"/>
    <n v="5"/>
    <n v="3"/>
    <n v="229.45"/>
    <x v="3"/>
    <x v="0"/>
  </r>
  <r>
    <n v="53498"/>
    <x v="1"/>
    <n v="12"/>
    <x v="0"/>
    <n v="3"/>
    <n v="17"/>
    <s v="E wallet"/>
    <s v="Male"/>
    <n v="4"/>
    <n v="5"/>
    <x v="4"/>
    <n v="3"/>
    <x v="2"/>
    <n v="2"/>
    <x v="0"/>
    <n v="15"/>
    <n v="3"/>
    <n v="3"/>
    <n v="3"/>
    <n v="212.4"/>
    <x v="1"/>
    <x v="0"/>
  </r>
  <r>
    <n v="53499"/>
    <x v="1"/>
    <n v="3"/>
    <x v="0"/>
    <n v="1"/>
    <n v="35"/>
    <s v="Debit Card"/>
    <s v="Female"/>
    <n v="4"/>
    <n v="4"/>
    <x v="2"/>
    <n v="2"/>
    <x v="2"/>
    <n v="6"/>
    <x v="1"/>
    <n v="23"/>
    <n v="1"/>
    <n v="2"/>
    <n v="8"/>
    <n v="150.13999999999999"/>
    <x v="0"/>
    <x v="0"/>
  </r>
  <r>
    <n v="53500"/>
    <x v="1"/>
    <n v="2"/>
    <x v="0"/>
    <n v="1"/>
    <n v="10"/>
    <s v="Credit Card"/>
    <s v="Female"/>
    <n v="4"/>
    <n v="4"/>
    <x v="4"/>
    <n v="4"/>
    <x v="2"/>
    <n v="2"/>
    <x v="1"/>
    <n v="18"/>
    <n v="1"/>
    <n v="2"/>
    <n v="8"/>
    <n v="201.55"/>
    <x v="0"/>
    <x v="0"/>
  </r>
  <r>
    <n v="53501"/>
    <x v="1"/>
    <n v="20"/>
    <x v="0"/>
    <n v="3"/>
    <n v="10"/>
    <s v="E wallet"/>
    <s v="Male"/>
    <n v="3"/>
    <n v="4"/>
    <x v="5"/>
    <n v="3"/>
    <x v="1"/>
    <n v="5"/>
    <x v="1"/>
    <n v="15"/>
    <n v="2"/>
    <n v="5"/>
    <n v="10"/>
    <n v="299.64999999999998"/>
    <x v="2"/>
    <x v="2"/>
  </r>
  <r>
    <n v="53502"/>
    <x v="1"/>
    <n v="12"/>
    <x v="0"/>
    <n v="3"/>
    <n v="9"/>
    <s v="E wallet"/>
    <s v="Male"/>
    <n v="3"/>
    <n v="4"/>
    <x v="4"/>
    <n v="4"/>
    <x v="0"/>
    <n v="9"/>
    <x v="1"/>
    <n v="17"/>
    <n v="2"/>
    <n v="2"/>
    <n v="1"/>
    <n v="198.51"/>
    <x v="1"/>
    <x v="0"/>
  </r>
  <r>
    <n v="53503"/>
    <x v="1"/>
    <n v="17"/>
    <x v="2"/>
    <n v="1"/>
    <n v="34"/>
    <s v="Debit Card"/>
    <s v="Female"/>
    <n v="3"/>
    <n v="4"/>
    <x v="4"/>
    <n v="5"/>
    <x v="1"/>
    <n v="10"/>
    <x v="1"/>
    <n v="12"/>
    <n v="1"/>
    <n v="2"/>
    <n v="2"/>
    <n v="233.2"/>
    <x v="2"/>
    <x v="0"/>
  </r>
  <r>
    <n v="53504"/>
    <x v="0"/>
    <n v="3"/>
    <x v="2"/>
    <n v="1"/>
    <n v="9"/>
    <s v="Debit Card"/>
    <s v="Male"/>
    <n v="3"/>
    <n v="4"/>
    <x v="5"/>
    <n v="2"/>
    <x v="2"/>
    <n v="9"/>
    <x v="1"/>
    <n v="12"/>
    <n v="8"/>
    <n v="2"/>
    <n v="6"/>
    <n v="246.69"/>
    <x v="0"/>
    <x v="0"/>
  </r>
  <r>
    <n v="53505"/>
    <x v="1"/>
    <n v="14"/>
    <x v="0"/>
    <n v="1"/>
    <n v="21"/>
    <s v="Credit Card"/>
    <s v="Male"/>
    <n v="3"/>
    <n v="5"/>
    <x v="3"/>
    <n v="3"/>
    <x v="0"/>
    <n v="3"/>
    <x v="1"/>
    <n v="15"/>
    <n v="5"/>
    <n v="5"/>
    <n v="10"/>
    <n v="321.26"/>
    <x v="2"/>
    <x v="2"/>
  </r>
  <r>
    <n v="53506"/>
    <x v="1"/>
    <n v="1"/>
    <x v="1"/>
    <n v="1"/>
    <n v="7"/>
    <s v="COD"/>
    <s v="Female"/>
    <n v="4"/>
    <n v="5"/>
    <x v="2"/>
    <n v="4"/>
    <x v="0"/>
    <n v="3"/>
    <x v="0"/>
    <n v="12"/>
    <n v="1"/>
    <n v="3"/>
    <n v="3"/>
    <n v="145.69999999999999"/>
    <x v="0"/>
    <x v="1"/>
  </r>
  <r>
    <n v="53507"/>
    <x v="1"/>
    <n v="13"/>
    <x v="2"/>
    <n v="1"/>
    <n v="16"/>
    <s v="Debit Card"/>
    <s v="Male"/>
    <n v="4"/>
    <n v="4"/>
    <x v="0"/>
    <n v="4"/>
    <x v="0"/>
    <n v="22"/>
    <x v="1"/>
    <n v="16"/>
    <n v="2"/>
    <n v="2"/>
    <n v="4"/>
    <n v="192.82"/>
    <x v="2"/>
    <x v="0"/>
  </r>
  <r>
    <n v="53508"/>
    <x v="1"/>
    <n v="10"/>
    <x v="2"/>
    <n v="1"/>
    <n v="25"/>
    <s v="Debit Card"/>
    <s v="Male"/>
    <n v="4"/>
    <n v="4"/>
    <x v="0"/>
    <n v="2"/>
    <x v="0"/>
    <n v="4"/>
    <x v="1"/>
    <n v="21"/>
    <n v="2"/>
    <n v="2"/>
    <n v="10"/>
    <n v="202.79"/>
    <x v="1"/>
    <x v="0"/>
  </r>
  <r>
    <n v="53509"/>
    <x v="1"/>
    <n v="5"/>
    <x v="2"/>
    <n v="3"/>
    <n v="27"/>
    <s v="Debit Card"/>
    <s v="Male"/>
    <n v="4"/>
    <n v="2"/>
    <x v="2"/>
    <n v="2"/>
    <x v="1"/>
    <n v="2"/>
    <x v="1"/>
    <n v="13"/>
    <n v="2"/>
    <n v="3"/>
    <n v="3"/>
    <n v="152.91"/>
    <x v="0"/>
    <x v="0"/>
  </r>
  <r>
    <n v="53510"/>
    <x v="1"/>
    <n v="2"/>
    <x v="0"/>
    <n v="1"/>
    <n v="9"/>
    <s v="Debit Card"/>
    <s v="Male"/>
    <n v="4"/>
    <n v="5"/>
    <x v="2"/>
    <n v="4"/>
    <x v="1"/>
    <n v="2"/>
    <x v="1"/>
    <n v="18"/>
    <n v="1"/>
    <n v="2"/>
    <n v="5"/>
    <n v="157.01"/>
    <x v="0"/>
    <x v="0"/>
  </r>
  <r>
    <n v="53511"/>
    <x v="1"/>
    <n v="9"/>
    <x v="2"/>
    <n v="3"/>
    <n v="18"/>
    <s v="E wallet"/>
    <s v="Male"/>
    <n v="3"/>
    <n v="4"/>
    <x v="0"/>
    <n v="2"/>
    <x v="2"/>
    <n v="3"/>
    <x v="1"/>
    <n v="12"/>
    <n v="1"/>
    <n v="2"/>
    <n v="3"/>
    <n v="174.68"/>
    <x v="1"/>
    <x v="0"/>
  </r>
  <r>
    <n v="53512"/>
    <x v="1"/>
    <n v="23"/>
    <x v="0"/>
    <n v="3"/>
    <n v="15"/>
    <s v="Cash on Delivery"/>
    <s v="Male"/>
    <n v="3"/>
    <n v="5"/>
    <x v="5"/>
    <n v="4"/>
    <x v="1"/>
    <n v="8"/>
    <x v="1"/>
    <n v="18"/>
    <n v="2"/>
    <n v="2"/>
    <n v="4"/>
    <n v="256.2"/>
    <x v="2"/>
    <x v="2"/>
  </r>
  <r>
    <n v="53513"/>
    <x v="1"/>
    <n v="8"/>
    <x v="2"/>
    <n v="1"/>
    <n v="9"/>
    <s v="Debit Card"/>
    <s v="Male"/>
    <n v="4"/>
    <n v="4"/>
    <x v="0"/>
    <n v="3"/>
    <x v="0"/>
    <n v="4"/>
    <x v="1"/>
    <n v="12"/>
    <n v="2"/>
    <n v="2"/>
    <n v="3"/>
    <n v="165.33"/>
    <x v="1"/>
    <x v="0"/>
  </r>
  <r>
    <n v="53514"/>
    <x v="1"/>
    <n v="3"/>
    <x v="2"/>
    <n v="1"/>
    <n v="17"/>
    <s v="Debit Card"/>
    <s v="Female"/>
    <n v="4"/>
    <n v="4"/>
    <x v="2"/>
    <n v="4"/>
    <x v="2"/>
    <n v="2"/>
    <x v="1"/>
    <n v="15"/>
    <n v="2"/>
    <n v="2"/>
    <n v="2"/>
    <n v="157.91"/>
    <x v="0"/>
    <x v="0"/>
  </r>
  <r>
    <n v="53515"/>
    <x v="1"/>
    <n v="16"/>
    <x v="0"/>
    <n v="1"/>
    <n v="36"/>
    <s v="Credit Card"/>
    <s v="Male"/>
    <n v="3"/>
    <n v="6"/>
    <x v="0"/>
    <n v="2"/>
    <x v="0"/>
    <n v="6"/>
    <x v="1"/>
    <n v="20"/>
    <n v="2"/>
    <n v="2"/>
    <n v="1"/>
    <n v="167.72"/>
    <x v="2"/>
    <x v="0"/>
  </r>
  <r>
    <n v="53516"/>
    <x v="1"/>
    <n v="3"/>
    <x v="0"/>
    <n v="1"/>
    <n v="15"/>
    <s v="Credit Card"/>
    <s v="Male"/>
    <n v="4"/>
    <n v="5"/>
    <x v="0"/>
    <n v="2"/>
    <x v="1"/>
    <n v="3"/>
    <x v="0"/>
    <n v="14"/>
    <n v="1"/>
    <n v="2"/>
    <n v="3"/>
    <n v="175.56"/>
    <x v="0"/>
    <x v="0"/>
  </r>
  <r>
    <n v="53517"/>
    <x v="1"/>
    <n v="12"/>
    <x v="0"/>
    <n v="2"/>
    <n v="7"/>
    <s v="UPI"/>
    <s v="Male"/>
    <n v="3"/>
    <n v="2"/>
    <x v="2"/>
    <n v="3"/>
    <x v="1"/>
    <n v="3"/>
    <x v="1"/>
    <n v="14"/>
    <n v="2"/>
    <n v="6"/>
    <n v="1"/>
    <n v="153.44"/>
    <x v="1"/>
    <x v="0"/>
  </r>
  <r>
    <n v="53518"/>
    <x v="1"/>
    <n v="5"/>
    <x v="2"/>
    <n v="1"/>
    <n v="13"/>
    <s v="Debit Card"/>
    <s v="Male"/>
    <n v="3"/>
    <n v="5"/>
    <x v="2"/>
    <n v="3"/>
    <x v="2"/>
    <n v="3"/>
    <x v="0"/>
    <n v="15"/>
    <n v="2"/>
    <n v="2"/>
    <n v="3"/>
    <n v="152.03"/>
    <x v="0"/>
    <x v="0"/>
  </r>
  <r>
    <n v="53519"/>
    <x v="0"/>
    <n v="1"/>
    <x v="2"/>
    <n v="1"/>
    <n v="15"/>
    <s v="Credit Card"/>
    <s v="Male"/>
    <n v="4"/>
    <n v="4"/>
    <x v="2"/>
    <n v="3"/>
    <x v="0"/>
    <n v="3"/>
    <x v="1"/>
    <n v="13"/>
    <n v="1"/>
    <n v="2"/>
    <n v="1"/>
    <n v="144.04"/>
    <x v="0"/>
    <x v="1"/>
  </r>
  <r>
    <n v="53520"/>
    <x v="0"/>
    <n v="1"/>
    <x v="0"/>
    <n v="3"/>
    <n v="16"/>
    <s v="E wallet"/>
    <s v="Female"/>
    <n v="4"/>
    <n v="4"/>
    <x v="0"/>
    <n v="5"/>
    <x v="0"/>
    <n v="2"/>
    <x v="0"/>
    <n v="18"/>
    <n v="1"/>
    <n v="2"/>
    <n v="4"/>
    <n v="207.24"/>
    <x v="0"/>
    <x v="0"/>
  </r>
  <r>
    <n v="53521"/>
    <x v="1"/>
    <n v="15"/>
    <x v="0"/>
    <n v="1"/>
    <n v="19"/>
    <s v="Debit Card"/>
    <s v="Male"/>
    <n v="3"/>
    <n v="4"/>
    <x v="2"/>
    <n v="2"/>
    <x v="1"/>
    <n v="5"/>
    <x v="0"/>
    <n v="12"/>
    <n v="2"/>
    <n v="2"/>
    <n v="1"/>
    <n v="172.66"/>
    <x v="2"/>
    <x v="0"/>
  </r>
  <r>
    <n v="53522"/>
    <x v="0"/>
    <n v="1"/>
    <x v="2"/>
    <n v="1"/>
    <n v="22"/>
    <s v="Credit Card"/>
    <s v="Male"/>
    <n v="4"/>
    <n v="4"/>
    <x v="2"/>
    <n v="3"/>
    <x v="1"/>
    <n v="3"/>
    <x v="1"/>
    <n v="13"/>
    <n v="3"/>
    <n v="3"/>
    <n v="3"/>
    <n v="151.1"/>
    <x v="0"/>
    <x v="0"/>
  </r>
  <r>
    <n v="53523"/>
    <x v="1"/>
    <n v="11"/>
    <x v="0"/>
    <n v="1"/>
    <n v="32"/>
    <s v="Credit Card"/>
    <s v="Female"/>
    <n v="3"/>
    <n v="5"/>
    <x v="0"/>
    <n v="2"/>
    <x v="2"/>
    <n v="9"/>
    <x v="1"/>
    <n v="14"/>
    <n v="1"/>
    <n v="2"/>
    <n v="4"/>
    <n v="182.31"/>
    <x v="1"/>
    <x v="0"/>
  </r>
  <r>
    <n v="53524"/>
    <x v="1"/>
    <n v="1"/>
    <x v="0"/>
    <n v="1"/>
    <n v="13"/>
    <s v="Debit Card"/>
    <s v="Male"/>
    <n v="3"/>
    <n v="5"/>
    <x v="2"/>
    <n v="3"/>
    <x v="1"/>
    <n v="3"/>
    <x v="1"/>
    <n v="14"/>
    <n v="3"/>
    <n v="3"/>
    <n v="3"/>
    <n v="150.38999999999999"/>
    <x v="0"/>
    <x v="0"/>
  </r>
  <r>
    <n v="53525"/>
    <x v="1"/>
    <n v="8"/>
    <x v="0"/>
    <n v="3"/>
    <n v="16"/>
    <s v="Debit Card"/>
    <s v="Female"/>
    <n v="4"/>
    <n v="4"/>
    <x v="0"/>
    <n v="3"/>
    <x v="1"/>
    <n v="3"/>
    <x v="1"/>
    <n v="21"/>
    <n v="2"/>
    <n v="2"/>
    <n v="4"/>
    <n v="182.14"/>
    <x v="1"/>
    <x v="0"/>
  </r>
  <r>
    <n v="53526"/>
    <x v="1"/>
    <n v="9"/>
    <x v="0"/>
    <n v="2"/>
    <n v="15"/>
    <s v="COD"/>
    <s v="Male"/>
    <n v="4"/>
    <n v="4"/>
    <x v="2"/>
    <n v="3"/>
    <x v="0"/>
    <n v="3"/>
    <x v="1"/>
    <n v="18"/>
    <n v="1"/>
    <n v="2"/>
    <n v="5"/>
    <n v="168.23"/>
    <x v="1"/>
    <x v="0"/>
  </r>
  <r>
    <n v="53527"/>
    <x v="0"/>
    <n v="1"/>
    <x v="0"/>
    <n v="3"/>
    <n v="30"/>
    <s v="Debit Card"/>
    <s v="Female"/>
    <n v="3"/>
    <n v="5"/>
    <x v="4"/>
    <n v="5"/>
    <x v="1"/>
    <n v="3"/>
    <x v="1"/>
    <n v="14"/>
    <n v="1"/>
    <n v="4"/>
    <n v="11"/>
    <n v="198.36"/>
    <x v="0"/>
    <x v="0"/>
  </r>
  <r>
    <n v="53528"/>
    <x v="1"/>
    <n v="14"/>
    <x v="2"/>
    <n v="1"/>
    <n v="16"/>
    <s v="Credit Card"/>
    <s v="Female"/>
    <n v="3"/>
    <n v="4"/>
    <x v="4"/>
    <n v="3"/>
    <x v="0"/>
    <n v="11"/>
    <x v="1"/>
    <n v="18"/>
    <n v="1"/>
    <n v="2"/>
    <n v="14"/>
    <n v="259.99"/>
    <x v="2"/>
    <x v="2"/>
  </r>
  <r>
    <n v="53529"/>
    <x v="0"/>
    <n v="6"/>
    <x v="2"/>
    <n v="3"/>
    <n v="19"/>
    <s v="Debit Card"/>
    <s v="Male"/>
    <n v="3"/>
    <n v="4"/>
    <x v="5"/>
    <n v="5"/>
    <x v="0"/>
    <n v="2"/>
    <x v="0"/>
    <n v="13"/>
    <n v="1"/>
    <n v="14"/>
    <n v="15"/>
    <n v="262.58"/>
    <x v="0"/>
    <x v="2"/>
  </r>
  <r>
    <n v="53530"/>
    <x v="1"/>
    <n v="16"/>
    <x v="0"/>
    <n v="3"/>
    <n v="11"/>
    <s v="E wallet"/>
    <s v="Male"/>
    <n v="3"/>
    <n v="4"/>
    <x v="0"/>
    <n v="5"/>
    <x v="0"/>
    <n v="9"/>
    <x v="1"/>
    <n v="14"/>
    <n v="2"/>
    <n v="2"/>
    <n v="6"/>
    <n v="176.55"/>
    <x v="2"/>
    <x v="0"/>
  </r>
  <r>
    <n v="53531"/>
    <x v="1"/>
    <n v="9"/>
    <x v="1"/>
    <n v="1"/>
    <n v="7"/>
    <s v="Credit Card"/>
    <s v="Male"/>
    <n v="3"/>
    <n v="5"/>
    <x v="2"/>
    <n v="3"/>
    <x v="1"/>
    <n v="8"/>
    <x v="1"/>
    <n v="13"/>
    <n v="2"/>
    <n v="2"/>
    <n v="8"/>
    <n v="147.58000000000001"/>
    <x v="1"/>
    <x v="1"/>
  </r>
  <r>
    <n v="53532"/>
    <x v="1"/>
    <n v="1"/>
    <x v="0"/>
    <n v="1"/>
    <n v="31"/>
    <s v="Credit Card"/>
    <s v="Male"/>
    <n v="3"/>
    <n v="4"/>
    <x v="2"/>
    <n v="4"/>
    <x v="0"/>
    <n v="10"/>
    <x v="1"/>
    <n v="23"/>
    <n v="2"/>
    <n v="2"/>
    <n v="3"/>
    <n v="160.97"/>
    <x v="0"/>
    <x v="0"/>
  </r>
  <r>
    <n v="53533"/>
    <x v="0"/>
    <n v="1"/>
    <x v="0"/>
    <n v="1"/>
    <n v="19"/>
    <s v="Debit Card"/>
    <s v="Female"/>
    <n v="4"/>
    <n v="4"/>
    <x v="2"/>
    <n v="2"/>
    <x v="1"/>
    <n v="3"/>
    <x v="0"/>
    <n v="12"/>
    <n v="2"/>
    <n v="2"/>
    <n v="1"/>
    <n v="150.15"/>
    <x v="0"/>
    <x v="0"/>
  </r>
  <r>
    <n v="53534"/>
    <x v="1"/>
    <n v="1"/>
    <x v="0"/>
    <n v="1"/>
    <n v="10"/>
    <s v="Credit Card"/>
    <s v="Male"/>
    <n v="3"/>
    <n v="2"/>
    <x v="2"/>
    <n v="2"/>
    <x v="1"/>
    <n v="3"/>
    <x v="1"/>
    <n v="23"/>
    <n v="2"/>
    <n v="2"/>
    <n v="8"/>
    <n v="169.2"/>
    <x v="0"/>
    <x v="0"/>
  </r>
  <r>
    <n v="53535"/>
    <x v="1"/>
    <n v="4"/>
    <x v="0"/>
    <n v="3"/>
    <n v="17"/>
    <s v="E wallet"/>
    <s v="Male"/>
    <n v="4"/>
    <n v="5"/>
    <x v="0"/>
    <n v="3"/>
    <x v="1"/>
    <n v="3"/>
    <x v="1"/>
    <n v="19"/>
    <n v="2"/>
    <n v="2"/>
    <n v="5"/>
    <n v="190.78"/>
    <x v="0"/>
    <x v="0"/>
  </r>
  <r>
    <n v="53536"/>
    <x v="1"/>
    <n v="14"/>
    <x v="2"/>
    <n v="1"/>
    <n v="33"/>
    <s v="Credit Card"/>
    <s v="Female"/>
    <n v="4"/>
    <n v="5"/>
    <x v="0"/>
    <n v="2"/>
    <x v="1"/>
    <n v="5"/>
    <x v="0"/>
    <n v="14"/>
    <n v="2"/>
    <n v="2"/>
    <n v="1"/>
    <n v="169.22"/>
    <x v="2"/>
    <x v="0"/>
  </r>
  <r>
    <n v="53537"/>
    <x v="1"/>
    <n v="9"/>
    <x v="0"/>
    <n v="1"/>
    <n v="9"/>
    <s v="Debit Card"/>
    <s v="Male"/>
    <n v="3"/>
    <n v="5"/>
    <x v="4"/>
    <n v="4"/>
    <x v="2"/>
    <n v="4"/>
    <x v="1"/>
    <n v="19"/>
    <n v="7"/>
    <n v="7"/>
    <n v="3"/>
    <n v="227.74"/>
    <x v="1"/>
    <x v="0"/>
  </r>
  <r>
    <n v="53538"/>
    <x v="1"/>
    <n v="8"/>
    <x v="2"/>
    <n v="1"/>
    <n v="7"/>
    <s v="Credit Card"/>
    <s v="Male"/>
    <n v="4"/>
    <n v="5"/>
    <x v="0"/>
    <n v="5"/>
    <x v="0"/>
    <n v="2"/>
    <x v="1"/>
    <n v="21"/>
    <n v="2"/>
    <n v="5"/>
    <n v="10"/>
    <n v="178.43"/>
    <x v="1"/>
    <x v="0"/>
  </r>
  <r>
    <n v="53539"/>
    <x v="1"/>
    <n v="9"/>
    <x v="2"/>
    <n v="1"/>
    <n v="11"/>
    <s v="UPI"/>
    <s v="Male"/>
    <n v="3"/>
    <n v="5"/>
    <x v="2"/>
    <n v="2"/>
    <x v="1"/>
    <n v="3"/>
    <x v="1"/>
    <n v="14"/>
    <n v="3"/>
    <n v="3"/>
    <n v="3"/>
    <n v="148.76"/>
    <x v="1"/>
    <x v="1"/>
  </r>
  <r>
    <n v="53540"/>
    <x v="0"/>
    <n v="7"/>
    <x v="0"/>
    <n v="3"/>
    <n v="16"/>
    <s v="E wallet"/>
    <s v="Female"/>
    <n v="3"/>
    <n v="6"/>
    <x v="0"/>
    <n v="3"/>
    <x v="0"/>
    <n v="10"/>
    <x v="1"/>
    <n v="14"/>
    <n v="2"/>
    <n v="2"/>
    <n v="4"/>
    <n v="178.46"/>
    <x v="1"/>
    <x v="0"/>
  </r>
  <r>
    <n v="53541"/>
    <x v="1"/>
    <n v="6"/>
    <x v="2"/>
    <n v="3"/>
    <n v="9"/>
    <s v="Debit Card"/>
    <s v="Female"/>
    <n v="4"/>
    <n v="4"/>
    <x v="2"/>
    <n v="5"/>
    <x v="2"/>
    <n v="3"/>
    <x v="1"/>
    <n v="13"/>
    <n v="1"/>
    <n v="2"/>
    <n v="1"/>
    <n v="153.27000000000001"/>
    <x v="0"/>
    <x v="0"/>
  </r>
  <r>
    <n v="53542"/>
    <x v="1"/>
    <n v="30"/>
    <x v="0"/>
    <n v="1"/>
    <n v="11"/>
    <s v="Cash on Delivery"/>
    <s v="Female"/>
    <n v="4"/>
    <n v="4"/>
    <x v="3"/>
    <n v="5"/>
    <x v="2"/>
    <n v="6"/>
    <x v="1"/>
    <n v="14"/>
    <n v="1"/>
    <n v="5"/>
    <n v="3"/>
    <n v="324.43"/>
    <x v="3"/>
    <x v="2"/>
  </r>
  <r>
    <n v="53543"/>
    <x v="1"/>
    <n v="3"/>
    <x v="0"/>
    <n v="1"/>
    <n v="13"/>
    <s v="Credit Card"/>
    <s v="Female"/>
    <n v="3"/>
    <n v="4"/>
    <x v="2"/>
    <n v="2"/>
    <x v="1"/>
    <n v="3"/>
    <x v="1"/>
    <n v="14"/>
    <n v="1"/>
    <n v="2"/>
    <n v="9"/>
    <n v="156.31"/>
    <x v="0"/>
    <x v="0"/>
  </r>
  <r>
    <n v="53544"/>
    <x v="1"/>
    <n v="1"/>
    <x v="0"/>
    <n v="1"/>
    <n v="16"/>
    <s v="Debit Card"/>
    <s v="Male"/>
    <n v="3"/>
    <n v="4"/>
    <x v="2"/>
    <n v="5"/>
    <x v="0"/>
    <n v="3"/>
    <x v="1"/>
    <n v="26"/>
    <n v="1"/>
    <n v="2"/>
    <n v="1"/>
    <n v="150.52000000000001"/>
    <x v="0"/>
    <x v="0"/>
  </r>
  <r>
    <n v="53545"/>
    <x v="1"/>
    <n v="19"/>
    <x v="0"/>
    <n v="1"/>
    <n v="14"/>
    <s v="Credit Card"/>
    <s v="Female"/>
    <n v="3"/>
    <n v="4"/>
    <x v="2"/>
    <n v="3"/>
    <x v="1"/>
    <n v="6"/>
    <x v="0"/>
    <n v="20"/>
    <n v="2"/>
    <n v="2"/>
    <n v="3"/>
    <n v="169.77"/>
    <x v="2"/>
    <x v="0"/>
  </r>
  <r>
    <n v="53546"/>
    <x v="1"/>
    <n v="11"/>
    <x v="0"/>
    <n v="1"/>
    <n v="7"/>
    <s v="Debit Card"/>
    <s v="Female"/>
    <n v="3"/>
    <n v="5"/>
    <x v="0"/>
    <n v="2"/>
    <x v="1"/>
    <n v="3"/>
    <x v="1"/>
    <n v="14"/>
    <n v="4"/>
    <n v="4"/>
    <n v="12"/>
    <n v="189.74"/>
    <x v="1"/>
    <x v="0"/>
  </r>
  <r>
    <n v="53547"/>
    <x v="1"/>
    <n v="1"/>
    <x v="0"/>
    <n v="1"/>
    <n v="10"/>
    <s v="Debit Card"/>
    <s v="Male"/>
    <n v="3"/>
    <n v="5"/>
    <x v="2"/>
    <n v="3"/>
    <x v="0"/>
    <n v="3"/>
    <x v="1"/>
    <n v="13"/>
    <n v="1"/>
    <n v="2"/>
    <n v="3"/>
    <n v="155.33000000000001"/>
    <x v="0"/>
    <x v="0"/>
  </r>
  <r>
    <n v="53548"/>
    <x v="0"/>
    <n v="8"/>
    <x v="0"/>
    <n v="1"/>
    <n v="17"/>
    <s v="Debit Card"/>
    <s v="Male"/>
    <n v="4"/>
    <n v="4"/>
    <x v="2"/>
    <n v="3"/>
    <x v="0"/>
    <n v="3"/>
    <x v="0"/>
    <n v="12"/>
    <n v="2"/>
    <n v="2"/>
    <n v="3"/>
    <n v="154.36000000000001"/>
    <x v="1"/>
    <x v="0"/>
  </r>
  <r>
    <n v="53549"/>
    <x v="1"/>
    <n v="27"/>
    <x v="0"/>
    <n v="1"/>
    <n v="14"/>
    <s v="Credit Card"/>
    <s v="Female"/>
    <n v="3"/>
    <n v="4"/>
    <x v="3"/>
    <n v="3"/>
    <x v="2"/>
    <n v="5"/>
    <x v="1"/>
    <n v="15"/>
    <n v="5"/>
    <n v="5"/>
    <n v="8"/>
    <n v="311.06"/>
    <x v="3"/>
    <x v="2"/>
  </r>
  <r>
    <n v="53550"/>
    <x v="1"/>
    <n v="3"/>
    <x v="1"/>
    <n v="1"/>
    <n v="22"/>
    <s v="Debit Card"/>
    <s v="Female"/>
    <n v="4"/>
    <n v="6"/>
    <x v="2"/>
    <n v="2"/>
    <x v="1"/>
    <n v="2"/>
    <x v="0"/>
    <n v="19"/>
    <n v="2"/>
    <n v="2"/>
    <n v="4"/>
    <n v="146.68"/>
    <x v="0"/>
    <x v="1"/>
  </r>
  <r>
    <n v="53551"/>
    <x v="0"/>
    <n v="1"/>
    <x v="2"/>
    <n v="1"/>
    <n v="10"/>
    <s v="Debit Card"/>
    <s v="Male"/>
    <n v="3"/>
    <n v="5"/>
    <x v="2"/>
    <n v="2"/>
    <x v="1"/>
    <n v="2"/>
    <x v="0"/>
    <n v="12"/>
    <n v="1"/>
    <n v="2"/>
    <n v="1"/>
    <n v="153.53"/>
    <x v="0"/>
    <x v="0"/>
  </r>
  <r>
    <n v="53552"/>
    <x v="1"/>
    <n v="20"/>
    <x v="0"/>
    <n v="3"/>
    <n v="9"/>
    <s v="E wallet"/>
    <s v="Female"/>
    <n v="4"/>
    <n v="4"/>
    <x v="5"/>
    <n v="5"/>
    <x v="1"/>
    <n v="10"/>
    <x v="1"/>
    <n v="15"/>
    <n v="13"/>
    <n v="16"/>
    <n v="10"/>
    <n v="295.48"/>
    <x v="2"/>
    <x v="2"/>
  </r>
  <r>
    <n v="53553"/>
    <x v="1"/>
    <n v="18"/>
    <x v="2"/>
    <n v="1"/>
    <n v="24"/>
    <s v="Debit Card"/>
    <s v="Male"/>
    <n v="4"/>
    <n v="6"/>
    <x v="2"/>
    <n v="3"/>
    <x v="0"/>
    <n v="4"/>
    <x v="1"/>
    <n v="14"/>
    <n v="2"/>
    <n v="2"/>
    <n v="1"/>
    <n v="147.9"/>
    <x v="2"/>
    <x v="1"/>
  </r>
  <r>
    <n v="53554"/>
    <x v="1"/>
    <n v="7"/>
    <x v="0"/>
    <n v="2"/>
    <n v="9"/>
    <s v="UPI"/>
    <s v="Male"/>
    <n v="3"/>
    <n v="4"/>
    <x v="2"/>
    <n v="3"/>
    <x v="1"/>
    <n v="3"/>
    <x v="1"/>
    <n v="14"/>
    <n v="1"/>
    <n v="2"/>
    <n v="5"/>
    <n v="161"/>
    <x v="1"/>
    <x v="0"/>
  </r>
  <r>
    <n v="53555"/>
    <x v="0"/>
    <n v="5"/>
    <x v="2"/>
    <n v="1"/>
    <n v="12"/>
    <s v="Debit Card"/>
    <s v="Male"/>
    <n v="4"/>
    <n v="5"/>
    <x v="2"/>
    <n v="5"/>
    <x v="2"/>
    <n v="8"/>
    <x v="1"/>
    <n v="18"/>
    <n v="2"/>
    <n v="2"/>
    <n v="1"/>
    <n v="146.07"/>
    <x v="0"/>
    <x v="1"/>
  </r>
  <r>
    <n v="53556"/>
    <x v="1"/>
    <n v="4"/>
    <x v="0"/>
    <n v="3"/>
    <n v="36"/>
    <s v="Debit Card"/>
    <s v="Male"/>
    <n v="4"/>
    <n v="4"/>
    <x v="0"/>
    <n v="5"/>
    <x v="2"/>
    <n v="10"/>
    <x v="1"/>
    <n v="20"/>
    <n v="2"/>
    <n v="2"/>
    <n v="4"/>
    <n v="166.15"/>
    <x v="0"/>
    <x v="0"/>
  </r>
  <r>
    <n v="53557"/>
    <x v="1"/>
    <n v="14"/>
    <x v="2"/>
    <n v="3"/>
    <n v="9"/>
    <s v="Credit Card"/>
    <s v="Male"/>
    <n v="4"/>
    <n v="4"/>
    <x v="0"/>
    <n v="4"/>
    <x v="1"/>
    <n v="7"/>
    <x v="1"/>
    <n v="13"/>
    <n v="2"/>
    <n v="2"/>
    <n v="1"/>
    <n v="168.27"/>
    <x v="2"/>
    <x v="0"/>
  </r>
  <r>
    <n v="53558"/>
    <x v="1"/>
    <n v="24"/>
    <x v="2"/>
    <n v="1"/>
    <n v="9"/>
    <s v="Credit Card"/>
    <s v="Female"/>
    <n v="2"/>
    <n v="4"/>
    <x v="5"/>
    <n v="5"/>
    <x v="1"/>
    <n v="4"/>
    <x v="1"/>
    <n v="15"/>
    <n v="3"/>
    <n v="3"/>
    <n v="3"/>
    <n v="303.56"/>
    <x v="2"/>
    <x v="2"/>
  </r>
  <r>
    <n v="53559"/>
    <x v="1"/>
    <n v="2"/>
    <x v="0"/>
    <n v="1"/>
    <n v="26"/>
    <s v="Credit Card"/>
    <s v="Male"/>
    <n v="4"/>
    <n v="5"/>
    <x v="2"/>
    <n v="5"/>
    <x v="1"/>
    <n v="3"/>
    <x v="1"/>
    <n v="13"/>
    <n v="2"/>
    <n v="4"/>
    <n v="4"/>
    <n v="156.96"/>
    <x v="0"/>
    <x v="0"/>
  </r>
  <r>
    <n v="53560"/>
    <x v="1"/>
    <n v="20"/>
    <x v="0"/>
    <n v="1"/>
    <n v="22"/>
    <s v="Debit Card"/>
    <s v="Male"/>
    <n v="3"/>
    <n v="4"/>
    <x v="3"/>
    <n v="4"/>
    <x v="1"/>
    <n v="7"/>
    <x v="1"/>
    <n v="15"/>
    <n v="2"/>
    <n v="2"/>
    <n v="4"/>
    <n v="315.81"/>
    <x v="2"/>
    <x v="2"/>
  </r>
  <r>
    <n v="53561"/>
    <x v="1"/>
    <n v="9"/>
    <x v="0"/>
    <n v="3"/>
    <n v="24"/>
    <s v="Debit Card"/>
    <s v="Male"/>
    <n v="4"/>
    <n v="4"/>
    <x v="0"/>
    <n v="5"/>
    <x v="1"/>
    <n v="5"/>
    <x v="0"/>
    <n v="16"/>
    <n v="2"/>
    <n v="2"/>
    <n v="3"/>
    <n v="214.66"/>
    <x v="1"/>
    <x v="0"/>
  </r>
  <r>
    <n v="53562"/>
    <x v="0"/>
    <n v="1"/>
    <x v="1"/>
    <n v="1"/>
    <n v="24"/>
    <s v="Debit Card"/>
    <s v="Female"/>
    <n v="4"/>
    <n v="4"/>
    <x v="2"/>
    <n v="4"/>
    <x v="1"/>
    <n v="3"/>
    <x v="1"/>
    <n v="14"/>
    <n v="1"/>
    <n v="2"/>
    <n v="1"/>
    <n v="147.1"/>
    <x v="0"/>
    <x v="1"/>
  </r>
  <r>
    <n v="53563"/>
    <x v="1"/>
    <n v="7"/>
    <x v="2"/>
    <n v="3"/>
    <n v="32"/>
    <s v="Credit Card"/>
    <s v="Female"/>
    <n v="3"/>
    <n v="4"/>
    <x v="0"/>
    <n v="3"/>
    <x v="1"/>
    <n v="3"/>
    <x v="1"/>
    <n v="13"/>
    <n v="1"/>
    <n v="2"/>
    <n v="2"/>
    <n v="170.39"/>
    <x v="1"/>
    <x v="0"/>
  </r>
  <r>
    <n v="53564"/>
    <x v="1"/>
    <n v="10"/>
    <x v="0"/>
    <n v="1"/>
    <n v="13"/>
    <s v="Debit Card"/>
    <s v="Male"/>
    <n v="3"/>
    <n v="6"/>
    <x v="2"/>
    <n v="3"/>
    <x v="2"/>
    <n v="3"/>
    <x v="1"/>
    <n v="15"/>
    <n v="1"/>
    <n v="2"/>
    <n v="8"/>
    <n v="152.41"/>
    <x v="1"/>
    <x v="0"/>
  </r>
  <r>
    <n v="53565"/>
    <x v="1"/>
    <n v="4"/>
    <x v="0"/>
    <n v="1"/>
    <n v="14"/>
    <s v="Debit Card"/>
    <s v="Male"/>
    <n v="3"/>
    <n v="4"/>
    <x v="0"/>
    <n v="3"/>
    <x v="2"/>
    <n v="3"/>
    <x v="1"/>
    <n v="14"/>
    <n v="9"/>
    <n v="9"/>
    <n v="10"/>
    <n v="159.91"/>
    <x v="0"/>
    <x v="0"/>
  </r>
  <r>
    <n v="53566"/>
    <x v="1"/>
    <n v="18"/>
    <x v="0"/>
    <n v="1"/>
    <n v="36"/>
    <s v="UPI"/>
    <s v="Male"/>
    <n v="3"/>
    <n v="4"/>
    <x v="0"/>
    <n v="2"/>
    <x v="0"/>
    <n v="3"/>
    <x v="1"/>
    <n v="26"/>
    <n v="2"/>
    <n v="2"/>
    <n v="18"/>
    <n v="170.41"/>
    <x v="2"/>
    <x v="0"/>
  </r>
  <r>
    <n v="53567"/>
    <x v="1"/>
    <n v="1"/>
    <x v="0"/>
    <n v="3"/>
    <n v="28"/>
    <s v="E wallet"/>
    <s v="Male"/>
    <n v="3"/>
    <n v="2"/>
    <x v="2"/>
    <n v="2"/>
    <x v="0"/>
    <n v="3"/>
    <x v="1"/>
    <n v="18"/>
    <n v="1"/>
    <n v="3"/>
    <n v="3"/>
    <n v="151.78"/>
    <x v="0"/>
    <x v="0"/>
  </r>
  <r>
    <n v="53568"/>
    <x v="1"/>
    <n v="20"/>
    <x v="0"/>
    <n v="1"/>
    <n v="9"/>
    <s v="Cash on Delivery"/>
    <s v="Male"/>
    <n v="3"/>
    <n v="4"/>
    <x v="0"/>
    <n v="2"/>
    <x v="2"/>
    <n v="4"/>
    <x v="1"/>
    <n v="12"/>
    <n v="2"/>
    <n v="2"/>
    <n v="5"/>
    <n v="198.79"/>
    <x v="2"/>
    <x v="0"/>
  </r>
  <r>
    <n v="53569"/>
    <x v="1"/>
    <n v="16"/>
    <x v="2"/>
    <n v="2"/>
    <n v="9"/>
    <s v="Credit Card"/>
    <s v="Male"/>
    <n v="4"/>
    <n v="2"/>
    <x v="0"/>
    <n v="5"/>
    <x v="1"/>
    <n v="9"/>
    <x v="1"/>
    <n v="17"/>
    <n v="1"/>
    <n v="2"/>
    <n v="4"/>
    <n v="187.72"/>
    <x v="2"/>
    <x v="0"/>
  </r>
  <r>
    <n v="53570"/>
    <x v="1"/>
    <n v="31"/>
    <x v="0"/>
    <n v="3"/>
    <n v="14"/>
    <s v="E wallet"/>
    <s v="Male"/>
    <n v="3"/>
    <n v="2"/>
    <x v="0"/>
    <n v="2"/>
    <x v="2"/>
    <n v="2"/>
    <x v="0"/>
    <n v="19"/>
    <n v="1"/>
    <n v="2"/>
    <n v="10"/>
    <n v="177.2"/>
    <x v="3"/>
    <x v="0"/>
  </r>
  <r>
    <n v="53571"/>
    <x v="1"/>
    <n v="6"/>
    <x v="2"/>
    <n v="1"/>
    <n v="20"/>
    <s v="UPI"/>
    <s v="Female"/>
    <n v="4"/>
    <n v="5"/>
    <x v="2"/>
    <n v="4"/>
    <x v="1"/>
    <n v="3"/>
    <x v="1"/>
    <n v="21"/>
    <n v="1"/>
    <n v="3"/>
    <n v="3"/>
    <n v="152.43"/>
    <x v="0"/>
    <x v="0"/>
  </r>
  <r>
    <n v="53572"/>
    <x v="1"/>
    <n v="6"/>
    <x v="2"/>
    <n v="1"/>
    <n v="9"/>
    <s v="Debit Card"/>
    <s v="Female"/>
    <n v="3"/>
    <n v="4"/>
    <x v="0"/>
    <n v="3"/>
    <x v="0"/>
    <n v="6"/>
    <x v="0"/>
    <n v="15"/>
    <n v="2"/>
    <n v="2"/>
    <n v="8"/>
    <n v="174.98"/>
    <x v="0"/>
    <x v="0"/>
  </r>
  <r>
    <n v="53573"/>
    <x v="1"/>
    <n v="10"/>
    <x v="0"/>
    <n v="1"/>
    <n v="7"/>
    <s v="Cash on Delivery"/>
    <s v="Female"/>
    <n v="4"/>
    <n v="6"/>
    <x v="4"/>
    <n v="5"/>
    <x v="2"/>
    <n v="4"/>
    <x v="0"/>
    <n v="22"/>
    <n v="6"/>
    <n v="8"/>
    <n v="3"/>
    <n v="227.52"/>
    <x v="1"/>
    <x v="0"/>
  </r>
  <r>
    <n v="53574"/>
    <x v="1"/>
    <n v="7"/>
    <x v="0"/>
    <n v="1"/>
    <n v="16"/>
    <s v="Credit Card"/>
    <s v="Male"/>
    <n v="3"/>
    <n v="4"/>
    <x v="2"/>
    <n v="2"/>
    <x v="1"/>
    <n v="2"/>
    <x v="1"/>
    <n v="14"/>
    <n v="2"/>
    <n v="5"/>
    <n v="11"/>
    <n v="152.81"/>
    <x v="1"/>
    <x v="0"/>
  </r>
  <r>
    <n v="53575"/>
    <x v="1"/>
    <n v="14"/>
    <x v="0"/>
    <n v="3"/>
    <n v="17"/>
    <s v="Cash on Delivery"/>
    <s v="Female"/>
    <n v="3"/>
    <n v="5"/>
    <x v="0"/>
    <n v="4"/>
    <x v="2"/>
    <n v="9"/>
    <x v="1"/>
    <n v="13"/>
    <n v="2"/>
    <n v="2"/>
    <n v="4"/>
    <n v="193.52"/>
    <x v="2"/>
    <x v="0"/>
  </r>
  <r>
    <n v="53576"/>
    <x v="1"/>
    <n v="1"/>
    <x v="0"/>
    <n v="3"/>
    <n v="17"/>
    <s v="Debit Card"/>
    <s v="Male"/>
    <n v="3"/>
    <n v="4"/>
    <x v="0"/>
    <n v="2"/>
    <x v="0"/>
    <n v="2"/>
    <x v="1"/>
    <n v="15"/>
    <n v="1"/>
    <n v="2"/>
    <n v="2"/>
    <n v="174.5"/>
    <x v="0"/>
    <x v="0"/>
  </r>
  <r>
    <n v="53577"/>
    <x v="1"/>
    <n v="4"/>
    <x v="0"/>
    <n v="1"/>
    <n v="7"/>
    <s v="Credit Card"/>
    <s v="Male"/>
    <n v="4"/>
    <n v="4"/>
    <x v="2"/>
    <n v="4"/>
    <x v="1"/>
    <n v="2"/>
    <x v="0"/>
    <n v="22"/>
    <n v="2"/>
    <n v="6"/>
    <n v="8"/>
    <n v="160.79"/>
    <x v="0"/>
    <x v="0"/>
  </r>
  <r>
    <n v="53578"/>
    <x v="1"/>
    <n v="16"/>
    <x v="2"/>
    <n v="1"/>
    <n v="33"/>
    <s v="Credit Card"/>
    <s v="Female"/>
    <n v="3"/>
    <n v="4"/>
    <x v="4"/>
    <n v="5"/>
    <x v="1"/>
    <n v="5"/>
    <x v="0"/>
    <n v="18"/>
    <n v="1"/>
    <n v="2"/>
    <n v="1"/>
    <n v="256.91000000000003"/>
    <x v="2"/>
    <x v="2"/>
  </r>
  <r>
    <n v="53579"/>
    <x v="1"/>
    <n v="9"/>
    <x v="2"/>
    <n v="3"/>
    <n v="15"/>
    <s v="E wallet"/>
    <s v="Female"/>
    <n v="4"/>
    <n v="5"/>
    <x v="4"/>
    <n v="2"/>
    <x v="1"/>
    <n v="6"/>
    <x v="0"/>
    <n v="12"/>
    <n v="3"/>
    <n v="5"/>
    <n v="3"/>
    <n v="228.77"/>
    <x v="1"/>
    <x v="0"/>
  </r>
  <r>
    <n v="53580"/>
    <x v="1"/>
    <n v="1"/>
    <x v="1"/>
    <n v="1"/>
    <n v="21"/>
    <s v="Debit Card"/>
    <s v="Male"/>
    <n v="3"/>
    <n v="4"/>
    <x v="2"/>
    <n v="5"/>
    <x v="1"/>
    <n v="3"/>
    <x v="0"/>
    <n v="15"/>
    <n v="3"/>
    <n v="7"/>
    <n v="9"/>
    <n v="147.35"/>
    <x v="0"/>
    <x v="1"/>
  </r>
  <r>
    <n v="53581"/>
    <x v="1"/>
    <n v="28"/>
    <x v="2"/>
    <n v="1"/>
    <n v="7"/>
    <s v="Debit Card"/>
    <s v="Female"/>
    <n v="3"/>
    <n v="4"/>
    <x v="4"/>
    <n v="3"/>
    <x v="2"/>
    <n v="9"/>
    <x v="1"/>
    <n v="18"/>
    <n v="2"/>
    <n v="2"/>
    <n v="3"/>
    <n v="230.02"/>
    <x v="3"/>
    <x v="0"/>
  </r>
  <r>
    <n v="53582"/>
    <x v="1"/>
    <n v="18"/>
    <x v="1"/>
    <n v="1"/>
    <n v="9"/>
    <s v="Debit Card"/>
    <s v="Female"/>
    <n v="4"/>
    <n v="2"/>
    <x v="2"/>
    <n v="2"/>
    <x v="1"/>
    <n v="3"/>
    <x v="1"/>
    <n v="14"/>
    <n v="7"/>
    <n v="8"/>
    <n v="8"/>
    <n v="145.11000000000001"/>
    <x v="2"/>
    <x v="1"/>
  </r>
  <r>
    <n v="53583"/>
    <x v="0"/>
    <n v="1"/>
    <x v="2"/>
    <n v="1"/>
    <n v="17"/>
    <s v="Credit Card"/>
    <s v="Female"/>
    <n v="4"/>
    <n v="5"/>
    <x v="2"/>
    <n v="4"/>
    <x v="0"/>
    <n v="3"/>
    <x v="0"/>
    <n v="26"/>
    <n v="2"/>
    <n v="2"/>
    <n v="1"/>
    <n v="143.59"/>
    <x v="0"/>
    <x v="1"/>
  </r>
  <r>
    <n v="53584"/>
    <x v="1"/>
    <n v="3"/>
    <x v="0"/>
    <n v="1"/>
    <n v="7"/>
    <s v="Debit Card"/>
    <s v="Female"/>
    <n v="4"/>
    <n v="4"/>
    <x v="2"/>
    <n v="2"/>
    <x v="2"/>
    <n v="3"/>
    <x v="1"/>
    <n v="16"/>
    <n v="1"/>
    <n v="2"/>
    <n v="3"/>
    <n v="162.6"/>
    <x v="0"/>
    <x v="0"/>
  </r>
  <r>
    <n v="53585"/>
    <x v="1"/>
    <n v="28"/>
    <x v="0"/>
    <n v="1"/>
    <n v="10"/>
    <s v="Debit Card"/>
    <s v="Male"/>
    <n v="3"/>
    <n v="4"/>
    <x v="5"/>
    <n v="2"/>
    <x v="1"/>
    <n v="5"/>
    <x v="1"/>
    <n v="15"/>
    <n v="2"/>
    <n v="2"/>
    <n v="10"/>
    <n v="302.79000000000002"/>
    <x v="3"/>
    <x v="2"/>
  </r>
  <r>
    <n v="53586"/>
    <x v="1"/>
    <n v="5"/>
    <x v="0"/>
    <n v="1"/>
    <n v="18"/>
    <s v="Credit Card"/>
    <s v="Male"/>
    <n v="4"/>
    <n v="4"/>
    <x v="0"/>
    <n v="5"/>
    <x v="1"/>
    <n v="3"/>
    <x v="0"/>
    <n v="13"/>
    <n v="1"/>
    <n v="2"/>
    <n v="2"/>
    <n v="193.33"/>
    <x v="0"/>
    <x v="0"/>
  </r>
  <r>
    <n v="53587"/>
    <x v="1"/>
    <n v="5"/>
    <x v="0"/>
    <n v="1"/>
    <n v="31"/>
    <s v="Credit Card"/>
    <s v="Female"/>
    <n v="4"/>
    <n v="5"/>
    <x v="0"/>
    <n v="5"/>
    <x v="0"/>
    <n v="3"/>
    <x v="1"/>
    <n v="20"/>
    <n v="1"/>
    <n v="2"/>
    <n v="9"/>
    <n v="193.12"/>
    <x v="0"/>
    <x v="0"/>
  </r>
  <r>
    <n v="53588"/>
    <x v="1"/>
    <n v="31"/>
    <x v="0"/>
    <n v="3"/>
    <n v="10"/>
    <s v="Debit Card"/>
    <s v="Female"/>
    <n v="3"/>
    <n v="5"/>
    <x v="0"/>
    <n v="2"/>
    <x v="0"/>
    <n v="7"/>
    <x v="1"/>
    <n v="18"/>
    <n v="1"/>
    <n v="2"/>
    <n v="6"/>
    <n v="176.71"/>
    <x v="3"/>
    <x v="0"/>
  </r>
  <r>
    <n v="53589"/>
    <x v="1"/>
    <n v="17"/>
    <x v="0"/>
    <n v="1"/>
    <n v="10"/>
    <s v="Debit Card"/>
    <s v="Male"/>
    <n v="4"/>
    <n v="6"/>
    <x v="3"/>
    <n v="2"/>
    <x v="1"/>
    <n v="5"/>
    <x v="1"/>
    <n v="15"/>
    <n v="2"/>
    <n v="2"/>
    <n v="8"/>
    <n v="322.39999999999998"/>
    <x v="2"/>
    <x v="2"/>
  </r>
  <r>
    <n v="53590"/>
    <x v="1"/>
    <n v="23"/>
    <x v="0"/>
    <n v="1"/>
    <n v="11"/>
    <s v="Credit Card"/>
    <s v="Male"/>
    <n v="3"/>
    <n v="5"/>
    <x v="3"/>
    <n v="3"/>
    <x v="1"/>
    <n v="4"/>
    <x v="1"/>
    <n v="15"/>
    <n v="1"/>
    <n v="2"/>
    <n v="1"/>
    <n v="312.11"/>
    <x v="2"/>
    <x v="2"/>
  </r>
  <r>
    <n v="53591"/>
    <x v="1"/>
    <n v="10"/>
    <x v="2"/>
    <n v="1"/>
    <n v="10"/>
    <s v="COD"/>
    <s v="Male"/>
    <n v="3"/>
    <n v="4"/>
    <x v="2"/>
    <n v="4"/>
    <x v="1"/>
    <n v="3"/>
    <x v="1"/>
    <n v="13"/>
    <n v="2"/>
    <n v="2"/>
    <n v="8"/>
    <n v="161.91999999999999"/>
    <x v="1"/>
    <x v="0"/>
  </r>
  <r>
    <n v="53592"/>
    <x v="1"/>
    <n v="22"/>
    <x v="0"/>
    <n v="1"/>
    <n v="9"/>
    <s v="COD"/>
    <s v="Male"/>
    <n v="4"/>
    <n v="2"/>
    <x v="2"/>
    <n v="4"/>
    <x v="0"/>
    <n v="7"/>
    <x v="1"/>
    <n v="12"/>
    <n v="1"/>
    <n v="2"/>
    <n v="1"/>
    <n v="150.59"/>
    <x v="2"/>
    <x v="0"/>
  </r>
  <r>
    <n v="53593"/>
    <x v="1"/>
    <n v="1"/>
    <x v="0"/>
    <n v="1"/>
    <n v="11"/>
    <s v="Debit Card"/>
    <s v="Male"/>
    <n v="4"/>
    <n v="4"/>
    <x v="2"/>
    <n v="3"/>
    <x v="2"/>
    <n v="3"/>
    <x v="1"/>
    <n v="12"/>
    <n v="2"/>
    <n v="2"/>
    <n v="4"/>
    <n v="150.16999999999999"/>
    <x v="0"/>
    <x v="0"/>
  </r>
  <r>
    <n v="53594"/>
    <x v="1"/>
    <n v="3"/>
    <x v="0"/>
    <n v="1"/>
    <n v="14"/>
    <s v="Debit Card"/>
    <s v="Male"/>
    <n v="3"/>
    <n v="4"/>
    <x v="0"/>
    <n v="2"/>
    <x v="2"/>
    <n v="3"/>
    <x v="0"/>
    <n v="12"/>
    <n v="1"/>
    <n v="2"/>
    <n v="1"/>
    <n v="191.23"/>
    <x v="0"/>
    <x v="0"/>
  </r>
  <r>
    <n v="53595"/>
    <x v="1"/>
    <n v="22"/>
    <x v="0"/>
    <n v="1"/>
    <n v="7"/>
    <s v="Debit Card"/>
    <s v="Male"/>
    <n v="4"/>
    <n v="5"/>
    <x v="3"/>
    <n v="2"/>
    <x v="0"/>
    <n v="8"/>
    <x v="1"/>
    <n v="15"/>
    <n v="2"/>
    <n v="2"/>
    <n v="1"/>
    <n v="307.64999999999998"/>
    <x v="2"/>
    <x v="2"/>
  </r>
  <r>
    <n v="53596"/>
    <x v="1"/>
    <n v="3"/>
    <x v="0"/>
    <n v="1"/>
    <n v="7"/>
    <s v="Debit Card"/>
    <s v="Female"/>
    <n v="3"/>
    <n v="5"/>
    <x v="5"/>
    <n v="2"/>
    <x v="2"/>
    <n v="5"/>
    <x v="1"/>
    <n v="15"/>
    <n v="1"/>
    <n v="2"/>
    <n v="8"/>
    <n v="286.24"/>
    <x v="0"/>
    <x v="2"/>
  </r>
  <r>
    <n v="53597"/>
    <x v="1"/>
    <n v="8"/>
    <x v="0"/>
    <n v="1"/>
    <n v="27"/>
    <s v="COD"/>
    <s v="Female"/>
    <n v="3"/>
    <n v="2"/>
    <x v="2"/>
    <n v="3"/>
    <x v="1"/>
    <n v="2"/>
    <x v="1"/>
    <n v="18"/>
    <n v="2"/>
    <n v="2"/>
    <n v="1"/>
    <n v="150.85"/>
    <x v="1"/>
    <x v="0"/>
  </r>
  <r>
    <n v="53598"/>
    <x v="1"/>
    <n v="18"/>
    <x v="0"/>
    <n v="3"/>
    <n v="12"/>
    <s v="E wallet"/>
    <s v="Male"/>
    <n v="3"/>
    <n v="4"/>
    <x v="3"/>
    <n v="4"/>
    <x v="1"/>
    <n v="9"/>
    <x v="1"/>
    <n v="15"/>
    <n v="2"/>
    <n v="4"/>
    <n v="11"/>
    <n v="307.13"/>
    <x v="2"/>
    <x v="2"/>
  </r>
  <r>
    <n v="53599"/>
    <x v="1"/>
    <n v="7"/>
    <x v="0"/>
    <n v="3"/>
    <n v="17"/>
    <s v="E wallet"/>
    <s v="Male"/>
    <n v="3"/>
    <n v="2"/>
    <x v="4"/>
    <n v="3"/>
    <x v="2"/>
    <n v="2"/>
    <x v="0"/>
    <n v="15"/>
    <n v="2"/>
    <n v="2"/>
    <n v="9"/>
    <n v="208.8"/>
    <x v="1"/>
    <x v="0"/>
  </r>
  <r>
    <n v="53600"/>
    <x v="1"/>
    <n v="1"/>
    <x v="0"/>
    <n v="1"/>
    <n v="32"/>
    <s v="Debit Card"/>
    <s v="Female"/>
    <n v="3"/>
    <n v="2"/>
    <x v="2"/>
    <n v="2"/>
    <x v="0"/>
    <n v="3"/>
    <x v="0"/>
    <n v="13"/>
    <n v="2"/>
    <n v="2"/>
    <n v="2"/>
    <n v="154.94"/>
    <x v="0"/>
    <x v="0"/>
  </r>
  <r>
    <n v="53601"/>
    <x v="1"/>
    <n v="1"/>
    <x v="1"/>
    <n v="1"/>
    <n v="7"/>
    <s v="Debit Card"/>
    <s v="Male"/>
    <n v="3"/>
    <n v="4"/>
    <x v="2"/>
    <n v="3"/>
    <x v="1"/>
    <n v="3"/>
    <x v="1"/>
    <n v="23"/>
    <n v="1"/>
    <n v="2"/>
    <n v="2"/>
    <n v="137.22999999999999"/>
    <x v="0"/>
    <x v="1"/>
  </r>
  <r>
    <n v="53602"/>
    <x v="0"/>
    <n v="1"/>
    <x v="2"/>
    <n v="3"/>
    <n v="31"/>
    <s v="Debit Card"/>
    <s v="Male"/>
    <n v="4"/>
    <n v="6"/>
    <x v="2"/>
    <n v="2"/>
    <x v="0"/>
    <n v="3"/>
    <x v="0"/>
    <n v="15"/>
    <n v="2"/>
    <n v="2"/>
    <n v="1"/>
    <n v="136.18"/>
    <x v="0"/>
    <x v="1"/>
  </r>
  <r>
    <n v="53603"/>
    <x v="1"/>
    <n v="1"/>
    <x v="0"/>
    <n v="1"/>
    <n v="11"/>
    <s v="Debit Card"/>
    <s v="Male"/>
    <n v="3"/>
    <n v="4"/>
    <x v="2"/>
    <n v="2"/>
    <x v="0"/>
    <n v="3"/>
    <x v="0"/>
    <n v="21"/>
    <n v="1"/>
    <n v="3"/>
    <n v="3"/>
    <n v="153.75"/>
    <x v="0"/>
    <x v="0"/>
  </r>
  <r>
    <n v="53604"/>
    <x v="0"/>
    <n v="9"/>
    <x v="0"/>
    <n v="3"/>
    <n v="9"/>
    <s v="E wallet"/>
    <s v="Female"/>
    <n v="4"/>
    <n v="6"/>
    <x v="3"/>
    <n v="4"/>
    <x v="0"/>
    <n v="4"/>
    <x v="0"/>
    <n v="15"/>
    <n v="1"/>
    <n v="2"/>
    <n v="12"/>
    <n v="313.24"/>
    <x v="1"/>
    <x v="2"/>
  </r>
  <r>
    <n v="53605"/>
    <x v="1"/>
    <n v="29"/>
    <x v="2"/>
    <n v="1"/>
    <n v="15"/>
    <s v="Credit Card"/>
    <s v="Male"/>
    <n v="3"/>
    <n v="5"/>
    <x v="5"/>
    <n v="4"/>
    <x v="2"/>
    <n v="3"/>
    <x v="0"/>
    <n v="16"/>
    <n v="4"/>
    <n v="16"/>
    <n v="1"/>
    <n v="260.77"/>
    <x v="3"/>
    <x v="2"/>
  </r>
  <r>
    <n v="53606"/>
    <x v="0"/>
    <n v="1"/>
    <x v="2"/>
    <n v="1"/>
    <n v="17"/>
    <s v="Debit Card"/>
    <s v="Female"/>
    <n v="3"/>
    <n v="5"/>
    <x v="2"/>
    <n v="3"/>
    <x v="0"/>
    <n v="3"/>
    <x v="1"/>
    <n v="21"/>
    <n v="3"/>
    <n v="3"/>
    <n v="3"/>
    <n v="151.25"/>
    <x v="0"/>
    <x v="0"/>
  </r>
  <r>
    <n v="53607"/>
    <x v="1"/>
    <n v="20"/>
    <x v="0"/>
    <n v="3"/>
    <n v="11"/>
    <s v="E wallet"/>
    <s v="Female"/>
    <n v="3"/>
    <n v="5"/>
    <x v="3"/>
    <n v="4"/>
    <x v="1"/>
    <n v="4"/>
    <x v="1"/>
    <n v="15"/>
    <n v="2"/>
    <n v="2"/>
    <n v="9"/>
    <n v="312.89"/>
    <x v="2"/>
    <x v="2"/>
  </r>
  <r>
    <n v="53608"/>
    <x v="1"/>
    <n v="8"/>
    <x v="0"/>
    <n v="3"/>
    <n v="9"/>
    <s v="E wallet"/>
    <s v="Female"/>
    <n v="3"/>
    <n v="4"/>
    <x v="0"/>
    <n v="5"/>
    <x v="0"/>
    <n v="2"/>
    <x v="0"/>
    <n v="13"/>
    <n v="2"/>
    <n v="2"/>
    <n v="3"/>
    <n v="170.38"/>
    <x v="1"/>
    <x v="0"/>
  </r>
  <r>
    <n v="53609"/>
    <x v="1"/>
    <n v="25"/>
    <x v="2"/>
    <n v="3"/>
    <n v="16"/>
    <s v="Debit Card"/>
    <s v="Male"/>
    <n v="3"/>
    <n v="4"/>
    <x v="3"/>
    <n v="4"/>
    <x v="2"/>
    <n v="6"/>
    <x v="0"/>
    <n v="25"/>
    <n v="3"/>
    <n v="12"/>
    <n v="11"/>
    <n v="323.47000000000003"/>
    <x v="3"/>
    <x v="2"/>
  </r>
  <r>
    <n v="53610"/>
    <x v="1"/>
    <n v="31"/>
    <x v="0"/>
    <n v="1"/>
    <n v="25"/>
    <s v="Credit Card"/>
    <s v="Male"/>
    <n v="4"/>
    <n v="4"/>
    <x v="4"/>
    <n v="2"/>
    <x v="0"/>
    <n v="8"/>
    <x v="1"/>
    <n v="13"/>
    <n v="2"/>
    <n v="6"/>
    <n v="3"/>
    <n v="230.12"/>
    <x v="3"/>
    <x v="0"/>
  </r>
  <r>
    <n v="53611"/>
    <x v="1"/>
    <n v="8"/>
    <x v="2"/>
    <n v="1"/>
    <n v="26"/>
    <s v="Credit Card"/>
    <s v="Female"/>
    <n v="3"/>
    <n v="4"/>
    <x v="0"/>
    <n v="4"/>
    <x v="2"/>
    <n v="6"/>
    <x v="1"/>
    <n v="14"/>
    <n v="4"/>
    <n v="6"/>
    <n v="11"/>
    <n v="169.44"/>
    <x v="1"/>
    <x v="0"/>
  </r>
  <r>
    <n v="53612"/>
    <x v="1"/>
    <n v="2"/>
    <x v="2"/>
    <n v="1"/>
    <n v="7"/>
    <s v="Credit Card"/>
    <s v="Male"/>
    <n v="3"/>
    <n v="4"/>
    <x v="2"/>
    <n v="3"/>
    <x v="0"/>
    <n v="2"/>
    <x v="0"/>
    <n v="12"/>
    <n v="1"/>
    <n v="2"/>
    <n v="3"/>
    <n v="146.54"/>
    <x v="0"/>
    <x v="1"/>
  </r>
  <r>
    <n v="53613"/>
    <x v="1"/>
    <n v="18"/>
    <x v="0"/>
    <n v="1"/>
    <n v="11"/>
    <s v="Debit Card"/>
    <s v="Male"/>
    <n v="4"/>
    <n v="2"/>
    <x v="3"/>
    <n v="5"/>
    <x v="2"/>
    <n v="3"/>
    <x v="1"/>
    <n v="15"/>
    <n v="2"/>
    <n v="15"/>
    <n v="14"/>
    <n v="316.89999999999998"/>
    <x v="2"/>
    <x v="2"/>
  </r>
  <r>
    <n v="53614"/>
    <x v="1"/>
    <n v="8"/>
    <x v="2"/>
    <n v="2"/>
    <n v="18"/>
    <s v="Debit Card"/>
    <s v="Male"/>
    <n v="3"/>
    <n v="5"/>
    <x v="0"/>
    <n v="4"/>
    <x v="1"/>
    <n v="6"/>
    <x v="1"/>
    <n v="12"/>
    <n v="1"/>
    <n v="2"/>
    <n v="9"/>
    <n v="169.9"/>
    <x v="1"/>
    <x v="0"/>
  </r>
  <r>
    <n v="53615"/>
    <x v="1"/>
    <n v="9"/>
    <x v="0"/>
    <n v="1"/>
    <n v="13"/>
    <s v="Debit Card"/>
    <s v="Male"/>
    <n v="4"/>
    <n v="4"/>
    <x v="2"/>
    <n v="3"/>
    <x v="1"/>
    <n v="2"/>
    <x v="0"/>
    <n v="15"/>
    <n v="2"/>
    <n v="3"/>
    <n v="3"/>
    <n v="160.06"/>
    <x v="1"/>
    <x v="0"/>
  </r>
  <r>
    <n v="53616"/>
    <x v="1"/>
    <n v="16"/>
    <x v="1"/>
    <n v="1"/>
    <n v="14"/>
    <s v="Credit Card"/>
    <s v="Female"/>
    <n v="4"/>
    <n v="2"/>
    <x v="0"/>
    <n v="4"/>
    <x v="1"/>
    <n v="8"/>
    <x v="0"/>
    <n v="17"/>
    <n v="1"/>
    <n v="2"/>
    <n v="1"/>
    <n v="148.72"/>
    <x v="2"/>
    <x v="1"/>
  </r>
  <r>
    <n v="53617"/>
    <x v="1"/>
    <n v="17"/>
    <x v="0"/>
    <n v="3"/>
    <n v="11"/>
    <s v="E wallet"/>
    <s v="Female"/>
    <n v="3"/>
    <n v="5"/>
    <x v="4"/>
    <n v="2"/>
    <x v="0"/>
    <n v="5"/>
    <x v="1"/>
    <n v="15"/>
    <n v="11"/>
    <n v="16"/>
    <n v="3"/>
    <n v="227.31"/>
    <x v="2"/>
    <x v="0"/>
  </r>
  <r>
    <n v="53618"/>
    <x v="1"/>
    <n v="10"/>
    <x v="0"/>
    <n v="1"/>
    <n v="9"/>
    <s v="Debit Card"/>
    <s v="Female"/>
    <n v="3"/>
    <n v="4"/>
    <x v="0"/>
    <n v="4"/>
    <x v="0"/>
    <n v="11"/>
    <x v="0"/>
    <n v="12"/>
    <n v="5"/>
    <n v="6"/>
    <n v="13"/>
    <n v="179.1"/>
    <x v="1"/>
    <x v="0"/>
  </r>
  <r>
    <n v="53619"/>
    <x v="0"/>
    <n v="8"/>
    <x v="0"/>
    <n v="1"/>
    <n v="22"/>
    <s v="Credit Card"/>
    <s v="Female"/>
    <n v="4"/>
    <n v="4"/>
    <x v="4"/>
    <n v="2"/>
    <x v="1"/>
    <n v="3"/>
    <x v="1"/>
    <n v="12"/>
    <n v="1"/>
    <n v="2"/>
    <n v="6"/>
    <n v="204.78"/>
    <x v="1"/>
    <x v="0"/>
  </r>
  <r>
    <n v="53620"/>
    <x v="1"/>
    <n v="2"/>
    <x v="2"/>
    <n v="1"/>
    <n v="9"/>
    <s v="Debit Card"/>
    <s v="Male"/>
    <n v="3"/>
    <n v="5"/>
    <x v="2"/>
    <n v="2"/>
    <x v="1"/>
    <n v="3"/>
    <x v="0"/>
    <n v="13"/>
    <n v="3"/>
    <n v="3"/>
    <n v="3"/>
    <n v="163.66999999999999"/>
    <x v="0"/>
    <x v="0"/>
  </r>
  <r>
    <n v="53621"/>
    <x v="1"/>
    <n v="25"/>
    <x v="2"/>
    <n v="1"/>
    <n v="13"/>
    <s v="Credit Card"/>
    <s v="Female"/>
    <n v="3"/>
    <n v="5"/>
    <x v="2"/>
    <n v="3"/>
    <x v="0"/>
    <n v="2"/>
    <x v="1"/>
    <n v="15"/>
    <n v="8"/>
    <n v="8"/>
    <n v="8"/>
    <n v="153.38"/>
    <x v="3"/>
    <x v="0"/>
  </r>
  <r>
    <n v="53622"/>
    <x v="1"/>
    <n v="4"/>
    <x v="2"/>
    <n v="1"/>
    <n v="16"/>
    <s v="Credit Card"/>
    <s v="Female"/>
    <n v="4"/>
    <n v="4"/>
    <x v="0"/>
    <n v="3"/>
    <x v="0"/>
    <n v="9"/>
    <x v="0"/>
    <n v="19"/>
    <n v="2"/>
    <n v="2"/>
    <n v="8"/>
    <n v="171.95"/>
    <x v="0"/>
    <x v="0"/>
  </r>
  <r>
    <n v="53623"/>
    <x v="0"/>
    <n v="1"/>
    <x v="0"/>
    <n v="1"/>
    <n v="14"/>
    <s v="COD"/>
    <s v="Female"/>
    <n v="3"/>
    <n v="4"/>
    <x v="2"/>
    <n v="3"/>
    <x v="2"/>
    <n v="5"/>
    <x v="0"/>
    <n v="14"/>
    <n v="2"/>
    <n v="8"/>
    <n v="8"/>
    <n v="158.38999999999999"/>
    <x v="0"/>
    <x v="0"/>
  </r>
  <r>
    <n v="53624"/>
    <x v="1"/>
    <n v="2"/>
    <x v="1"/>
    <n v="1"/>
    <n v="7"/>
    <s v="COD"/>
    <s v="Male"/>
    <n v="3"/>
    <n v="4"/>
    <x v="2"/>
    <n v="5"/>
    <x v="0"/>
    <n v="4"/>
    <x v="1"/>
    <n v="12"/>
    <n v="1"/>
    <n v="2"/>
    <n v="3"/>
    <n v="145.80000000000001"/>
    <x v="0"/>
    <x v="1"/>
  </r>
  <r>
    <n v="53625"/>
    <x v="1"/>
    <n v="1"/>
    <x v="1"/>
    <n v="1"/>
    <n v="7"/>
    <s v="Credit Card"/>
    <s v="Female"/>
    <n v="3"/>
    <n v="4"/>
    <x v="2"/>
    <n v="4"/>
    <x v="0"/>
    <n v="3"/>
    <x v="1"/>
    <n v="19"/>
    <n v="2"/>
    <n v="3"/>
    <n v="2"/>
    <n v="145.96"/>
    <x v="0"/>
    <x v="1"/>
  </r>
  <r>
    <n v="53626"/>
    <x v="1"/>
    <n v="6"/>
    <x v="0"/>
    <n v="3"/>
    <n v="15"/>
    <s v="Credit Card"/>
    <s v="Male"/>
    <n v="3"/>
    <n v="2"/>
    <x v="0"/>
    <n v="2"/>
    <x v="1"/>
    <n v="3"/>
    <x v="1"/>
    <n v="16"/>
    <n v="1"/>
    <n v="2"/>
    <n v="9"/>
    <n v="187.09"/>
    <x v="0"/>
    <x v="0"/>
  </r>
  <r>
    <n v="53627"/>
    <x v="1"/>
    <n v="19"/>
    <x v="2"/>
    <n v="1"/>
    <n v="32"/>
    <s v="Credit Card"/>
    <s v="Female"/>
    <n v="3"/>
    <n v="4"/>
    <x v="3"/>
    <n v="4"/>
    <x v="0"/>
    <n v="5"/>
    <x v="1"/>
    <n v="15"/>
    <n v="2"/>
    <n v="2"/>
    <n v="1"/>
    <n v="305.61"/>
    <x v="2"/>
    <x v="2"/>
  </r>
  <r>
    <n v="53628"/>
    <x v="1"/>
    <n v="13"/>
    <x v="0"/>
    <n v="1"/>
    <n v="20"/>
    <s v="Credit Card"/>
    <s v="Female"/>
    <n v="4"/>
    <n v="5"/>
    <x v="5"/>
    <n v="4"/>
    <x v="2"/>
    <n v="8"/>
    <x v="0"/>
    <n v="15"/>
    <n v="14"/>
    <n v="16"/>
    <n v="3"/>
    <n v="296.23"/>
    <x v="2"/>
    <x v="2"/>
  </r>
  <r>
    <n v="53629"/>
    <x v="1"/>
    <n v="31"/>
    <x v="1"/>
    <n v="1"/>
    <n v="30"/>
    <s v="Debit Card"/>
    <s v="Male"/>
    <n v="3"/>
    <n v="4"/>
    <x v="2"/>
    <n v="3"/>
    <x v="2"/>
    <n v="3"/>
    <x v="1"/>
    <n v="13"/>
    <n v="3"/>
    <n v="3"/>
    <n v="3"/>
    <n v="148.72"/>
    <x v="3"/>
    <x v="1"/>
  </r>
  <r>
    <n v="53630"/>
    <x v="0"/>
    <n v="1"/>
    <x v="0"/>
    <n v="1"/>
    <n v="14"/>
    <s v="Debit Card"/>
    <s v="Male"/>
    <n v="4"/>
    <n v="4"/>
    <x v="0"/>
    <n v="3"/>
    <x v="1"/>
    <n v="3"/>
    <x v="1"/>
    <n v="19"/>
    <n v="2"/>
    <n v="2"/>
    <n v="2"/>
    <n v="173.83"/>
    <x v="0"/>
    <x v="0"/>
  </r>
  <r>
    <n v="53631"/>
    <x v="0"/>
    <n v="3"/>
    <x v="0"/>
    <n v="1"/>
    <n v="30"/>
    <s v="Credit Card"/>
    <s v="Male"/>
    <n v="4"/>
    <n v="4"/>
    <x v="2"/>
    <n v="5"/>
    <x v="0"/>
    <n v="2"/>
    <x v="1"/>
    <n v="14"/>
    <n v="1"/>
    <n v="2"/>
    <n v="4"/>
    <n v="164.04"/>
    <x v="0"/>
    <x v="0"/>
  </r>
  <r>
    <n v="53632"/>
    <x v="1"/>
    <n v="4"/>
    <x v="0"/>
    <n v="1"/>
    <n v="13"/>
    <s v="COD"/>
    <s v="Female"/>
    <n v="3"/>
    <n v="5"/>
    <x v="0"/>
    <n v="2"/>
    <x v="1"/>
    <n v="2"/>
    <x v="1"/>
    <n v="13"/>
    <n v="6"/>
    <n v="7"/>
    <n v="8"/>
    <n v="171.27"/>
    <x v="0"/>
    <x v="0"/>
  </r>
  <r>
    <n v="53633"/>
    <x v="1"/>
    <n v="10"/>
    <x v="0"/>
    <n v="1"/>
    <n v="17"/>
    <s v="Cash on Delivery"/>
    <s v="Female"/>
    <n v="4"/>
    <n v="4"/>
    <x v="4"/>
    <n v="3"/>
    <x v="1"/>
    <n v="5"/>
    <x v="1"/>
    <n v="13"/>
    <n v="1"/>
    <n v="2"/>
    <n v="8"/>
    <n v="195.94"/>
    <x v="1"/>
    <x v="0"/>
  </r>
  <r>
    <n v="53634"/>
    <x v="1"/>
    <n v="20"/>
    <x v="0"/>
    <n v="2"/>
    <n v="7"/>
    <s v="Debit Card"/>
    <s v="Female"/>
    <n v="3"/>
    <n v="4"/>
    <x v="2"/>
    <n v="5"/>
    <x v="0"/>
    <n v="8"/>
    <x v="1"/>
    <n v="13"/>
    <n v="4"/>
    <n v="6"/>
    <n v="8"/>
    <n v="159.22999999999999"/>
    <x v="2"/>
    <x v="0"/>
  </r>
  <r>
    <n v="53635"/>
    <x v="1"/>
    <n v="2"/>
    <x v="2"/>
    <n v="1"/>
    <n v="7"/>
    <s v="Debit Card"/>
    <s v="Female"/>
    <n v="3"/>
    <n v="6"/>
    <x v="0"/>
    <n v="2"/>
    <x v="1"/>
    <n v="2"/>
    <x v="1"/>
    <n v="12"/>
    <n v="8"/>
    <n v="8"/>
    <n v="6"/>
    <n v="191.74"/>
    <x v="0"/>
    <x v="0"/>
  </r>
  <r>
    <n v="53636"/>
    <x v="1"/>
    <n v="24"/>
    <x v="0"/>
    <n v="1"/>
    <n v="35"/>
    <s v="Debit Card"/>
    <s v="Female"/>
    <n v="3"/>
    <n v="4"/>
    <x v="5"/>
    <n v="5"/>
    <x v="1"/>
    <n v="6"/>
    <x v="0"/>
    <n v="15"/>
    <n v="1"/>
    <n v="2"/>
    <n v="3"/>
    <n v="293.8"/>
    <x v="2"/>
    <x v="2"/>
  </r>
  <r>
    <n v="53637"/>
    <x v="0"/>
    <n v="4"/>
    <x v="0"/>
    <n v="3"/>
    <n v="32"/>
    <s v="E wallet"/>
    <s v="Male"/>
    <n v="3"/>
    <n v="5"/>
    <x v="4"/>
    <n v="4"/>
    <x v="0"/>
    <n v="4"/>
    <x v="0"/>
    <n v="13"/>
    <n v="1"/>
    <n v="2"/>
    <n v="3"/>
    <n v="215.94"/>
    <x v="0"/>
    <x v="0"/>
  </r>
  <r>
    <n v="53638"/>
    <x v="0"/>
    <n v="16"/>
    <x v="0"/>
    <n v="3"/>
    <n v="12"/>
    <s v="Debit Card"/>
    <s v="Male"/>
    <n v="4"/>
    <n v="4"/>
    <x v="4"/>
    <n v="4"/>
    <x v="0"/>
    <n v="11"/>
    <x v="0"/>
    <n v="20"/>
    <n v="6"/>
    <n v="8"/>
    <n v="3"/>
    <n v="209.46"/>
    <x v="2"/>
    <x v="0"/>
  </r>
  <r>
    <n v="53639"/>
    <x v="1"/>
    <n v="4"/>
    <x v="0"/>
    <n v="1"/>
    <n v="24"/>
    <s v="Credit Card"/>
    <s v="Female"/>
    <n v="4"/>
    <n v="4"/>
    <x v="4"/>
    <n v="5"/>
    <x v="1"/>
    <n v="3"/>
    <x v="0"/>
    <n v="24"/>
    <n v="1"/>
    <n v="2"/>
    <n v="9"/>
    <n v="244.16000000000003"/>
    <x v="0"/>
    <x v="0"/>
  </r>
  <r>
    <n v="53640"/>
    <x v="1"/>
    <n v="13"/>
    <x v="0"/>
    <n v="1"/>
    <n v="25"/>
    <s v="Debit Card"/>
    <s v="Male"/>
    <n v="3"/>
    <n v="4"/>
    <x v="0"/>
    <n v="3"/>
    <x v="0"/>
    <n v="2"/>
    <x v="1"/>
    <n v="12"/>
    <n v="1"/>
    <n v="2"/>
    <n v="8"/>
    <n v="170.34"/>
    <x v="2"/>
    <x v="0"/>
  </r>
  <r>
    <n v="53641"/>
    <x v="1"/>
    <n v="5"/>
    <x v="2"/>
    <n v="3"/>
    <n v="9"/>
    <s v="Debit Card"/>
    <s v="Female"/>
    <n v="3"/>
    <n v="4"/>
    <x v="4"/>
    <n v="3"/>
    <x v="2"/>
    <n v="3"/>
    <x v="0"/>
    <n v="20"/>
    <n v="4"/>
    <n v="10"/>
    <n v="3"/>
    <n v="223.52"/>
    <x v="0"/>
    <x v="0"/>
  </r>
  <r>
    <n v="53642"/>
    <x v="1"/>
    <n v="15"/>
    <x v="2"/>
    <n v="3"/>
    <n v="17"/>
    <s v="Credit Card"/>
    <s v="Male"/>
    <n v="3"/>
    <n v="6"/>
    <x v="0"/>
    <n v="4"/>
    <x v="0"/>
    <n v="3"/>
    <x v="1"/>
    <n v="14"/>
    <n v="4"/>
    <n v="12"/>
    <n v="10"/>
    <n v="186.51"/>
    <x v="2"/>
    <x v="0"/>
  </r>
  <r>
    <n v="53643"/>
    <x v="0"/>
    <n v="1"/>
    <x v="2"/>
    <n v="3"/>
    <n v="7"/>
    <s v="Debit Card"/>
    <s v="Female"/>
    <n v="3"/>
    <n v="4"/>
    <x v="2"/>
    <n v="4"/>
    <x v="0"/>
    <n v="3"/>
    <x v="0"/>
    <n v="12"/>
    <n v="2"/>
    <n v="3"/>
    <n v="3"/>
    <n v="148.02000000000001"/>
    <x v="0"/>
    <x v="1"/>
  </r>
  <r>
    <n v="53644"/>
    <x v="0"/>
    <n v="8"/>
    <x v="1"/>
    <n v="1"/>
    <n v="10"/>
    <s v="Debit Card"/>
    <s v="Male"/>
    <n v="3"/>
    <n v="4"/>
    <x v="2"/>
    <n v="5"/>
    <x v="1"/>
    <n v="6"/>
    <x v="1"/>
    <n v="13"/>
    <n v="2"/>
    <n v="2"/>
    <n v="3"/>
    <n v="148.62"/>
    <x v="1"/>
    <x v="1"/>
  </r>
  <r>
    <n v="53645"/>
    <x v="1"/>
    <n v="16"/>
    <x v="2"/>
    <n v="1"/>
    <n v="9"/>
    <s v="Debit Card"/>
    <s v="Male"/>
    <n v="3"/>
    <n v="4"/>
    <x v="5"/>
    <n v="3"/>
    <x v="1"/>
    <n v="2"/>
    <x v="0"/>
    <n v="15"/>
    <n v="1"/>
    <n v="3"/>
    <n v="11"/>
    <n v="303.61"/>
    <x v="2"/>
    <x v="2"/>
  </r>
  <r>
    <n v="53646"/>
    <x v="1"/>
    <n v="29"/>
    <x v="0"/>
    <n v="1"/>
    <n v="9"/>
    <s v="Credit Card"/>
    <s v="Female"/>
    <n v="3"/>
    <n v="6"/>
    <x v="3"/>
    <n v="3"/>
    <x v="1"/>
    <n v="6"/>
    <x v="1"/>
    <n v="15"/>
    <n v="6"/>
    <n v="10"/>
    <n v="12"/>
    <n v="316.87"/>
    <x v="3"/>
    <x v="2"/>
  </r>
  <r>
    <n v="53647"/>
    <x v="1"/>
    <n v="30"/>
    <x v="0"/>
    <n v="2"/>
    <n v="15"/>
    <s v="Debit Card"/>
    <s v="Male"/>
    <n v="3"/>
    <n v="4"/>
    <x v="3"/>
    <n v="4"/>
    <x v="0"/>
    <n v="8"/>
    <x v="1"/>
    <n v="15"/>
    <n v="2"/>
    <n v="8"/>
    <n v="8"/>
    <n v="322.17"/>
    <x v="3"/>
    <x v="2"/>
  </r>
  <r>
    <n v="53648"/>
    <x v="1"/>
    <n v="14"/>
    <x v="2"/>
    <n v="1"/>
    <n v="23"/>
    <s v="Debit Card"/>
    <s v="Male"/>
    <n v="4"/>
    <n v="4"/>
    <x v="2"/>
    <n v="3"/>
    <x v="2"/>
    <n v="11"/>
    <x v="1"/>
    <n v="17"/>
    <n v="2"/>
    <n v="2"/>
    <n v="1"/>
    <n v="160.44"/>
    <x v="2"/>
    <x v="0"/>
  </r>
  <r>
    <n v="53649"/>
    <x v="1"/>
    <n v="8"/>
    <x v="0"/>
    <n v="1"/>
    <n v="16"/>
    <s v="Debit Card"/>
    <s v="Male"/>
    <n v="3"/>
    <n v="4"/>
    <x v="4"/>
    <n v="2"/>
    <x v="2"/>
    <n v="2"/>
    <x v="1"/>
    <n v="12"/>
    <n v="2"/>
    <n v="2"/>
    <n v="3"/>
    <n v="210"/>
    <x v="1"/>
    <x v="0"/>
  </r>
  <r>
    <n v="53650"/>
    <x v="1"/>
    <n v="14"/>
    <x v="0"/>
    <n v="1"/>
    <n v="9"/>
    <s v="Debit Card"/>
    <s v="Male"/>
    <n v="4"/>
    <n v="4"/>
    <x v="0"/>
    <n v="2"/>
    <x v="0"/>
    <n v="3"/>
    <x v="1"/>
    <n v="14"/>
    <n v="4"/>
    <n v="9"/>
    <n v="9"/>
    <n v="171.61"/>
    <x v="2"/>
    <x v="0"/>
  </r>
  <r>
    <n v="53651"/>
    <x v="1"/>
    <n v="15"/>
    <x v="2"/>
    <n v="3"/>
    <n v="7"/>
    <s v="E wallet"/>
    <s v="Female"/>
    <n v="4"/>
    <n v="4"/>
    <x v="0"/>
    <n v="5"/>
    <x v="2"/>
    <n v="2"/>
    <x v="1"/>
    <n v="18"/>
    <n v="1"/>
    <n v="2"/>
    <n v="8"/>
    <n v="166.03"/>
    <x v="2"/>
    <x v="0"/>
  </r>
  <r>
    <n v="53652"/>
    <x v="1"/>
    <n v="9"/>
    <x v="2"/>
    <n v="1"/>
    <n v="11"/>
    <s v="Debit Card"/>
    <s v="Male"/>
    <n v="3"/>
    <n v="4"/>
    <x v="0"/>
    <n v="3"/>
    <x v="0"/>
    <n v="3"/>
    <x v="0"/>
    <n v="12"/>
    <n v="2"/>
    <n v="2"/>
    <n v="2"/>
    <n v="167.49"/>
    <x v="1"/>
    <x v="0"/>
  </r>
  <r>
    <n v="53653"/>
    <x v="1"/>
    <n v="25"/>
    <x v="0"/>
    <n v="2"/>
    <n v="12"/>
    <s v="Debit Card"/>
    <s v="Male"/>
    <n v="3"/>
    <n v="4"/>
    <x v="5"/>
    <n v="4"/>
    <x v="2"/>
    <n v="3"/>
    <x v="0"/>
    <n v="12"/>
    <n v="1"/>
    <n v="2"/>
    <n v="11"/>
    <n v="265.26"/>
    <x v="3"/>
    <x v="2"/>
  </r>
  <r>
    <n v="53654"/>
    <x v="1"/>
    <n v="12"/>
    <x v="0"/>
    <n v="3"/>
    <n v="9"/>
    <s v="Debit Card"/>
    <s v="Female"/>
    <n v="3"/>
    <n v="4"/>
    <x v="0"/>
    <n v="5"/>
    <x v="2"/>
    <n v="5"/>
    <x v="1"/>
    <n v="16"/>
    <n v="1"/>
    <n v="2"/>
    <n v="8"/>
    <n v="193.93"/>
    <x v="1"/>
    <x v="0"/>
  </r>
  <r>
    <n v="53655"/>
    <x v="1"/>
    <n v="8"/>
    <x v="0"/>
    <n v="3"/>
    <n v="22"/>
    <s v="Credit Card"/>
    <s v="Female"/>
    <n v="4"/>
    <n v="4"/>
    <x v="0"/>
    <n v="5"/>
    <x v="0"/>
    <n v="3"/>
    <x v="1"/>
    <n v="13"/>
    <n v="2"/>
    <n v="10"/>
    <n v="7"/>
    <n v="186.25"/>
    <x v="1"/>
    <x v="0"/>
  </r>
  <r>
    <n v="53656"/>
    <x v="1"/>
    <n v="1"/>
    <x v="0"/>
    <n v="1"/>
    <n v="26"/>
    <s v="Credit Card"/>
    <s v="Male"/>
    <n v="4"/>
    <n v="4"/>
    <x v="2"/>
    <n v="2"/>
    <x v="1"/>
    <n v="5"/>
    <x v="1"/>
    <n v="12"/>
    <n v="2"/>
    <n v="2"/>
    <n v="3"/>
    <n v="161.69"/>
    <x v="0"/>
    <x v="0"/>
  </r>
  <r>
    <n v="53657"/>
    <x v="0"/>
    <n v="21"/>
    <x v="0"/>
    <n v="1"/>
    <n v="14"/>
    <s v="Credit Card"/>
    <s v="Female"/>
    <n v="3"/>
    <n v="5"/>
    <x v="4"/>
    <n v="5"/>
    <x v="1"/>
    <n v="9"/>
    <x v="0"/>
    <n v="15"/>
    <n v="5"/>
    <n v="6"/>
    <n v="3"/>
    <n v="225.08"/>
    <x v="2"/>
    <x v="0"/>
  </r>
  <r>
    <n v="53658"/>
    <x v="1"/>
    <n v="14"/>
    <x v="1"/>
    <n v="1"/>
    <n v="7"/>
    <s v="Debit Card"/>
    <s v="Male"/>
    <n v="3"/>
    <n v="4"/>
    <x v="2"/>
    <n v="4"/>
    <x v="1"/>
    <n v="5"/>
    <x v="1"/>
    <n v="23"/>
    <n v="2"/>
    <n v="2"/>
    <n v="4"/>
    <n v="148.87"/>
    <x v="2"/>
    <x v="1"/>
  </r>
  <r>
    <n v="53659"/>
    <x v="1"/>
    <n v="10"/>
    <x v="2"/>
    <n v="3"/>
    <n v="14"/>
    <s v="E wallet"/>
    <s v="Female"/>
    <n v="3"/>
    <n v="2"/>
    <x v="0"/>
    <n v="5"/>
    <x v="1"/>
    <n v="4"/>
    <x v="1"/>
    <n v="17"/>
    <n v="6"/>
    <n v="7"/>
    <n v="14"/>
    <n v="171.39"/>
    <x v="1"/>
    <x v="0"/>
  </r>
  <r>
    <n v="53660"/>
    <x v="1"/>
    <n v="22"/>
    <x v="0"/>
    <n v="1"/>
    <n v="11"/>
    <s v="Debit Card"/>
    <s v="Male"/>
    <n v="3"/>
    <n v="4"/>
    <x v="4"/>
    <n v="2"/>
    <x v="0"/>
    <n v="3"/>
    <x v="1"/>
    <n v="12"/>
    <n v="2"/>
    <n v="2"/>
    <n v="9"/>
    <n v="203.98"/>
    <x v="2"/>
    <x v="0"/>
  </r>
  <r>
    <n v="53661"/>
    <x v="1"/>
    <n v="1"/>
    <x v="0"/>
    <n v="3"/>
    <n v="18"/>
    <s v="Credit Card"/>
    <s v="Female"/>
    <n v="4"/>
    <n v="2"/>
    <x v="2"/>
    <n v="2"/>
    <x v="1"/>
    <n v="10"/>
    <x v="1"/>
    <n v="15"/>
    <n v="2"/>
    <n v="2"/>
    <n v="1"/>
    <n v="150.34"/>
    <x v="0"/>
    <x v="0"/>
  </r>
  <r>
    <n v="53662"/>
    <x v="1"/>
    <n v="25"/>
    <x v="0"/>
    <n v="1"/>
    <n v="18"/>
    <s v="Cash on Delivery"/>
    <s v="Female"/>
    <n v="3"/>
    <n v="5"/>
    <x v="5"/>
    <n v="4"/>
    <x v="0"/>
    <n v="5"/>
    <x v="1"/>
    <n v="17"/>
    <n v="1"/>
    <n v="2"/>
    <n v="4"/>
    <n v="256.42"/>
    <x v="3"/>
    <x v="2"/>
  </r>
  <r>
    <n v="53663"/>
    <x v="1"/>
    <n v="1"/>
    <x v="2"/>
    <n v="1"/>
    <n v="7"/>
    <s v="Debit Card"/>
    <s v="Female"/>
    <n v="4"/>
    <n v="4"/>
    <x v="2"/>
    <n v="2"/>
    <x v="0"/>
    <n v="3"/>
    <x v="1"/>
    <n v="16"/>
    <n v="2"/>
    <n v="2"/>
    <n v="1"/>
    <n v="141.11000000000001"/>
    <x v="0"/>
    <x v="1"/>
  </r>
  <r>
    <n v="53664"/>
    <x v="1"/>
    <n v="9"/>
    <x v="0"/>
    <n v="1"/>
    <n v="7"/>
    <s v="Credit Card"/>
    <s v="Female"/>
    <n v="3"/>
    <n v="5"/>
    <x v="0"/>
    <n v="2"/>
    <x v="1"/>
    <n v="2"/>
    <x v="1"/>
    <n v="13"/>
    <n v="2"/>
    <n v="2"/>
    <n v="1"/>
    <n v="178.63"/>
    <x v="1"/>
    <x v="0"/>
  </r>
  <r>
    <n v="53665"/>
    <x v="1"/>
    <n v="1"/>
    <x v="2"/>
    <n v="3"/>
    <n v="9"/>
    <s v="Debit Card"/>
    <s v="Male"/>
    <n v="3"/>
    <n v="6"/>
    <x v="0"/>
    <n v="2"/>
    <x v="0"/>
    <n v="5"/>
    <x v="1"/>
    <n v="21"/>
    <n v="2"/>
    <n v="2"/>
    <n v="1"/>
    <n v="175.71"/>
    <x v="0"/>
    <x v="0"/>
  </r>
  <r>
    <n v="53666"/>
    <x v="0"/>
    <n v="19"/>
    <x v="0"/>
    <n v="3"/>
    <n v="20"/>
    <s v="E wallet"/>
    <s v="Male"/>
    <n v="3"/>
    <n v="2"/>
    <x v="5"/>
    <n v="3"/>
    <x v="0"/>
    <n v="8"/>
    <x v="0"/>
    <n v="18"/>
    <n v="1"/>
    <n v="4"/>
    <n v="9"/>
    <n v="261.95"/>
    <x v="2"/>
    <x v="2"/>
  </r>
  <r>
    <n v="53667"/>
    <x v="1"/>
    <n v="30"/>
    <x v="0"/>
    <n v="1"/>
    <n v="30"/>
    <s v="Debit Card"/>
    <s v="Male"/>
    <n v="4"/>
    <n v="4"/>
    <x v="5"/>
    <n v="4"/>
    <x v="1"/>
    <n v="6"/>
    <x v="0"/>
    <n v="13"/>
    <n v="12"/>
    <n v="2"/>
    <n v="10"/>
    <n v="259.02"/>
    <x v="3"/>
    <x v="2"/>
  </r>
  <r>
    <n v="53668"/>
    <x v="1"/>
    <n v="8"/>
    <x v="2"/>
    <n v="1"/>
    <n v="33"/>
    <s v="COD"/>
    <s v="Female"/>
    <n v="4"/>
    <n v="5"/>
    <x v="2"/>
    <n v="3"/>
    <x v="2"/>
    <n v="3"/>
    <x v="1"/>
    <n v="21"/>
    <n v="2"/>
    <n v="2"/>
    <n v="1"/>
    <n v="145.29"/>
    <x v="1"/>
    <x v="1"/>
  </r>
  <r>
    <n v="53669"/>
    <x v="1"/>
    <n v="14"/>
    <x v="0"/>
    <n v="1"/>
    <n v="9"/>
    <s v="Credit Card"/>
    <s v="Female"/>
    <n v="3"/>
    <n v="2"/>
    <x v="0"/>
    <n v="3"/>
    <x v="2"/>
    <n v="7"/>
    <x v="1"/>
    <n v="21"/>
    <n v="6"/>
    <n v="12"/>
    <n v="9"/>
    <n v="188.77"/>
    <x v="2"/>
    <x v="0"/>
  </r>
  <r>
    <n v="53670"/>
    <x v="1"/>
    <n v="8"/>
    <x v="0"/>
    <n v="1"/>
    <n v="36"/>
    <s v="Credit Card"/>
    <s v="Male"/>
    <n v="3"/>
    <n v="4"/>
    <x v="0"/>
    <n v="3"/>
    <x v="1"/>
    <n v="6"/>
    <x v="1"/>
    <n v="14"/>
    <n v="1"/>
    <n v="8"/>
    <n v="8"/>
    <n v="179.29"/>
    <x v="1"/>
    <x v="0"/>
  </r>
  <r>
    <n v="53671"/>
    <x v="0"/>
    <n v="1"/>
    <x v="2"/>
    <n v="3"/>
    <n v="9"/>
    <s v="Debit Card"/>
    <s v="Female"/>
    <n v="3"/>
    <n v="5"/>
    <x v="2"/>
    <n v="2"/>
    <x v="0"/>
    <n v="9"/>
    <x v="1"/>
    <n v="15"/>
    <n v="1"/>
    <n v="2"/>
    <n v="1"/>
    <n v="152.85"/>
    <x v="0"/>
    <x v="0"/>
  </r>
  <r>
    <n v="53672"/>
    <x v="0"/>
    <n v="1"/>
    <x v="2"/>
    <n v="3"/>
    <n v="25"/>
    <s v="E wallet"/>
    <s v="Female"/>
    <n v="4"/>
    <n v="4"/>
    <x v="0"/>
    <n v="3"/>
    <x v="1"/>
    <n v="2"/>
    <x v="0"/>
    <n v="19"/>
    <n v="4"/>
    <n v="4"/>
    <n v="3"/>
    <n v="171.14"/>
    <x v="0"/>
    <x v="0"/>
  </r>
  <r>
    <n v="53673"/>
    <x v="1"/>
    <n v="12"/>
    <x v="2"/>
    <n v="1"/>
    <n v="14"/>
    <s v="Debit Card"/>
    <s v="Male"/>
    <n v="3"/>
    <n v="2"/>
    <x v="2"/>
    <n v="3"/>
    <x v="2"/>
    <n v="3"/>
    <x v="1"/>
    <n v="12"/>
    <n v="1"/>
    <n v="2"/>
    <n v="4"/>
    <n v="151.1"/>
    <x v="1"/>
    <x v="0"/>
  </r>
  <r>
    <n v="53674"/>
    <x v="1"/>
    <n v="8"/>
    <x v="0"/>
    <n v="1"/>
    <n v="9"/>
    <s v="COD"/>
    <s v="Female"/>
    <n v="4"/>
    <n v="4"/>
    <x v="0"/>
    <n v="2"/>
    <x v="0"/>
    <n v="3"/>
    <x v="1"/>
    <n v="12"/>
    <n v="2"/>
    <n v="5"/>
    <n v="12"/>
    <n v="191.87"/>
    <x v="1"/>
    <x v="0"/>
  </r>
  <r>
    <n v="53675"/>
    <x v="1"/>
    <n v="2"/>
    <x v="0"/>
    <n v="3"/>
    <n v="33"/>
    <s v="Debit Card"/>
    <s v="Male"/>
    <n v="3"/>
    <n v="5"/>
    <x v="0"/>
    <n v="5"/>
    <x v="1"/>
    <n v="3"/>
    <x v="1"/>
    <n v="12"/>
    <n v="2"/>
    <n v="2"/>
    <n v="5"/>
    <n v="172.24"/>
    <x v="0"/>
    <x v="0"/>
  </r>
  <r>
    <n v="53676"/>
    <x v="0"/>
    <n v="1"/>
    <x v="0"/>
    <n v="1"/>
    <n v="29"/>
    <s v="Credit Card"/>
    <s v="Male"/>
    <n v="4"/>
    <n v="4"/>
    <x v="0"/>
    <n v="3"/>
    <x v="1"/>
    <n v="3"/>
    <x v="0"/>
    <n v="16"/>
    <n v="4"/>
    <n v="7"/>
    <n v="8"/>
    <n v="186.79"/>
    <x v="0"/>
    <x v="0"/>
  </r>
  <r>
    <n v="53677"/>
    <x v="1"/>
    <n v="13"/>
    <x v="0"/>
    <n v="3"/>
    <n v="28"/>
    <s v="Debit Card"/>
    <s v="Male"/>
    <n v="3"/>
    <n v="5"/>
    <x v="0"/>
    <n v="2"/>
    <x v="1"/>
    <n v="5"/>
    <x v="0"/>
    <n v="13"/>
    <n v="1"/>
    <n v="2"/>
    <n v="5"/>
    <n v="186.2"/>
    <x v="2"/>
    <x v="0"/>
  </r>
  <r>
    <n v="53678"/>
    <x v="1"/>
    <n v="25"/>
    <x v="2"/>
    <n v="3"/>
    <n v="9"/>
    <s v="E wallet"/>
    <s v="Male"/>
    <n v="3"/>
    <n v="4"/>
    <x v="4"/>
    <n v="4"/>
    <x v="1"/>
    <n v="4"/>
    <x v="1"/>
    <n v="12"/>
    <n v="1"/>
    <n v="4"/>
    <n v="3"/>
    <n v="230.96"/>
    <x v="3"/>
    <x v="0"/>
  </r>
  <r>
    <n v="53679"/>
    <x v="1"/>
    <n v="15"/>
    <x v="2"/>
    <n v="1"/>
    <n v="29"/>
    <s v="Debit Card"/>
    <s v="Female"/>
    <n v="4"/>
    <n v="4"/>
    <x v="0"/>
    <n v="2"/>
    <x v="2"/>
    <n v="5"/>
    <x v="0"/>
    <n v="15"/>
    <n v="1"/>
    <n v="4"/>
    <n v="4"/>
    <n v="179.67"/>
    <x v="2"/>
    <x v="0"/>
  </r>
  <r>
    <n v="53680"/>
    <x v="1"/>
    <n v="11"/>
    <x v="0"/>
    <n v="1"/>
    <n v="11"/>
    <s v="Debit Card"/>
    <s v="Male"/>
    <n v="3"/>
    <n v="4"/>
    <x v="2"/>
    <n v="3"/>
    <x v="1"/>
    <n v="9"/>
    <x v="0"/>
    <n v="16"/>
    <n v="2"/>
    <n v="2"/>
    <n v="4"/>
    <n v="154.96"/>
    <x v="1"/>
    <x v="0"/>
  </r>
  <r>
    <n v="53681"/>
    <x v="1"/>
    <n v="7"/>
    <x v="2"/>
    <n v="3"/>
    <n v="12"/>
    <s v="Debit Card"/>
    <s v="Male"/>
    <n v="4"/>
    <n v="4"/>
    <x v="0"/>
    <n v="2"/>
    <x v="1"/>
    <n v="8"/>
    <x v="1"/>
    <n v="14"/>
    <n v="2"/>
    <n v="2"/>
    <n v="3"/>
    <n v="224.98"/>
    <x v="1"/>
    <x v="0"/>
  </r>
  <r>
    <n v="53682"/>
    <x v="1"/>
    <n v="6"/>
    <x v="0"/>
    <n v="3"/>
    <n v="9"/>
    <s v="E wallet"/>
    <s v="Male"/>
    <n v="3"/>
    <n v="4"/>
    <x v="0"/>
    <n v="4"/>
    <x v="1"/>
    <n v="2"/>
    <x v="0"/>
    <n v="14"/>
    <n v="1"/>
    <n v="2"/>
    <n v="3"/>
    <n v="165.78"/>
    <x v="0"/>
    <x v="0"/>
  </r>
  <r>
    <n v="53683"/>
    <x v="1"/>
    <n v="13"/>
    <x v="2"/>
    <n v="1"/>
    <n v="32"/>
    <s v="Debit Card"/>
    <s v="Male"/>
    <n v="4"/>
    <n v="4"/>
    <x v="4"/>
    <n v="3"/>
    <x v="1"/>
    <n v="5"/>
    <x v="1"/>
    <n v="22"/>
    <n v="1"/>
    <n v="2"/>
    <n v="6"/>
    <n v="234.2"/>
    <x v="2"/>
    <x v="0"/>
  </r>
  <r>
    <n v="53684"/>
    <x v="1"/>
    <n v="1"/>
    <x v="0"/>
    <n v="3"/>
    <n v="25"/>
    <s v="Debit Card"/>
    <s v="Male"/>
    <n v="4"/>
    <n v="2"/>
    <x v="0"/>
    <n v="3"/>
    <x v="1"/>
    <n v="4"/>
    <x v="1"/>
    <n v="12"/>
    <n v="1"/>
    <n v="2"/>
    <n v="3"/>
    <n v="187.32"/>
    <x v="0"/>
    <x v="0"/>
  </r>
  <r>
    <n v="53685"/>
    <x v="1"/>
    <n v="26"/>
    <x v="2"/>
    <n v="1"/>
    <n v="35"/>
    <s v="Credit Card"/>
    <s v="Female"/>
    <n v="3"/>
    <n v="2"/>
    <x v="5"/>
    <n v="3"/>
    <x v="1"/>
    <n v="4"/>
    <x v="0"/>
    <n v="12"/>
    <n v="1"/>
    <n v="2"/>
    <n v="3"/>
    <n v="257.47000000000003"/>
    <x v="3"/>
    <x v="2"/>
  </r>
  <r>
    <n v="53686"/>
    <x v="1"/>
    <n v="17"/>
    <x v="0"/>
    <n v="1"/>
    <n v="13"/>
    <s v="Credit Card"/>
    <s v="Female"/>
    <n v="4"/>
    <n v="5"/>
    <x v="0"/>
    <n v="3"/>
    <x v="0"/>
    <n v="3"/>
    <x v="0"/>
    <n v="15"/>
    <n v="2"/>
    <n v="2"/>
    <n v="9"/>
    <n v="165.81"/>
    <x v="2"/>
    <x v="0"/>
  </r>
  <r>
    <n v="53687"/>
    <x v="1"/>
    <n v="1"/>
    <x v="0"/>
    <n v="3"/>
    <n v="17"/>
    <s v="E wallet"/>
    <s v="Female"/>
    <n v="4"/>
    <n v="5"/>
    <x v="0"/>
    <n v="2"/>
    <x v="1"/>
    <n v="3"/>
    <x v="0"/>
    <n v="12"/>
    <n v="3"/>
    <n v="5"/>
    <n v="5"/>
    <n v="182.69"/>
    <x v="0"/>
    <x v="0"/>
  </r>
  <r>
    <n v="53688"/>
    <x v="0"/>
    <n v="1"/>
    <x v="1"/>
    <n v="1"/>
    <n v="24"/>
    <s v="Debit Card"/>
    <s v="Female"/>
    <n v="3"/>
    <n v="4"/>
    <x v="2"/>
    <n v="3"/>
    <x v="0"/>
    <n v="3"/>
    <x v="0"/>
    <n v="14"/>
    <n v="4"/>
    <n v="8"/>
    <n v="8"/>
    <n v="148.94"/>
    <x v="0"/>
    <x v="1"/>
  </r>
  <r>
    <n v="53689"/>
    <x v="1"/>
    <n v="1"/>
    <x v="0"/>
    <n v="1"/>
    <n v="9"/>
    <s v="Credit Card"/>
    <s v="Male"/>
    <n v="3"/>
    <n v="5"/>
    <x v="2"/>
    <n v="2"/>
    <x v="0"/>
    <n v="2"/>
    <x v="1"/>
    <n v="13"/>
    <n v="1"/>
    <n v="2"/>
    <n v="2"/>
    <n v="164.04"/>
    <x v="0"/>
    <x v="0"/>
  </r>
  <r>
    <n v="53690"/>
    <x v="1"/>
    <n v="16"/>
    <x v="0"/>
    <n v="2"/>
    <n v="17"/>
    <s v="UPI"/>
    <s v="Female"/>
    <n v="3"/>
    <n v="4"/>
    <x v="5"/>
    <n v="5"/>
    <x v="1"/>
    <n v="2"/>
    <x v="1"/>
    <n v="15"/>
    <n v="1"/>
    <n v="2"/>
    <n v="10"/>
    <n v="292.99"/>
    <x v="2"/>
    <x v="2"/>
  </r>
  <r>
    <n v="53691"/>
    <x v="1"/>
    <n v="26"/>
    <x v="0"/>
    <n v="1"/>
    <n v="15"/>
    <s v="UPI"/>
    <s v="Female"/>
    <n v="3"/>
    <n v="4"/>
    <x v="2"/>
    <n v="5"/>
    <x v="1"/>
    <n v="11"/>
    <x v="1"/>
    <n v="14"/>
    <n v="2"/>
    <n v="2"/>
    <n v="5"/>
    <n v="154.5"/>
    <x v="3"/>
    <x v="0"/>
  </r>
  <r>
    <n v="53692"/>
    <x v="1"/>
    <n v="11"/>
    <x v="0"/>
    <n v="1"/>
    <n v="18"/>
    <s v="Credit Card"/>
    <s v="Female"/>
    <n v="4"/>
    <n v="4"/>
    <x v="2"/>
    <n v="3"/>
    <x v="0"/>
    <n v="6"/>
    <x v="1"/>
    <n v="19"/>
    <n v="1"/>
    <n v="2"/>
    <n v="3"/>
    <n v="161.29"/>
    <x v="1"/>
    <x v="0"/>
  </r>
  <r>
    <n v="53693"/>
    <x v="1"/>
    <n v="9"/>
    <x v="2"/>
    <n v="1"/>
    <n v="25"/>
    <s v="Debit Card"/>
    <s v="Male"/>
    <n v="3"/>
    <n v="4"/>
    <x v="4"/>
    <n v="2"/>
    <x v="0"/>
    <n v="4"/>
    <x v="1"/>
    <n v="12"/>
    <n v="1"/>
    <n v="3"/>
    <n v="3"/>
    <n v="218.62"/>
    <x v="1"/>
    <x v="0"/>
  </r>
  <r>
    <n v="53694"/>
    <x v="1"/>
    <n v="1"/>
    <x v="0"/>
    <n v="1"/>
    <n v="7"/>
    <s v="COD"/>
    <s v="Male"/>
    <n v="3"/>
    <n v="4"/>
    <x v="2"/>
    <n v="2"/>
    <x v="1"/>
    <n v="6"/>
    <x v="1"/>
    <n v="12"/>
    <n v="2"/>
    <n v="2"/>
    <n v="3"/>
    <n v="157.29"/>
    <x v="0"/>
    <x v="0"/>
  </r>
  <r>
    <n v="53695"/>
    <x v="1"/>
    <n v="1"/>
    <x v="0"/>
    <n v="1"/>
    <n v="14"/>
    <s v="UPI"/>
    <s v="Male"/>
    <n v="4"/>
    <n v="2"/>
    <x v="2"/>
    <n v="5"/>
    <x v="0"/>
    <n v="2"/>
    <x v="1"/>
    <n v="13"/>
    <n v="2"/>
    <n v="2"/>
    <n v="8"/>
    <n v="160.78"/>
    <x v="0"/>
    <x v="0"/>
  </r>
  <r>
    <n v="53696"/>
    <x v="1"/>
    <n v="3"/>
    <x v="0"/>
    <n v="2"/>
    <n v="24"/>
    <s v="UPI"/>
    <s v="Male"/>
    <n v="3"/>
    <n v="5"/>
    <x v="4"/>
    <n v="5"/>
    <x v="0"/>
    <n v="3"/>
    <x v="1"/>
    <n v="14"/>
    <n v="1"/>
    <n v="2"/>
    <n v="10"/>
    <n v="204.88"/>
    <x v="0"/>
    <x v="0"/>
  </r>
  <r>
    <n v="53697"/>
    <x v="0"/>
    <n v="1"/>
    <x v="2"/>
    <n v="1"/>
    <n v="35"/>
    <s v="Debit Card"/>
    <s v="Male"/>
    <n v="4"/>
    <n v="5"/>
    <x v="0"/>
    <n v="5"/>
    <x v="0"/>
    <n v="5"/>
    <x v="1"/>
    <n v="21"/>
    <n v="1"/>
    <n v="2"/>
    <n v="4"/>
    <n v="167.84"/>
    <x v="0"/>
    <x v="0"/>
  </r>
  <r>
    <n v="53698"/>
    <x v="0"/>
    <n v="1"/>
    <x v="2"/>
    <n v="1"/>
    <n v="21"/>
    <s v="UPI"/>
    <s v="Female"/>
    <n v="3"/>
    <n v="4"/>
    <x v="4"/>
    <n v="2"/>
    <x v="0"/>
    <n v="2"/>
    <x v="0"/>
    <n v="13"/>
    <n v="3"/>
    <n v="8"/>
    <n v="8"/>
    <n v="200.53"/>
    <x v="0"/>
    <x v="0"/>
  </r>
  <r>
    <n v="53699"/>
    <x v="1"/>
    <n v="28"/>
    <x v="0"/>
    <n v="1"/>
    <n v="7"/>
    <s v="Credit Card"/>
    <s v="Female"/>
    <n v="3"/>
    <n v="4"/>
    <x v="5"/>
    <n v="2"/>
    <x v="0"/>
    <n v="8"/>
    <x v="1"/>
    <n v="15"/>
    <n v="6"/>
    <n v="13"/>
    <n v="8"/>
    <n v="298.27999999999997"/>
    <x v="3"/>
    <x v="2"/>
  </r>
  <r>
    <n v="53700"/>
    <x v="1"/>
    <n v="31"/>
    <x v="0"/>
    <n v="1"/>
    <n v="7"/>
    <s v="Credit Card"/>
    <s v="Female"/>
    <n v="4"/>
    <n v="4"/>
    <x v="3"/>
    <n v="5"/>
    <x v="1"/>
    <n v="5"/>
    <x v="0"/>
    <n v="15"/>
    <n v="2"/>
    <n v="2"/>
    <n v="6"/>
    <n v="322.01"/>
    <x v="3"/>
    <x v="2"/>
  </r>
  <r>
    <n v="53701"/>
    <x v="1"/>
    <n v="29"/>
    <x v="0"/>
    <n v="1"/>
    <n v="7"/>
    <s v="Credit Card"/>
    <s v="Male"/>
    <n v="3"/>
    <n v="2"/>
    <x v="5"/>
    <n v="2"/>
    <x v="2"/>
    <n v="4"/>
    <x v="1"/>
    <n v="14"/>
    <n v="1"/>
    <n v="2"/>
    <n v="1"/>
    <n v="272.32"/>
    <x v="3"/>
    <x v="2"/>
  </r>
  <r>
    <n v="53702"/>
    <x v="1"/>
    <n v="10"/>
    <x v="0"/>
    <n v="3"/>
    <n v="10"/>
    <s v="E wallet"/>
    <s v="Female"/>
    <n v="3"/>
    <n v="4"/>
    <x v="0"/>
    <n v="4"/>
    <x v="0"/>
    <n v="5"/>
    <x v="0"/>
    <n v="17"/>
    <n v="1"/>
    <n v="2"/>
    <n v="3"/>
    <n v="217.78"/>
    <x v="1"/>
    <x v="0"/>
  </r>
  <r>
    <n v="53703"/>
    <x v="0"/>
    <n v="1"/>
    <x v="2"/>
    <n v="3"/>
    <n v="7"/>
    <s v="Debit Card"/>
    <s v="Female"/>
    <n v="3"/>
    <n v="6"/>
    <x v="2"/>
    <n v="3"/>
    <x v="0"/>
    <n v="3"/>
    <x v="1"/>
    <n v="13"/>
    <n v="2"/>
    <n v="2"/>
    <n v="1"/>
    <n v="138.59"/>
    <x v="0"/>
    <x v="1"/>
  </r>
  <r>
    <n v="53704"/>
    <x v="1"/>
    <n v="4"/>
    <x v="0"/>
    <n v="3"/>
    <n v="14"/>
    <s v="E wallet"/>
    <s v="Female"/>
    <n v="4"/>
    <n v="4"/>
    <x v="0"/>
    <n v="5"/>
    <x v="2"/>
    <n v="9"/>
    <x v="1"/>
    <n v="15"/>
    <n v="2"/>
    <n v="2"/>
    <n v="3"/>
    <n v="172.79"/>
    <x v="0"/>
    <x v="0"/>
  </r>
  <r>
    <n v="53705"/>
    <x v="1"/>
    <n v="5"/>
    <x v="0"/>
    <n v="1"/>
    <n v="15"/>
    <s v="Debit Card"/>
    <s v="Female"/>
    <n v="4"/>
    <n v="4"/>
    <x v="5"/>
    <n v="4"/>
    <x v="0"/>
    <n v="5"/>
    <x v="1"/>
    <n v="12"/>
    <n v="1"/>
    <n v="2"/>
    <n v="1"/>
    <n v="289.22000000000003"/>
    <x v="0"/>
    <x v="2"/>
  </r>
  <r>
    <n v="53706"/>
    <x v="1"/>
    <n v="8"/>
    <x v="2"/>
    <n v="1"/>
    <n v="7"/>
    <s v="UPI"/>
    <s v="Male"/>
    <n v="4"/>
    <n v="4"/>
    <x v="2"/>
    <n v="5"/>
    <x v="2"/>
    <n v="7"/>
    <x v="1"/>
    <n v="15"/>
    <n v="2"/>
    <n v="2"/>
    <n v="4"/>
    <n v="154.96"/>
    <x v="1"/>
    <x v="0"/>
  </r>
  <r>
    <n v="53707"/>
    <x v="0"/>
    <n v="1"/>
    <x v="1"/>
    <n v="1"/>
    <n v="15"/>
    <s v="Debit Card"/>
    <s v="Female"/>
    <n v="3"/>
    <n v="5"/>
    <x v="2"/>
    <n v="4"/>
    <x v="0"/>
    <n v="3"/>
    <x v="1"/>
    <n v="13"/>
    <n v="1"/>
    <n v="2"/>
    <n v="1"/>
    <n v="137.61000000000001"/>
    <x v="0"/>
    <x v="1"/>
  </r>
  <r>
    <n v="53708"/>
    <x v="1"/>
    <n v="1"/>
    <x v="1"/>
    <n v="1"/>
    <n v="18"/>
    <s v="Debit Card"/>
    <s v="Male"/>
    <n v="4"/>
    <n v="4"/>
    <x v="2"/>
    <n v="5"/>
    <x v="1"/>
    <n v="2"/>
    <x v="1"/>
    <n v="15"/>
    <n v="2"/>
    <n v="2"/>
    <n v="5"/>
    <n v="145.99"/>
    <x v="0"/>
    <x v="1"/>
  </r>
  <r>
    <n v="53709"/>
    <x v="1"/>
    <n v="10"/>
    <x v="0"/>
    <n v="1"/>
    <n v="11"/>
    <s v="Debit Card"/>
    <s v="Male"/>
    <n v="3"/>
    <n v="5"/>
    <x v="0"/>
    <n v="2"/>
    <x v="0"/>
    <n v="3"/>
    <x v="1"/>
    <n v="17"/>
    <n v="2"/>
    <n v="2"/>
    <n v="9"/>
    <n v="183.1"/>
    <x v="1"/>
    <x v="0"/>
  </r>
  <r>
    <n v="53710"/>
    <x v="1"/>
    <n v="10"/>
    <x v="0"/>
    <n v="3"/>
    <n v="23"/>
    <s v="E wallet"/>
    <s v="Female"/>
    <n v="4"/>
    <n v="5"/>
    <x v="0"/>
    <n v="5"/>
    <x v="1"/>
    <n v="6"/>
    <x v="1"/>
    <n v="14"/>
    <n v="2"/>
    <n v="2"/>
    <n v="3"/>
    <n v="181.47"/>
    <x v="1"/>
    <x v="0"/>
  </r>
  <r>
    <n v="53711"/>
    <x v="1"/>
    <n v="21"/>
    <x v="0"/>
    <n v="1"/>
    <n v="7"/>
    <s v="COD"/>
    <s v="Male"/>
    <n v="4"/>
    <n v="4"/>
    <x v="2"/>
    <n v="2"/>
    <x v="1"/>
    <n v="9"/>
    <x v="1"/>
    <n v="13"/>
    <n v="2"/>
    <n v="2"/>
    <n v="3"/>
    <n v="159.19999999999999"/>
    <x v="2"/>
    <x v="0"/>
  </r>
  <r>
    <n v="53712"/>
    <x v="0"/>
    <n v="1"/>
    <x v="0"/>
    <n v="3"/>
    <n v="16"/>
    <s v="Debit Card"/>
    <s v="Male"/>
    <n v="4"/>
    <n v="5"/>
    <x v="2"/>
    <n v="5"/>
    <x v="1"/>
    <n v="5"/>
    <x v="1"/>
    <n v="13"/>
    <n v="2"/>
    <n v="3"/>
    <n v="3"/>
    <n v="169"/>
    <x v="0"/>
    <x v="0"/>
  </r>
  <r>
    <n v="53713"/>
    <x v="1"/>
    <n v="11"/>
    <x v="2"/>
    <n v="1"/>
    <n v="12"/>
    <s v="COD"/>
    <s v="Male"/>
    <n v="3"/>
    <n v="2"/>
    <x v="2"/>
    <n v="3"/>
    <x v="0"/>
    <n v="2"/>
    <x v="1"/>
    <n v="15"/>
    <n v="2"/>
    <n v="2"/>
    <n v="4"/>
    <n v="160"/>
    <x v="1"/>
    <x v="0"/>
  </r>
  <r>
    <n v="53714"/>
    <x v="1"/>
    <n v="30"/>
    <x v="1"/>
    <n v="1"/>
    <n v="7"/>
    <s v="Debit Card"/>
    <s v="Female"/>
    <n v="3"/>
    <n v="4"/>
    <x v="2"/>
    <n v="5"/>
    <x v="1"/>
    <n v="4"/>
    <x v="1"/>
    <n v="23"/>
    <n v="2"/>
    <n v="2"/>
    <n v="1"/>
    <n v="145.66"/>
    <x v="3"/>
    <x v="1"/>
  </r>
  <r>
    <n v="53715"/>
    <x v="1"/>
    <n v="21"/>
    <x v="0"/>
    <n v="1"/>
    <n v="9"/>
    <s v="Credit Card"/>
    <s v="Female"/>
    <n v="3"/>
    <n v="4"/>
    <x v="5"/>
    <n v="3"/>
    <x v="1"/>
    <n v="5"/>
    <x v="1"/>
    <n v="15"/>
    <n v="4"/>
    <n v="6"/>
    <n v="7"/>
    <n v="296.69"/>
    <x v="2"/>
    <x v="2"/>
  </r>
  <r>
    <n v="53716"/>
    <x v="1"/>
    <n v="1"/>
    <x v="0"/>
    <n v="3"/>
    <n v="11"/>
    <s v="Credit Card"/>
    <s v="Female"/>
    <n v="3"/>
    <n v="4"/>
    <x v="0"/>
    <n v="3"/>
    <x v="1"/>
    <n v="3"/>
    <x v="0"/>
    <n v="13"/>
    <n v="2"/>
    <n v="2"/>
    <n v="4"/>
    <n v="166.62"/>
    <x v="0"/>
    <x v="0"/>
  </r>
  <r>
    <n v="53717"/>
    <x v="1"/>
    <n v="6"/>
    <x v="0"/>
    <n v="3"/>
    <n v="14"/>
    <s v="E wallet"/>
    <s v="Male"/>
    <n v="4"/>
    <n v="4"/>
    <x v="0"/>
    <n v="2"/>
    <x v="1"/>
    <n v="6"/>
    <x v="1"/>
    <n v="13"/>
    <n v="2"/>
    <n v="2"/>
    <n v="3"/>
    <n v="217.04"/>
    <x v="0"/>
    <x v="0"/>
  </r>
  <r>
    <n v="53718"/>
    <x v="1"/>
    <n v="8"/>
    <x v="0"/>
    <n v="1"/>
    <n v="7"/>
    <s v="Debit Card"/>
    <s v="Female"/>
    <n v="3"/>
    <n v="5"/>
    <x v="2"/>
    <n v="4"/>
    <x v="1"/>
    <n v="7"/>
    <x v="1"/>
    <n v="18"/>
    <n v="2"/>
    <n v="2"/>
    <n v="3"/>
    <n v="157.94"/>
    <x v="1"/>
    <x v="0"/>
  </r>
  <r>
    <n v="53719"/>
    <x v="1"/>
    <n v="15"/>
    <x v="1"/>
    <n v="1"/>
    <n v="12"/>
    <s v="Credit Card"/>
    <s v="Male"/>
    <n v="3"/>
    <n v="2"/>
    <x v="2"/>
    <n v="3"/>
    <x v="1"/>
    <n v="4"/>
    <x v="0"/>
    <n v="13"/>
    <n v="2"/>
    <n v="2"/>
    <n v="4"/>
    <n v="146.27000000000001"/>
    <x v="2"/>
    <x v="1"/>
  </r>
  <r>
    <n v="53720"/>
    <x v="1"/>
    <n v="14"/>
    <x v="2"/>
    <n v="1"/>
    <n v="16"/>
    <s v="UPI"/>
    <s v="Male"/>
    <n v="3"/>
    <n v="4"/>
    <x v="0"/>
    <n v="3"/>
    <x v="2"/>
    <n v="5"/>
    <x v="1"/>
    <n v="12"/>
    <n v="2"/>
    <n v="2"/>
    <n v="8"/>
    <n v="164.75"/>
    <x v="2"/>
    <x v="0"/>
  </r>
  <r>
    <n v="53721"/>
    <x v="1"/>
    <n v="5"/>
    <x v="0"/>
    <n v="3"/>
    <n v="15"/>
    <s v="Debit Card"/>
    <s v="Male"/>
    <n v="3"/>
    <n v="4"/>
    <x v="4"/>
    <n v="2"/>
    <x v="2"/>
    <n v="3"/>
    <x v="1"/>
    <n v="19"/>
    <n v="3"/>
    <n v="2"/>
    <n v="10"/>
    <n v="232.93"/>
    <x v="0"/>
    <x v="0"/>
  </r>
  <r>
    <n v="53722"/>
    <x v="0"/>
    <n v="10"/>
    <x v="0"/>
    <n v="3"/>
    <n v="16"/>
    <s v="E wallet"/>
    <s v="Male"/>
    <n v="3"/>
    <n v="4"/>
    <x v="4"/>
    <n v="1"/>
    <x v="2"/>
    <n v="6"/>
    <x v="1"/>
    <n v="12"/>
    <n v="1"/>
    <n v="5"/>
    <n v="3"/>
    <n v="225.96"/>
    <x v="1"/>
    <x v="0"/>
  </r>
  <r>
    <n v="53723"/>
    <x v="0"/>
    <n v="3"/>
    <x v="2"/>
    <n v="1"/>
    <n v="9"/>
    <s v="Debit Card"/>
    <s v="Female"/>
    <n v="3"/>
    <n v="5"/>
    <x v="2"/>
    <n v="5"/>
    <x v="0"/>
    <n v="4"/>
    <x v="0"/>
    <n v="24"/>
    <n v="1"/>
    <n v="2"/>
    <n v="1"/>
    <n v="161.46"/>
    <x v="0"/>
    <x v="0"/>
  </r>
  <r>
    <n v="53724"/>
    <x v="0"/>
    <n v="1"/>
    <x v="2"/>
    <n v="1"/>
    <n v="7"/>
    <s v="Debit Card"/>
    <s v="Female"/>
    <n v="4"/>
    <n v="2"/>
    <x v="4"/>
    <n v="4"/>
    <x v="0"/>
    <n v="3"/>
    <x v="1"/>
    <n v="12"/>
    <n v="4"/>
    <n v="5"/>
    <n v="8"/>
    <n v="199.46"/>
    <x v="0"/>
    <x v="0"/>
  </r>
  <r>
    <n v="53725"/>
    <x v="1"/>
    <n v="19"/>
    <x v="0"/>
    <n v="1"/>
    <n v="27"/>
    <s v="Credit Card"/>
    <s v="Male"/>
    <n v="4"/>
    <n v="6"/>
    <x v="4"/>
    <n v="5"/>
    <x v="2"/>
    <n v="4"/>
    <x v="0"/>
    <n v="19"/>
    <n v="1"/>
    <n v="2"/>
    <n v="8"/>
    <n v="233.51"/>
    <x v="2"/>
    <x v="0"/>
  </r>
  <r>
    <n v="53726"/>
    <x v="1"/>
    <n v="5"/>
    <x v="1"/>
    <n v="2"/>
    <n v="15"/>
    <s v="Credit Card"/>
    <s v="Female"/>
    <n v="4"/>
    <n v="2"/>
    <x v="2"/>
    <n v="4"/>
    <x v="0"/>
    <n v="11"/>
    <x v="1"/>
    <n v="19"/>
    <n v="1"/>
    <n v="2"/>
    <n v="3"/>
    <n v="146.09"/>
    <x v="0"/>
    <x v="1"/>
  </r>
  <r>
    <n v="53727"/>
    <x v="0"/>
    <n v="1"/>
    <x v="2"/>
    <n v="1"/>
    <n v="9"/>
    <s v="Debit Card"/>
    <s v="Male"/>
    <n v="4"/>
    <n v="4"/>
    <x v="2"/>
    <n v="1"/>
    <x v="1"/>
    <n v="8"/>
    <x v="0"/>
    <n v="14"/>
    <n v="3"/>
    <n v="3"/>
    <n v="3"/>
    <n v="162.22"/>
    <x v="0"/>
    <x v="0"/>
  </r>
  <r>
    <n v="53728"/>
    <x v="1"/>
    <n v="19"/>
    <x v="0"/>
    <n v="1"/>
    <n v="36"/>
    <s v="Cash on Delivery"/>
    <s v="Male"/>
    <n v="3"/>
    <n v="4"/>
    <x v="4"/>
    <n v="1"/>
    <x v="1"/>
    <n v="6"/>
    <x v="0"/>
    <n v="19"/>
    <n v="2"/>
    <n v="2"/>
    <n v="3"/>
    <n v="218.8"/>
    <x v="2"/>
    <x v="0"/>
  </r>
  <r>
    <n v="53729"/>
    <x v="1"/>
    <n v="22"/>
    <x v="0"/>
    <n v="3"/>
    <n v="14"/>
    <s v="E wallet"/>
    <s v="Male"/>
    <n v="4"/>
    <n v="4"/>
    <x v="0"/>
    <n v="5"/>
    <x v="2"/>
    <n v="6"/>
    <x v="1"/>
    <n v="12"/>
    <n v="2"/>
    <n v="3"/>
    <n v="3"/>
    <n v="179.86"/>
    <x v="2"/>
    <x v="0"/>
  </r>
  <r>
    <n v="53730"/>
    <x v="0"/>
    <n v="1"/>
    <x v="0"/>
    <n v="2"/>
    <n v="16"/>
    <s v="COD"/>
    <s v="Female"/>
    <n v="3"/>
    <n v="4"/>
    <x v="2"/>
    <n v="3"/>
    <x v="1"/>
    <n v="3"/>
    <x v="1"/>
    <n v="16"/>
    <n v="2"/>
    <n v="3"/>
    <n v="3"/>
    <n v="152.41999999999999"/>
    <x v="0"/>
    <x v="0"/>
  </r>
  <r>
    <n v="53731"/>
    <x v="1"/>
    <n v="14"/>
    <x v="2"/>
    <n v="1"/>
    <n v="15"/>
    <s v="Credit Card"/>
    <s v="Male"/>
    <n v="3"/>
    <n v="5"/>
    <x v="4"/>
    <n v="4"/>
    <x v="2"/>
    <n v="4"/>
    <x v="1"/>
    <n v="12"/>
    <n v="1"/>
    <n v="5"/>
    <n v="9"/>
    <n v="262.57"/>
    <x v="2"/>
    <x v="2"/>
  </r>
  <r>
    <n v="53732"/>
    <x v="1"/>
    <n v="2"/>
    <x v="0"/>
    <n v="3"/>
    <n v="12"/>
    <s v="Credit Card"/>
    <s v="Male"/>
    <n v="3"/>
    <n v="4"/>
    <x v="0"/>
    <n v="5"/>
    <x v="0"/>
    <n v="2"/>
    <x v="1"/>
    <n v="19"/>
    <n v="2"/>
    <n v="2"/>
    <n v="3"/>
    <n v="209.63"/>
    <x v="0"/>
    <x v="0"/>
  </r>
  <r>
    <n v="53733"/>
    <x v="1"/>
    <n v="18"/>
    <x v="2"/>
    <n v="1"/>
    <n v="12"/>
    <s v="Debit Card"/>
    <s v="Male"/>
    <n v="3"/>
    <n v="5"/>
    <x v="2"/>
    <n v="3"/>
    <x v="0"/>
    <n v="5"/>
    <x v="1"/>
    <n v="15"/>
    <n v="1"/>
    <n v="2"/>
    <n v="4"/>
    <n v="156.62"/>
    <x v="2"/>
    <x v="0"/>
  </r>
  <r>
    <n v="53734"/>
    <x v="1"/>
    <n v="27"/>
    <x v="0"/>
    <n v="1"/>
    <n v="9"/>
    <s v="Credit Card"/>
    <s v="Male"/>
    <n v="3"/>
    <n v="2"/>
    <x v="5"/>
    <n v="4"/>
    <x v="0"/>
    <n v="6"/>
    <x v="1"/>
    <n v="13"/>
    <n v="1"/>
    <n v="9"/>
    <n v="9"/>
    <n v="290.98"/>
    <x v="3"/>
    <x v="2"/>
  </r>
  <r>
    <n v="53735"/>
    <x v="1"/>
    <n v="23"/>
    <x v="0"/>
    <n v="1"/>
    <n v="12"/>
    <s v="COD"/>
    <s v="Male"/>
    <n v="4"/>
    <n v="4"/>
    <x v="0"/>
    <n v="3"/>
    <x v="1"/>
    <n v="4"/>
    <x v="1"/>
    <n v="15"/>
    <n v="1"/>
    <n v="2"/>
    <n v="3"/>
    <n v="191.51"/>
    <x v="2"/>
    <x v="0"/>
  </r>
  <r>
    <n v="53736"/>
    <x v="1"/>
    <n v="14"/>
    <x v="1"/>
    <n v="1"/>
    <n v="9"/>
    <s v="Credit Card"/>
    <s v="Male"/>
    <n v="4"/>
    <n v="4"/>
    <x v="2"/>
    <n v="3"/>
    <x v="2"/>
    <n v="4"/>
    <x v="1"/>
    <n v="15"/>
    <n v="1"/>
    <n v="2"/>
    <n v="3"/>
    <n v="148.44999999999999"/>
    <x v="2"/>
    <x v="1"/>
  </r>
  <r>
    <n v="53737"/>
    <x v="1"/>
    <n v="18"/>
    <x v="0"/>
    <n v="1"/>
    <n v="27"/>
    <s v="Debit Card"/>
    <s v="Male"/>
    <n v="3"/>
    <n v="4"/>
    <x v="2"/>
    <n v="4"/>
    <x v="0"/>
    <n v="3"/>
    <x v="1"/>
    <n v="14"/>
    <n v="2"/>
    <n v="2"/>
    <n v="4"/>
    <n v="159.19999999999999"/>
    <x v="2"/>
    <x v="0"/>
  </r>
  <r>
    <n v="53738"/>
    <x v="1"/>
    <n v="7"/>
    <x v="2"/>
    <n v="3"/>
    <n v="14"/>
    <s v="Credit Card"/>
    <s v="Male"/>
    <n v="3"/>
    <n v="4"/>
    <x v="0"/>
    <n v="5"/>
    <x v="1"/>
    <n v="2"/>
    <x v="1"/>
    <n v="15"/>
    <n v="1"/>
    <n v="2"/>
    <n v="4"/>
    <n v="168.73"/>
    <x v="1"/>
    <x v="0"/>
  </r>
  <r>
    <n v="53739"/>
    <x v="1"/>
    <n v="8"/>
    <x v="0"/>
    <n v="3"/>
    <n v="10"/>
    <s v="UPI"/>
    <s v="Male"/>
    <n v="3"/>
    <n v="6"/>
    <x v="0"/>
    <n v="5"/>
    <x v="0"/>
    <n v="5"/>
    <x v="1"/>
    <n v="19"/>
    <n v="3"/>
    <n v="4"/>
    <n v="13"/>
    <n v="172.59"/>
    <x v="1"/>
    <x v="0"/>
  </r>
  <r>
    <n v="53740"/>
    <x v="1"/>
    <n v="4"/>
    <x v="0"/>
    <n v="3"/>
    <n v="23"/>
    <s v="Debit Card"/>
    <s v="Male"/>
    <n v="4"/>
    <n v="4"/>
    <x v="0"/>
    <n v="3"/>
    <x v="1"/>
    <n v="10"/>
    <x v="1"/>
    <n v="16"/>
    <n v="1"/>
    <n v="3"/>
    <n v="3"/>
    <n v="178.01"/>
    <x v="0"/>
    <x v="0"/>
  </r>
  <r>
    <n v="53741"/>
    <x v="1"/>
    <n v="16"/>
    <x v="2"/>
    <n v="1"/>
    <n v="16"/>
    <s v="Credit Card"/>
    <s v="Female"/>
    <n v="4"/>
    <n v="4"/>
    <x v="2"/>
    <n v="1"/>
    <x v="0"/>
    <n v="3"/>
    <x v="1"/>
    <n v="14"/>
    <n v="5"/>
    <n v="6"/>
    <n v="9"/>
    <n v="161.72999999999999"/>
    <x v="2"/>
    <x v="0"/>
  </r>
  <r>
    <n v="53742"/>
    <x v="1"/>
    <n v="18"/>
    <x v="2"/>
    <n v="3"/>
    <n v="7"/>
    <s v="E wallet"/>
    <s v="Female"/>
    <n v="4"/>
    <n v="4"/>
    <x v="0"/>
    <n v="3"/>
    <x v="1"/>
    <n v="9"/>
    <x v="1"/>
    <n v="13"/>
    <n v="2"/>
    <n v="2"/>
    <n v="1"/>
    <n v="172.68"/>
    <x v="2"/>
    <x v="0"/>
  </r>
  <r>
    <n v="53743"/>
    <x v="1"/>
    <n v="4"/>
    <x v="2"/>
    <n v="1"/>
    <n v="14"/>
    <s v="COD"/>
    <s v="Male"/>
    <n v="4"/>
    <n v="4"/>
    <x v="2"/>
    <n v="3"/>
    <x v="2"/>
    <n v="3"/>
    <x v="1"/>
    <n v="14"/>
    <n v="1"/>
    <n v="2"/>
    <n v="1"/>
    <n v="137.74"/>
    <x v="0"/>
    <x v="1"/>
  </r>
  <r>
    <n v="53744"/>
    <x v="1"/>
    <n v="51"/>
    <x v="0"/>
    <n v="1"/>
    <n v="7"/>
    <s v="Debit Card"/>
    <s v="Male"/>
    <n v="4"/>
    <n v="2"/>
    <x v="0"/>
    <n v="3"/>
    <x v="1"/>
    <n v="2"/>
    <x v="1"/>
    <n v="25"/>
    <n v="2"/>
    <n v="3"/>
    <n v="9"/>
    <n v="174"/>
    <x v="3"/>
    <x v="0"/>
  </r>
  <r>
    <n v="53745"/>
    <x v="1"/>
    <n v="23"/>
    <x v="0"/>
    <n v="1"/>
    <n v="14"/>
    <s v="Debit Card"/>
    <s v="Male"/>
    <n v="3"/>
    <n v="4"/>
    <x v="4"/>
    <n v="4"/>
    <x v="2"/>
    <n v="5"/>
    <x v="1"/>
    <n v="15"/>
    <n v="1"/>
    <n v="2"/>
    <n v="3"/>
    <n v="229.66"/>
    <x v="2"/>
    <x v="0"/>
  </r>
  <r>
    <n v="53746"/>
    <x v="1"/>
    <n v="8"/>
    <x v="2"/>
    <n v="1"/>
    <n v="22"/>
    <s v="Credit Card"/>
    <s v="Male"/>
    <n v="4"/>
    <n v="4"/>
    <x v="5"/>
    <n v="5"/>
    <x v="2"/>
    <n v="9"/>
    <x v="1"/>
    <n v="15"/>
    <n v="3"/>
    <n v="7"/>
    <n v="10"/>
    <n v="295.07"/>
    <x v="1"/>
    <x v="2"/>
  </r>
  <r>
    <n v="53747"/>
    <x v="0"/>
    <n v="1"/>
    <x v="2"/>
    <n v="3"/>
    <n v="7"/>
    <s v="COD"/>
    <s v="Male"/>
    <n v="4"/>
    <n v="4"/>
    <x v="2"/>
    <n v="3"/>
    <x v="1"/>
    <n v="5"/>
    <x v="1"/>
    <n v="16"/>
    <n v="2"/>
    <n v="2"/>
    <n v="3"/>
    <n v="154.09"/>
    <x v="0"/>
    <x v="0"/>
  </r>
  <r>
    <n v="53748"/>
    <x v="0"/>
    <n v="1"/>
    <x v="2"/>
    <n v="3"/>
    <n v="20"/>
    <s v="COD"/>
    <s v="Female"/>
    <n v="3"/>
    <n v="4"/>
    <x v="0"/>
    <n v="4"/>
    <x v="0"/>
    <n v="7"/>
    <x v="1"/>
    <n v="12"/>
    <n v="1"/>
    <n v="2"/>
    <n v="1"/>
    <n v="182.65"/>
    <x v="0"/>
    <x v="0"/>
  </r>
  <r>
    <n v="53749"/>
    <x v="0"/>
    <n v="1"/>
    <x v="0"/>
    <n v="3"/>
    <n v="31"/>
    <s v="Credit Card"/>
    <s v="Female"/>
    <n v="3"/>
    <n v="5"/>
    <x v="0"/>
    <n v="4"/>
    <x v="0"/>
    <n v="2"/>
    <x v="0"/>
    <n v="24"/>
    <n v="3"/>
    <n v="11"/>
    <n v="11"/>
    <n v="170.99"/>
    <x v="0"/>
    <x v="0"/>
  </r>
  <r>
    <n v="53750"/>
    <x v="1"/>
    <n v="9"/>
    <x v="1"/>
    <n v="3"/>
    <n v="14"/>
    <s v="Debit Card"/>
    <s v="Male"/>
    <n v="4"/>
    <n v="4"/>
    <x v="2"/>
    <n v="3"/>
    <x v="1"/>
    <n v="3"/>
    <x v="1"/>
    <n v="14"/>
    <n v="2"/>
    <n v="2"/>
    <n v="1"/>
    <n v="149.04"/>
    <x v="1"/>
    <x v="1"/>
  </r>
  <r>
    <n v="53751"/>
    <x v="0"/>
    <n v="1"/>
    <x v="2"/>
    <n v="1"/>
    <n v="16"/>
    <s v="Credit Card"/>
    <s v="Male"/>
    <n v="3"/>
    <n v="4"/>
    <x v="2"/>
    <n v="5"/>
    <x v="0"/>
    <n v="4"/>
    <x v="0"/>
    <n v="12"/>
    <n v="1"/>
    <n v="2"/>
    <n v="1"/>
    <n v="156.72"/>
    <x v="0"/>
    <x v="0"/>
  </r>
  <r>
    <n v="53752"/>
    <x v="1"/>
    <n v="1"/>
    <x v="2"/>
    <n v="3"/>
    <n v="20"/>
    <s v="Debit Card"/>
    <s v="Female"/>
    <n v="4"/>
    <n v="4"/>
    <x v="2"/>
    <n v="4"/>
    <x v="1"/>
    <n v="3"/>
    <x v="1"/>
    <n v="14"/>
    <n v="1"/>
    <n v="2"/>
    <n v="1"/>
    <n v="145.33000000000001"/>
    <x v="0"/>
    <x v="1"/>
  </r>
  <r>
    <n v="53753"/>
    <x v="1"/>
    <n v="18"/>
    <x v="2"/>
    <n v="1"/>
    <n v="9"/>
    <s v="Credit Card"/>
    <s v="Male"/>
    <n v="3"/>
    <n v="4"/>
    <x v="4"/>
    <n v="3"/>
    <x v="0"/>
    <n v="7"/>
    <x v="0"/>
    <n v="19"/>
    <n v="1"/>
    <n v="3"/>
    <n v="3"/>
    <n v="227.09"/>
    <x v="2"/>
    <x v="0"/>
  </r>
  <r>
    <n v="53754"/>
    <x v="1"/>
    <n v="3"/>
    <x v="0"/>
    <n v="3"/>
    <n v="26"/>
    <s v="Debit Card"/>
    <s v="Male"/>
    <n v="4"/>
    <n v="5"/>
    <x v="0"/>
    <n v="3"/>
    <x v="2"/>
    <n v="3"/>
    <x v="1"/>
    <n v="15"/>
    <n v="2"/>
    <n v="2"/>
    <n v="3"/>
    <n v="211.2"/>
    <x v="0"/>
    <x v="0"/>
  </r>
  <r>
    <n v="53755"/>
    <x v="1"/>
    <n v="4"/>
    <x v="1"/>
    <n v="2"/>
    <n v="7"/>
    <s v="Debit Card"/>
    <s v="Male"/>
    <n v="3"/>
    <n v="4"/>
    <x v="2"/>
    <n v="3"/>
    <x v="2"/>
    <n v="2"/>
    <x v="1"/>
    <n v="22"/>
    <n v="1"/>
    <n v="2"/>
    <n v="4"/>
    <n v="145.63999999999999"/>
    <x v="0"/>
    <x v="1"/>
  </r>
  <r>
    <n v="53756"/>
    <x v="1"/>
    <n v="29"/>
    <x v="0"/>
    <n v="1"/>
    <n v="11"/>
    <s v="Debit Card"/>
    <s v="Male"/>
    <n v="2"/>
    <n v="4"/>
    <x v="0"/>
    <n v="3"/>
    <x v="1"/>
    <n v="2"/>
    <x v="0"/>
    <n v="17"/>
    <n v="1"/>
    <n v="2"/>
    <n v="3"/>
    <n v="165.35"/>
    <x v="3"/>
    <x v="0"/>
  </r>
  <r>
    <n v="53757"/>
    <x v="1"/>
    <n v="7"/>
    <x v="0"/>
    <n v="1"/>
    <n v="11"/>
    <s v="Credit Card"/>
    <s v="Female"/>
    <n v="3"/>
    <n v="5"/>
    <x v="2"/>
    <n v="4"/>
    <x v="1"/>
    <n v="10"/>
    <x v="1"/>
    <n v="12"/>
    <n v="1"/>
    <n v="2"/>
    <n v="3"/>
    <n v="163.38"/>
    <x v="1"/>
    <x v="0"/>
  </r>
  <r>
    <n v="53758"/>
    <x v="1"/>
    <n v="21"/>
    <x v="0"/>
    <n v="3"/>
    <n v="21"/>
    <s v="Credit Card"/>
    <s v="Female"/>
    <n v="4"/>
    <n v="4"/>
    <x v="0"/>
    <n v="3"/>
    <x v="1"/>
    <n v="5"/>
    <x v="0"/>
    <n v="18"/>
    <n v="2"/>
    <n v="2"/>
    <n v="3"/>
    <n v="170.91"/>
    <x v="2"/>
    <x v="0"/>
  </r>
  <r>
    <n v="53759"/>
    <x v="0"/>
    <n v="1"/>
    <x v="2"/>
    <n v="1"/>
    <n v="9"/>
    <s v="Credit Card"/>
    <s v="Male"/>
    <n v="3"/>
    <n v="5"/>
    <x v="2"/>
    <n v="5"/>
    <x v="0"/>
    <n v="9"/>
    <x v="1"/>
    <n v="12"/>
    <n v="1"/>
    <n v="2"/>
    <n v="1"/>
    <n v="150.61000000000001"/>
    <x v="0"/>
    <x v="0"/>
  </r>
  <r>
    <n v="53760"/>
    <x v="1"/>
    <n v="2"/>
    <x v="1"/>
    <n v="1"/>
    <n v="7"/>
    <s v="Debit Card"/>
    <s v="Male"/>
    <n v="4"/>
    <n v="5"/>
    <x v="2"/>
    <n v="3"/>
    <x v="2"/>
    <n v="3"/>
    <x v="1"/>
    <n v="15"/>
    <n v="1"/>
    <n v="2"/>
    <n v="1"/>
    <n v="140.63"/>
    <x v="0"/>
    <x v="1"/>
  </r>
  <r>
    <n v="53761"/>
    <x v="1"/>
    <n v="2"/>
    <x v="2"/>
    <n v="3"/>
    <n v="14"/>
    <s v="Debit Card"/>
    <s v="Male"/>
    <n v="3"/>
    <n v="4"/>
    <x v="0"/>
    <n v="5"/>
    <x v="0"/>
    <n v="2"/>
    <x v="1"/>
    <n v="15"/>
    <n v="2"/>
    <n v="2"/>
    <n v="4"/>
    <n v="173.98"/>
    <x v="0"/>
    <x v="0"/>
  </r>
  <r>
    <n v="53762"/>
    <x v="1"/>
    <n v="23"/>
    <x v="0"/>
    <n v="1"/>
    <n v="10"/>
    <s v="Credit Card"/>
    <s v="Female"/>
    <n v="3"/>
    <n v="5"/>
    <x v="0"/>
    <n v="5"/>
    <x v="1"/>
    <n v="6"/>
    <x v="1"/>
    <n v="26"/>
    <n v="2"/>
    <n v="2"/>
    <n v="3"/>
    <n v="172.89"/>
    <x v="2"/>
    <x v="0"/>
  </r>
  <r>
    <n v="53763"/>
    <x v="1"/>
    <n v="3"/>
    <x v="2"/>
    <n v="1"/>
    <n v="9"/>
    <s v="Debit Card"/>
    <s v="Female"/>
    <n v="4"/>
    <n v="4"/>
    <x v="2"/>
    <n v="4"/>
    <x v="1"/>
    <n v="2"/>
    <x v="1"/>
    <n v="14"/>
    <n v="1"/>
    <n v="2"/>
    <n v="3"/>
    <n v="156.80000000000001"/>
    <x v="0"/>
    <x v="0"/>
  </r>
  <r>
    <n v="53764"/>
    <x v="1"/>
    <n v="2"/>
    <x v="0"/>
    <n v="1"/>
    <n v="36"/>
    <s v="Debit Card"/>
    <s v="Male"/>
    <n v="4"/>
    <n v="6"/>
    <x v="0"/>
    <n v="4"/>
    <x v="1"/>
    <n v="3"/>
    <x v="1"/>
    <n v="15"/>
    <n v="2"/>
    <n v="2"/>
    <n v="8"/>
    <n v="190.49"/>
    <x v="0"/>
    <x v="0"/>
  </r>
  <r>
    <n v="53765"/>
    <x v="1"/>
    <n v="7"/>
    <x v="0"/>
    <n v="1"/>
    <n v="15"/>
    <s v="Debit Card"/>
    <s v="Male"/>
    <n v="4"/>
    <n v="4"/>
    <x v="0"/>
    <n v="3"/>
    <x v="0"/>
    <n v="4"/>
    <x v="0"/>
    <n v="18"/>
    <n v="1"/>
    <n v="2"/>
    <n v="1"/>
    <n v="188.88"/>
    <x v="1"/>
    <x v="0"/>
  </r>
  <r>
    <n v="53766"/>
    <x v="1"/>
    <n v="6"/>
    <x v="0"/>
    <n v="1"/>
    <n v="17"/>
    <s v="Credit Card"/>
    <s v="Male"/>
    <n v="1"/>
    <n v="4"/>
    <x v="4"/>
    <n v="1"/>
    <x v="0"/>
    <n v="4"/>
    <x v="1"/>
    <n v="26"/>
    <n v="1"/>
    <n v="2"/>
    <n v="1"/>
    <n v="237.44"/>
    <x v="0"/>
    <x v="0"/>
  </r>
  <r>
    <n v="53767"/>
    <x v="1"/>
    <n v="28"/>
    <x v="2"/>
    <n v="1"/>
    <n v="18"/>
    <s v="Credit Card"/>
    <s v="Female"/>
    <n v="3"/>
    <n v="4"/>
    <x v="5"/>
    <n v="1"/>
    <x v="2"/>
    <n v="5"/>
    <x v="1"/>
    <n v="21"/>
    <n v="1"/>
    <n v="2"/>
    <n v="13"/>
    <n v="285.32"/>
    <x v="3"/>
    <x v="2"/>
  </r>
  <r>
    <n v="53768"/>
    <x v="0"/>
    <n v="1"/>
    <x v="1"/>
    <n v="1"/>
    <n v="7"/>
    <s v="COD"/>
    <s v="Male"/>
    <n v="4"/>
    <n v="5"/>
    <x v="2"/>
    <n v="5"/>
    <x v="0"/>
    <n v="8"/>
    <x v="1"/>
    <n v="14"/>
    <n v="1"/>
    <n v="2"/>
    <n v="8"/>
    <n v="148.62"/>
    <x v="0"/>
    <x v="1"/>
  </r>
  <r>
    <n v="53769"/>
    <x v="1"/>
    <n v="18"/>
    <x v="0"/>
    <n v="1"/>
    <n v="35"/>
    <s v="Debit Card"/>
    <s v="Male"/>
    <n v="3"/>
    <n v="4"/>
    <x v="5"/>
    <n v="5"/>
    <x v="1"/>
    <n v="5"/>
    <x v="1"/>
    <n v="14"/>
    <n v="1"/>
    <n v="15"/>
    <n v="18"/>
    <n v="288.27999999999997"/>
    <x v="2"/>
    <x v="2"/>
  </r>
  <r>
    <n v="53770"/>
    <x v="1"/>
    <n v="13"/>
    <x v="0"/>
    <n v="1"/>
    <n v="13"/>
    <s v="Debit Card"/>
    <s v="Female"/>
    <n v="3"/>
    <n v="4"/>
    <x v="4"/>
    <n v="4"/>
    <x v="0"/>
    <n v="6"/>
    <x v="1"/>
    <n v="19"/>
    <n v="1"/>
    <n v="3"/>
    <n v="3"/>
    <n v="208.76"/>
    <x v="2"/>
    <x v="0"/>
  </r>
  <r>
    <n v="53771"/>
    <x v="1"/>
    <n v="20"/>
    <x v="0"/>
    <n v="3"/>
    <n v="10"/>
    <s v="Debit Card"/>
    <s v="Female"/>
    <n v="3"/>
    <n v="4"/>
    <x v="5"/>
    <n v="4"/>
    <x v="1"/>
    <n v="10"/>
    <x v="1"/>
    <n v="13"/>
    <n v="1"/>
    <n v="6"/>
    <n v="2"/>
    <n v="291.06"/>
    <x v="2"/>
    <x v="2"/>
  </r>
  <r>
    <n v="53772"/>
    <x v="1"/>
    <n v="9"/>
    <x v="0"/>
    <n v="1"/>
    <n v="23"/>
    <s v="Debit Card"/>
    <s v="Female"/>
    <n v="4"/>
    <n v="5"/>
    <x v="4"/>
    <n v="4"/>
    <x v="0"/>
    <n v="3"/>
    <x v="1"/>
    <n v="20"/>
    <n v="2"/>
    <n v="4"/>
    <n v="3"/>
    <n v="211.06"/>
    <x v="1"/>
    <x v="0"/>
  </r>
  <r>
    <n v="53773"/>
    <x v="1"/>
    <n v="1"/>
    <x v="1"/>
    <n v="1"/>
    <n v="27"/>
    <s v="Debit Card"/>
    <s v="Male"/>
    <n v="4"/>
    <n v="4"/>
    <x v="0"/>
    <n v="3"/>
    <x v="0"/>
    <n v="2"/>
    <x v="1"/>
    <n v="15"/>
    <n v="2"/>
    <n v="2"/>
    <n v="3"/>
    <n v="147.72"/>
    <x v="0"/>
    <x v="1"/>
  </r>
  <r>
    <n v="53774"/>
    <x v="0"/>
    <n v="4"/>
    <x v="1"/>
    <n v="1"/>
    <n v="16"/>
    <s v="Debit Card"/>
    <s v="Male"/>
    <n v="3"/>
    <n v="4"/>
    <x v="2"/>
    <n v="5"/>
    <x v="0"/>
    <n v="5"/>
    <x v="1"/>
    <n v="15"/>
    <n v="2"/>
    <n v="2"/>
    <n v="1"/>
    <n v="145.18"/>
    <x v="0"/>
    <x v="1"/>
  </r>
  <r>
    <n v="53775"/>
    <x v="1"/>
    <n v="8"/>
    <x v="0"/>
    <n v="3"/>
    <n v="7"/>
    <s v="Cash on Delivery"/>
    <s v="Male"/>
    <n v="4"/>
    <n v="5"/>
    <x v="4"/>
    <n v="3"/>
    <x v="1"/>
    <n v="3"/>
    <x v="0"/>
    <n v="15"/>
    <n v="8"/>
    <n v="9"/>
    <n v="7"/>
    <n v="195.83"/>
    <x v="1"/>
    <x v="0"/>
  </r>
  <r>
    <n v="53776"/>
    <x v="0"/>
    <n v="1"/>
    <x v="2"/>
    <n v="1"/>
    <n v="10"/>
    <s v="Debit Card"/>
    <s v="Female"/>
    <n v="3"/>
    <n v="4"/>
    <x v="2"/>
    <n v="3"/>
    <x v="0"/>
    <n v="3"/>
    <x v="1"/>
    <n v="13"/>
    <n v="7"/>
    <n v="8"/>
    <n v="8"/>
    <n v="165.84"/>
    <x v="0"/>
    <x v="0"/>
  </r>
  <r>
    <n v="53777"/>
    <x v="1"/>
    <n v="24"/>
    <x v="2"/>
    <n v="1"/>
    <n v="29"/>
    <s v="Credit Card"/>
    <s v="Male"/>
    <n v="3"/>
    <n v="6"/>
    <x v="5"/>
    <n v="1"/>
    <x v="0"/>
    <n v="3"/>
    <x v="0"/>
    <n v="14"/>
    <n v="1"/>
    <n v="14"/>
    <n v="10"/>
    <n v="269.11"/>
    <x v="2"/>
    <x v="2"/>
  </r>
  <r>
    <n v="53778"/>
    <x v="1"/>
    <n v="8"/>
    <x v="1"/>
    <n v="3"/>
    <n v="14"/>
    <s v="COD"/>
    <s v="Male"/>
    <n v="3"/>
    <n v="4"/>
    <x v="2"/>
    <n v="3"/>
    <x v="2"/>
    <n v="2"/>
    <x v="0"/>
    <n v="26"/>
    <n v="1"/>
    <n v="6"/>
    <n v="8"/>
    <n v="148.08000000000001"/>
    <x v="1"/>
    <x v="1"/>
  </r>
  <r>
    <n v="53779"/>
    <x v="1"/>
    <n v="16"/>
    <x v="0"/>
    <n v="1"/>
    <n v="9"/>
    <s v="Credit Card"/>
    <s v="Male"/>
    <n v="4"/>
    <n v="5"/>
    <x v="2"/>
    <n v="4"/>
    <x v="2"/>
    <n v="6"/>
    <x v="1"/>
    <n v="15"/>
    <n v="2"/>
    <n v="2"/>
    <n v="1"/>
    <n v="173.41"/>
    <x v="2"/>
    <x v="0"/>
  </r>
  <r>
    <n v="53780"/>
    <x v="1"/>
    <n v="11"/>
    <x v="0"/>
    <n v="1"/>
    <n v="20"/>
    <s v="Credit Card"/>
    <s v="Male"/>
    <n v="3"/>
    <n v="4"/>
    <x v="0"/>
    <n v="1"/>
    <x v="2"/>
    <n v="3"/>
    <x v="1"/>
    <n v="18"/>
    <n v="1"/>
    <n v="4"/>
    <n v="8"/>
    <n v="167.85"/>
    <x v="1"/>
    <x v="0"/>
  </r>
  <r>
    <n v="53781"/>
    <x v="1"/>
    <n v="3"/>
    <x v="0"/>
    <n v="1"/>
    <n v="15"/>
    <s v="UPI"/>
    <s v="Female"/>
    <n v="3"/>
    <n v="6"/>
    <x v="0"/>
    <n v="5"/>
    <x v="2"/>
    <n v="5"/>
    <x v="1"/>
    <n v="14"/>
    <n v="1"/>
    <n v="2"/>
    <n v="3"/>
    <n v="222.15"/>
    <x v="0"/>
    <x v="0"/>
  </r>
  <r>
    <n v="53782"/>
    <x v="1"/>
    <n v="7"/>
    <x v="0"/>
    <n v="1"/>
    <n v="32"/>
    <s v="Debit Card"/>
    <s v="Male"/>
    <n v="3"/>
    <n v="5"/>
    <x v="0"/>
    <n v="4"/>
    <x v="0"/>
    <n v="3"/>
    <x v="1"/>
    <n v="14"/>
    <n v="1"/>
    <n v="2"/>
    <n v="3"/>
    <n v="168.2"/>
    <x v="1"/>
    <x v="0"/>
  </r>
  <r>
    <n v="53783"/>
    <x v="1"/>
    <n v="19"/>
    <x v="1"/>
    <n v="1"/>
    <n v="35"/>
    <s v="COD"/>
    <s v="Male"/>
    <n v="4"/>
    <n v="4"/>
    <x v="2"/>
    <n v="1"/>
    <x v="2"/>
    <n v="6"/>
    <x v="1"/>
    <n v="21"/>
    <n v="2"/>
    <n v="2"/>
    <n v="4"/>
    <n v="146.32"/>
    <x v="2"/>
    <x v="1"/>
  </r>
  <r>
    <n v="53784"/>
    <x v="1"/>
    <n v="16"/>
    <x v="2"/>
    <n v="1"/>
    <n v="9"/>
    <s v="Debit Card"/>
    <s v="Male"/>
    <n v="3"/>
    <n v="4"/>
    <x v="4"/>
    <n v="1"/>
    <x v="2"/>
    <n v="4"/>
    <x v="0"/>
    <n v="15"/>
    <n v="13"/>
    <n v="14"/>
    <n v="3"/>
    <n v="226.24"/>
    <x v="2"/>
    <x v="0"/>
  </r>
  <r>
    <n v="53785"/>
    <x v="1"/>
    <n v="14"/>
    <x v="0"/>
    <n v="3"/>
    <n v="16"/>
    <s v="Credit Card"/>
    <s v="Male"/>
    <n v="3"/>
    <n v="4"/>
    <x v="0"/>
    <n v="5"/>
    <x v="2"/>
    <n v="2"/>
    <x v="1"/>
    <n v="13"/>
    <n v="3"/>
    <n v="8"/>
    <n v="2"/>
    <n v="179.73"/>
    <x v="2"/>
    <x v="0"/>
  </r>
  <r>
    <n v="53786"/>
    <x v="1"/>
    <n v="7"/>
    <x v="0"/>
    <n v="1"/>
    <n v="35"/>
    <s v="Debit Card"/>
    <s v="Male"/>
    <n v="4"/>
    <n v="4"/>
    <x v="0"/>
    <n v="3"/>
    <x v="2"/>
    <n v="3"/>
    <x v="0"/>
    <n v="13"/>
    <n v="2"/>
    <n v="6"/>
    <n v="8"/>
    <n v="177.07"/>
    <x v="1"/>
    <x v="0"/>
  </r>
  <r>
    <n v="53787"/>
    <x v="1"/>
    <n v="14"/>
    <x v="0"/>
    <n v="2"/>
    <n v="13"/>
    <s v="Credit Card"/>
    <s v="Male"/>
    <n v="3"/>
    <n v="4"/>
    <x v="5"/>
    <n v="1"/>
    <x v="0"/>
    <n v="3"/>
    <x v="0"/>
    <n v="22"/>
    <n v="1"/>
    <n v="8"/>
    <n v="8"/>
    <n v="289.37"/>
    <x v="2"/>
    <x v="2"/>
  </r>
  <r>
    <n v="53788"/>
    <x v="1"/>
    <n v="1"/>
    <x v="1"/>
    <n v="1"/>
    <n v="28"/>
    <s v="COD"/>
    <s v="Male"/>
    <n v="3"/>
    <n v="5"/>
    <x v="2"/>
    <n v="5"/>
    <x v="2"/>
    <n v="2"/>
    <x v="1"/>
    <n v="15"/>
    <n v="1"/>
    <n v="2"/>
    <n v="1"/>
    <n v="147.96"/>
    <x v="0"/>
    <x v="1"/>
  </r>
  <r>
    <n v="53789"/>
    <x v="1"/>
    <n v="14"/>
    <x v="2"/>
    <n v="1"/>
    <n v="15"/>
    <s v="Debit Card"/>
    <s v="Male"/>
    <n v="4"/>
    <n v="4"/>
    <x v="0"/>
    <n v="1"/>
    <x v="2"/>
    <n v="5"/>
    <x v="0"/>
    <n v="19"/>
    <n v="3"/>
    <n v="3"/>
    <n v="3"/>
    <n v="165.69"/>
    <x v="2"/>
    <x v="0"/>
  </r>
  <r>
    <n v="53790"/>
    <x v="1"/>
    <n v="19"/>
    <x v="0"/>
    <n v="1"/>
    <n v="7"/>
    <s v="Cash on Delivery"/>
    <s v="Male"/>
    <n v="4"/>
    <n v="4"/>
    <x v="4"/>
    <n v="4"/>
    <x v="2"/>
    <n v="3"/>
    <x v="1"/>
    <n v="13"/>
    <n v="7"/>
    <n v="8"/>
    <n v="8"/>
    <n v="199.41"/>
    <x v="2"/>
    <x v="0"/>
  </r>
  <r>
    <n v="53791"/>
    <x v="1"/>
    <n v="9"/>
    <x v="1"/>
    <n v="3"/>
    <n v="7"/>
    <s v="Debit Card"/>
    <s v="Female"/>
    <n v="4"/>
    <n v="5"/>
    <x v="2"/>
    <n v="3"/>
    <x v="2"/>
    <n v="2"/>
    <x v="1"/>
    <n v="24"/>
    <n v="3"/>
    <n v="5"/>
    <n v="3"/>
    <n v="149.30000000000001"/>
    <x v="1"/>
    <x v="1"/>
  </r>
  <r>
    <n v="53792"/>
    <x v="1"/>
    <n v="6"/>
    <x v="0"/>
    <n v="1"/>
    <n v="12"/>
    <s v="Debit Card"/>
    <s v="Female"/>
    <n v="4"/>
    <n v="5"/>
    <x v="0"/>
    <n v="4"/>
    <x v="2"/>
    <n v="5"/>
    <x v="1"/>
    <n v="13"/>
    <n v="2"/>
    <n v="3"/>
    <n v="6"/>
    <n v="183.78"/>
    <x v="0"/>
    <x v="0"/>
  </r>
  <r>
    <n v="53793"/>
    <x v="1"/>
    <n v="10"/>
    <x v="0"/>
    <n v="3"/>
    <n v="9"/>
    <s v="Debit Card"/>
    <s v="Male"/>
    <n v="4"/>
    <n v="4"/>
    <x v="2"/>
    <n v="1"/>
    <x v="0"/>
    <n v="5"/>
    <x v="0"/>
    <n v="22"/>
    <n v="1"/>
    <n v="2"/>
    <n v="3"/>
    <n v="151.44"/>
    <x v="1"/>
    <x v="0"/>
  </r>
  <r>
    <n v="53794"/>
    <x v="1"/>
    <n v="22"/>
    <x v="0"/>
    <n v="3"/>
    <n v="23"/>
    <s v="Debit Card"/>
    <s v="Female"/>
    <n v="4"/>
    <n v="4"/>
    <x v="0"/>
    <n v="3"/>
    <x v="2"/>
    <n v="10"/>
    <x v="1"/>
    <n v="15"/>
    <n v="2"/>
    <n v="8"/>
    <n v="8"/>
    <n v="189.39"/>
    <x v="2"/>
    <x v="0"/>
  </r>
  <r>
    <n v="53795"/>
    <x v="1"/>
    <n v="3"/>
    <x v="0"/>
    <n v="1"/>
    <n v="16"/>
    <s v="Debit Card"/>
    <s v="Male"/>
    <n v="4"/>
    <n v="2"/>
    <x v="2"/>
    <n v="3"/>
    <x v="2"/>
    <n v="8"/>
    <x v="1"/>
    <n v="19"/>
    <n v="2"/>
    <n v="2"/>
    <n v="1"/>
    <n v="149.51"/>
    <x v="0"/>
    <x v="1"/>
  </r>
  <r>
    <n v="53796"/>
    <x v="1"/>
    <n v="7"/>
    <x v="0"/>
    <n v="3"/>
    <n v="15"/>
    <s v="Debit Card"/>
    <s v="Male"/>
    <n v="3"/>
    <n v="4"/>
    <x v="0"/>
    <n v="5"/>
    <x v="2"/>
    <n v="4"/>
    <x v="1"/>
    <n v="14"/>
    <n v="3"/>
    <n v="3"/>
    <n v="3"/>
    <n v="188.92"/>
    <x v="1"/>
    <x v="0"/>
  </r>
  <r>
    <n v="53797"/>
    <x v="0"/>
    <n v="1"/>
    <x v="0"/>
    <n v="3"/>
    <n v="7"/>
    <s v="Debit Card"/>
    <s v="Male"/>
    <n v="4"/>
    <n v="5"/>
    <x v="0"/>
    <n v="5"/>
    <x v="2"/>
    <n v="3"/>
    <x v="1"/>
    <n v="12"/>
    <n v="4"/>
    <n v="7"/>
    <n v="3"/>
    <n v="222.14"/>
    <x v="0"/>
    <x v="0"/>
  </r>
  <r>
    <n v="53798"/>
    <x v="1"/>
    <n v="12"/>
    <x v="2"/>
    <n v="2"/>
    <n v="17"/>
    <s v="UPI"/>
    <s v="Male"/>
    <n v="4"/>
    <n v="4"/>
    <x v="0"/>
    <n v="3"/>
    <x v="2"/>
    <n v="5"/>
    <x v="1"/>
    <n v="12"/>
    <n v="1"/>
    <n v="2"/>
    <n v="3"/>
    <n v="185.77"/>
    <x v="1"/>
    <x v="0"/>
  </r>
  <r>
    <n v="53799"/>
    <x v="1"/>
    <n v="9"/>
    <x v="1"/>
    <n v="1"/>
    <n v="7"/>
    <s v="Credit Card"/>
    <s v="Male"/>
    <n v="4"/>
    <n v="5"/>
    <x v="2"/>
    <n v="5"/>
    <x v="0"/>
    <n v="3"/>
    <x v="1"/>
    <n v="20"/>
    <n v="1"/>
    <n v="2"/>
    <n v="3"/>
    <n v="149.5"/>
    <x v="1"/>
    <x v="1"/>
  </r>
  <r>
    <n v="53800"/>
    <x v="1"/>
    <n v="4"/>
    <x v="0"/>
    <n v="3"/>
    <n v="36"/>
    <s v="Cash on Delivery"/>
    <s v="Male"/>
    <n v="3"/>
    <n v="4"/>
    <x v="4"/>
    <n v="4"/>
    <x v="2"/>
    <n v="5"/>
    <x v="1"/>
    <n v="13"/>
    <n v="1"/>
    <n v="2"/>
    <n v="3"/>
    <n v="217.5"/>
    <x v="0"/>
    <x v="0"/>
  </r>
  <r>
    <n v="53801"/>
    <x v="0"/>
    <n v="1"/>
    <x v="1"/>
    <n v="1"/>
    <n v="9"/>
    <s v="Debit Card"/>
    <s v="Female"/>
    <n v="4"/>
    <n v="4"/>
    <x v="2"/>
    <n v="5"/>
    <x v="2"/>
    <n v="3"/>
    <x v="0"/>
    <n v="13"/>
    <n v="2"/>
    <n v="2"/>
    <n v="1"/>
    <n v="145.74"/>
    <x v="0"/>
    <x v="1"/>
  </r>
  <r>
    <n v="53802"/>
    <x v="0"/>
    <n v="17"/>
    <x v="0"/>
    <n v="1"/>
    <n v="9"/>
    <s v="Cash on Delivery"/>
    <s v="Female"/>
    <n v="4"/>
    <n v="5"/>
    <x v="4"/>
    <n v="1"/>
    <x v="2"/>
    <n v="2"/>
    <x v="1"/>
    <n v="17"/>
    <n v="2"/>
    <n v="2"/>
    <n v="3"/>
    <n v="226.69"/>
    <x v="2"/>
    <x v="0"/>
  </r>
  <r>
    <n v="53803"/>
    <x v="0"/>
    <n v="2"/>
    <x v="0"/>
    <n v="1"/>
    <n v="9"/>
    <s v="Credit Card"/>
    <s v="Male"/>
    <n v="3"/>
    <n v="4"/>
    <x v="0"/>
    <n v="4"/>
    <x v="2"/>
    <n v="6"/>
    <x v="1"/>
    <n v="12"/>
    <n v="1"/>
    <n v="2"/>
    <n v="5"/>
    <n v="173.55"/>
    <x v="0"/>
    <x v="0"/>
  </r>
  <r>
    <n v="53804"/>
    <x v="1"/>
    <n v="6"/>
    <x v="2"/>
    <n v="1"/>
    <n v="7"/>
    <s v="COD"/>
    <s v="Male"/>
    <n v="4"/>
    <n v="4"/>
    <x v="0"/>
    <n v="5"/>
    <x v="2"/>
    <n v="6"/>
    <x v="1"/>
    <n v="15"/>
    <n v="2"/>
    <n v="2"/>
    <n v="3"/>
    <n v="165.87"/>
    <x v="0"/>
    <x v="0"/>
  </r>
  <r>
    <n v="53805"/>
    <x v="1"/>
    <n v="22"/>
    <x v="1"/>
    <n v="1"/>
    <n v="22"/>
    <s v="UPI"/>
    <s v="Female"/>
    <n v="4"/>
    <n v="4"/>
    <x v="2"/>
    <n v="5"/>
    <x v="2"/>
    <n v="10"/>
    <x v="1"/>
    <n v="13"/>
    <n v="8"/>
    <n v="8"/>
    <n v="7"/>
    <n v="148.66999999999999"/>
    <x v="2"/>
    <x v="1"/>
  </r>
  <r>
    <n v="53806"/>
    <x v="1"/>
    <n v="8"/>
    <x v="0"/>
    <n v="1"/>
    <n v="14"/>
    <s v="Credit Card"/>
    <s v="Male"/>
    <n v="3"/>
    <n v="4"/>
    <x v="2"/>
    <n v="1"/>
    <x v="0"/>
    <n v="3"/>
    <x v="1"/>
    <n v="14"/>
    <n v="1"/>
    <n v="2"/>
    <n v="1"/>
    <n v="154.72"/>
    <x v="1"/>
    <x v="0"/>
  </r>
  <r>
    <n v="53807"/>
    <x v="1"/>
    <n v="29"/>
    <x v="0"/>
    <n v="3"/>
    <n v="33"/>
    <s v="E wallet"/>
    <s v="Male"/>
    <n v="3"/>
    <n v="5"/>
    <x v="3"/>
    <n v="1"/>
    <x v="2"/>
    <n v="3"/>
    <x v="1"/>
    <n v="15"/>
    <n v="3"/>
    <n v="3"/>
    <n v="14"/>
    <n v="320.86"/>
    <x v="3"/>
    <x v="2"/>
  </r>
  <r>
    <n v="53808"/>
    <x v="1"/>
    <n v="8"/>
    <x v="0"/>
    <n v="1"/>
    <n v="7"/>
    <s v="Debit Card"/>
    <s v="Male"/>
    <n v="3"/>
    <n v="4"/>
    <x v="0"/>
    <n v="1"/>
    <x v="2"/>
    <n v="11"/>
    <x v="1"/>
    <n v="18"/>
    <n v="2"/>
    <n v="3"/>
    <n v="2"/>
    <n v="179.84"/>
    <x v="1"/>
    <x v="0"/>
  </r>
  <r>
    <n v="53809"/>
    <x v="1"/>
    <n v="1"/>
    <x v="1"/>
    <n v="1"/>
    <n v="10"/>
    <s v="Debit Card"/>
    <s v="Female"/>
    <n v="3"/>
    <n v="4"/>
    <x v="2"/>
    <n v="1"/>
    <x v="2"/>
    <n v="3"/>
    <x v="1"/>
    <n v="22"/>
    <n v="2"/>
    <n v="2"/>
    <n v="1"/>
    <n v="145.61000000000001"/>
    <x v="0"/>
    <x v="1"/>
  </r>
  <r>
    <n v="53810"/>
    <x v="1"/>
    <n v="12"/>
    <x v="0"/>
    <n v="3"/>
    <n v="21"/>
    <s v="Debit Card"/>
    <s v="Male"/>
    <n v="4"/>
    <n v="4"/>
    <x v="0"/>
    <n v="4"/>
    <x v="2"/>
    <n v="2"/>
    <x v="1"/>
    <n v="12"/>
    <n v="6"/>
    <n v="8"/>
    <n v="3"/>
    <n v="224.24"/>
    <x v="1"/>
    <x v="0"/>
  </r>
  <r>
    <n v="53811"/>
    <x v="1"/>
    <n v="12"/>
    <x v="0"/>
    <n v="3"/>
    <n v="23"/>
    <s v="Debit Card"/>
    <s v="Female"/>
    <n v="3"/>
    <n v="4"/>
    <x v="0"/>
    <n v="4"/>
    <x v="0"/>
    <n v="4"/>
    <x v="1"/>
    <n v="13"/>
    <n v="1"/>
    <n v="2"/>
    <n v="3"/>
    <n v="166.98"/>
    <x v="1"/>
    <x v="0"/>
  </r>
  <r>
    <n v="53812"/>
    <x v="1"/>
    <n v="10"/>
    <x v="0"/>
    <n v="3"/>
    <n v="7"/>
    <s v="Debit Card"/>
    <s v="Female"/>
    <n v="4"/>
    <n v="4"/>
    <x v="0"/>
    <n v="3"/>
    <x v="0"/>
    <n v="8"/>
    <x v="1"/>
    <n v="14"/>
    <n v="2"/>
    <n v="2"/>
    <n v="1"/>
    <n v="193.15"/>
    <x v="1"/>
    <x v="0"/>
  </r>
  <r>
    <n v="53813"/>
    <x v="1"/>
    <n v="3"/>
    <x v="0"/>
    <n v="1"/>
    <n v="10"/>
    <s v="Credit Card"/>
    <s v="Male"/>
    <n v="3"/>
    <n v="4"/>
    <x v="2"/>
    <n v="5"/>
    <x v="0"/>
    <n v="3"/>
    <x v="0"/>
    <n v="19"/>
    <n v="1"/>
    <n v="2"/>
    <n v="6"/>
    <n v="172.23"/>
    <x v="0"/>
    <x v="0"/>
  </r>
  <r>
    <n v="53814"/>
    <x v="1"/>
    <n v="9"/>
    <x v="0"/>
    <n v="1"/>
    <n v="17"/>
    <s v="Credit Card"/>
    <s v="Female"/>
    <n v="3"/>
    <n v="4"/>
    <x v="0"/>
    <n v="3"/>
    <x v="0"/>
    <n v="5"/>
    <x v="0"/>
    <n v="17"/>
    <n v="2"/>
    <n v="2"/>
    <n v="5"/>
    <n v="186.42"/>
    <x v="1"/>
    <x v="0"/>
  </r>
  <r>
    <n v="53815"/>
    <x v="1"/>
    <n v="13"/>
    <x v="0"/>
    <n v="3"/>
    <n v="13"/>
    <s v="Credit Card"/>
    <s v="Male"/>
    <n v="3"/>
    <n v="2"/>
    <x v="4"/>
    <n v="3"/>
    <x v="2"/>
    <n v="4"/>
    <x v="1"/>
    <n v="12"/>
    <n v="5"/>
    <n v="8"/>
    <n v="7"/>
    <n v="207.37"/>
    <x v="2"/>
    <x v="0"/>
  </r>
  <r>
    <n v="53816"/>
    <x v="1"/>
    <n v="3"/>
    <x v="2"/>
    <n v="1"/>
    <n v="9"/>
    <s v="Debit Card"/>
    <s v="Male"/>
    <n v="3"/>
    <n v="4"/>
    <x v="0"/>
    <n v="1"/>
    <x v="2"/>
    <n v="3"/>
    <x v="1"/>
    <n v="20"/>
    <n v="1"/>
    <n v="2"/>
    <n v="3"/>
    <n v="213.53"/>
    <x v="0"/>
    <x v="0"/>
  </r>
  <r>
    <n v="53817"/>
    <x v="1"/>
    <n v="24"/>
    <x v="0"/>
    <n v="3"/>
    <n v="6"/>
    <s v="E wallet"/>
    <s v="Male"/>
    <n v="3"/>
    <n v="4"/>
    <x v="3"/>
    <n v="3"/>
    <x v="2"/>
    <n v="6"/>
    <x v="0"/>
    <n v="15"/>
    <n v="1"/>
    <n v="2"/>
    <n v="1"/>
    <n v="318.31"/>
    <x v="2"/>
    <x v="2"/>
  </r>
  <r>
    <n v="53818"/>
    <x v="1"/>
    <n v="1"/>
    <x v="1"/>
    <n v="1"/>
    <n v="17"/>
    <s v="COD"/>
    <s v="Male"/>
    <n v="3"/>
    <n v="2"/>
    <x v="2"/>
    <n v="3"/>
    <x v="2"/>
    <n v="4"/>
    <x v="1"/>
    <n v="17"/>
    <n v="3"/>
    <n v="3"/>
    <n v="3"/>
    <n v="145.72999999999999"/>
    <x v="0"/>
    <x v="1"/>
  </r>
  <r>
    <n v="53819"/>
    <x v="1"/>
    <n v="10"/>
    <x v="2"/>
    <n v="1"/>
    <n v="13"/>
    <s v="Debit Card"/>
    <s v="Male"/>
    <n v="4"/>
    <n v="2"/>
    <x v="0"/>
    <n v="5"/>
    <x v="2"/>
    <n v="5"/>
    <x v="0"/>
    <n v="14"/>
    <n v="2"/>
    <n v="2"/>
    <n v="3"/>
    <n v="180.62"/>
    <x v="1"/>
    <x v="0"/>
  </r>
  <r>
    <n v="53820"/>
    <x v="1"/>
    <n v="16"/>
    <x v="0"/>
    <n v="1"/>
    <n v="16"/>
    <s v="UPI"/>
    <s v="Male"/>
    <n v="4"/>
    <n v="5"/>
    <x v="3"/>
    <n v="1"/>
    <x v="0"/>
    <n v="10"/>
    <x v="1"/>
    <n v="15"/>
    <n v="2"/>
    <n v="2"/>
    <n v="2"/>
    <n v="321.13"/>
    <x v="2"/>
    <x v="2"/>
  </r>
  <r>
    <n v="53821"/>
    <x v="1"/>
    <n v="9"/>
    <x v="0"/>
    <n v="1"/>
    <n v="35"/>
    <s v="Debit Card"/>
    <s v="Male"/>
    <n v="3"/>
    <n v="2"/>
    <x v="0"/>
    <n v="3"/>
    <x v="2"/>
    <n v="3"/>
    <x v="1"/>
    <n v="18"/>
    <n v="6"/>
    <n v="7"/>
    <n v="9"/>
    <n v="159.07"/>
    <x v="1"/>
    <x v="0"/>
  </r>
  <r>
    <n v="53822"/>
    <x v="1"/>
    <n v="8"/>
    <x v="2"/>
    <n v="1"/>
    <n v="17"/>
    <s v="COD"/>
    <s v="Male"/>
    <n v="4"/>
    <n v="5"/>
    <x v="0"/>
    <n v="3"/>
    <x v="2"/>
    <n v="3"/>
    <x v="1"/>
    <n v="15"/>
    <n v="3"/>
    <n v="8"/>
    <n v="8"/>
    <n v="175.63"/>
    <x v="1"/>
    <x v="0"/>
  </r>
  <r>
    <n v="53823"/>
    <x v="1"/>
    <n v="14"/>
    <x v="0"/>
    <n v="3"/>
    <n v="21"/>
    <s v="Debit Card"/>
    <s v="Female"/>
    <n v="3"/>
    <n v="4"/>
    <x v="0"/>
    <n v="5"/>
    <x v="2"/>
    <n v="3"/>
    <x v="1"/>
    <n v="16"/>
    <n v="1"/>
    <n v="2"/>
    <n v="3"/>
    <n v="171.39"/>
    <x v="2"/>
    <x v="0"/>
  </r>
  <r>
    <n v="53824"/>
    <x v="1"/>
    <n v="17"/>
    <x v="0"/>
    <n v="1"/>
    <n v="34"/>
    <s v="COD"/>
    <s v="Male"/>
    <n v="3"/>
    <n v="2"/>
    <x v="2"/>
    <n v="4"/>
    <x v="2"/>
    <n v="7"/>
    <x v="1"/>
    <n v="13"/>
    <n v="2"/>
    <n v="2"/>
    <n v="3"/>
    <n v="173.76"/>
    <x v="2"/>
    <x v="0"/>
  </r>
  <r>
    <n v="53825"/>
    <x v="1"/>
    <n v="9"/>
    <x v="0"/>
    <n v="1"/>
    <n v="14"/>
    <s v="Debit Card"/>
    <s v="Male"/>
    <n v="4"/>
    <n v="5"/>
    <x v="2"/>
    <n v="1"/>
    <x v="2"/>
    <n v="3"/>
    <x v="1"/>
    <n v="19"/>
    <n v="2"/>
    <n v="2"/>
    <n v="2"/>
    <n v="151.9"/>
    <x v="1"/>
    <x v="0"/>
  </r>
  <r>
    <n v="53826"/>
    <x v="1"/>
    <n v="20"/>
    <x v="0"/>
    <n v="3"/>
    <n v="7"/>
    <s v="Debit Card"/>
    <s v="Male"/>
    <n v="3"/>
    <n v="2"/>
    <x v="5"/>
    <n v="5"/>
    <x v="0"/>
    <n v="3"/>
    <x v="1"/>
    <n v="15"/>
    <n v="2"/>
    <n v="2"/>
    <n v="13"/>
    <n v="300.67"/>
    <x v="2"/>
    <x v="2"/>
  </r>
  <r>
    <n v="53827"/>
    <x v="0"/>
    <n v="1"/>
    <x v="1"/>
    <n v="1"/>
    <n v="31"/>
    <s v="Credit Card"/>
    <s v="Male"/>
    <n v="3"/>
    <n v="4"/>
    <x v="2"/>
    <n v="4"/>
    <x v="2"/>
    <n v="3"/>
    <x v="0"/>
    <n v="18"/>
    <n v="1"/>
    <n v="2"/>
    <n v="1"/>
    <n v="149.08000000000001"/>
    <x v="0"/>
    <x v="1"/>
  </r>
  <r>
    <n v="53828"/>
    <x v="1"/>
    <n v="1"/>
    <x v="2"/>
    <n v="1"/>
    <n v="33"/>
    <s v="UPI"/>
    <s v="Female"/>
    <n v="3"/>
    <n v="5"/>
    <x v="2"/>
    <n v="3"/>
    <x v="2"/>
    <n v="3"/>
    <x v="0"/>
    <n v="15"/>
    <n v="1"/>
    <n v="2"/>
    <n v="4"/>
    <n v="153.13999999999999"/>
    <x v="0"/>
    <x v="0"/>
  </r>
  <r>
    <n v="53829"/>
    <x v="1"/>
    <n v="24"/>
    <x v="2"/>
    <n v="1"/>
    <n v="27"/>
    <s v="Credit Card"/>
    <s v="Male"/>
    <n v="3"/>
    <n v="4"/>
    <x v="5"/>
    <n v="3"/>
    <x v="2"/>
    <n v="4"/>
    <x v="0"/>
    <n v="16"/>
    <n v="4"/>
    <n v="2"/>
    <n v="14"/>
    <n v="237.45"/>
    <x v="2"/>
    <x v="0"/>
  </r>
  <r>
    <n v="53830"/>
    <x v="1"/>
    <n v="6"/>
    <x v="0"/>
    <n v="1"/>
    <n v="12"/>
    <s v="UPI"/>
    <s v="Female"/>
    <n v="3"/>
    <n v="2"/>
    <x v="2"/>
    <n v="1"/>
    <x v="2"/>
    <n v="5"/>
    <x v="1"/>
    <n v="18"/>
    <n v="2"/>
    <n v="2"/>
    <n v="3"/>
    <n v="158.12"/>
    <x v="0"/>
    <x v="0"/>
  </r>
  <r>
    <n v="53831"/>
    <x v="1"/>
    <n v="18"/>
    <x v="0"/>
    <n v="1"/>
    <n v="14"/>
    <s v="Credit Card"/>
    <s v="Female"/>
    <n v="3"/>
    <n v="4"/>
    <x v="3"/>
    <n v="1"/>
    <x v="2"/>
    <n v="2"/>
    <x v="0"/>
    <n v="15"/>
    <n v="2"/>
    <n v="2"/>
    <n v="11"/>
    <n v="315.49"/>
    <x v="2"/>
    <x v="2"/>
  </r>
  <r>
    <n v="53832"/>
    <x v="1"/>
    <n v="4"/>
    <x v="1"/>
    <n v="1"/>
    <n v="14"/>
    <s v="Credit Card"/>
    <s v="Male"/>
    <n v="3"/>
    <n v="5"/>
    <x v="2"/>
    <n v="4"/>
    <x v="2"/>
    <n v="3"/>
    <x v="1"/>
    <n v="13"/>
    <n v="1"/>
    <n v="2"/>
    <n v="2"/>
    <n v="146.41"/>
    <x v="0"/>
    <x v="1"/>
  </r>
  <r>
    <n v="53833"/>
    <x v="1"/>
    <n v="19"/>
    <x v="0"/>
    <n v="1"/>
    <n v="12"/>
    <s v="Credit Card"/>
    <s v="Female"/>
    <n v="3"/>
    <n v="6"/>
    <x v="0"/>
    <n v="5"/>
    <x v="0"/>
    <n v="3"/>
    <x v="0"/>
    <n v="15"/>
    <n v="2"/>
    <n v="2"/>
    <n v="5"/>
    <n v="182.69"/>
    <x v="2"/>
    <x v="0"/>
  </r>
  <r>
    <n v="53834"/>
    <x v="1"/>
    <n v="19"/>
    <x v="2"/>
    <n v="3"/>
    <n v="33"/>
    <s v="E wallet"/>
    <s v="Male"/>
    <n v="3"/>
    <n v="5"/>
    <x v="0"/>
    <n v="5"/>
    <x v="2"/>
    <n v="3"/>
    <x v="1"/>
    <n v="16"/>
    <n v="1"/>
    <n v="5"/>
    <n v="6"/>
    <n v="168.85"/>
    <x v="2"/>
    <x v="0"/>
  </r>
  <r>
    <n v="53835"/>
    <x v="1"/>
    <n v="5"/>
    <x v="2"/>
    <n v="3"/>
    <n v="9"/>
    <s v="UPI"/>
    <s v="Male"/>
    <n v="3"/>
    <n v="4"/>
    <x v="0"/>
    <n v="5"/>
    <x v="0"/>
    <n v="9"/>
    <x v="1"/>
    <n v="14"/>
    <n v="1"/>
    <n v="2"/>
    <n v="4"/>
    <n v="178.32"/>
    <x v="0"/>
    <x v="0"/>
  </r>
  <r>
    <n v="53836"/>
    <x v="1"/>
    <n v="10"/>
    <x v="0"/>
    <n v="1"/>
    <n v="19"/>
    <s v="Debit Card"/>
    <s v="Female"/>
    <n v="4"/>
    <n v="4"/>
    <x v="0"/>
    <n v="3"/>
    <x v="2"/>
    <n v="11"/>
    <x v="0"/>
    <n v="13"/>
    <n v="1"/>
    <n v="2"/>
    <n v="2"/>
    <n v="171.63"/>
    <x v="1"/>
    <x v="0"/>
  </r>
  <r>
    <n v="53837"/>
    <x v="1"/>
    <n v="8"/>
    <x v="2"/>
    <n v="1"/>
    <n v="17"/>
    <s v="Debit Card"/>
    <s v="Male"/>
    <n v="3"/>
    <n v="2"/>
    <x v="0"/>
    <n v="1"/>
    <x v="2"/>
    <n v="3"/>
    <x v="1"/>
    <n v="14"/>
    <n v="6"/>
    <n v="8"/>
    <n v="3"/>
    <n v="172.24"/>
    <x v="1"/>
    <x v="0"/>
  </r>
  <r>
    <n v="53838"/>
    <x v="1"/>
    <n v="23"/>
    <x v="0"/>
    <n v="1"/>
    <n v="32"/>
    <s v="Debit Card"/>
    <s v="Female"/>
    <n v="3"/>
    <n v="4"/>
    <x v="2"/>
    <n v="5"/>
    <x v="2"/>
    <n v="3"/>
    <x v="1"/>
    <n v="15"/>
    <n v="1"/>
    <n v="2"/>
    <n v="5"/>
    <n v="157.11000000000001"/>
    <x v="2"/>
    <x v="0"/>
  </r>
  <r>
    <n v="53839"/>
    <x v="1"/>
    <n v="13"/>
    <x v="0"/>
    <n v="1"/>
    <n v="17"/>
    <s v="Credit Card"/>
    <s v="Male"/>
    <n v="4"/>
    <n v="4"/>
    <x v="0"/>
    <n v="5"/>
    <x v="2"/>
    <n v="4"/>
    <x v="1"/>
    <n v="14"/>
    <n v="5"/>
    <n v="8"/>
    <n v="8"/>
    <n v="178.77"/>
    <x v="2"/>
    <x v="0"/>
  </r>
  <r>
    <n v="53840"/>
    <x v="1"/>
    <n v="1"/>
    <x v="0"/>
    <n v="1"/>
    <n v="26"/>
    <s v="UPI"/>
    <s v="Male"/>
    <n v="4"/>
    <n v="5"/>
    <x v="2"/>
    <n v="5"/>
    <x v="2"/>
    <n v="3"/>
    <x v="1"/>
    <n v="12"/>
    <n v="1"/>
    <n v="2"/>
    <n v="8"/>
    <n v="165.66"/>
    <x v="0"/>
    <x v="0"/>
  </r>
  <r>
    <n v="53841"/>
    <x v="1"/>
    <n v="9"/>
    <x v="0"/>
    <n v="1"/>
    <n v="25"/>
    <s v="Debit Card"/>
    <s v="Male"/>
    <n v="3"/>
    <n v="2"/>
    <x v="0"/>
    <n v="5"/>
    <x v="2"/>
    <n v="3"/>
    <x v="1"/>
    <n v="12"/>
    <n v="1"/>
    <n v="2"/>
    <n v="11"/>
    <n v="177.08"/>
    <x v="1"/>
    <x v="0"/>
  </r>
  <r>
    <n v="53842"/>
    <x v="1"/>
    <n v="2"/>
    <x v="0"/>
    <n v="1"/>
    <n v="34"/>
    <s v="Credit Card"/>
    <s v="Female"/>
    <n v="3"/>
    <n v="6"/>
    <x v="0"/>
    <n v="5"/>
    <x v="2"/>
    <n v="2"/>
    <x v="1"/>
    <n v="22"/>
    <n v="2"/>
    <n v="2"/>
    <n v="1"/>
    <n v="25"/>
    <x v="0"/>
    <x v="1"/>
  </r>
  <r>
    <n v="53843"/>
    <x v="1"/>
    <n v="1"/>
    <x v="0"/>
    <n v="1"/>
    <n v="12"/>
    <s v="Credit Card"/>
    <s v="Male"/>
    <n v="4"/>
    <n v="4"/>
    <x v="2"/>
    <n v="1"/>
    <x v="0"/>
    <n v="3"/>
    <x v="1"/>
    <n v="19"/>
    <n v="2"/>
    <n v="3"/>
    <n v="3"/>
    <n v="156.16999999999999"/>
    <x v="0"/>
    <x v="0"/>
  </r>
  <r>
    <n v="53844"/>
    <x v="0"/>
    <n v="1"/>
    <x v="2"/>
    <n v="3"/>
    <n v="10"/>
    <s v="Credit Card"/>
    <s v="Female"/>
    <n v="4"/>
    <n v="4"/>
    <x v="2"/>
    <n v="1"/>
    <x v="0"/>
    <n v="3"/>
    <x v="0"/>
    <n v="13"/>
    <n v="1"/>
    <n v="2"/>
    <n v="1"/>
    <n v="140.69"/>
    <x v="0"/>
    <x v="1"/>
  </r>
  <r>
    <n v="53845"/>
    <x v="1"/>
    <n v="21"/>
    <x v="0"/>
    <n v="2"/>
    <n v="33"/>
    <s v="Debit Card"/>
    <s v="Female"/>
    <n v="4"/>
    <n v="4"/>
    <x v="3"/>
    <n v="3"/>
    <x v="2"/>
    <n v="5"/>
    <x v="1"/>
    <n v="15"/>
    <n v="2"/>
    <n v="2"/>
    <n v="1"/>
    <n v="321.58"/>
    <x v="2"/>
    <x v="2"/>
  </r>
  <r>
    <n v="53846"/>
    <x v="1"/>
    <n v="13"/>
    <x v="0"/>
    <n v="1"/>
    <n v="10"/>
    <s v="Credit Card"/>
    <s v="Male"/>
    <n v="4"/>
    <n v="5"/>
    <x v="0"/>
    <n v="3"/>
    <x v="2"/>
    <n v="2"/>
    <x v="1"/>
    <n v="16"/>
    <n v="1"/>
    <n v="2"/>
    <n v="8"/>
    <n v="155.69"/>
    <x v="2"/>
    <x v="0"/>
  </r>
  <r>
    <n v="53847"/>
    <x v="1"/>
    <n v="14"/>
    <x v="0"/>
    <n v="1"/>
    <n v="22"/>
    <s v="Debit Card"/>
    <s v="Female"/>
    <n v="4"/>
    <n v="5"/>
    <x v="4"/>
    <n v="3"/>
    <x v="2"/>
    <n v="3"/>
    <x v="1"/>
    <n v="14"/>
    <n v="2"/>
    <n v="15"/>
    <n v="3"/>
    <n v="229.35"/>
    <x v="2"/>
    <x v="0"/>
  </r>
  <r>
    <n v="53848"/>
    <x v="1"/>
    <n v="9"/>
    <x v="2"/>
    <n v="1"/>
    <n v="15"/>
    <s v="Debit Card"/>
    <s v="Female"/>
    <n v="3"/>
    <n v="4"/>
    <x v="0"/>
    <n v="3"/>
    <x v="2"/>
    <n v="3"/>
    <x v="1"/>
    <n v="13"/>
    <n v="3"/>
    <n v="3"/>
    <n v="10"/>
    <n v="166.48"/>
    <x v="1"/>
    <x v="0"/>
  </r>
  <r>
    <n v="53849"/>
    <x v="1"/>
    <n v="11"/>
    <x v="0"/>
    <n v="1"/>
    <n v="26"/>
    <s v="Debit Card"/>
    <s v="Male"/>
    <n v="3"/>
    <n v="4"/>
    <x v="0"/>
    <n v="3"/>
    <x v="2"/>
    <n v="5"/>
    <x v="1"/>
    <n v="18"/>
    <n v="1"/>
    <n v="2"/>
    <n v="3"/>
    <n v="182.68"/>
    <x v="1"/>
    <x v="0"/>
  </r>
  <r>
    <n v="53850"/>
    <x v="1"/>
    <n v="13"/>
    <x v="2"/>
    <n v="1"/>
    <n v="11"/>
    <s v="Credit Card"/>
    <s v="Female"/>
    <n v="3"/>
    <n v="4"/>
    <x v="0"/>
    <n v="3"/>
    <x v="0"/>
    <n v="2"/>
    <x v="1"/>
    <n v="14"/>
    <n v="4"/>
    <n v="4"/>
    <n v="9"/>
    <n v="175.42"/>
    <x v="2"/>
    <x v="0"/>
  </r>
  <r>
    <n v="53851"/>
    <x v="1"/>
    <n v="19"/>
    <x v="0"/>
    <n v="1"/>
    <n v="9"/>
    <s v="UPI"/>
    <s v="Female"/>
    <n v="3"/>
    <n v="5"/>
    <x v="0"/>
    <n v="1"/>
    <x v="2"/>
    <n v="3"/>
    <x v="1"/>
    <n v="20"/>
    <n v="3"/>
    <n v="4"/>
    <n v="10"/>
    <n v="182.7"/>
    <x v="2"/>
    <x v="0"/>
  </r>
  <r>
    <n v="53852"/>
    <x v="1"/>
    <n v="12"/>
    <x v="0"/>
    <n v="1"/>
    <n v="9"/>
    <s v="Credit Card"/>
    <s v="Female"/>
    <n v="3"/>
    <n v="5"/>
    <x v="4"/>
    <n v="3"/>
    <x v="2"/>
    <n v="5"/>
    <x v="0"/>
    <n v="20"/>
    <n v="2"/>
    <n v="2"/>
    <n v="3"/>
    <n v="202.56"/>
    <x v="1"/>
    <x v="0"/>
  </r>
  <r>
    <n v="53853"/>
    <x v="0"/>
    <n v="1"/>
    <x v="0"/>
    <n v="3"/>
    <n v="17"/>
    <s v="Credit Card"/>
    <s v="Male"/>
    <n v="3"/>
    <n v="5"/>
    <x v="4"/>
    <n v="5"/>
    <x v="2"/>
    <n v="11"/>
    <x v="1"/>
    <n v="18"/>
    <n v="5"/>
    <n v="7"/>
    <n v="3"/>
    <n v="228.06"/>
    <x v="0"/>
    <x v="0"/>
  </r>
  <r>
    <n v="53854"/>
    <x v="1"/>
    <n v="11"/>
    <x v="0"/>
    <n v="1"/>
    <n v="17"/>
    <s v="Credit Card"/>
    <s v="Female"/>
    <n v="4"/>
    <n v="4"/>
    <x v="2"/>
    <n v="4"/>
    <x v="2"/>
    <n v="3"/>
    <x v="1"/>
    <n v="12"/>
    <n v="2"/>
    <n v="8"/>
    <n v="8"/>
    <n v="164.36"/>
    <x v="1"/>
    <x v="0"/>
  </r>
  <r>
    <n v="53855"/>
    <x v="1"/>
    <n v="14"/>
    <x v="0"/>
    <n v="1"/>
    <n v="23"/>
    <s v="Debit Card"/>
    <s v="Female"/>
    <n v="3"/>
    <n v="4"/>
    <x v="4"/>
    <n v="1"/>
    <x v="0"/>
    <n v="8"/>
    <x v="0"/>
    <n v="16"/>
    <n v="2"/>
    <n v="4"/>
    <n v="4"/>
    <n v="204.45"/>
    <x v="2"/>
    <x v="0"/>
  </r>
  <r>
    <n v="53856"/>
    <x v="1"/>
    <n v="18"/>
    <x v="2"/>
    <n v="2"/>
    <n v="7"/>
    <s v="UPI"/>
    <s v="Male"/>
    <n v="3"/>
    <n v="4"/>
    <x v="0"/>
    <n v="1"/>
    <x v="2"/>
    <n v="6"/>
    <x v="0"/>
    <n v="12"/>
    <n v="2"/>
    <n v="2"/>
    <n v="3"/>
    <n v="182.43"/>
    <x v="2"/>
    <x v="0"/>
  </r>
  <r>
    <n v="53857"/>
    <x v="1"/>
    <n v="22"/>
    <x v="2"/>
    <n v="1"/>
    <n v="11"/>
    <s v="Credit Card"/>
    <s v="Male"/>
    <n v="3"/>
    <n v="5"/>
    <x v="5"/>
    <n v="1"/>
    <x v="2"/>
    <n v="4"/>
    <x v="1"/>
    <n v="26"/>
    <n v="1"/>
    <n v="3"/>
    <n v="3"/>
    <n v="277.02"/>
    <x v="2"/>
    <x v="2"/>
  </r>
  <r>
    <n v="53858"/>
    <x v="0"/>
    <n v="1"/>
    <x v="0"/>
    <n v="3"/>
    <n v="22"/>
    <s v="Credit Card"/>
    <s v="Male"/>
    <n v="3"/>
    <n v="6"/>
    <x v="0"/>
    <n v="1"/>
    <x v="2"/>
    <n v="8"/>
    <x v="0"/>
    <n v="15"/>
    <n v="2"/>
    <n v="3"/>
    <n v="3"/>
    <n v="179.4"/>
    <x v="0"/>
    <x v="0"/>
  </r>
  <r>
    <n v="53859"/>
    <x v="1"/>
    <n v="1"/>
    <x v="2"/>
    <n v="1"/>
    <n v="9"/>
    <s v="COD"/>
    <s v="Female"/>
    <n v="3"/>
    <n v="4"/>
    <x v="2"/>
    <n v="1"/>
    <x v="0"/>
    <n v="3"/>
    <x v="0"/>
    <n v="14"/>
    <n v="2"/>
    <n v="2"/>
    <n v="4"/>
    <n v="162.6"/>
    <x v="0"/>
    <x v="0"/>
  </r>
  <r>
    <n v="53860"/>
    <x v="1"/>
    <n v="1"/>
    <x v="0"/>
    <n v="1"/>
    <n v="15"/>
    <s v="Credit Card"/>
    <s v="Female"/>
    <n v="3"/>
    <n v="2"/>
    <x v="2"/>
    <n v="3"/>
    <x v="2"/>
    <n v="9"/>
    <x v="1"/>
    <n v="18"/>
    <n v="1"/>
    <n v="2"/>
    <n v="3"/>
    <n v="160.16999999999999"/>
    <x v="0"/>
    <x v="0"/>
  </r>
  <r>
    <n v="53861"/>
    <x v="1"/>
    <n v="1"/>
    <x v="2"/>
    <n v="1"/>
    <n v="9"/>
    <s v="Credit Card"/>
    <s v="Male"/>
    <n v="3"/>
    <n v="4"/>
    <x v="2"/>
    <n v="1"/>
    <x v="0"/>
    <n v="4"/>
    <x v="1"/>
    <n v="14"/>
    <n v="1"/>
    <n v="2"/>
    <n v="3"/>
    <n v="150.80000000000001"/>
    <x v="0"/>
    <x v="0"/>
  </r>
  <r>
    <n v="53862"/>
    <x v="0"/>
    <n v="4"/>
    <x v="1"/>
    <n v="1"/>
    <n v="14"/>
    <s v="Debit Card"/>
    <s v="Male"/>
    <n v="4"/>
    <n v="4"/>
    <x v="2"/>
    <n v="5"/>
    <x v="0"/>
    <n v="5"/>
    <x v="0"/>
    <n v="15"/>
    <n v="1"/>
    <n v="2"/>
    <n v="4"/>
    <n v="146.66"/>
    <x v="0"/>
    <x v="1"/>
  </r>
  <r>
    <n v="53863"/>
    <x v="1"/>
    <n v="3"/>
    <x v="0"/>
    <n v="3"/>
    <n v="17"/>
    <s v="Credit Card"/>
    <s v="Male"/>
    <n v="3"/>
    <n v="5"/>
    <x v="0"/>
    <n v="3"/>
    <x v="0"/>
    <n v="11"/>
    <x v="1"/>
    <n v="12"/>
    <n v="2"/>
    <n v="2"/>
    <n v="5"/>
    <n v="183.69"/>
    <x v="0"/>
    <x v="0"/>
  </r>
  <r>
    <n v="53864"/>
    <x v="1"/>
    <n v="10"/>
    <x v="0"/>
    <n v="1"/>
    <n v="12"/>
    <s v="Debit Card"/>
    <s v="Female"/>
    <n v="3"/>
    <n v="4"/>
    <x v="4"/>
    <n v="5"/>
    <x v="2"/>
    <n v="6"/>
    <x v="1"/>
    <n v="13"/>
    <n v="2"/>
    <n v="2"/>
    <n v="3"/>
    <n v="205.08"/>
    <x v="1"/>
    <x v="0"/>
  </r>
  <r>
    <n v="53865"/>
    <x v="1"/>
    <n v="1"/>
    <x v="2"/>
    <n v="1"/>
    <n v="9"/>
    <s v="Debit Card"/>
    <s v="Male"/>
    <n v="4"/>
    <n v="2"/>
    <x v="0"/>
    <n v="3"/>
    <x v="2"/>
    <n v="3"/>
    <x v="1"/>
    <n v="18"/>
    <n v="1"/>
    <n v="2"/>
    <n v="8"/>
    <n v="177.06"/>
    <x v="0"/>
    <x v="0"/>
  </r>
  <r>
    <n v="53866"/>
    <x v="1"/>
    <n v="13"/>
    <x v="0"/>
    <n v="1"/>
    <n v="19"/>
    <s v="Credit Card"/>
    <s v="Male"/>
    <n v="4"/>
    <n v="4"/>
    <x v="0"/>
    <n v="4"/>
    <x v="2"/>
    <n v="6"/>
    <x v="1"/>
    <n v="22"/>
    <n v="2"/>
    <n v="2"/>
    <n v="1"/>
    <n v="177.95"/>
    <x v="2"/>
    <x v="0"/>
  </r>
  <r>
    <n v="53867"/>
    <x v="1"/>
    <n v="23"/>
    <x v="0"/>
    <n v="1"/>
    <n v="29"/>
    <s v="UPI"/>
    <s v="Female"/>
    <n v="4"/>
    <n v="4"/>
    <x v="5"/>
    <n v="4"/>
    <x v="2"/>
    <n v="5"/>
    <x v="1"/>
    <n v="17"/>
    <n v="1"/>
    <n v="2"/>
    <n v="3"/>
    <n v="289.13"/>
    <x v="2"/>
    <x v="2"/>
  </r>
  <r>
    <n v="53868"/>
    <x v="1"/>
    <n v="24"/>
    <x v="0"/>
    <n v="1"/>
    <n v="24"/>
    <s v="Debit Card"/>
    <s v="Female"/>
    <n v="3"/>
    <n v="5"/>
    <x v="4"/>
    <n v="5"/>
    <x v="2"/>
    <n v="7"/>
    <x v="1"/>
    <n v="16"/>
    <n v="2"/>
    <n v="2"/>
    <n v="12"/>
    <n v="257.69"/>
    <x v="2"/>
    <x v="2"/>
  </r>
  <r>
    <n v="53869"/>
    <x v="1"/>
    <n v="1"/>
    <x v="0"/>
    <n v="3"/>
    <n v="9"/>
    <s v="Credit Card"/>
    <s v="Female"/>
    <n v="3"/>
    <n v="4"/>
    <x v="2"/>
    <n v="3"/>
    <x v="0"/>
    <n v="3"/>
    <x v="1"/>
    <n v="20"/>
    <n v="1"/>
    <n v="3"/>
    <n v="3"/>
    <n v="152.83000000000001"/>
    <x v="0"/>
    <x v="0"/>
  </r>
  <r>
    <n v="53870"/>
    <x v="1"/>
    <n v="8"/>
    <x v="0"/>
    <n v="1"/>
    <n v="10"/>
    <s v="Debit Card"/>
    <s v="Female"/>
    <n v="4"/>
    <n v="4"/>
    <x v="0"/>
    <n v="4"/>
    <x v="2"/>
    <n v="3"/>
    <x v="1"/>
    <n v="13"/>
    <n v="8"/>
    <n v="8"/>
    <n v="10"/>
    <n v="179.33"/>
    <x v="1"/>
    <x v="0"/>
  </r>
  <r>
    <n v="53871"/>
    <x v="1"/>
    <n v="10"/>
    <x v="1"/>
    <n v="1"/>
    <n v="14"/>
    <s v="Debit Card"/>
    <s v="Male"/>
    <n v="4"/>
    <n v="4"/>
    <x v="2"/>
    <n v="4"/>
    <x v="0"/>
    <n v="4"/>
    <x v="1"/>
    <n v="12"/>
    <n v="1"/>
    <n v="2"/>
    <n v="4"/>
    <n v="145.13"/>
    <x v="1"/>
    <x v="1"/>
  </r>
  <r>
    <n v="53872"/>
    <x v="1"/>
    <n v="23"/>
    <x v="0"/>
    <n v="1"/>
    <n v="13"/>
    <s v="Debit Card"/>
    <s v="Female"/>
    <n v="3"/>
    <n v="5"/>
    <x v="5"/>
    <n v="3"/>
    <x v="2"/>
    <n v="4"/>
    <x v="0"/>
    <n v="20"/>
    <n v="1"/>
    <n v="3"/>
    <n v="13"/>
    <n v="264.66000000000003"/>
    <x v="2"/>
    <x v="2"/>
  </r>
  <r>
    <n v="53873"/>
    <x v="1"/>
    <n v="10"/>
    <x v="2"/>
    <n v="1"/>
    <n v="7"/>
    <s v="Credit Card"/>
    <s v="Female"/>
    <n v="3"/>
    <n v="5"/>
    <x v="0"/>
    <n v="3"/>
    <x v="2"/>
    <n v="2"/>
    <x v="1"/>
    <n v="16"/>
    <n v="2"/>
    <n v="2"/>
    <n v="3"/>
    <n v="168.74"/>
    <x v="1"/>
    <x v="0"/>
  </r>
  <r>
    <n v="53874"/>
    <x v="1"/>
    <n v="10"/>
    <x v="0"/>
    <n v="1"/>
    <n v="10"/>
    <s v="Debit Card"/>
    <s v="Male"/>
    <n v="4"/>
    <n v="2"/>
    <x v="0"/>
    <n v="5"/>
    <x v="2"/>
    <n v="8"/>
    <x v="1"/>
    <n v="21"/>
    <n v="2"/>
    <n v="2"/>
    <n v="5"/>
    <n v="193.42"/>
    <x v="1"/>
    <x v="0"/>
  </r>
  <r>
    <n v="53875"/>
    <x v="1"/>
    <n v="28"/>
    <x v="0"/>
    <n v="1"/>
    <n v="29"/>
    <s v="Credit Card"/>
    <s v="Female"/>
    <n v="4"/>
    <n v="4"/>
    <x v="5"/>
    <n v="3"/>
    <x v="2"/>
    <n v="5"/>
    <x v="1"/>
    <n v="15"/>
    <n v="3"/>
    <n v="5"/>
    <n v="8"/>
    <n v="299.26"/>
    <x v="3"/>
    <x v="2"/>
  </r>
  <r>
    <n v="53876"/>
    <x v="1"/>
    <n v="17"/>
    <x v="0"/>
    <n v="1"/>
    <n v="22"/>
    <s v="Debit Card"/>
    <s v="Male"/>
    <n v="4"/>
    <n v="5"/>
    <x v="5"/>
    <n v="3"/>
    <x v="2"/>
    <n v="3"/>
    <x v="1"/>
    <n v="15"/>
    <n v="5"/>
    <n v="7"/>
    <n v="12"/>
    <n v="301.02999999999997"/>
    <x v="2"/>
    <x v="2"/>
  </r>
  <r>
    <n v="53877"/>
    <x v="0"/>
    <n v="1"/>
    <x v="2"/>
    <n v="3"/>
    <n v="19"/>
    <s v="UPI"/>
    <s v="Male"/>
    <n v="3"/>
    <n v="4"/>
    <x v="0"/>
    <n v="1"/>
    <x v="0"/>
    <n v="5"/>
    <x v="0"/>
    <n v="25"/>
    <n v="4"/>
    <n v="7"/>
    <n v="8"/>
    <n v="170.81"/>
    <x v="0"/>
    <x v="0"/>
  </r>
  <r>
    <n v="53878"/>
    <x v="1"/>
    <n v="12"/>
    <x v="2"/>
    <n v="1"/>
    <n v="7"/>
    <s v="Debit Card"/>
    <s v="Male"/>
    <n v="3"/>
    <n v="4"/>
    <x v="0"/>
    <n v="1"/>
    <x v="2"/>
    <n v="9"/>
    <x v="1"/>
    <n v="16"/>
    <n v="3"/>
    <n v="3"/>
    <n v="10"/>
    <n v="172.35"/>
    <x v="1"/>
    <x v="0"/>
  </r>
  <r>
    <n v="53879"/>
    <x v="1"/>
    <n v="3"/>
    <x v="0"/>
    <n v="3"/>
    <n v="12"/>
    <s v="Credit Card"/>
    <s v="Male"/>
    <n v="3"/>
    <n v="5"/>
    <x v="0"/>
    <n v="4"/>
    <x v="2"/>
    <n v="3"/>
    <x v="0"/>
    <n v="14"/>
    <n v="1"/>
    <n v="2"/>
    <n v="10"/>
    <n v="166.87"/>
    <x v="0"/>
    <x v="0"/>
  </r>
  <r>
    <n v="53880"/>
    <x v="1"/>
    <n v="7"/>
    <x v="0"/>
    <n v="3"/>
    <n v="9"/>
    <s v="Credit Card"/>
    <s v="Male"/>
    <n v="4"/>
    <n v="4"/>
    <x v="0"/>
    <n v="1"/>
    <x v="2"/>
    <n v="3"/>
    <x v="1"/>
    <n v="15"/>
    <n v="2"/>
    <n v="2"/>
    <n v="5"/>
    <n v="180.05"/>
    <x v="1"/>
    <x v="0"/>
  </r>
  <r>
    <n v="53881"/>
    <x v="1"/>
    <n v="6"/>
    <x v="0"/>
    <n v="1"/>
    <n v="9"/>
    <s v="Credit Card"/>
    <s v="Male"/>
    <n v="3"/>
    <n v="4"/>
    <x v="0"/>
    <n v="4"/>
    <x v="2"/>
    <n v="2"/>
    <x v="1"/>
    <n v="14"/>
    <n v="1"/>
    <n v="2"/>
    <n v="7"/>
    <n v="179.7"/>
    <x v="0"/>
    <x v="0"/>
  </r>
  <r>
    <n v="53882"/>
    <x v="1"/>
    <n v="5"/>
    <x v="0"/>
    <n v="3"/>
    <n v="12"/>
    <s v="Debit Card"/>
    <s v="Female"/>
    <n v="4"/>
    <n v="4"/>
    <x v="0"/>
    <n v="1"/>
    <x v="2"/>
    <n v="3"/>
    <x v="1"/>
    <n v="12"/>
    <n v="1"/>
    <n v="2"/>
    <n v="3"/>
    <n v="179.76"/>
    <x v="0"/>
    <x v="0"/>
  </r>
  <r>
    <n v="53883"/>
    <x v="1"/>
    <n v="23"/>
    <x v="0"/>
    <n v="1"/>
    <n v="23"/>
    <s v="Credit Card"/>
    <s v="Female"/>
    <n v="4"/>
    <n v="4"/>
    <x v="2"/>
    <n v="5"/>
    <x v="2"/>
    <n v="6"/>
    <x v="0"/>
    <n v="17"/>
    <n v="2"/>
    <n v="3"/>
    <n v="3"/>
    <n v="150.87"/>
    <x v="2"/>
    <x v="0"/>
  </r>
  <r>
    <n v="53884"/>
    <x v="1"/>
    <n v="12"/>
    <x v="2"/>
    <n v="1"/>
    <n v="9"/>
    <s v="Credit Card"/>
    <s v="Female"/>
    <n v="3"/>
    <n v="5"/>
    <x v="2"/>
    <n v="4"/>
    <x v="0"/>
    <n v="3"/>
    <x v="1"/>
    <n v="23"/>
    <n v="2"/>
    <n v="4"/>
    <n v="4"/>
    <n v="149.4"/>
    <x v="1"/>
    <x v="1"/>
  </r>
  <r>
    <n v="53885"/>
    <x v="1"/>
    <n v="21"/>
    <x v="0"/>
    <n v="3"/>
    <n v="9"/>
    <s v="Debit Card"/>
    <s v="Female"/>
    <n v="3"/>
    <n v="2"/>
    <x v="5"/>
    <n v="4"/>
    <x v="2"/>
    <n v="8"/>
    <x v="1"/>
    <n v="15"/>
    <n v="1"/>
    <n v="2"/>
    <n v="3"/>
    <n v="284.72000000000003"/>
    <x v="2"/>
    <x v="2"/>
  </r>
  <r>
    <n v="53886"/>
    <x v="1"/>
    <n v="23"/>
    <x v="0"/>
    <n v="1"/>
    <n v="7"/>
    <s v="Debit Card"/>
    <s v="Male"/>
    <n v="3"/>
    <n v="4"/>
    <x v="5"/>
    <n v="3"/>
    <x v="0"/>
    <n v="6"/>
    <x v="1"/>
    <n v="15"/>
    <n v="1"/>
    <n v="2"/>
    <n v="1"/>
    <n v="278.79000000000002"/>
    <x v="2"/>
    <x v="2"/>
  </r>
  <r>
    <n v="53887"/>
    <x v="1"/>
    <n v="15"/>
    <x v="0"/>
    <n v="3"/>
    <n v="30"/>
    <s v="Debit Card"/>
    <s v="Male"/>
    <n v="4"/>
    <n v="4"/>
    <x v="4"/>
    <n v="3"/>
    <x v="0"/>
    <n v="5"/>
    <x v="0"/>
    <n v="17"/>
    <n v="1"/>
    <n v="2"/>
    <n v="3"/>
    <n v="195.82"/>
    <x v="2"/>
    <x v="0"/>
  </r>
  <r>
    <n v="53888"/>
    <x v="1"/>
    <n v="1"/>
    <x v="0"/>
    <n v="3"/>
    <n v="16"/>
    <s v="Debit Card"/>
    <s v="Male"/>
    <n v="3"/>
    <n v="4"/>
    <x v="2"/>
    <n v="5"/>
    <x v="0"/>
    <n v="3"/>
    <x v="1"/>
    <n v="12"/>
    <n v="1"/>
    <n v="2"/>
    <n v="3"/>
    <n v="152.28"/>
    <x v="0"/>
    <x v="0"/>
  </r>
  <r>
    <n v="53889"/>
    <x v="1"/>
    <n v="7"/>
    <x v="2"/>
    <n v="3"/>
    <n v="23"/>
    <s v="Debit Card"/>
    <s v="Female"/>
    <n v="3"/>
    <n v="4"/>
    <x v="0"/>
    <n v="1"/>
    <x v="2"/>
    <n v="3"/>
    <x v="0"/>
    <n v="26"/>
    <n v="1"/>
    <n v="2"/>
    <n v="3"/>
    <n v="178.68"/>
    <x v="1"/>
    <x v="0"/>
  </r>
  <r>
    <n v="53890"/>
    <x v="1"/>
    <n v="10"/>
    <x v="0"/>
    <n v="1"/>
    <n v="33"/>
    <s v="Debit Card"/>
    <s v="Male"/>
    <n v="4"/>
    <n v="4"/>
    <x v="0"/>
    <n v="3"/>
    <x v="2"/>
    <n v="8"/>
    <x v="1"/>
    <n v="15"/>
    <n v="2"/>
    <n v="2"/>
    <n v="3"/>
    <n v="178.47"/>
    <x v="1"/>
    <x v="0"/>
  </r>
  <r>
    <n v="53891"/>
    <x v="1"/>
    <n v="18"/>
    <x v="0"/>
    <n v="2"/>
    <n v="7"/>
    <s v="Debit Card"/>
    <s v="Female"/>
    <n v="3"/>
    <n v="4"/>
    <x v="2"/>
    <n v="1"/>
    <x v="2"/>
    <n v="6"/>
    <x v="0"/>
    <n v="19"/>
    <n v="3"/>
    <n v="3"/>
    <n v="3"/>
    <n v="156.94999999999999"/>
    <x v="2"/>
    <x v="0"/>
  </r>
  <r>
    <n v="53892"/>
    <x v="0"/>
    <n v="1"/>
    <x v="0"/>
    <n v="1"/>
    <n v="15"/>
    <s v="Credit Card"/>
    <s v="Male"/>
    <n v="4"/>
    <n v="5"/>
    <x v="2"/>
    <n v="3"/>
    <x v="0"/>
    <n v="3"/>
    <x v="0"/>
    <n v="12"/>
    <n v="2"/>
    <n v="2"/>
    <n v="3"/>
    <n v="164.89"/>
    <x v="0"/>
    <x v="0"/>
  </r>
  <r>
    <n v="53893"/>
    <x v="1"/>
    <n v="12"/>
    <x v="0"/>
    <n v="1"/>
    <n v="11"/>
    <s v="Credit Card"/>
    <s v="Female"/>
    <n v="3"/>
    <n v="4"/>
    <x v="2"/>
    <n v="3"/>
    <x v="2"/>
    <n v="9"/>
    <x v="1"/>
    <n v="20"/>
    <n v="1"/>
    <n v="2"/>
    <n v="1"/>
    <n v="158.06"/>
    <x v="1"/>
    <x v="0"/>
  </r>
  <r>
    <n v="53894"/>
    <x v="1"/>
    <n v="27"/>
    <x v="0"/>
    <n v="1"/>
    <n v="31"/>
    <s v="Credit Card"/>
    <s v="Male"/>
    <n v="3"/>
    <n v="2"/>
    <x v="4"/>
    <n v="1"/>
    <x v="2"/>
    <n v="5"/>
    <x v="1"/>
    <n v="16"/>
    <n v="1"/>
    <n v="2"/>
    <n v="3"/>
    <n v="195.05"/>
    <x v="3"/>
    <x v="0"/>
  </r>
  <r>
    <n v="53895"/>
    <x v="0"/>
    <n v="12"/>
    <x v="2"/>
    <n v="3"/>
    <n v="14"/>
    <s v="Credit Card"/>
    <s v="Female"/>
    <n v="4"/>
    <n v="4"/>
    <x v="2"/>
    <n v="3"/>
    <x v="2"/>
    <n v="4"/>
    <x v="0"/>
    <n v="12"/>
    <n v="5"/>
    <n v="8"/>
    <n v="8"/>
    <n v="151.55000000000001"/>
    <x v="1"/>
    <x v="0"/>
  </r>
  <r>
    <n v="53896"/>
    <x v="0"/>
    <n v="1"/>
    <x v="1"/>
    <n v="1"/>
    <n v="9"/>
    <s v="Debit Card"/>
    <s v="Male"/>
    <n v="4"/>
    <n v="4"/>
    <x v="2"/>
    <n v="4"/>
    <x v="0"/>
    <n v="3"/>
    <x v="1"/>
    <n v="13"/>
    <n v="2"/>
    <n v="2"/>
    <n v="1"/>
    <n v="138.93"/>
    <x v="0"/>
    <x v="1"/>
  </r>
  <r>
    <n v="53897"/>
    <x v="1"/>
    <n v="1"/>
    <x v="2"/>
    <n v="1"/>
    <n v="14"/>
    <s v="Credit Card"/>
    <s v="Male"/>
    <n v="4"/>
    <n v="4"/>
    <x v="2"/>
    <n v="1"/>
    <x v="0"/>
    <n v="3"/>
    <x v="1"/>
    <n v="21"/>
    <n v="6"/>
    <n v="6"/>
    <n v="8"/>
    <n v="150.69999999999999"/>
    <x v="0"/>
    <x v="0"/>
  </r>
  <r>
    <n v="53898"/>
    <x v="1"/>
    <n v="29"/>
    <x v="0"/>
    <n v="1"/>
    <n v="29"/>
    <s v="COD"/>
    <s v="Male"/>
    <n v="4"/>
    <n v="5"/>
    <x v="2"/>
    <n v="4"/>
    <x v="2"/>
    <n v="7"/>
    <x v="1"/>
    <n v="13"/>
    <n v="2"/>
    <n v="2"/>
    <n v="3"/>
    <n v="160.37"/>
    <x v="3"/>
    <x v="0"/>
  </r>
  <r>
    <n v="53899"/>
    <x v="1"/>
    <n v="8"/>
    <x v="0"/>
    <n v="1"/>
    <n v="12"/>
    <s v="Credit Card"/>
    <s v="Male"/>
    <n v="3"/>
    <n v="5"/>
    <x v="0"/>
    <n v="1"/>
    <x v="2"/>
    <n v="3"/>
    <x v="1"/>
    <n v="15"/>
    <n v="5"/>
    <n v="5"/>
    <n v="14"/>
    <n v="164.86"/>
    <x v="1"/>
    <x v="0"/>
  </r>
  <r>
    <n v="53900"/>
    <x v="1"/>
    <n v="31"/>
    <x v="0"/>
    <n v="1"/>
    <n v="7"/>
    <s v="Credit Card"/>
    <s v="Male"/>
    <n v="4"/>
    <n v="6"/>
    <x v="4"/>
    <n v="1"/>
    <x v="2"/>
    <n v="5"/>
    <x v="1"/>
    <n v="21"/>
    <n v="1"/>
    <n v="2"/>
    <n v="1"/>
    <n v="233.82999999999998"/>
    <x v="3"/>
    <x v="0"/>
  </r>
  <r>
    <n v="53901"/>
    <x v="1"/>
    <n v="7"/>
    <x v="1"/>
    <n v="1"/>
    <n v="28"/>
    <s v="Credit Card"/>
    <s v="Male"/>
    <n v="4"/>
    <n v="2"/>
    <x v="2"/>
    <n v="4"/>
    <x v="2"/>
    <n v="3"/>
    <x v="1"/>
    <n v="19"/>
    <n v="3"/>
    <n v="3"/>
    <n v="14"/>
    <n v="145.28"/>
    <x v="1"/>
    <x v="1"/>
  </r>
  <r>
    <n v="53902"/>
    <x v="1"/>
    <n v="11"/>
    <x v="2"/>
    <n v="3"/>
    <n v="7"/>
    <s v="Credit Card"/>
    <s v="Male"/>
    <n v="3"/>
    <n v="6"/>
    <x v="0"/>
    <n v="1"/>
    <x v="2"/>
    <n v="3"/>
    <x v="1"/>
    <n v="15"/>
    <n v="1"/>
    <n v="2"/>
    <n v="3"/>
    <n v="220.25"/>
    <x v="1"/>
    <x v="0"/>
  </r>
  <r>
    <n v="53903"/>
    <x v="1"/>
    <n v="8"/>
    <x v="0"/>
    <n v="1"/>
    <n v="26"/>
    <s v="Debit Card"/>
    <s v="Female"/>
    <n v="3"/>
    <n v="5"/>
    <x v="2"/>
    <n v="1"/>
    <x v="2"/>
    <n v="3"/>
    <x v="1"/>
    <n v="13"/>
    <n v="4"/>
    <n v="9"/>
    <n v="8"/>
    <n v="154.29"/>
    <x v="1"/>
    <x v="0"/>
  </r>
  <r>
    <n v="53904"/>
    <x v="0"/>
    <n v="1"/>
    <x v="1"/>
    <n v="3"/>
    <n v="14"/>
    <s v="Debit Card"/>
    <s v="Male"/>
    <n v="3"/>
    <n v="4"/>
    <x v="2"/>
    <n v="1"/>
    <x v="2"/>
    <n v="3"/>
    <x v="0"/>
    <n v="22"/>
    <n v="2"/>
    <n v="2"/>
    <n v="3"/>
    <n v="147.75"/>
    <x v="0"/>
    <x v="1"/>
  </r>
  <r>
    <n v="53905"/>
    <x v="1"/>
    <n v="18"/>
    <x v="0"/>
    <n v="1"/>
    <n v="9"/>
    <s v="Debit Card"/>
    <s v="Female"/>
    <n v="4"/>
    <n v="2"/>
    <x v="4"/>
    <n v="1"/>
    <x v="2"/>
    <n v="3"/>
    <x v="0"/>
    <n v="20"/>
    <n v="7"/>
    <n v="7"/>
    <n v="8"/>
    <n v="203.79"/>
    <x v="2"/>
    <x v="0"/>
  </r>
  <r>
    <n v="53906"/>
    <x v="1"/>
    <n v="9"/>
    <x v="2"/>
    <n v="1"/>
    <n v="9"/>
    <s v="Credit Card"/>
    <s v="Male"/>
    <n v="4"/>
    <n v="5"/>
    <x v="2"/>
    <n v="1"/>
    <x v="0"/>
    <n v="2"/>
    <x v="0"/>
    <n v="15"/>
    <n v="2"/>
    <n v="2"/>
    <n v="5"/>
    <n v="174.3"/>
    <x v="1"/>
    <x v="0"/>
  </r>
  <r>
    <n v="53907"/>
    <x v="1"/>
    <n v="17"/>
    <x v="0"/>
    <n v="3"/>
    <n v="9"/>
    <s v="Credit Card"/>
    <s v="Male"/>
    <n v="4"/>
    <n v="4"/>
    <x v="0"/>
    <n v="1"/>
    <x v="2"/>
    <n v="3"/>
    <x v="0"/>
    <n v="18"/>
    <n v="1"/>
    <n v="9"/>
    <n v="9"/>
    <n v="203.47"/>
    <x v="2"/>
    <x v="0"/>
  </r>
  <r>
    <n v="53908"/>
    <x v="1"/>
    <n v="1"/>
    <x v="0"/>
    <n v="1"/>
    <n v="16"/>
    <s v="Credit Card"/>
    <s v="Male"/>
    <n v="4"/>
    <n v="2"/>
    <x v="2"/>
    <n v="3"/>
    <x v="2"/>
    <n v="3"/>
    <x v="1"/>
    <n v="17"/>
    <n v="1"/>
    <n v="2"/>
    <n v="5"/>
    <n v="169.01"/>
    <x v="0"/>
    <x v="0"/>
  </r>
  <r>
    <n v="53909"/>
    <x v="1"/>
    <n v="15"/>
    <x v="0"/>
    <n v="3"/>
    <n v="13"/>
    <s v="E wallet"/>
    <s v="Male"/>
    <n v="3"/>
    <n v="4"/>
    <x v="4"/>
    <n v="3"/>
    <x v="0"/>
    <n v="3"/>
    <x v="1"/>
    <n v="13"/>
    <n v="7"/>
    <n v="9"/>
    <n v="3"/>
    <n v="217.41"/>
    <x v="2"/>
    <x v="0"/>
  </r>
  <r>
    <n v="53910"/>
    <x v="1"/>
    <n v="3"/>
    <x v="0"/>
    <n v="1"/>
    <n v="16"/>
    <s v="Credit Card"/>
    <s v="Female"/>
    <n v="3"/>
    <n v="4"/>
    <x v="2"/>
    <n v="3"/>
    <x v="2"/>
    <n v="11"/>
    <x v="1"/>
    <n v="18"/>
    <n v="2"/>
    <n v="2"/>
    <n v="3"/>
    <n v="154.74"/>
    <x v="0"/>
    <x v="0"/>
  </r>
  <r>
    <n v="53911"/>
    <x v="1"/>
    <n v="10"/>
    <x v="0"/>
    <n v="3"/>
    <n v="9"/>
    <s v="Debit Card"/>
    <s v="Female"/>
    <n v="3"/>
    <n v="4"/>
    <x v="0"/>
    <n v="1"/>
    <x v="0"/>
    <n v="5"/>
    <x v="1"/>
    <n v="16"/>
    <n v="4"/>
    <n v="7"/>
    <n v="8"/>
    <n v="170.02"/>
    <x v="1"/>
    <x v="0"/>
  </r>
  <r>
    <n v="53912"/>
    <x v="1"/>
    <n v="19"/>
    <x v="2"/>
    <n v="1"/>
    <n v="7"/>
    <s v="Debit Card"/>
    <s v="Male"/>
    <n v="4"/>
    <n v="5"/>
    <x v="4"/>
    <n v="3"/>
    <x v="2"/>
    <n v="5"/>
    <x v="1"/>
    <n v="24"/>
    <n v="4"/>
    <n v="2"/>
    <n v="5"/>
    <n v="232.48000000000002"/>
    <x v="2"/>
    <x v="0"/>
  </r>
  <r>
    <n v="53913"/>
    <x v="0"/>
    <n v="1"/>
    <x v="1"/>
    <n v="2"/>
    <n v="29"/>
    <s v="UPI"/>
    <s v="Male"/>
    <n v="3"/>
    <n v="6"/>
    <x v="2"/>
    <n v="3"/>
    <x v="2"/>
    <n v="3"/>
    <x v="1"/>
    <n v="12"/>
    <n v="1"/>
    <n v="2"/>
    <n v="1"/>
    <n v="140.55000000000001"/>
    <x v="0"/>
    <x v="1"/>
  </r>
  <r>
    <n v="53914"/>
    <x v="0"/>
    <n v="11"/>
    <x v="2"/>
    <n v="3"/>
    <n v="16"/>
    <s v="Debit Card"/>
    <s v="Male"/>
    <n v="3"/>
    <n v="6"/>
    <x v="5"/>
    <n v="3"/>
    <x v="2"/>
    <n v="9"/>
    <x v="1"/>
    <n v="12"/>
    <n v="2"/>
    <n v="2"/>
    <n v="11"/>
    <n v="254.36"/>
    <x v="1"/>
    <x v="2"/>
  </r>
  <r>
    <n v="53915"/>
    <x v="1"/>
    <n v="1"/>
    <x v="1"/>
    <n v="1"/>
    <n v="24"/>
    <s v="Credit Card"/>
    <s v="Male"/>
    <n v="4"/>
    <n v="6"/>
    <x v="2"/>
    <n v="3"/>
    <x v="2"/>
    <n v="3"/>
    <x v="1"/>
    <n v="16"/>
    <n v="1"/>
    <n v="2"/>
    <n v="3"/>
    <n v="148.05000000000001"/>
    <x v="0"/>
    <x v="1"/>
  </r>
  <r>
    <n v="53916"/>
    <x v="1"/>
    <n v="19"/>
    <x v="0"/>
    <n v="1"/>
    <n v="35"/>
    <s v="Cash on Delivery"/>
    <s v="Female"/>
    <n v="3"/>
    <n v="5"/>
    <x v="5"/>
    <n v="4"/>
    <x v="0"/>
    <n v="3"/>
    <x v="1"/>
    <n v="15"/>
    <n v="4"/>
    <n v="9"/>
    <n v="7"/>
    <n v="292.04000000000002"/>
    <x v="2"/>
    <x v="2"/>
  </r>
  <r>
    <n v="53917"/>
    <x v="1"/>
    <n v="6"/>
    <x v="2"/>
    <n v="1"/>
    <n v="17"/>
    <s v="Debit Card"/>
    <s v="Male"/>
    <n v="3"/>
    <n v="4"/>
    <x v="2"/>
    <n v="3"/>
    <x v="2"/>
    <n v="8"/>
    <x v="1"/>
    <n v="14"/>
    <n v="1"/>
    <n v="2"/>
    <n v="4"/>
    <n v="159.33000000000001"/>
    <x v="0"/>
    <x v="0"/>
  </r>
  <r>
    <n v="53918"/>
    <x v="1"/>
    <n v="5"/>
    <x v="0"/>
    <n v="1"/>
    <n v="9"/>
    <s v="Debit Card"/>
    <s v="Male"/>
    <n v="4"/>
    <n v="4"/>
    <x v="2"/>
    <n v="3"/>
    <x v="2"/>
    <n v="3"/>
    <x v="1"/>
    <n v="15"/>
    <n v="1"/>
    <n v="2"/>
    <n v="4"/>
    <n v="159.77000000000001"/>
    <x v="0"/>
    <x v="0"/>
  </r>
  <r>
    <n v="53919"/>
    <x v="1"/>
    <n v="15"/>
    <x v="2"/>
    <n v="2"/>
    <n v="11"/>
    <s v="UPI"/>
    <s v="Male"/>
    <n v="3"/>
    <n v="6"/>
    <x v="0"/>
    <n v="4"/>
    <x v="2"/>
    <n v="8"/>
    <x v="1"/>
    <n v="20"/>
    <n v="1"/>
    <n v="2"/>
    <n v="3"/>
    <n v="189.3"/>
    <x v="2"/>
    <x v="0"/>
  </r>
  <r>
    <n v="53920"/>
    <x v="1"/>
    <n v="14"/>
    <x v="0"/>
    <n v="1"/>
    <n v="15"/>
    <s v="Debit Card"/>
    <s v="Female"/>
    <n v="4"/>
    <n v="4"/>
    <x v="0"/>
    <n v="5"/>
    <x v="2"/>
    <n v="4"/>
    <x v="0"/>
    <n v="17"/>
    <n v="1"/>
    <n v="2"/>
    <n v="1"/>
    <n v="190.16"/>
    <x v="2"/>
    <x v="0"/>
  </r>
  <r>
    <n v="53921"/>
    <x v="1"/>
    <n v="1"/>
    <x v="0"/>
    <n v="1"/>
    <n v="36"/>
    <s v="Credit Card"/>
    <s v="Male"/>
    <n v="4"/>
    <n v="4"/>
    <x v="2"/>
    <n v="5"/>
    <x v="2"/>
    <n v="3"/>
    <x v="1"/>
    <n v="14"/>
    <n v="2"/>
    <n v="2"/>
    <n v="3"/>
    <n v="164.07"/>
    <x v="0"/>
    <x v="0"/>
  </r>
  <r>
    <n v="53922"/>
    <x v="1"/>
    <n v="20"/>
    <x v="0"/>
    <n v="1"/>
    <n v="20"/>
    <s v="Debit Card"/>
    <s v="Male"/>
    <n v="3"/>
    <n v="4"/>
    <x v="0"/>
    <n v="4"/>
    <x v="0"/>
    <n v="8"/>
    <x v="1"/>
    <n v="15"/>
    <n v="2"/>
    <n v="2"/>
    <n v="10"/>
    <n v="180.62"/>
    <x v="2"/>
    <x v="0"/>
  </r>
  <r>
    <n v="53923"/>
    <x v="1"/>
    <n v="9"/>
    <x v="0"/>
    <n v="1"/>
    <n v="34"/>
    <s v="Debit Card"/>
    <s v="Male"/>
    <n v="3"/>
    <n v="4"/>
    <x v="0"/>
    <n v="3"/>
    <x v="2"/>
    <n v="4"/>
    <x v="1"/>
    <n v="17"/>
    <n v="1"/>
    <n v="2"/>
    <n v="8"/>
    <n v="193.83"/>
    <x v="1"/>
    <x v="0"/>
  </r>
  <r>
    <n v="53924"/>
    <x v="1"/>
    <n v="4"/>
    <x v="0"/>
    <n v="1"/>
    <n v="23"/>
    <s v="Debit Card"/>
    <s v="Male"/>
    <n v="3"/>
    <n v="4"/>
    <x v="2"/>
    <n v="1"/>
    <x v="2"/>
    <n v="3"/>
    <x v="1"/>
    <n v="13"/>
    <n v="1"/>
    <n v="2"/>
    <n v="9"/>
    <n v="153.62"/>
    <x v="0"/>
    <x v="0"/>
  </r>
  <r>
    <n v="53925"/>
    <x v="1"/>
    <n v="21"/>
    <x v="2"/>
    <n v="3"/>
    <n v="9"/>
    <s v="E wallet"/>
    <s v="Male"/>
    <n v="3"/>
    <n v="4"/>
    <x v="0"/>
    <n v="4"/>
    <x v="2"/>
    <n v="9"/>
    <x v="1"/>
    <n v="12"/>
    <n v="1"/>
    <n v="2"/>
    <n v="1"/>
    <n v="174.78"/>
    <x v="2"/>
    <x v="0"/>
  </r>
  <r>
    <n v="53926"/>
    <x v="1"/>
    <n v="20"/>
    <x v="0"/>
    <n v="3"/>
    <n v="9"/>
    <s v="Debit Card"/>
    <s v="Male"/>
    <n v="4"/>
    <n v="4"/>
    <x v="4"/>
    <n v="1"/>
    <x v="2"/>
    <n v="6"/>
    <x v="0"/>
    <n v="13"/>
    <n v="1"/>
    <n v="2"/>
    <n v="3"/>
    <n v="228.68"/>
    <x v="2"/>
    <x v="0"/>
  </r>
  <r>
    <n v="53927"/>
    <x v="0"/>
    <n v="1"/>
    <x v="0"/>
    <n v="3"/>
    <n v="20"/>
    <s v="E wallet"/>
    <s v="Male"/>
    <n v="4"/>
    <n v="5"/>
    <x v="0"/>
    <n v="5"/>
    <x v="2"/>
    <n v="7"/>
    <x v="0"/>
    <n v="14"/>
    <n v="3"/>
    <n v="3"/>
    <n v="3"/>
    <n v="186.34"/>
    <x v="0"/>
    <x v="0"/>
  </r>
  <r>
    <n v="53928"/>
    <x v="0"/>
    <n v="1"/>
    <x v="0"/>
    <n v="3"/>
    <n v="7"/>
    <s v="Debit Card"/>
    <s v="Male"/>
    <n v="3"/>
    <n v="6"/>
    <x v="0"/>
    <n v="4"/>
    <x v="0"/>
    <n v="8"/>
    <x v="1"/>
    <n v="16"/>
    <n v="1"/>
    <n v="2"/>
    <n v="1"/>
    <n v="192.35"/>
    <x v="0"/>
    <x v="0"/>
  </r>
  <r>
    <n v="53929"/>
    <x v="1"/>
    <n v="1"/>
    <x v="0"/>
    <n v="1"/>
    <n v="11"/>
    <s v="Credit Card"/>
    <s v="Female"/>
    <n v="3"/>
    <n v="4"/>
    <x v="2"/>
    <n v="4"/>
    <x v="0"/>
    <n v="3"/>
    <x v="1"/>
    <n v="14"/>
    <n v="2"/>
    <n v="2"/>
    <n v="3"/>
    <n v="157.94999999999999"/>
    <x v="0"/>
    <x v="0"/>
  </r>
  <r>
    <n v="53930"/>
    <x v="1"/>
    <n v="5"/>
    <x v="2"/>
    <n v="1"/>
    <n v="31"/>
    <s v="COD"/>
    <s v="Female"/>
    <n v="2"/>
    <n v="4"/>
    <x v="0"/>
    <n v="1"/>
    <x v="0"/>
    <n v="4"/>
    <x v="1"/>
    <n v="21"/>
    <n v="2"/>
    <n v="2"/>
    <n v="5"/>
    <n v="177.38"/>
    <x v="0"/>
    <x v="0"/>
  </r>
  <r>
    <n v="53931"/>
    <x v="1"/>
    <n v="13"/>
    <x v="2"/>
    <n v="1"/>
    <n v="7"/>
    <s v="Debit Card"/>
    <s v="Male"/>
    <n v="4"/>
    <n v="4"/>
    <x v="0"/>
    <n v="1"/>
    <x v="2"/>
    <n v="3"/>
    <x v="0"/>
    <n v="16"/>
    <n v="4"/>
    <n v="6"/>
    <n v="9"/>
    <n v="189.72"/>
    <x v="2"/>
    <x v="0"/>
  </r>
  <r>
    <n v="53932"/>
    <x v="1"/>
    <n v="6"/>
    <x v="0"/>
    <n v="3"/>
    <n v="26"/>
    <s v="Debit Card"/>
    <s v="Male"/>
    <n v="4"/>
    <n v="6"/>
    <x v="4"/>
    <n v="3"/>
    <x v="2"/>
    <n v="5"/>
    <x v="1"/>
    <n v="14"/>
    <n v="2"/>
    <n v="2"/>
    <n v="3"/>
    <n v="221.1"/>
    <x v="0"/>
    <x v="0"/>
  </r>
  <r>
    <n v="53933"/>
    <x v="1"/>
    <n v="14"/>
    <x v="0"/>
    <n v="3"/>
    <n v="14"/>
    <s v="Credit Card"/>
    <s v="Male"/>
    <n v="3"/>
    <n v="4"/>
    <x v="3"/>
    <n v="4"/>
    <x v="0"/>
    <n v="3"/>
    <x v="1"/>
    <n v="15"/>
    <n v="2"/>
    <n v="13"/>
    <n v="9"/>
    <n v="323.33"/>
    <x v="2"/>
    <x v="2"/>
  </r>
  <r>
    <n v="53934"/>
    <x v="1"/>
    <n v="19"/>
    <x v="0"/>
    <n v="2"/>
    <n v="11"/>
    <s v="Debit Card"/>
    <s v="Female"/>
    <n v="3"/>
    <n v="6"/>
    <x v="4"/>
    <n v="3"/>
    <x v="2"/>
    <n v="6"/>
    <x v="1"/>
    <n v="22"/>
    <n v="2"/>
    <n v="2"/>
    <n v="3"/>
    <n v="222.56"/>
    <x v="2"/>
    <x v="0"/>
  </r>
  <r>
    <n v="53935"/>
    <x v="1"/>
    <n v="4"/>
    <x v="2"/>
    <n v="1"/>
    <n v="9"/>
    <s v="COD"/>
    <s v="Female"/>
    <n v="4"/>
    <n v="5"/>
    <x v="2"/>
    <n v="5"/>
    <x v="0"/>
    <n v="2"/>
    <x v="1"/>
    <n v="17"/>
    <n v="1"/>
    <n v="2"/>
    <n v="8"/>
    <n v="174.68"/>
    <x v="0"/>
    <x v="0"/>
  </r>
  <r>
    <n v="53936"/>
    <x v="1"/>
    <n v="1"/>
    <x v="2"/>
    <n v="2"/>
    <n v="17"/>
    <s v="Credit Card"/>
    <s v="Male"/>
    <n v="3"/>
    <n v="4"/>
    <x v="2"/>
    <n v="1"/>
    <x v="2"/>
    <n v="2"/>
    <x v="1"/>
    <n v="15"/>
    <n v="2"/>
    <n v="3"/>
    <n v="2"/>
    <n v="146.44999999999999"/>
    <x v="0"/>
    <x v="1"/>
  </r>
  <r>
    <n v="53937"/>
    <x v="0"/>
    <n v="1"/>
    <x v="2"/>
    <n v="2"/>
    <n v="15"/>
    <s v="UPI"/>
    <s v="Female"/>
    <n v="4"/>
    <n v="5"/>
    <x v="2"/>
    <n v="1"/>
    <x v="2"/>
    <n v="8"/>
    <x v="1"/>
    <n v="12"/>
    <n v="2"/>
    <n v="2"/>
    <n v="3"/>
    <n v="146.80000000000001"/>
    <x v="0"/>
    <x v="1"/>
  </r>
  <r>
    <n v="53938"/>
    <x v="1"/>
    <n v="5"/>
    <x v="0"/>
    <n v="3"/>
    <n v="12"/>
    <s v="Cash on Delivery"/>
    <s v="Male"/>
    <n v="3"/>
    <n v="4"/>
    <x v="0"/>
    <n v="3"/>
    <x v="2"/>
    <n v="3"/>
    <x v="1"/>
    <n v="20"/>
    <n v="1"/>
    <n v="2"/>
    <n v="3"/>
    <n v="208.46"/>
    <x v="0"/>
    <x v="0"/>
  </r>
  <r>
    <n v="53939"/>
    <x v="1"/>
    <n v="1"/>
    <x v="0"/>
    <n v="1"/>
    <n v="15"/>
    <s v="Credit Card"/>
    <s v="Female"/>
    <n v="4"/>
    <n v="4"/>
    <x v="2"/>
    <n v="1"/>
    <x v="0"/>
    <n v="3"/>
    <x v="1"/>
    <n v="12"/>
    <n v="2"/>
    <n v="2"/>
    <n v="5"/>
    <n v="159.44999999999999"/>
    <x v="0"/>
    <x v="0"/>
  </r>
  <r>
    <n v="53940"/>
    <x v="0"/>
    <n v="1"/>
    <x v="0"/>
    <n v="3"/>
    <n v="16"/>
    <s v="E wallet"/>
    <s v="Female"/>
    <n v="3"/>
    <n v="6"/>
    <x v="2"/>
    <n v="4"/>
    <x v="0"/>
    <n v="3"/>
    <x v="1"/>
    <n v="14"/>
    <n v="2"/>
    <n v="3"/>
    <n v="3"/>
    <n v="152.6"/>
    <x v="0"/>
    <x v="0"/>
  </r>
  <r>
    <n v="53941"/>
    <x v="1"/>
    <n v="3"/>
    <x v="2"/>
    <n v="1"/>
    <n v="7"/>
    <s v="Debit Card"/>
    <s v="Male"/>
    <n v="4"/>
    <n v="2"/>
    <x v="0"/>
    <n v="3"/>
    <x v="0"/>
    <n v="10"/>
    <x v="0"/>
    <n v="13"/>
    <n v="1"/>
    <n v="2"/>
    <n v="3"/>
    <n v="187.94"/>
    <x v="0"/>
    <x v="0"/>
  </r>
  <r>
    <n v="53942"/>
    <x v="1"/>
    <n v="4"/>
    <x v="0"/>
    <n v="3"/>
    <n v="22"/>
    <s v="E wallet"/>
    <s v="Male"/>
    <n v="4"/>
    <n v="5"/>
    <x v="4"/>
    <n v="5"/>
    <x v="2"/>
    <n v="4"/>
    <x v="1"/>
    <n v="12"/>
    <n v="1"/>
    <n v="2"/>
    <n v="8"/>
    <n v="196.4"/>
    <x v="0"/>
    <x v="0"/>
  </r>
  <r>
    <n v="53943"/>
    <x v="1"/>
    <n v="8"/>
    <x v="0"/>
    <n v="1"/>
    <n v="9"/>
    <s v="Credit Card"/>
    <s v="Male"/>
    <n v="4"/>
    <n v="2"/>
    <x v="2"/>
    <n v="1"/>
    <x v="2"/>
    <n v="2"/>
    <x v="0"/>
    <n v="15"/>
    <n v="1"/>
    <n v="2"/>
    <n v="3"/>
    <n v="154.32"/>
    <x v="1"/>
    <x v="0"/>
  </r>
  <r>
    <n v="53944"/>
    <x v="1"/>
    <n v="7"/>
    <x v="2"/>
    <n v="3"/>
    <n v="9"/>
    <s v="E wallet"/>
    <s v="Female"/>
    <n v="4"/>
    <n v="4"/>
    <x v="0"/>
    <n v="4"/>
    <x v="0"/>
    <n v="10"/>
    <x v="1"/>
    <n v="16"/>
    <n v="1"/>
    <n v="2"/>
    <n v="8"/>
    <n v="176.47"/>
    <x v="1"/>
    <x v="0"/>
  </r>
  <r>
    <n v="53945"/>
    <x v="1"/>
    <n v="23"/>
    <x v="0"/>
    <n v="3"/>
    <n v="18"/>
    <s v="E wallet"/>
    <s v="Female"/>
    <n v="4"/>
    <n v="4"/>
    <x v="0"/>
    <n v="1"/>
    <x v="0"/>
    <n v="5"/>
    <x v="1"/>
    <n v="13"/>
    <n v="1"/>
    <n v="2"/>
    <n v="5"/>
    <n v="170.07"/>
    <x v="2"/>
    <x v="0"/>
  </r>
  <r>
    <n v="53946"/>
    <x v="0"/>
    <n v="1"/>
    <x v="0"/>
    <n v="3"/>
    <n v="23"/>
    <s v="Debit Card"/>
    <s v="Female"/>
    <n v="4"/>
    <n v="4"/>
    <x v="4"/>
    <n v="5"/>
    <x v="0"/>
    <n v="4"/>
    <x v="0"/>
    <n v="21"/>
    <n v="1"/>
    <n v="2"/>
    <n v="3"/>
    <n v="210.64"/>
    <x v="0"/>
    <x v="0"/>
  </r>
  <r>
    <n v="53947"/>
    <x v="1"/>
    <n v="12"/>
    <x v="2"/>
    <n v="1"/>
    <n v="9"/>
    <s v="Credit Card"/>
    <s v="Female"/>
    <n v="4"/>
    <n v="5"/>
    <x v="2"/>
    <n v="4"/>
    <x v="2"/>
    <n v="6"/>
    <x v="1"/>
    <n v="15"/>
    <n v="1"/>
    <n v="2"/>
    <n v="6"/>
    <n v="149.68"/>
    <x v="1"/>
    <x v="1"/>
  </r>
  <r>
    <n v="53948"/>
    <x v="0"/>
    <n v="1"/>
    <x v="0"/>
    <n v="3"/>
    <n v="23"/>
    <s v="E wallet"/>
    <s v="Male"/>
    <n v="4"/>
    <n v="4"/>
    <x v="4"/>
    <n v="3"/>
    <x v="2"/>
    <n v="4"/>
    <x v="1"/>
    <n v="14"/>
    <n v="2"/>
    <n v="2"/>
    <n v="1"/>
    <n v="206.61"/>
    <x v="0"/>
    <x v="0"/>
  </r>
  <r>
    <n v="53949"/>
    <x v="1"/>
    <n v="3"/>
    <x v="1"/>
    <n v="1"/>
    <n v="11"/>
    <s v="COD"/>
    <s v="Female"/>
    <n v="4"/>
    <n v="5"/>
    <x v="2"/>
    <n v="5"/>
    <x v="2"/>
    <n v="3"/>
    <x v="1"/>
    <n v="14"/>
    <n v="1"/>
    <n v="2"/>
    <n v="1"/>
    <n v="146.09"/>
    <x v="0"/>
    <x v="1"/>
  </r>
  <r>
    <n v="53950"/>
    <x v="1"/>
    <n v="1"/>
    <x v="0"/>
    <n v="1"/>
    <n v="23"/>
    <s v="Debit Card"/>
    <s v="Male"/>
    <n v="3"/>
    <n v="2"/>
    <x v="0"/>
    <n v="3"/>
    <x v="2"/>
    <n v="5"/>
    <x v="1"/>
    <n v="17"/>
    <n v="2"/>
    <n v="2"/>
    <n v="8"/>
    <n v="177.94"/>
    <x v="0"/>
    <x v="0"/>
  </r>
  <r>
    <n v="53951"/>
    <x v="1"/>
    <n v="6"/>
    <x v="2"/>
    <n v="1"/>
    <n v="12"/>
    <s v="COD"/>
    <s v="Male"/>
    <n v="4"/>
    <n v="4"/>
    <x v="2"/>
    <n v="4"/>
    <x v="0"/>
    <n v="4"/>
    <x v="1"/>
    <n v="15"/>
    <n v="2"/>
    <n v="2"/>
    <n v="8"/>
    <n v="152.18"/>
    <x v="0"/>
    <x v="0"/>
  </r>
  <r>
    <n v="53952"/>
    <x v="1"/>
    <n v="12"/>
    <x v="0"/>
    <n v="1"/>
    <n v="25"/>
    <s v="Credit Card"/>
    <s v="Male"/>
    <n v="3"/>
    <n v="6"/>
    <x v="0"/>
    <n v="1"/>
    <x v="2"/>
    <n v="5"/>
    <x v="0"/>
    <n v="17"/>
    <n v="1"/>
    <n v="2"/>
    <n v="1"/>
    <n v="183.11"/>
    <x v="1"/>
    <x v="0"/>
  </r>
  <r>
    <n v="53953"/>
    <x v="0"/>
    <n v="7"/>
    <x v="2"/>
    <n v="1"/>
    <n v="24"/>
    <s v="COD"/>
    <s v="Male"/>
    <n v="3"/>
    <n v="5"/>
    <x v="2"/>
    <n v="3"/>
    <x v="2"/>
    <n v="11"/>
    <x v="0"/>
    <n v="17"/>
    <n v="2"/>
    <n v="2"/>
    <n v="1"/>
    <n v="149.37"/>
    <x v="1"/>
    <x v="1"/>
  </r>
  <r>
    <n v="53954"/>
    <x v="1"/>
    <n v="16"/>
    <x v="0"/>
    <n v="1"/>
    <n v="19"/>
    <s v="Credit Card"/>
    <s v="Male"/>
    <n v="3"/>
    <n v="4"/>
    <x v="2"/>
    <n v="4"/>
    <x v="2"/>
    <n v="10"/>
    <x v="1"/>
    <n v="23"/>
    <n v="2"/>
    <n v="2"/>
    <n v="5"/>
    <n v="152.66"/>
    <x v="2"/>
    <x v="0"/>
  </r>
  <r>
    <n v="53955"/>
    <x v="1"/>
    <n v="29"/>
    <x v="0"/>
    <n v="1"/>
    <n v="9"/>
    <s v="Credit Card"/>
    <s v="Male"/>
    <n v="3"/>
    <n v="5"/>
    <x v="3"/>
    <n v="5"/>
    <x v="2"/>
    <n v="10"/>
    <x v="1"/>
    <n v="15"/>
    <n v="1"/>
    <n v="2"/>
    <n v="1"/>
    <n v="315.38"/>
    <x v="3"/>
    <x v="2"/>
  </r>
  <r>
    <n v="53956"/>
    <x v="1"/>
    <n v="7"/>
    <x v="2"/>
    <n v="1"/>
    <n v="11"/>
    <s v="COD"/>
    <s v="Male"/>
    <n v="3"/>
    <n v="4"/>
    <x v="0"/>
    <n v="4"/>
    <x v="2"/>
    <n v="7"/>
    <x v="1"/>
    <n v="16"/>
    <n v="1"/>
    <n v="2"/>
    <n v="8"/>
    <n v="155.55000000000001"/>
    <x v="1"/>
    <x v="0"/>
  </r>
  <r>
    <n v="53957"/>
    <x v="1"/>
    <n v="15"/>
    <x v="1"/>
    <n v="1"/>
    <n v="16"/>
    <s v="Debit Card"/>
    <s v="Male"/>
    <n v="4"/>
    <n v="4"/>
    <x v="2"/>
    <n v="5"/>
    <x v="2"/>
    <n v="3"/>
    <x v="1"/>
    <n v="21"/>
    <n v="2"/>
    <n v="2"/>
    <n v="5"/>
    <n v="147.88999999999999"/>
    <x v="2"/>
    <x v="1"/>
  </r>
  <r>
    <n v="53958"/>
    <x v="1"/>
    <n v="8"/>
    <x v="2"/>
    <n v="3"/>
    <n v="17"/>
    <s v="Debit Card"/>
    <s v="Male"/>
    <n v="3"/>
    <n v="4"/>
    <x v="0"/>
    <n v="3"/>
    <x v="2"/>
    <n v="3"/>
    <x v="0"/>
    <n v="15"/>
    <n v="2"/>
    <n v="2"/>
    <n v="8"/>
    <n v="165.01"/>
    <x v="1"/>
    <x v="0"/>
  </r>
  <r>
    <n v="53959"/>
    <x v="1"/>
    <n v="27"/>
    <x v="2"/>
    <n v="1"/>
    <n v="7"/>
    <s v="Credit Card"/>
    <s v="Female"/>
    <n v="3"/>
    <n v="5"/>
    <x v="5"/>
    <n v="3"/>
    <x v="2"/>
    <n v="6"/>
    <x v="0"/>
    <n v="21"/>
    <n v="1"/>
    <n v="2"/>
    <n v="3"/>
    <n v="254.64999999999998"/>
    <x v="3"/>
    <x v="2"/>
  </r>
  <r>
    <n v="53960"/>
    <x v="1"/>
    <n v="17"/>
    <x v="0"/>
    <n v="2"/>
    <n v="9"/>
    <s v="Debit Card"/>
    <s v="Male"/>
    <n v="4"/>
    <n v="4"/>
    <x v="2"/>
    <n v="1"/>
    <x v="0"/>
    <n v="2"/>
    <x v="1"/>
    <n v="14"/>
    <n v="1"/>
    <n v="2"/>
    <n v="9"/>
    <n v="160.38999999999999"/>
    <x v="2"/>
    <x v="0"/>
  </r>
  <r>
    <n v="53961"/>
    <x v="1"/>
    <n v="8"/>
    <x v="0"/>
    <n v="3"/>
    <n v="10"/>
    <s v="Debit Card"/>
    <s v="Female"/>
    <n v="3"/>
    <n v="6"/>
    <x v="0"/>
    <n v="1"/>
    <x v="0"/>
    <n v="7"/>
    <x v="1"/>
    <n v="13"/>
    <n v="2"/>
    <n v="3"/>
    <n v="3"/>
    <n v="185.29"/>
    <x v="1"/>
    <x v="0"/>
  </r>
  <r>
    <n v="53962"/>
    <x v="0"/>
    <n v="1"/>
    <x v="0"/>
    <n v="3"/>
    <n v="14"/>
    <s v="E wallet"/>
    <s v="Male"/>
    <n v="3"/>
    <n v="4"/>
    <x v="2"/>
    <n v="4"/>
    <x v="0"/>
    <n v="3"/>
    <x v="1"/>
    <n v="14"/>
    <n v="2"/>
    <n v="2"/>
    <n v="1"/>
    <n v="151.79"/>
    <x v="0"/>
    <x v="0"/>
  </r>
  <r>
    <n v="53963"/>
    <x v="1"/>
    <n v="12"/>
    <x v="0"/>
    <n v="1"/>
    <n v="13"/>
    <s v="UPI"/>
    <s v="Female"/>
    <n v="3"/>
    <n v="5"/>
    <x v="2"/>
    <n v="3"/>
    <x v="2"/>
    <n v="3"/>
    <x v="1"/>
    <n v="12"/>
    <n v="1"/>
    <n v="2"/>
    <n v="5"/>
    <n v="162.02000000000001"/>
    <x v="1"/>
    <x v="0"/>
  </r>
  <r>
    <n v="53964"/>
    <x v="0"/>
    <n v="1"/>
    <x v="1"/>
    <n v="1"/>
    <n v="15"/>
    <s v="Credit Card"/>
    <s v="Female"/>
    <n v="4"/>
    <n v="4"/>
    <x v="2"/>
    <n v="5"/>
    <x v="2"/>
    <n v="3"/>
    <x v="0"/>
    <n v="18"/>
    <n v="1"/>
    <n v="2"/>
    <n v="1"/>
    <n v="148.97999999999999"/>
    <x v="0"/>
    <x v="1"/>
  </r>
  <r>
    <n v="53965"/>
    <x v="1"/>
    <n v="5"/>
    <x v="0"/>
    <n v="3"/>
    <n v="36"/>
    <s v="E wallet"/>
    <s v="Female"/>
    <n v="4"/>
    <n v="5"/>
    <x v="0"/>
    <n v="1"/>
    <x v="2"/>
    <n v="3"/>
    <x v="1"/>
    <n v="15"/>
    <n v="3"/>
    <n v="6"/>
    <n v="8"/>
    <n v="179.68"/>
    <x v="0"/>
    <x v="0"/>
  </r>
  <r>
    <n v="53966"/>
    <x v="1"/>
    <n v="25"/>
    <x v="0"/>
    <n v="1"/>
    <n v="10"/>
    <s v="Cash on Delivery"/>
    <s v="Female"/>
    <n v="3"/>
    <n v="4"/>
    <x v="4"/>
    <n v="3"/>
    <x v="2"/>
    <n v="4"/>
    <x v="1"/>
    <n v="12"/>
    <n v="3"/>
    <n v="2"/>
    <n v="3"/>
    <n v="256.16000000000003"/>
    <x v="3"/>
    <x v="2"/>
  </r>
  <r>
    <n v="53967"/>
    <x v="1"/>
    <n v="11"/>
    <x v="0"/>
    <n v="3"/>
    <n v="16"/>
    <s v="E wallet"/>
    <s v="Male"/>
    <n v="3"/>
    <n v="5"/>
    <x v="0"/>
    <n v="4"/>
    <x v="2"/>
    <n v="3"/>
    <x v="1"/>
    <n v="15"/>
    <n v="1"/>
    <n v="2"/>
    <n v="4"/>
    <n v="166.89"/>
    <x v="1"/>
    <x v="0"/>
  </r>
  <r>
    <n v="53968"/>
    <x v="1"/>
    <n v="20"/>
    <x v="0"/>
    <n v="1"/>
    <n v="9"/>
    <s v="Credit Card"/>
    <s v="Male"/>
    <n v="3"/>
    <n v="4"/>
    <x v="3"/>
    <n v="1"/>
    <x v="2"/>
    <n v="9"/>
    <x v="0"/>
    <n v="15"/>
    <n v="2"/>
    <n v="3"/>
    <n v="3"/>
    <n v="318.27999999999997"/>
    <x v="2"/>
    <x v="2"/>
  </r>
  <r>
    <n v="53969"/>
    <x v="1"/>
    <n v="10"/>
    <x v="0"/>
    <n v="1"/>
    <n v="17"/>
    <s v="Debit Card"/>
    <s v="Male"/>
    <n v="3"/>
    <n v="4"/>
    <x v="4"/>
    <n v="5"/>
    <x v="2"/>
    <n v="9"/>
    <x v="0"/>
    <n v="14"/>
    <n v="2"/>
    <n v="6"/>
    <n v="8"/>
    <n v="208.21"/>
    <x v="1"/>
    <x v="0"/>
  </r>
  <r>
    <n v="53970"/>
    <x v="0"/>
    <n v="8"/>
    <x v="2"/>
    <n v="1"/>
    <n v="7"/>
    <s v="Credit Card"/>
    <s v="Male"/>
    <n v="3"/>
    <n v="4"/>
    <x v="2"/>
    <n v="4"/>
    <x v="2"/>
    <n v="3"/>
    <x v="0"/>
    <n v="13"/>
    <n v="2"/>
    <n v="3"/>
    <n v="4"/>
    <n v="148.41999999999999"/>
    <x v="1"/>
    <x v="1"/>
  </r>
  <r>
    <n v="53971"/>
    <x v="1"/>
    <n v="11"/>
    <x v="0"/>
    <n v="2"/>
    <n v="15"/>
    <s v="UPI"/>
    <s v="Male"/>
    <n v="3"/>
    <n v="4"/>
    <x v="0"/>
    <n v="4"/>
    <x v="2"/>
    <n v="4"/>
    <x v="1"/>
    <n v="14"/>
    <n v="5"/>
    <n v="5"/>
    <n v="8"/>
    <n v="165.71"/>
    <x v="1"/>
    <x v="0"/>
  </r>
  <r>
    <n v="53972"/>
    <x v="0"/>
    <n v="1"/>
    <x v="0"/>
    <n v="3"/>
    <n v="34"/>
    <s v="Debit Card"/>
    <s v="Male"/>
    <n v="3"/>
    <n v="4"/>
    <x v="0"/>
    <n v="1"/>
    <x v="0"/>
    <n v="3"/>
    <x v="0"/>
    <n v="19"/>
    <n v="1"/>
    <n v="8"/>
    <n v="8"/>
    <n v="183.13"/>
    <x v="0"/>
    <x v="0"/>
  </r>
  <r>
    <n v="53973"/>
    <x v="1"/>
    <n v="7"/>
    <x v="0"/>
    <n v="1"/>
    <n v="15"/>
    <s v="Debit Card"/>
    <s v="Male"/>
    <n v="3"/>
    <n v="2"/>
    <x v="2"/>
    <n v="5"/>
    <x v="2"/>
    <n v="8"/>
    <x v="1"/>
    <n v="20"/>
    <n v="7"/>
    <n v="8"/>
    <n v="7"/>
    <n v="156.43"/>
    <x v="1"/>
    <x v="0"/>
  </r>
  <r>
    <n v="53974"/>
    <x v="1"/>
    <n v="2"/>
    <x v="1"/>
    <n v="1"/>
    <n v="7"/>
    <s v="Debit Card"/>
    <s v="Male"/>
    <n v="3"/>
    <n v="4"/>
    <x v="2"/>
    <n v="1"/>
    <x v="2"/>
    <n v="3"/>
    <x v="1"/>
    <n v="12"/>
    <n v="1"/>
    <n v="2"/>
    <n v="4"/>
    <n v="145.44"/>
    <x v="0"/>
    <x v="1"/>
  </r>
  <r>
    <n v="53975"/>
    <x v="1"/>
    <n v="13"/>
    <x v="0"/>
    <n v="1"/>
    <n v="17"/>
    <s v="Credit Card"/>
    <s v="Male"/>
    <n v="4"/>
    <n v="4"/>
    <x v="4"/>
    <n v="3"/>
    <x v="0"/>
    <n v="9"/>
    <x v="1"/>
    <n v="22"/>
    <n v="3"/>
    <n v="2"/>
    <n v="3"/>
    <n v="259.64"/>
    <x v="2"/>
    <x v="2"/>
  </r>
  <r>
    <n v="53976"/>
    <x v="1"/>
    <n v="20"/>
    <x v="2"/>
    <n v="3"/>
    <n v="33"/>
    <s v="Debit Card"/>
    <s v="Male"/>
    <n v="4"/>
    <n v="5"/>
    <x v="0"/>
    <n v="4"/>
    <x v="0"/>
    <n v="10"/>
    <x v="1"/>
    <n v="16"/>
    <n v="3"/>
    <n v="3"/>
    <n v="3"/>
    <n v="204.91"/>
    <x v="2"/>
    <x v="0"/>
  </r>
  <r>
    <n v="53977"/>
    <x v="1"/>
    <n v="14"/>
    <x v="0"/>
    <n v="1"/>
    <n v="9"/>
    <s v="Debit Card"/>
    <s v="Female"/>
    <n v="3"/>
    <n v="4"/>
    <x v="2"/>
    <n v="5"/>
    <x v="2"/>
    <n v="6"/>
    <x v="1"/>
    <n v="18"/>
    <n v="2"/>
    <n v="2"/>
    <n v="3"/>
    <n v="158.77000000000001"/>
    <x v="2"/>
    <x v="0"/>
  </r>
  <r>
    <n v="53978"/>
    <x v="1"/>
    <n v="16"/>
    <x v="0"/>
    <n v="1"/>
    <n v="20"/>
    <s v="Credit Card"/>
    <s v="Male"/>
    <n v="4"/>
    <n v="2"/>
    <x v="0"/>
    <n v="5"/>
    <x v="2"/>
    <n v="7"/>
    <x v="1"/>
    <n v="19"/>
    <n v="2"/>
    <n v="2"/>
    <n v="1"/>
    <n v="180.38"/>
    <x v="2"/>
    <x v="0"/>
  </r>
  <r>
    <n v="53979"/>
    <x v="1"/>
    <n v="9"/>
    <x v="2"/>
    <n v="1"/>
    <n v="9"/>
    <s v="Credit Card"/>
    <s v="Male"/>
    <n v="3"/>
    <n v="4"/>
    <x v="0"/>
    <n v="1"/>
    <x v="2"/>
    <n v="4"/>
    <x v="1"/>
    <n v="15"/>
    <n v="1"/>
    <n v="2"/>
    <n v="8"/>
    <n v="182.62"/>
    <x v="1"/>
    <x v="0"/>
  </r>
  <r>
    <n v="53980"/>
    <x v="1"/>
    <n v="12"/>
    <x v="2"/>
    <n v="2"/>
    <n v="9"/>
    <s v="UPI"/>
    <s v="Male"/>
    <n v="4"/>
    <n v="4"/>
    <x v="2"/>
    <n v="4"/>
    <x v="2"/>
    <n v="7"/>
    <x v="1"/>
    <n v="14"/>
    <n v="4"/>
    <n v="4"/>
    <n v="9"/>
    <n v="150.91999999999999"/>
    <x v="1"/>
    <x v="0"/>
  </r>
  <r>
    <n v="53981"/>
    <x v="0"/>
    <n v="1"/>
    <x v="2"/>
    <n v="1"/>
    <n v="16"/>
    <s v="Debit Card"/>
    <s v="Male"/>
    <n v="4"/>
    <n v="4"/>
    <x v="0"/>
    <n v="5"/>
    <x v="2"/>
    <n v="6"/>
    <x v="1"/>
    <n v="18"/>
    <n v="1"/>
    <n v="2"/>
    <n v="8"/>
    <n v="178.46"/>
    <x v="0"/>
    <x v="0"/>
  </r>
  <r>
    <n v="53982"/>
    <x v="0"/>
    <n v="1"/>
    <x v="0"/>
    <n v="1"/>
    <n v="17"/>
    <s v="Credit Card"/>
    <s v="Male"/>
    <n v="3"/>
    <n v="4"/>
    <x v="0"/>
    <n v="5"/>
    <x v="0"/>
    <n v="3"/>
    <x v="1"/>
    <n v="16"/>
    <n v="1"/>
    <n v="2"/>
    <n v="9"/>
    <n v="167.13"/>
    <x v="0"/>
    <x v="0"/>
  </r>
  <r>
    <n v="53983"/>
    <x v="1"/>
    <n v="13"/>
    <x v="2"/>
    <n v="3"/>
    <n v="27"/>
    <s v="Debit Card"/>
    <s v="Male"/>
    <n v="3"/>
    <n v="4"/>
    <x v="0"/>
    <n v="1"/>
    <x v="2"/>
    <n v="4"/>
    <x v="1"/>
    <n v="19"/>
    <n v="2"/>
    <n v="3"/>
    <n v="3"/>
    <n v="166.27"/>
    <x v="2"/>
    <x v="0"/>
  </r>
  <r>
    <n v="53984"/>
    <x v="1"/>
    <n v="17"/>
    <x v="2"/>
    <n v="1"/>
    <n v="16"/>
    <s v="Debit Card"/>
    <s v="Male"/>
    <n v="3"/>
    <n v="4"/>
    <x v="2"/>
    <n v="3"/>
    <x v="0"/>
    <n v="6"/>
    <x v="1"/>
    <n v="14"/>
    <n v="1"/>
    <n v="2"/>
    <n v="3"/>
    <n v="149.38"/>
    <x v="2"/>
    <x v="1"/>
  </r>
  <r>
    <n v="53985"/>
    <x v="1"/>
    <n v="15"/>
    <x v="0"/>
    <n v="1"/>
    <n v="12"/>
    <s v="Debit Card"/>
    <s v="Male"/>
    <n v="3"/>
    <n v="2"/>
    <x v="0"/>
    <n v="4"/>
    <x v="0"/>
    <n v="5"/>
    <x v="1"/>
    <n v="13"/>
    <n v="2"/>
    <n v="2"/>
    <n v="3"/>
    <n v="193.7"/>
    <x v="2"/>
    <x v="0"/>
  </r>
  <r>
    <n v="53986"/>
    <x v="1"/>
    <n v="15"/>
    <x v="0"/>
    <n v="3"/>
    <n v="11"/>
    <s v="E wallet"/>
    <s v="Female"/>
    <n v="3"/>
    <n v="4"/>
    <x v="4"/>
    <n v="3"/>
    <x v="2"/>
    <n v="2"/>
    <x v="0"/>
    <n v="14"/>
    <n v="1"/>
    <n v="14"/>
    <n v="3"/>
    <n v="229.47"/>
    <x v="2"/>
    <x v="0"/>
  </r>
  <r>
    <n v="53987"/>
    <x v="1"/>
    <n v="4"/>
    <x v="0"/>
    <n v="1"/>
    <n v="17"/>
    <s v="Credit Card"/>
    <s v="Female"/>
    <n v="4"/>
    <n v="4"/>
    <x v="4"/>
    <n v="3"/>
    <x v="0"/>
    <n v="11"/>
    <x v="1"/>
    <n v="15"/>
    <n v="1"/>
    <n v="2"/>
    <n v="3"/>
    <n v="221.67"/>
    <x v="0"/>
    <x v="0"/>
  </r>
  <r>
    <n v="53988"/>
    <x v="0"/>
    <n v="1"/>
    <x v="1"/>
    <n v="2"/>
    <n v="27"/>
    <s v="Credit Card"/>
    <s v="Female"/>
    <n v="4"/>
    <n v="4"/>
    <x v="2"/>
    <n v="4"/>
    <x v="2"/>
    <n v="2"/>
    <x v="0"/>
    <n v="12"/>
    <n v="1"/>
    <n v="2"/>
    <n v="5"/>
    <n v="146.47999999999999"/>
    <x v="0"/>
    <x v="1"/>
  </r>
  <r>
    <n v="53989"/>
    <x v="0"/>
    <n v="10"/>
    <x v="0"/>
    <n v="1"/>
    <n v="28"/>
    <s v="Credit Card"/>
    <s v="Female"/>
    <n v="4"/>
    <n v="4"/>
    <x v="0"/>
    <n v="4"/>
    <x v="2"/>
    <n v="6"/>
    <x v="1"/>
    <n v="23"/>
    <n v="2"/>
    <n v="4"/>
    <n v="3"/>
    <n v="214.26"/>
    <x v="1"/>
    <x v="0"/>
  </r>
  <r>
    <n v="53990"/>
    <x v="1"/>
    <n v="14"/>
    <x v="0"/>
    <n v="1"/>
    <n v="7"/>
    <s v="Debit Card"/>
    <s v="Female"/>
    <n v="3"/>
    <n v="4"/>
    <x v="0"/>
    <n v="1"/>
    <x v="2"/>
    <n v="6"/>
    <x v="1"/>
    <n v="18"/>
    <n v="1"/>
    <n v="2"/>
    <n v="4"/>
    <n v="190.13"/>
    <x v="2"/>
    <x v="0"/>
  </r>
  <r>
    <n v="53991"/>
    <x v="1"/>
    <n v="8"/>
    <x v="0"/>
    <n v="3"/>
    <n v="15"/>
    <s v="Cash on Delivery"/>
    <s v="Male"/>
    <n v="4"/>
    <n v="2"/>
    <x v="0"/>
    <n v="3"/>
    <x v="2"/>
    <n v="3"/>
    <x v="1"/>
    <n v="22"/>
    <n v="1"/>
    <n v="5"/>
    <n v="9"/>
    <n v="192.99"/>
    <x v="1"/>
    <x v="0"/>
  </r>
  <r>
    <n v="53992"/>
    <x v="1"/>
    <n v="31"/>
    <x v="2"/>
    <n v="3"/>
    <n v="9"/>
    <s v="Credit Card"/>
    <s v="Male"/>
    <n v="3"/>
    <n v="4"/>
    <x v="5"/>
    <n v="4"/>
    <x v="2"/>
    <n v="6"/>
    <x v="1"/>
    <n v="23"/>
    <n v="11"/>
    <n v="15"/>
    <n v="15"/>
    <n v="25"/>
    <x v="3"/>
    <x v="1"/>
  </r>
  <r>
    <n v="53993"/>
    <x v="1"/>
    <n v="9"/>
    <x v="0"/>
    <n v="1"/>
    <n v="30"/>
    <s v="Credit Card"/>
    <s v="Male"/>
    <n v="4"/>
    <n v="6"/>
    <x v="2"/>
    <n v="3"/>
    <x v="2"/>
    <n v="2"/>
    <x v="1"/>
    <n v="17"/>
    <n v="2"/>
    <n v="2"/>
    <n v="4"/>
    <n v="152.05000000000001"/>
    <x v="1"/>
    <x v="0"/>
  </r>
  <r>
    <n v="53994"/>
    <x v="1"/>
    <n v="21"/>
    <x v="0"/>
    <n v="1"/>
    <n v="11"/>
    <s v="Debit Card"/>
    <s v="Female"/>
    <n v="4"/>
    <n v="5"/>
    <x v="4"/>
    <n v="4"/>
    <x v="2"/>
    <n v="10"/>
    <x v="0"/>
    <n v="13"/>
    <n v="3"/>
    <n v="15"/>
    <n v="3"/>
    <n v="228.33"/>
    <x v="2"/>
    <x v="0"/>
  </r>
  <r>
    <n v="53995"/>
    <x v="1"/>
    <n v="14"/>
    <x v="0"/>
    <n v="1"/>
    <n v="19"/>
    <s v="Debit Card"/>
    <s v="Female"/>
    <n v="3"/>
    <n v="4"/>
    <x v="0"/>
    <n v="5"/>
    <x v="2"/>
    <n v="4"/>
    <x v="1"/>
    <n v="13"/>
    <n v="8"/>
    <n v="8"/>
    <n v="8"/>
    <n v="169.48"/>
    <x v="2"/>
    <x v="0"/>
  </r>
  <r>
    <n v="53996"/>
    <x v="1"/>
    <n v="28"/>
    <x v="0"/>
    <n v="1"/>
    <n v="14"/>
    <s v="Credit Card"/>
    <s v="Female"/>
    <n v="4"/>
    <n v="4"/>
    <x v="0"/>
    <n v="1"/>
    <x v="2"/>
    <n v="6"/>
    <x v="1"/>
    <n v="16"/>
    <n v="2"/>
    <n v="2"/>
    <n v="8"/>
    <n v="193.54"/>
    <x v="3"/>
    <x v="0"/>
  </r>
  <r>
    <n v="53997"/>
    <x v="1"/>
    <n v="5"/>
    <x v="2"/>
    <n v="3"/>
    <n v="14"/>
    <s v="E wallet"/>
    <s v="Female"/>
    <n v="4"/>
    <n v="4"/>
    <x v="4"/>
    <n v="5"/>
    <x v="2"/>
    <n v="4"/>
    <x v="1"/>
    <n v="15"/>
    <n v="3"/>
    <n v="3"/>
    <n v="3"/>
    <n v="221.37"/>
    <x v="0"/>
    <x v="0"/>
  </r>
  <r>
    <n v="53998"/>
    <x v="1"/>
    <n v="2"/>
    <x v="0"/>
    <n v="1"/>
    <n v="7"/>
    <s v="Credit Card"/>
    <s v="Female"/>
    <n v="4"/>
    <n v="4"/>
    <x v="2"/>
    <n v="5"/>
    <x v="2"/>
    <n v="3"/>
    <x v="1"/>
    <n v="26"/>
    <n v="2"/>
    <n v="2"/>
    <n v="3"/>
    <n v="160.91"/>
    <x v="0"/>
    <x v="0"/>
  </r>
  <r>
    <n v="53999"/>
    <x v="1"/>
    <n v="12"/>
    <x v="0"/>
    <n v="3"/>
    <n v="9"/>
    <s v="E wallet"/>
    <s v="Female"/>
    <n v="4"/>
    <n v="6"/>
    <x v="0"/>
    <n v="1"/>
    <x v="2"/>
    <n v="4"/>
    <x v="0"/>
    <n v="21"/>
    <n v="1"/>
    <n v="2"/>
    <n v="4"/>
    <n v="179.05"/>
    <x v="1"/>
    <x v="0"/>
  </r>
  <r>
    <n v="54000"/>
    <x v="1"/>
    <n v="1"/>
    <x v="0"/>
    <n v="3"/>
    <n v="17"/>
    <s v="Credit Card"/>
    <s v="Male"/>
    <n v="3"/>
    <n v="4"/>
    <x v="0"/>
    <n v="1"/>
    <x v="0"/>
    <n v="3"/>
    <x v="1"/>
    <n v="14"/>
    <n v="1"/>
    <n v="2"/>
    <n v="3"/>
    <n v="171.84"/>
    <x v="0"/>
    <x v="0"/>
  </r>
  <r>
    <n v="54001"/>
    <x v="1"/>
    <n v="31"/>
    <x v="2"/>
    <n v="1"/>
    <n v="22"/>
    <s v="Debit Card"/>
    <s v="Male"/>
    <n v="3"/>
    <n v="4"/>
    <x v="5"/>
    <n v="3"/>
    <x v="2"/>
    <n v="4"/>
    <x v="0"/>
    <n v="15"/>
    <n v="1"/>
    <n v="3"/>
    <n v="3"/>
    <n v="282.87"/>
    <x v="3"/>
    <x v="2"/>
  </r>
  <r>
    <n v="54002"/>
    <x v="1"/>
    <n v="1"/>
    <x v="2"/>
    <n v="1"/>
    <n v="21"/>
    <s v="Credit Card"/>
    <s v="Female"/>
    <n v="3"/>
    <n v="4"/>
    <x v="2"/>
    <n v="3"/>
    <x v="0"/>
    <n v="3"/>
    <x v="1"/>
    <n v="17"/>
    <n v="2"/>
    <n v="2"/>
    <n v="1"/>
    <n v="140.13999999999999"/>
    <x v="0"/>
    <x v="1"/>
  </r>
  <r>
    <n v="54003"/>
    <x v="0"/>
    <n v="1"/>
    <x v="0"/>
    <n v="2"/>
    <n v="25"/>
    <s v="UPI"/>
    <s v="Male"/>
    <n v="3"/>
    <n v="2"/>
    <x v="2"/>
    <n v="5"/>
    <x v="2"/>
    <n v="2"/>
    <x v="1"/>
    <n v="18"/>
    <n v="2"/>
    <n v="2"/>
    <n v="1"/>
    <n v="154.56"/>
    <x v="0"/>
    <x v="0"/>
  </r>
  <r>
    <n v="54004"/>
    <x v="0"/>
    <n v="1"/>
    <x v="1"/>
    <n v="2"/>
    <n v="20"/>
    <s v="UPI"/>
    <s v="Male"/>
    <n v="3"/>
    <n v="5"/>
    <x v="2"/>
    <n v="5"/>
    <x v="2"/>
    <n v="6"/>
    <x v="0"/>
    <n v="16"/>
    <n v="2"/>
    <n v="3"/>
    <n v="1"/>
    <n v="148.35"/>
    <x v="0"/>
    <x v="1"/>
  </r>
  <r>
    <n v="54005"/>
    <x v="1"/>
    <n v="19"/>
    <x v="2"/>
    <n v="3"/>
    <n v="9"/>
    <s v="Debit Card"/>
    <s v="Female"/>
    <n v="4"/>
    <n v="4"/>
    <x v="0"/>
    <n v="3"/>
    <x v="2"/>
    <n v="6"/>
    <x v="1"/>
    <n v="23"/>
    <n v="4"/>
    <n v="6"/>
    <n v="8"/>
    <n v="176.54"/>
    <x v="2"/>
    <x v="0"/>
  </r>
  <r>
    <n v="54006"/>
    <x v="1"/>
    <n v="10"/>
    <x v="0"/>
    <n v="1"/>
    <n v="9"/>
    <s v="UPI"/>
    <s v="Female"/>
    <n v="4"/>
    <n v="4"/>
    <x v="0"/>
    <n v="4"/>
    <x v="2"/>
    <n v="6"/>
    <x v="0"/>
    <n v="23"/>
    <n v="1"/>
    <n v="2"/>
    <n v="1"/>
    <n v="194.62"/>
    <x v="1"/>
    <x v="0"/>
  </r>
  <r>
    <n v="54007"/>
    <x v="1"/>
    <n v="17"/>
    <x v="2"/>
    <n v="3"/>
    <n v="9"/>
    <s v="Debit Card"/>
    <s v="Male"/>
    <n v="4"/>
    <n v="4"/>
    <x v="0"/>
    <n v="1"/>
    <x v="2"/>
    <n v="3"/>
    <x v="1"/>
    <n v="21"/>
    <n v="6"/>
    <n v="8"/>
    <n v="8"/>
    <n v="181.75"/>
    <x v="2"/>
    <x v="0"/>
  </r>
  <r>
    <n v="54008"/>
    <x v="1"/>
    <n v="1"/>
    <x v="2"/>
    <n v="1"/>
    <n v="12"/>
    <s v="Debit Card"/>
    <s v="Female"/>
    <n v="3"/>
    <n v="4"/>
    <x v="2"/>
    <n v="1"/>
    <x v="0"/>
    <n v="2"/>
    <x v="0"/>
    <n v="15"/>
    <n v="2"/>
    <n v="2"/>
    <n v="3"/>
    <n v="148.79"/>
    <x v="0"/>
    <x v="1"/>
  </r>
  <r>
    <n v="54009"/>
    <x v="1"/>
    <n v="3"/>
    <x v="2"/>
    <n v="1"/>
    <n v="27"/>
    <s v="Credit Card"/>
    <s v="Male"/>
    <n v="3"/>
    <n v="4"/>
    <x v="2"/>
    <n v="1"/>
    <x v="2"/>
    <n v="3"/>
    <x v="1"/>
    <n v="14"/>
    <n v="2"/>
    <n v="4"/>
    <n v="11"/>
    <n v="163.12"/>
    <x v="0"/>
    <x v="0"/>
  </r>
  <r>
    <n v="54010"/>
    <x v="1"/>
    <n v="6"/>
    <x v="2"/>
    <n v="3"/>
    <n v="17"/>
    <s v="E wallet"/>
    <s v="Male"/>
    <n v="4"/>
    <n v="4"/>
    <x v="0"/>
    <n v="1"/>
    <x v="0"/>
    <n v="10"/>
    <x v="1"/>
    <n v="14"/>
    <n v="2"/>
    <n v="2"/>
    <n v="1"/>
    <n v="171.48"/>
    <x v="0"/>
    <x v="0"/>
  </r>
  <r>
    <n v="54011"/>
    <x v="1"/>
    <n v="16"/>
    <x v="2"/>
    <n v="1"/>
    <n v="17"/>
    <s v="COD"/>
    <s v="Male"/>
    <n v="3"/>
    <n v="4"/>
    <x v="2"/>
    <n v="3"/>
    <x v="2"/>
    <n v="5"/>
    <x v="1"/>
    <n v="23"/>
    <n v="2"/>
    <n v="4"/>
    <n v="4"/>
    <n v="154.36000000000001"/>
    <x v="2"/>
    <x v="0"/>
  </r>
  <r>
    <n v="54012"/>
    <x v="1"/>
    <n v="21"/>
    <x v="1"/>
    <n v="1"/>
    <n v="16"/>
    <s v="Debit Card"/>
    <s v="Female"/>
    <n v="4"/>
    <n v="4"/>
    <x v="2"/>
    <n v="3"/>
    <x v="0"/>
    <n v="6"/>
    <x v="1"/>
    <n v="13"/>
    <n v="2"/>
    <n v="3"/>
    <n v="1"/>
    <n v="146.05000000000001"/>
    <x v="2"/>
    <x v="1"/>
  </r>
  <r>
    <n v="54013"/>
    <x v="1"/>
    <n v="20"/>
    <x v="0"/>
    <n v="1"/>
    <n v="9"/>
    <s v="Debit Card"/>
    <s v="Male"/>
    <n v="3"/>
    <n v="4"/>
    <x v="4"/>
    <n v="1"/>
    <x v="2"/>
    <n v="5"/>
    <x v="1"/>
    <n v="15"/>
    <n v="2"/>
    <n v="5"/>
    <n v="3"/>
    <n v="210.78"/>
    <x v="2"/>
    <x v="0"/>
  </r>
  <r>
    <n v="54014"/>
    <x v="1"/>
    <n v="2"/>
    <x v="2"/>
    <n v="2"/>
    <n v="7"/>
    <s v="Debit Card"/>
    <s v="Male"/>
    <n v="3"/>
    <n v="4"/>
    <x v="2"/>
    <n v="1"/>
    <x v="2"/>
    <n v="3"/>
    <x v="1"/>
    <n v="16"/>
    <n v="1"/>
    <n v="3"/>
    <n v="3"/>
    <n v="152.06"/>
    <x v="0"/>
    <x v="0"/>
  </r>
  <r>
    <n v="54015"/>
    <x v="1"/>
    <n v="3"/>
    <x v="0"/>
    <n v="1"/>
    <n v="36"/>
    <s v="Debit Card"/>
    <s v="Male"/>
    <n v="4"/>
    <n v="6"/>
    <x v="0"/>
    <n v="3"/>
    <x v="2"/>
    <n v="10"/>
    <x v="1"/>
    <n v="18"/>
    <n v="2"/>
    <n v="2"/>
    <n v="7"/>
    <n v="188.84"/>
    <x v="0"/>
    <x v="0"/>
  </r>
  <r>
    <n v="54016"/>
    <x v="1"/>
    <n v="16"/>
    <x v="0"/>
    <n v="1"/>
    <n v="15"/>
    <s v="Debit Card"/>
    <s v="Male"/>
    <n v="3"/>
    <n v="4"/>
    <x v="2"/>
    <n v="3"/>
    <x v="0"/>
    <n v="6"/>
    <x v="1"/>
    <n v="14"/>
    <n v="2"/>
    <n v="2"/>
    <n v="1"/>
    <n v="164.68"/>
    <x v="2"/>
    <x v="0"/>
  </r>
  <r>
    <n v="54017"/>
    <x v="0"/>
    <n v="1"/>
    <x v="0"/>
    <n v="3"/>
    <n v="9"/>
    <s v="E wallet"/>
    <s v="Male"/>
    <n v="3"/>
    <n v="5"/>
    <x v="0"/>
    <n v="4"/>
    <x v="0"/>
    <n v="9"/>
    <x v="0"/>
    <n v="13"/>
    <n v="3"/>
    <n v="3"/>
    <n v="3"/>
    <n v="224.07"/>
    <x v="0"/>
    <x v="0"/>
  </r>
  <r>
    <n v="54018"/>
    <x v="1"/>
    <n v="20"/>
    <x v="0"/>
    <n v="3"/>
    <n v="10"/>
    <s v="Cash on Delivery"/>
    <s v="Female"/>
    <n v="3"/>
    <n v="2"/>
    <x v="5"/>
    <n v="5"/>
    <x v="2"/>
    <n v="4"/>
    <x v="1"/>
    <n v="13"/>
    <n v="2"/>
    <n v="2"/>
    <n v="9"/>
    <n v="257.25"/>
    <x v="2"/>
    <x v="2"/>
  </r>
  <r>
    <n v="54019"/>
    <x v="1"/>
    <n v="1"/>
    <x v="0"/>
    <n v="3"/>
    <n v="30"/>
    <s v="Credit Card"/>
    <s v="Female"/>
    <n v="3"/>
    <n v="5"/>
    <x v="0"/>
    <n v="3"/>
    <x v="2"/>
    <n v="3"/>
    <x v="1"/>
    <n v="22"/>
    <n v="5"/>
    <n v="6"/>
    <n v="9"/>
    <n v="160.4"/>
    <x v="0"/>
    <x v="0"/>
  </r>
  <r>
    <n v="54020"/>
    <x v="1"/>
    <n v="3"/>
    <x v="0"/>
    <n v="2"/>
    <n v="13"/>
    <s v="Credit Card"/>
    <s v="Male"/>
    <n v="3"/>
    <n v="5"/>
    <x v="2"/>
    <n v="4"/>
    <x v="2"/>
    <n v="3"/>
    <x v="1"/>
    <n v="12"/>
    <n v="2"/>
    <n v="2"/>
    <n v="1"/>
    <n v="153.04"/>
    <x v="0"/>
    <x v="0"/>
  </r>
  <r>
    <n v="54021"/>
    <x v="1"/>
    <n v="17"/>
    <x v="0"/>
    <n v="1"/>
    <n v="13"/>
    <s v="Credit Card"/>
    <s v="Female"/>
    <n v="3"/>
    <n v="5"/>
    <x v="3"/>
    <n v="3"/>
    <x v="2"/>
    <n v="9"/>
    <x v="1"/>
    <n v="15"/>
    <n v="4"/>
    <n v="7"/>
    <n v="15"/>
    <n v="318.92"/>
    <x v="2"/>
    <x v="2"/>
  </r>
  <r>
    <n v="54022"/>
    <x v="1"/>
    <n v="22"/>
    <x v="0"/>
    <n v="1"/>
    <n v="17"/>
    <s v="Debit Card"/>
    <s v="Male"/>
    <n v="4"/>
    <n v="5"/>
    <x v="3"/>
    <n v="4"/>
    <x v="2"/>
    <n v="6"/>
    <x v="1"/>
    <n v="15"/>
    <n v="4"/>
    <n v="13"/>
    <n v="10"/>
    <n v="321.64999999999998"/>
    <x v="2"/>
    <x v="2"/>
  </r>
  <r>
    <n v="54023"/>
    <x v="0"/>
    <n v="1"/>
    <x v="2"/>
    <n v="1"/>
    <n v="31"/>
    <s v="Debit Card"/>
    <s v="Male"/>
    <n v="4"/>
    <n v="5"/>
    <x v="2"/>
    <n v="1"/>
    <x v="0"/>
    <n v="3"/>
    <x v="0"/>
    <n v="25"/>
    <n v="2"/>
    <n v="2"/>
    <n v="1"/>
    <n v="149.38999999999999"/>
    <x v="0"/>
    <x v="1"/>
  </r>
  <r>
    <n v="54024"/>
    <x v="0"/>
    <n v="10"/>
    <x v="0"/>
    <n v="3"/>
    <n v="17"/>
    <s v="Debit Card"/>
    <s v="Female"/>
    <n v="4"/>
    <n v="4"/>
    <x v="4"/>
    <n v="4"/>
    <x v="2"/>
    <n v="7"/>
    <x v="1"/>
    <n v="22"/>
    <n v="1"/>
    <n v="2"/>
    <n v="8"/>
    <n v="198.14"/>
    <x v="1"/>
    <x v="0"/>
  </r>
  <r>
    <n v="54025"/>
    <x v="1"/>
    <n v="1"/>
    <x v="2"/>
    <n v="1"/>
    <n v="22"/>
    <s v="Debit Card"/>
    <s v="Female"/>
    <n v="4"/>
    <n v="5"/>
    <x v="2"/>
    <n v="5"/>
    <x v="2"/>
    <n v="2"/>
    <x v="1"/>
    <n v="20"/>
    <n v="8"/>
    <n v="8"/>
    <n v="4"/>
    <n v="172.74"/>
    <x v="0"/>
    <x v="0"/>
  </r>
  <r>
    <n v="54026"/>
    <x v="1"/>
    <n v="13"/>
    <x v="0"/>
    <n v="1"/>
    <n v="26"/>
    <s v="UPI"/>
    <s v="Male"/>
    <n v="3"/>
    <n v="4"/>
    <x v="0"/>
    <n v="1"/>
    <x v="2"/>
    <n v="10"/>
    <x v="1"/>
    <n v="15"/>
    <n v="2"/>
    <n v="3"/>
    <n v="3"/>
    <n v="164.02"/>
    <x v="2"/>
    <x v="0"/>
  </r>
  <r>
    <n v="54027"/>
    <x v="1"/>
    <n v="29"/>
    <x v="0"/>
    <n v="1"/>
    <n v="9"/>
    <s v="COD"/>
    <s v="Male"/>
    <n v="4"/>
    <n v="5"/>
    <x v="2"/>
    <n v="1"/>
    <x v="2"/>
    <n v="10"/>
    <x v="1"/>
    <n v="21"/>
    <n v="1"/>
    <n v="2"/>
    <n v="5"/>
    <n v="151.62"/>
    <x v="3"/>
    <x v="0"/>
  </r>
  <r>
    <n v="54028"/>
    <x v="1"/>
    <n v="2"/>
    <x v="0"/>
    <n v="3"/>
    <n v="10"/>
    <s v="Credit Card"/>
    <s v="Female"/>
    <n v="4"/>
    <n v="4"/>
    <x v="2"/>
    <n v="4"/>
    <x v="2"/>
    <n v="3"/>
    <x v="1"/>
    <n v="20"/>
    <n v="2"/>
    <n v="2"/>
    <n v="1"/>
    <n v="153.56"/>
    <x v="0"/>
    <x v="0"/>
  </r>
  <r>
    <n v="54029"/>
    <x v="0"/>
    <n v="1"/>
    <x v="1"/>
    <n v="3"/>
    <n v="16"/>
    <s v="Credit Card"/>
    <s v="Male"/>
    <n v="3"/>
    <n v="4"/>
    <x v="2"/>
    <n v="1"/>
    <x v="0"/>
    <n v="3"/>
    <x v="1"/>
    <n v="14"/>
    <n v="1"/>
    <n v="2"/>
    <n v="1"/>
    <n v="135.81"/>
    <x v="0"/>
    <x v="1"/>
  </r>
  <r>
    <n v="54030"/>
    <x v="0"/>
    <n v="1"/>
    <x v="0"/>
    <n v="1"/>
    <n v="14"/>
    <s v="Debit Card"/>
    <s v="Male"/>
    <n v="4"/>
    <n v="4"/>
    <x v="2"/>
    <n v="4"/>
    <x v="0"/>
    <n v="3"/>
    <x v="0"/>
    <n v="24"/>
    <n v="2"/>
    <n v="2"/>
    <n v="1"/>
    <n v="149.72"/>
    <x v="0"/>
    <x v="1"/>
  </r>
  <r>
    <n v="54031"/>
    <x v="1"/>
    <n v="10"/>
    <x v="0"/>
    <n v="3"/>
    <n v="17"/>
    <s v="COD"/>
    <s v="Female"/>
    <n v="4"/>
    <n v="5"/>
    <x v="0"/>
    <n v="3"/>
    <x v="2"/>
    <n v="3"/>
    <x v="0"/>
    <n v="14"/>
    <n v="2"/>
    <n v="2"/>
    <n v="8"/>
    <n v="181.73"/>
    <x v="1"/>
    <x v="0"/>
  </r>
  <r>
    <n v="54032"/>
    <x v="1"/>
    <n v="5"/>
    <x v="0"/>
    <n v="1"/>
    <n v="27"/>
    <s v="Debit Card"/>
    <s v="Male"/>
    <n v="3"/>
    <n v="4"/>
    <x v="0"/>
    <n v="3"/>
    <x v="2"/>
    <n v="3"/>
    <x v="1"/>
    <n v="12"/>
    <n v="1"/>
    <n v="2"/>
    <n v="3"/>
    <n v="166.97"/>
    <x v="0"/>
    <x v="0"/>
  </r>
  <r>
    <n v="54033"/>
    <x v="1"/>
    <n v="8"/>
    <x v="0"/>
    <n v="3"/>
    <n v="11"/>
    <s v="Debit Card"/>
    <s v="Male"/>
    <n v="4"/>
    <n v="4"/>
    <x v="4"/>
    <n v="1"/>
    <x v="2"/>
    <n v="4"/>
    <x v="0"/>
    <n v="14"/>
    <n v="1"/>
    <n v="2"/>
    <n v="3"/>
    <n v="222.13"/>
    <x v="1"/>
    <x v="0"/>
  </r>
  <r>
    <n v="54034"/>
    <x v="1"/>
    <n v="3"/>
    <x v="1"/>
    <n v="1"/>
    <n v="14"/>
    <s v="Debit Card"/>
    <s v="Male"/>
    <n v="3"/>
    <n v="4"/>
    <x v="2"/>
    <n v="5"/>
    <x v="0"/>
    <n v="5"/>
    <x v="1"/>
    <n v="15"/>
    <n v="1"/>
    <n v="2"/>
    <n v="3"/>
    <n v="145.62"/>
    <x v="0"/>
    <x v="1"/>
  </r>
  <r>
    <n v="54035"/>
    <x v="1"/>
    <n v="11"/>
    <x v="0"/>
    <n v="1"/>
    <n v="14"/>
    <s v="Credit Card"/>
    <s v="Male"/>
    <n v="4"/>
    <n v="4"/>
    <x v="0"/>
    <n v="5"/>
    <x v="2"/>
    <n v="7"/>
    <x v="0"/>
    <n v="23"/>
    <n v="1"/>
    <n v="2"/>
    <n v="5"/>
    <n v="167.84"/>
    <x v="1"/>
    <x v="0"/>
  </r>
  <r>
    <n v="54036"/>
    <x v="1"/>
    <n v="9"/>
    <x v="0"/>
    <n v="1"/>
    <n v="23"/>
    <s v="UPI"/>
    <s v="Female"/>
    <n v="3"/>
    <n v="5"/>
    <x v="0"/>
    <n v="4"/>
    <x v="2"/>
    <n v="2"/>
    <x v="0"/>
    <n v="12"/>
    <n v="2"/>
    <n v="2"/>
    <n v="3"/>
    <n v="172.88"/>
    <x v="1"/>
    <x v="0"/>
  </r>
  <r>
    <n v="54037"/>
    <x v="1"/>
    <n v="19"/>
    <x v="0"/>
    <n v="1"/>
    <n v="32"/>
    <s v="Debit Card"/>
    <s v="Female"/>
    <n v="4"/>
    <n v="5"/>
    <x v="0"/>
    <n v="1"/>
    <x v="2"/>
    <n v="2"/>
    <x v="1"/>
    <n v="14"/>
    <n v="1"/>
    <n v="4"/>
    <n v="9"/>
    <n v="184.06"/>
    <x v="2"/>
    <x v="0"/>
  </r>
  <r>
    <n v="54038"/>
    <x v="1"/>
    <n v="10"/>
    <x v="2"/>
    <n v="2"/>
    <n v="9"/>
    <s v="UPI"/>
    <s v="Male"/>
    <n v="4"/>
    <n v="5"/>
    <x v="0"/>
    <n v="1"/>
    <x v="0"/>
    <n v="3"/>
    <x v="1"/>
    <n v="22"/>
    <n v="2"/>
    <n v="2"/>
    <n v="9"/>
    <n v="163.86"/>
    <x v="1"/>
    <x v="0"/>
  </r>
  <r>
    <n v="54039"/>
    <x v="1"/>
    <n v="14"/>
    <x v="0"/>
    <n v="1"/>
    <n v="7"/>
    <s v="Debit Card"/>
    <s v="Male"/>
    <n v="4"/>
    <n v="4"/>
    <x v="5"/>
    <n v="5"/>
    <x v="2"/>
    <n v="4"/>
    <x v="1"/>
    <n v="15"/>
    <n v="10"/>
    <n v="12"/>
    <n v="17"/>
    <n v="293.23"/>
    <x v="2"/>
    <x v="2"/>
  </r>
  <r>
    <n v="54040"/>
    <x v="1"/>
    <n v="1"/>
    <x v="0"/>
    <n v="1"/>
    <n v="7"/>
    <s v="Debit Card"/>
    <s v="Female"/>
    <n v="3"/>
    <n v="5"/>
    <x v="2"/>
    <n v="3"/>
    <x v="2"/>
    <n v="3"/>
    <x v="0"/>
    <n v="14"/>
    <n v="1"/>
    <n v="2"/>
    <n v="1"/>
    <n v="154.33000000000001"/>
    <x v="0"/>
    <x v="0"/>
  </r>
  <r>
    <n v="54041"/>
    <x v="1"/>
    <n v="1"/>
    <x v="0"/>
    <n v="3"/>
    <n v="9"/>
    <s v="Credit Card"/>
    <s v="Female"/>
    <n v="3"/>
    <n v="2"/>
    <x v="0"/>
    <n v="3"/>
    <x v="0"/>
    <n v="2"/>
    <x v="1"/>
    <n v="15"/>
    <n v="1"/>
    <n v="2"/>
    <n v="8"/>
    <n v="190"/>
    <x v="0"/>
    <x v="0"/>
  </r>
  <r>
    <n v="54042"/>
    <x v="1"/>
    <n v="22"/>
    <x v="2"/>
    <n v="1"/>
    <n v="29"/>
    <s v="Credit Card"/>
    <s v="Female"/>
    <n v="3"/>
    <n v="4"/>
    <x v="5"/>
    <n v="1"/>
    <x v="2"/>
    <n v="5"/>
    <x v="1"/>
    <n v="15"/>
    <n v="1"/>
    <n v="5"/>
    <n v="8"/>
    <n v="296.74"/>
    <x v="2"/>
    <x v="2"/>
  </r>
  <r>
    <n v="54043"/>
    <x v="1"/>
    <n v="18"/>
    <x v="0"/>
    <n v="1"/>
    <n v="7"/>
    <s v="Debit Card"/>
    <s v="Male"/>
    <n v="4"/>
    <n v="2"/>
    <x v="0"/>
    <n v="5"/>
    <x v="2"/>
    <n v="4"/>
    <x v="1"/>
    <n v="16"/>
    <n v="3"/>
    <n v="3"/>
    <n v="3"/>
    <n v="175.33"/>
    <x v="2"/>
    <x v="0"/>
  </r>
  <r>
    <n v="54044"/>
    <x v="0"/>
    <n v="1"/>
    <x v="2"/>
    <n v="1"/>
    <n v="23"/>
    <s v="COD"/>
    <s v="Male"/>
    <n v="3"/>
    <n v="6"/>
    <x v="2"/>
    <n v="5"/>
    <x v="2"/>
    <n v="3"/>
    <x v="0"/>
    <n v="24"/>
    <n v="4"/>
    <n v="4"/>
    <n v="1"/>
    <n v="148.07"/>
    <x v="0"/>
    <x v="1"/>
  </r>
  <r>
    <n v="54045"/>
    <x v="0"/>
    <n v="20"/>
    <x v="0"/>
    <n v="1"/>
    <n v="31"/>
    <s v="Debit Card"/>
    <s v="Male"/>
    <n v="4"/>
    <n v="4"/>
    <x v="2"/>
    <n v="1"/>
    <x v="0"/>
    <n v="3"/>
    <x v="1"/>
    <n v="17"/>
    <n v="1"/>
    <n v="2"/>
    <n v="1"/>
    <n v="150.87"/>
    <x v="2"/>
    <x v="0"/>
  </r>
  <r>
    <n v="54046"/>
    <x v="1"/>
    <n v="10"/>
    <x v="0"/>
    <n v="3"/>
    <n v="24"/>
    <s v="E wallet"/>
    <s v="Male"/>
    <n v="3"/>
    <n v="5"/>
    <x v="0"/>
    <n v="4"/>
    <x v="2"/>
    <n v="4"/>
    <x v="1"/>
    <n v="17"/>
    <n v="2"/>
    <n v="2"/>
    <n v="4"/>
    <n v="180.07"/>
    <x v="1"/>
    <x v="0"/>
  </r>
  <r>
    <n v="54047"/>
    <x v="1"/>
    <n v="15"/>
    <x v="0"/>
    <n v="3"/>
    <n v="15"/>
    <s v="E wallet"/>
    <s v="Female"/>
    <n v="3"/>
    <n v="4"/>
    <x v="0"/>
    <n v="4"/>
    <x v="2"/>
    <n v="7"/>
    <x v="1"/>
    <n v="22"/>
    <n v="2"/>
    <n v="2"/>
    <n v="5"/>
    <n v="168.93"/>
    <x v="2"/>
    <x v="0"/>
  </r>
  <r>
    <n v="54048"/>
    <x v="1"/>
    <n v="16"/>
    <x v="0"/>
    <n v="1"/>
    <n v="13"/>
    <s v="Credit Card"/>
    <s v="Male"/>
    <n v="3"/>
    <n v="4"/>
    <x v="4"/>
    <n v="5"/>
    <x v="2"/>
    <n v="11"/>
    <x v="1"/>
    <n v="14"/>
    <n v="4"/>
    <n v="2"/>
    <n v="8"/>
    <n v="258.48"/>
    <x v="2"/>
    <x v="2"/>
  </r>
  <r>
    <n v="54049"/>
    <x v="1"/>
    <n v="5"/>
    <x v="0"/>
    <n v="3"/>
    <n v="17"/>
    <s v="Credit Card"/>
    <s v="Female"/>
    <n v="3"/>
    <n v="4"/>
    <x v="0"/>
    <n v="1"/>
    <x v="2"/>
    <n v="4"/>
    <x v="0"/>
    <n v="12"/>
    <n v="1"/>
    <n v="2"/>
    <n v="5"/>
    <n v="190.83"/>
    <x v="0"/>
    <x v="0"/>
  </r>
  <r>
    <n v="54050"/>
    <x v="1"/>
    <n v="8"/>
    <x v="0"/>
    <n v="3"/>
    <n v="10"/>
    <s v="Credit Card"/>
    <s v="Female"/>
    <n v="4"/>
    <n v="5"/>
    <x v="0"/>
    <n v="1"/>
    <x v="2"/>
    <n v="5"/>
    <x v="0"/>
    <n v="13"/>
    <n v="1"/>
    <n v="2"/>
    <n v="2"/>
    <n v="206.03"/>
    <x v="1"/>
    <x v="0"/>
  </r>
  <r>
    <n v="54051"/>
    <x v="1"/>
    <n v="5"/>
    <x v="0"/>
    <n v="1"/>
    <n v="11"/>
    <s v="Credit Card"/>
    <s v="Female"/>
    <n v="4"/>
    <n v="2"/>
    <x v="2"/>
    <n v="3"/>
    <x v="2"/>
    <n v="10"/>
    <x v="1"/>
    <n v="13"/>
    <n v="3"/>
    <n v="3"/>
    <n v="3"/>
    <n v="164.78"/>
    <x v="0"/>
    <x v="0"/>
  </r>
  <r>
    <n v="54052"/>
    <x v="1"/>
    <n v="1"/>
    <x v="2"/>
    <n v="1"/>
    <n v="13"/>
    <s v="UPI"/>
    <s v="Male"/>
    <n v="4"/>
    <n v="2"/>
    <x v="2"/>
    <n v="1"/>
    <x v="2"/>
    <n v="2"/>
    <x v="1"/>
    <n v="19"/>
    <n v="3"/>
    <n v="8"/>
    <n v="8"/>
    <n v="150.44"/>
    <x v="0"/>
    <x v="0"/>
  </r>
  <r>
    <n v="54053"/>
    <x v="1"/>
    <n v="19"/>
    <x v="2"/>
    <n v="1"/>
    <n v="7"/>
    <s v="Credit Card"/>
    <s v="Male"/>
    <n v="3"/>
    <n v="4"/>
    <x v="0"/>
    <n v="3"/>
    <x v="0"/>
    <n v="6"/>
    <x v="1"/>
    <n v="13"/>
    <n v="2"/>
    <n v="2"/>
    <n v="4"/>
    <n v="178.99"/>
    <x v="2"/>
    <x v="0"/>
  </r>
  <r>
    <n v="54054"/>
    <x v="1"/>
    <n v="7"/>
    <x v="0"/>
    <n v="3"/>
    <n v="17"/>
    <s v="E wallet"/>
    <s v="Male"/>
    <n v="3"/>
    <n v="4"/>
    <x v="0"/>
    <n v="3"/>
    <x v="0"/>
    <n v="3"/>
    <x v="1"/>
    <n v="15"/>
    <n v="1"/>
    <n v="2"/>
    <n v="10"/>
    <n v="179.87"/>
    <x v="1"/>
    <x v="0"/>
  </r>
  <r>
    <n v="54055"/>
    <x v="1"/>
    <n v="2"/>
    <x v="2"/>
    <n v="3"/>
    <n v="7"/>
    <s v="Debit Card"/>
    <s v="Male"/>
    <n v="3"/>
    <n v="5"/>
    <x v="0"/>
    <n v="1"/>
    <x v="2"/>
    <n v="3"/>
    <x v="0"/>
    <n v="13"/>
    <n v="1"/>
    <n v="2"/>
    <n v="8"/>
    <n v="193.34"/>
    <x v="0"/>
    <x v="0"/>
  </r>
  <r>
    <n v="54056"/>
    <x v="0"/>
    <n v="1"/>
    <x v="2"/>
    <n v="3"/>
    <n v="31"/>
    <s v="COD"/>
    <s v="Male"/>
    <n v="3"/>
    <n v="2"/>
    <x v="2"/>
    <n v="5"/>
    <x v="0"/>
    <n v="3"/>
    <x v="1"/>
    <n v="18"/>
    <n v="2"/>
    <n v="2"/>
    <n v="1"/>
    <n v="135.91"/>
    <x v="0"/>
    <x v="1"/>
  </r>
  <r>
    <n v="54057"/>
    <x v="1"/>
    <n v="13"/>
    <x v="2"/>
    <n v="3"/>
    <n v="28"/>
    <s v="Debit Card"/>
    <s v="Female"/>
    <n v="3"/>
    <n v="6"/>
    <x v="0"/>
    <n v="3"/>
    <x v="2"/>
    <n v="8"/>
    <x v="1"/>
    <n v="20"/>
    <n v="1"/>
    <n v="2"/>
    <n v="3"/>
    <n v="182.36"/>
    <x v="2"/>
    <x v="0"/>
  </r>
  <r>
    <n v="54058"/>
    <x v="1"/>
    <n v="1"/>
    <x v="1"/>
    <n v="1"/>
    <n v="9"/>
    <s v="COD"/>
    <s v="Male"/>
    <n v="3"/>
    <n v="4"/>
    <x v="2"/>
    <n v="4"/>
    <x v="2"/>
    <n v="3"/>
    <x v="1"/>
    <n v="12"/>
    <n v="2"/>
    <n v="2"/>
    <n v="3"/>
    <n v="147.26"/>
    <x v="0"/>
    <x v="1"/>
  </r>
  <r>
    <n v="54059"/>
    <x v="1"/>
    <n v="8"/>
    <x v="2"/>
    <n v="1"/>
    <n v="29"/>
    <s v="UPI"/>
    <s v="Male"/>
    <n v="3"/>
    <n v="5"/>
    <x v="0"/>
    <n v="1"/>
    <x v="2"/>
    <n v="3"/>
    <x v="0"/>
    <n v="16"/>
    <n v="4"/>
    <n v="7"/>
    <n v="12"/>
    <n v="182.47"/>
    <x v="1"/>
    <x v="0"/>
  </r>
  <r>
    <n v="54060"/>
    <x v="0"/>
    <n v="1"/>
    <x v="0"/>
    <n v="3"/>
    <n v="20"/>
    <s v="E wallet"/>
    <s v="Female"/>
    <n v="3"/>
    <n v="4"/>
    <x v="0"/>
    <n v="3"/>
    <x v="0"/>
    <n v="5"/>
    <x v="0"/>
    <n v="12"/>
    <n v="3"/>
    <n v="3"/>
    <n v="3"/>
    <n v="223.54"/>
    <x v="0"/>
    <x v="0"/>
  </r>
  <r>
    <n v="54061"/>
    <x v="1"/>
    <n v="21"/>
    <x v="2"/>
    <n v="1"/>
    <n v="21"/>
    <s v="COD"/>
    <s v="Male"/>
    <n v="4"/>
    <n v="4"/>
    <x v="0"/>
    <n v="4"/>
    <x v="2"/>
    <n v="10"/>
    <x v="1"/>
    <n v="19"/>
    <n v="1"/>
    <n v="2"/>
    <n v="8"/>
    <n v="179.67"/>
    <x v="2"/>
    <x v="0"/>
  </r>
  <r>
    <n v="54062"/>
    <x v="1"/>
    <n v="30"/>
    <x v="0"/>
    <n v="3"/>
    <n v="18"/>
    <s v="E wallet"/>
    <s v="Female"/>
    <n v="3"/>
    <n v="5"/>
    <x v="0"/>
    <n v="5"/>
    <x v="2"/>
    <n v="6"/>
    <x v="1"/>
    <n v="17"/>
    <n v="1"/>
    <n v="2"/>
    <n v="1"/>
    <n v="178.8"/>
    <x v="3"/>
    <x v="0"/>
  </r>
  <r>
    <n v="54063"/>
    <x v="1"/>
    <n v="13"/>
    <x v="0"/>
    <n v="1"/>
    <n v="16"/>
    <s v="Credit Card"/>
    <s v="Male"/>
    <n v="3"/>
    <n v="4"/>
    <x v="0"/>
    <n v="5"/>
    <x v="2"/>
    <n v="3"/>
    <x v="1"/>
    <n v="26"/>
    <n v="5"/>
    <n v="8"/>
    <n v="10"/>
    <n v="176.51"/>
    <x v="2"/>
    <x v="0"/>
  </r>
  <r>
    <n v="54064"/>
    <x v="1"/>
    <n v="12"/>
    <x v="2"/>
    <n v="1"/>
    <n v="15"/>
    <s v="Credit Card"/>
    <s v="Female"/>
    <n v="3"/>
    <n v="5"/>
    <x v="0"/>
    <n v="4"/>
    <x v="2"/>
    <n v="3"/>
    <x v="0"/>
    <n v="17"/>
    <n v="2"/>
    <n v="2"/>
    <n v="8"/>
    <n v="146.33000000000001"/>
    <x v="1"/>
    <x v="1"/>
  </r>
  <r>
    <n v="54065"/>
    <x v="1"/>
    <n v="31"/>
    <x v="0"/>
    <n v="3"/>
    <n v="28"/>
    <s v="Debit Card"/>
    <s v="Female"/>
    <n v="4"/>
    <n v="4"/>
    <x v="5"/>
    <n v="1"/>
    <x v="2"/>
    <n v="6"/>
    <x v="0"/>
    <n v="15"/>
    <n v="2"/>
    <n v="2"/>
    <n v="1"/>
    <n v="303.75"/>
    <x v="3"/>
    <x v="2"/>
  </r>
  <r>
    <n v="54066"/>
    <x v="0"/>
    <n v="1"/>
    <x v="2"/>
    <n v="1"/>
    <n v="12"/>
    <s v="Debit Card"/>
    <s v="Female"/>
    <n v="3"/>
    <n v="2"/>
    <x v="2"/>
    <n v="3"/>
    <x v="0"/>
    <n v="5"/>
    <x v="0"/>
    <n v="15"/>
    <n v="1"/>
    <n v="2"/>
    <n v="4"/>
    <n v="149.32"/>
    <x v="0"/>
    <x v="1"/>
  </r>
  <r>
    <n v="54067"/>
    <x v="1"/>
    <n v="12"/>
    <x v="0"/>
    <n v="1"/>
    <n v="16"/>
    <s v="Debit Card"/>
    <s v="Male"/>
    <n v="4"/>
    <n v="4"/>
    <x v="2"/>
    <n v="1"/>
    <x v="2"/>
    <n v="4"/>
    <x v="1"/>
    <n v="20"/>
    <n v="2"/>
    <n v="2"/>
    <n v="4"/>
    <n v="172.71"/>
    <x v="1"/>
    <x v="0"/>
  </r>
  <r>
    <n v="54068"/>
    <x v="1"/>
    <n v="23"/>
    <x v="2"/>
    <n v="1"/>
    <n v="9"/>
    <s v="Debit Card"/>
    <s v="Male"/>
    <n v="3"/>
    <n v="4"/>
    <x v="3"/>
    <n v="1"/>
    <x v="2"/>
    <n v="5"/>
    <x v="1"/>
    <n v="15"/>
    <n v="3"/>
    <n v="5"/>
    <n v="4"/>
    <n v="316.61"/>
    <x v="2"/>
    <x v="2"/>
  </r>
  <r>
    <n v="54069"/>
    <x v="1"/>
    <n v="16"/>
    <x v="0"/>
    <n v="3"/>
    <n v="19"/>
    <s v="E wallet"/>
    <s v="Male"/>
    <n v="4"/>
    <n v="4"/>
    <x v="0"/>
    <n v="1"/>
    <x v="2"/>
    <n v="5"/>
    <x v="0"/>
    <n v="13"/>
    <n v="1"/>
    <n v="2"/>
    <n v="1"/>
    <n v="175.87"/>
    <x v="2"/>
    <x v="0"/>
  </r>
  <r>
    <n v="54070"/>
    <x v="0"/>
    <n v="1"/>
    <x v="2"/>
    <n v="2"/>
    <n v="29"/>
    <s v="UPI"/>
    <s v="Female"/>
    <n v="3"/>
    <n v="5"/>
    <x v="2"/>
    <n v="4"/>
    <x v="2"/>
    <n v="3"/>
    <x v="1"/>
    <n v="13"/>
    <n v="2"/>
    <n v="2"/>
    <n v="1"/>
    <n v="153.63"/>
    <x v="0"/>
    <x v="0"/>
  </r>
  <r>
    <n v="54071"/>
    <x v="1"/>
    <n v="9"/>
    <x v="0"/>
    <n v="3"/>
    <n v="25"/>
    <s v="Credit Card"/>
    <s v="Male"/>
    <n v="4"/>
    <n v="4"/>
    <x v="0"/>
    <n v="5"/>
    <x v="2"/>
    <n v="2"/>
    <x v="1"/>
    <n v="17"/>
    <n v="1"/>
    <n v="2"/>
    <n v="5"/>
    <n v="25"/>
    <x v="1"/>
    <x v="1"/>
  </r>
  <r>
    <n v="54072"/>
    <x v="1"/>
    <n v="2"/>
    <x v="2"/>
    <n v="1"/>
    <n v="23"/>
    <s v="Credit Card"/>
    <s v="Male"/>
    <n v="3"/>
    <n v="4"/>
    <x v="2"/>
    <n v="3"/>
    <x v="0"/>
    <n v="3"/>
    <x v="1"/>
    <n v="15"/>
    <n v="1"/>
    <n v="2"/>
    <n v="5"/>
    <n v="146.44"/>
    <x v="0"/>
    <x v="1"/>
  </r>
  <r>
    <n v="54073"/>
    <x v="1"/>
    <n v="5"/>
    <x v="2"/>
    <n v="1"/>
    <n v="10"/>
    <s v="Credit Card"/>
    <s v="Male"/>
    <n v="3"/>
    <n v="4"/>
    <x v="2"/>
    <n v="5"/>
    <x v="2"/>
    <n v="3"/>
    <x v="0"/>
    <n v="14"/>
    <n v="1"/>
    <n v="3"/>
    <n v="4"/>
    <n v="155.65"/>
    <x v="0"/>
    <x v="0"/>
  </r>
  <r>
    <n v="54074"/>
    <x v="1"/>
    <n v="10"/>
    <x v="2"/>
    <n v="1"/>
    <n v="16"/>
    <s v="Debit Card"/>
    <s v="Male"/>
    <n v="4"/>
    <n v="2"/>
    <x v="2"/>
    <n v="4"/>
    <x v="2"/>
    <n v="3"/>
    <x v="1"/>
    <n v="23"/>
    <n v="2"/>
    <n v="2"/>
    <n v="3"/>
    <n v="153.1"/>
    <x v="1"/>
    <x v="0"/>
  </r>
  <r>
    <n v="54075"/>
    <x v="1"/>
    <n v="8"/>
    <x v="0"/>
    <n v="3"/>
    <n v="7"/>
    <s v="E wallet"/>
    <s v="Male"/>
    <n v="3"/>
    <n v="4"/>
    <x v="4"/>
    <n v="1"/>
    <x v="0"/>
    <n v="3"/>
    <x v="1"/>
    <n v="22"/>
    <n v="2"/>
    <n v="3"/>
    <n v="3"/>
    <n v="223.88"/>
    <x v="1"/>
    <x v="0"/>
  </r>
  <r>
    <n v="54076"/>
    <x v="1"/>
    <n v="8"/>
    <x v="0"/>
    <n v="3"/>
    <n v="20"/>
    <s v="Credit Card"/>
    <s v="Male"/>
    <n v="3"/>
    <n v="4"/>
    <x v="4"/>
    <n v="3"/>
    <x v="2"/>
    <n v="3"/>
    <x v="1"/>
    <n v="19"/>
    <n v="2"/>
    <n v="2"/>
    <n v="3"/>
    <n v="211.28"/>
    <x v="1"/>
    <x v="0"/>
  </r>
  <r>
    <n v="54077"/>
    <x v="1"/>
    <n v="1"/>
    <x v="0"/>
    <n v="1"/>
    <n v="7"/>
    <s v="Credit Card"/>
    <s v="Male"/>
    <n v="4"/>
    <n v="4"/>
    <x v="2"/>
    <n v="5"/>
    <x v="0"/>
    <n v="2"/>
    <x v="1"/>
    <n v="14"/>
    <n v="4"/>
    <n v="8"/>
    <n v="7"/>
    <n v="153.66999999999999"/>
    <x v="0"/>
    <x v="0"/>
  </r>
  <r>
    <n v="54078"/>
    <x v="1"/>
    <n v="3"/>
    <x v="0"/>
    <n v="1"/>
    <n v="7"/>
    <s v="Debit Card"/>
    <s v="Male"/>
    <n v="3"/>
    <n v="4"/>
    <x v="0"/>
    <n v="5"/>
    <x v="2"/>
    <n v="2"/>
    <x v="1"/>
    <n v="13"/>
    <n v="2"/>
    <n v="2"/>
    <n v="3"/>
    <n v="178.73"/>
    <x v="0"/>
    <x v="0"/>
  </r>
  <r>
    <n v="54079"/>
    <x v="1"/>
    <n v="6"/>
    <x v="2"/>
    <n v="1"/>
    <n v="22"/>
    <s v="Credit Card"/>
    <s v="Female"/>
    <n v="3"/>
    <n v="4"/>
    <x v="0"/>
    <n v="1"/>
    <x v="2"/>
    <n v="7"/>
    <x v="1"/>
    <n v="19"/>
    <n v="1"/>
    <n v="2"/>
    <n v="3"/>
    <n v="191.67"/>
    <x v="0"/>
    <x v="0"/>
  </r>
  <r>
    <n v="54080"/>
    <x v="1"/>
    <n v="5"/>
    <x v="2"/>
    <n v="1"/>
    <n v="7"/>
    <s v="Debit Card"/>
    <s v="Male"/>
    <n v="3"/>
    <n v="6"/>
    <x v="0"/>
    <n v="5"/>
    <x v="2"/>
    <n v="3"/>
    <x v="1"/>
    <n v="22"/>
    <n v="2"/>
    <n v="9"/>
    <n v="8"/>
    <n v="175.03"/>
    <x v="0"/>
    <x v="0"/>
  </r>
  <r>
    <n v="54081"/>
    <x v="0"/>
    <n v="1"/>
    <x v="1"/>
    <n v="1"/>
    <n v="24"/>
    <s v="COD"/>
    <s v="Male"/>
    <n v="3"/>
    <n v="5"/>
    <x v="2"/>
    <n v="1"/>
    <x v="2"/>
    <n v="7"/>
    <x v="1"/>
    <n v="13"/>
    <n v="1"/>
    <n v="2"/>
    <n v="4"/>
    <n v="148.66999999999999"/>
    <x v="0"/>
    <x v="1"/>
  </r>
  <r>
    <n v="54082"/>
    <x v="1"/>
    <n v="12"/>
    <x v="0"/>
    <n v="3"/>
    <n v="7"/>
    <s v="Debit Card"/>
    <s v="Male"/>
    <n v="3"/>
    <n v="5"/>
    <x v="2"/>
    <n v="5"/>
    <x v="0"/>
    <n v="6"/>
    <x v="1"/>
    <n v="15"/>
    <n v="1"/>
    <n v="2"/>
    <n v="1"/>
    <n v="153.58000000000001"/>
    <x v="1"/>
    <x v="0"/>
  </r>
  <r>
    <n v="54083"/>
    <x v="1"/>
    <n v="9"/>
    <x v="0"/>
    <n v="3"/>
    <n v="14"/>
    <s v="Debit Card"/>
    <s v="Female"/>
    <n v="3"/>
    <n v="4"/>
    <x v="0"/>
    <n v="1"/>
    <x v="2"/>
    <n v="3"/>
    <x v="0"/>
    <n v="12"/>
    <n v="2"/>
    <n v="2"/>
    <n v="10"/>
    <n v="177.04"/>
    <x v="1"/>
    <x v="0"/>
  </r>
  <r>
    <n v="54084"/>
    <x v="1"/>
    <n v="1"/>
    <x v="0"/>
    <n v="3"/>
    <n v="16"/>
    <s v="E wallet"/>
    <s v="Male"/>
    <n v="3"/>
    <n v="4"/>
    <x v="0"/>
    <n v="1"/>
    <x v="0"/>
    <n v="3"/>
    <x v="1"/>
    <n v="15"/>
    <n v="1"/>
    <n v="2"/>
    <n v="8"/>
    <n v="166.05"/>
    <x v="0"/>
    <x v="0"/>
  </r>
  <r>
    <n v="54085"/>
    <x v="1"/>
    <n v="6"/>
    <x v="0"/>
    <n v="1"/>
    <n v="12"/>
    <s v="Debit Card"/>
    <s v="Male"/>
    <n v="3"/>
    <n v="5"/>
    <x v="0"/>
    <n v="1"/>
    <x v="0"/>
    <n v="10"/>
    <x v="1"/>
    <n v="25"/>
    <n v="1"/>
    <n v="2"/>
    <n v="3"/>
    <n v="221.79"/>
    <x v="0"/>
    <x v="0"/>
  </r>
  <r>
    <n v="54086"/>
    <x v="0"/>
    <n v="1"/>
    <x v="2"/>
    <n v="3"/>
    <n v="33"/>
    <s v="E wallet"/>
    <s v="Male"/>
    <n v="4"/>
    <n v="4"/>
    <x v="0"/>
    <n v="1"/>
    <x v="2"/>
    <n v="3"/>
    <x v="0"/>
    <n v="12"/>
    <n v="1"/>
    <n v="2"/>
    <n v="9"/>
    <n v="181.17"/>
    <x v="0"/>
    <x v="0"/>
  </r>
  <r>
    <n v="54087"/>
    <x v="0"/>
    <n v="17"/>
    <x v="0"/>
    <n v="3"/>
    <n v="31"/>
    <s v="Debit Card"/>
    <s v="Male"/>
    <n v="4"/>
    <n v="4"/>
    <x v="4"/>
    <n v="5"/>
    <x v="0"/>
    <n v="8"/>
    <x v="0"/>
    <n v="14"/>
    <n v="3"/>
    <n v="3"/>
    <n v="3"/>
    <n v="229.48"/>
    <x v="2"/>
    <x v="0"/>
  </r>
  <r>
    <n v="54088"/>
    <x v="1"/>
    <n v="28"/>
    <x v="0"/>
    <n v="1"/>
    <n v="16"/>
    <s v="Debit Card"/>
    <s v="Female"/>
    <n v="4"/>
    <n v="4"/>
    <x v="0"/>
    <n v="3"/>
    <x v="2"/>
    <n v="5"/>
    <x v="1"/>
    <n v="12"/>
    <n v="1"/>
    <n v="3"/>
    <n v="4"/>
    <n v="153.97"/>
    <x v="3"/>
    <x v="0"/>
  </r>
  <r>
    <n v="54089"/>
    <x v="1"/>
    <n v="7"/>
    <x v="2"/>
    <n v="1"/>
    <n v="14"/>
    <s v="Debit Card"/>
    <s v="Male"/>
    <n v="3"/>
    <n v="4"/>
    <x v="0"/>
    <n v="3"/>
    <x v="2"/>
    <n v="3"/>
    <x v="1"/>
    <n v="21"/>
    <n v="3"/>
    <n v="3"/>
    <n v="9"/>
    <n v="184.68"/>
    <x v="1"/>
    <x v="0"/>
  </r>
  <r>
    <n v="54090"/>
    <x v="1"/>
    <n v="17"/>
    <x v="0"/>
    <n v="1"/>
    <n v="18"/>
    <s v="Debit Card"/>
    <s v="Male"/>
    <n v="2"/>
    <n v="4"/>
    <x v="4"/>
    <n v="3"/>
    <x v="2"/>
    <n v="3"/>
    <x v="1"/>
    <n v="18"/>
    <n v="2"/>
    <n v="2"/>
    <n v="10"/>
    <n v="200.1"/>
    <x v="2"/>
    <x v="0"/>
  </r>
  <r>
    <n v="54091"/>
    <x v="1"/>
    <n v="12"/>
    <x v="2"/>
    <n v="2"/>
    <n v="7"/>
    <s v="UPI"/>
    <s v="Male"/>
    <n v="3"/>
    <n v="4"/>
    <x v="2"/>
    <n v="4"/>
    <x v="2"/>
    <n v="2"/>
    <x v="0"/>
    <n v="12"/>
    <n v="2"/>
    <n v="2"/>
    <n v="3"/>
    <n v="154.91"/>
    <x v="1"/>
    <x v="0"/>
  </r>
  <r>
    <n v="54092"/>
    <x v="1"/>
    <n v="29"/>
    <x v="0"/>
    <n v="2"/>
    <n v="33"/>
    <s v="UPI"/>
    <s v="Male"/>
    <n v="4"/>
    <n v="2"/>
    <x v="3"/>
    <n v="4"/>
    <x v="2"/>
    <n v="6"/>
    <x v="0"/>
    <n v="15"/>
    <n v="2"/>
    <n v="2"/>
    <n v="5"/>
    <n v="321.36"/>
    <x v="3"/>
    <x v="2"/>
  </r>
  <r>
    <n v="54093"/>
    <x v="1"/>
    <n v="5"/>
    <x v="1"/>
    <n v="1"/>
    <n v="9"/>
    <s v="Credit Card"/>
    <s v="Female"/>
    <n v="3"/>
    <n v="6"/>
    <x v="2"/>
    <n v="1"/>
    <x v="2"/>
    <n v="3"/>
    <x v="0"/>
    <n v="12"/>
    <n v="2"/>
    <n v="2"/>
    <n v="1"/>
    <n v="136.29"/>
    <x v="0"/>
    <x v="1"/>
  </r>
  <r>
    <n v="54094"/>
    <x v="1"/>
    <n v="13"/>
    <x v="0"/>
    <n v="3"/>
    <n v="22"/>
    <s v="E wallet"/>
    <s v="Male"/>
    <n v="4"/>
    <n v="4"/>
    <x v="5"/>
    <n v="5"/>
    <x v="0"/>
    <n v="2"/>
    <x v="1"/>
    <n v="13"/>
    <n v="5"/>
    <n v="2"/>
    <n v="11"/>
    <n v="258.41000000000003"/>
    <x v="2"/>
    <x v="2"/>
  </r>
  <r>
    <n v="54095"/>
    <x v="1"/>
    <n v="16"/>
    <x v="2"/>
    <n v="1"/>
    <n v="30"/>
    <s v="Debit Card"/>
    <s v="Male"/>
    <n v="3"/>
    <n v="5"/>
    <x v="0"/>
    <n v="3"/>
    <x v="0"/>
    <n v="3"/>
    <x v="1"/>
    <n v="13"/>
    <n v="3"/>
    <n v="4"/>
    <n v="8"/>
    <n v="168.32"/>
    <x v="2"/>
    <x v="0"/>
  </r>
  <r>
    <n v="54096"/>
    <x v="1"/>
    <n v="5"/>
    <x v="2"/>
    <n v="1"/>
    <n v="17"/>
    <s v="Credit Card"/>
    <s v="Female"/>
    <n v="3"/>
    <n v="4"/>
    <x v="4"/>
    <n v="3"/>
    <x v="2"/>
    <n v="6"/>
    <x v="1"/>
    <n v="21"/>
    <n v="4"/>
    <n v="2"/>
    <n v="9"/>
    <n v="235.31"/>
    <x v="0"/>
    <x v="0"/>
  </r>
  <r>
    <n v="54097"/>
    <x v="1"/>
    <n v="28"/>
    <x v="0"/>
    <n v="1"/>
    <n v="17"/>
    <s v="Credit Card"/>
    <s v="Female"/>
    <n v="4"/>
    <n v="4"/>
    <x v="0"/>
    <n v="5"/>
    <x v="0"/>
    <n v="8"/>
    <x v="0"/>
    <n v="20"/>
    <n v="1"/>
    <n v="2"/>
    <n v="5"/>
    <n v="169.4"/>
    <x v="3"/>
    <x v="0"/>
  </r>
  <r>
    <n v="54098"/>
    <x v="1"/>
    <n v="1"/>
    <x v="0"/>
    <n v="1"/>
    <n v="7"/>
    <s v="Debit Card"/>
    <s v="Male"/>
    <n v="3"/>
    <n v="5"/>
    <x v="0"/>
    <n v="3"/>
    <x v="0"/>
    <n v="3"/>
    <x v="1"/>
    <n v="13"/>
    <n v="2"/>
    <n v="2"/>
    <n v="3"/>
    <n v="171.17"/>
    <x v="0"/>
    <x v="0"/>
  </r>
  <r>
    <n v="54099"/>
    <x v="1"/>
    <n v="1"/>
    <x v="0"/>
    <n v="1"/>
    <n v="19"/>
    <s v="UPI"/>
    <s v="Male"/>
    <n v="4"/>
    <n v="4"/>
    <x v="2"/>
    <n v="1"/>
    <x v="0"/>
    <n v="3"/>
    <x v="1"/>
    <n v="14"/>
    <n v="2"/>
    <n v="2"/>
    <n v="5"/>
    <n v="151.47"/>
    <x v="0"/>
    <x v="0"/>
  </r>
  <r>
    <n v="54100"/>
    <x v="1"/>
    <n v="14"/>
    <x v="2"/>
    <n v="1"/>
    <n v="18"/>
    <s v="COD"/>
    <s v="Female"/>
    <n v="4"/>
    <n v="4"/>
    <x v="0"/>
    <n v="3"/>
    <x v="2"/>
    <n v="3"/>
    <x v="1"/>
    <n v="12"/>
    <n v="3"/>
    <n v="10"/>
    <n v="5"/>
    <n v="188.23"/>
    <x v="2"/>
    <x v="0"/>
  </r>
  <r>
    <n v="54101"/>
    <x v="1"/>
    <n v="14"/>
    <x v="0"/>
    <n v="3"/>
    <n v="9"/>
    <s v="E wallet"/>
    <s v="Female"/>
    <n v="4"/>
    <n v="4"/>
    <x v="0"/>
    <n v="4"/>
    <x v="2"/>
    <n v="5"/>
    <x v="1"/>
    <n v="15"/>
    <n v="2"/>
    <n v="6"/>
    <n v="11"/>
    <n v="181.77"/>
    <x v="2"/>
    <x v="0"/>
  </r>
  <r>
    <n v="54102"/>
    <x v="1"/>
    <n v="1"/>
    <x v="1"/>
    <n v="2"/>
    <n v="9"/>
    <s v="UPI"/>
    <s v="Female"/>
    <n v="3"/>
    <n v="4"/>
    <x v="2"/>
    <n v="4"/>
    <x v="2"/>
    <n v="6"/>
    <x v="1"/>
    <n v="15"/>
    <n v="1"/>
    <n v="2"/>
    <n v="3"/>
    <n v="146.87"/>
    <x v="0"/>
    <x v="1"/>
  </r>
  <r>
    <n v="54103"/>
    <x v="1"/>
    <n v="4"/>
    <x v="0"/>
    <n v="1"/>
    <n v="7"/>
    <s v="Credit Card"/>
    <s v="Male"/>
    <n v="4"/>
    <n v="4"/>
    <x v="2"/>
    <n v="4"/>
    <x v="2"/>
    <n v="3"/>
    <x v="1"/>
    <n v="14"/>
    <n v="1"/>
    <n v="2"/>
    <n v="8"/>
    <n v="162.47999999999999"/>
    <x v="0"/>
    <x v="0"/>
  </r>
  <r>
    <n v="54104"/>
    <x v="1"/>
    <n v="1"/>
    <x v="0"/>
    <n v="1"/>
    <n v="9"/>
    <s v="UPI"/>
    <s v="Male"/>
    <n v="3"/>
    <n v="4"/>
    <x v="2"/>
    <n v="3"/>
    <x v="2"/>
    <n v="8"/>
    <x v="0"/>
    <n v="20"/>
    <n v="1"/>
    <n v="2"/>
    <n v="3"/>
    <n v="164.77"/>
    <x v="0"/>
    <x v="0"/>
  </r>
  <r>
    <n v="54105"/>
    <x v="1"/>
    <n v="21"/>
    <x v="0"/>
    <n v="1"/>
    <n v="32"/>
    <s v="Credit Card"/>
    <s v="Male"/>
    <n v="3"/>
    <n v="4"/>
    <x v="4"/>
    <n v="3"/>
    <x v="0"/>
    <n v="4"/>
    <x v="1"/>
    <n v="24"/>
    <n v="2"/>
    <n v="13"/>
    <n v="3"/>
    <n v="211.33"/>
    <x v="2"/>
    <x v="0"/>
  </r>
  <r>
    <n v="54106"/>
    <x v="1"/>
    <n v="7"/>
    <x v="2"/>
    <n v="1"/>
    <n v="7"/>
    <s v="Credit Card"/>
    <s v="Male"/>
    <n v="3"/>
    <n v="5"/>
    <x v="2"/>
    <n v="3"/>
    <x v="2"/>
    <n v="3"/>
    <x v="1"/>
    <n v="13"/>
    <n v="1"/>
    <n v="2"/>
    <n v="1"/>
    <n v="145.08000000000001"/>
    <x v="1"/>
    <x v="1"/>
  </r>
  <r>
    <n v="54107"/>
    <x v="1"/>
    <n v="12"/>
    <x v="0"/>
    <n v="3"/>
    <n v="7"/>
    <s v="Debit Card"/>
    <s v="Male"/>
    <n v="3"/>
    <n v="4"/>
    <x v="0"/>
    <n v="4"/>
    <x v="2"/>
    <n v="2"/>
    <x v="1"/>
    <n v="16"/>
    <n v="5"/>
    <n v="6"/>
    <n v="9"/>
    <n v="169.4"/>
    <x v="1"/>
    <x v="0"/>
  </r>
  <r>
    <n v="54108"/>
    <x v="1"/>
    <n v="5"/>
    <x v="0"/>
    <n v="3"/>
    <n v="9"/>
    <s v="Debit Card"/>
    <s v="Male"/>
    <n v="3"/>
    <n v="4"/>
    <x v="2"/>
    <n v="3"/>
    <x v="2"/>
    <n v="2"/>
    <x v="1"/>
    <n v="20"/>
    <n v="2"/>
    <n v="2"/>
    <n v="3"/>
    <n v="155.66999999999999"/>
    <x v="0"/>
    <x v="0"/>
  </r>
  <r>
    <n v="54109"/>
    <x v="1"/>
    <n v="12"/>
    <x v="2"/>
    <n v="1"/>
    <n v="13"/>
    <s v="Debit Card"/>
    <s v="Male"/>
    <n v="4"/>
    <n v="5"/>
    <x v="0"/>
    <n v="3"/>
    <x v="2"/>
    <n v="4"/>
    <x v="1"/>
    <n v="12"/>
    <n v="3"/>
    <n v="8"/>
    <n v="8"/>
    <n v="178.21"/>
    <x v="1"/>
    <x v="0"/>
  </r>
  <r>
    <n v="54110"/>
    <x v="1"/>
    <n v="16"/>
    <x v="0"/>
    <n v="1"/>
    <n v="25"/>
    <s v="Debit Card"/>
    <s v="Male"/>
    <n v="3"/>
    <n v="4"/>
    <x v="0"/>
    <n v="5"/>
    <x v="2"/>
    <n v="8"/>
    <x v="0"/>
    <n v="18"/>
    <n v="1"/>
    <n v="2"/>
    <n v="3"/>
    <n v="179.1"/>
    <x v="2"/>
    <x v="0"/>
  </r>
  <r>
    <n v="54111"/>
    <x v="1"/>
    <n v="15"/>
    <x v="0"/>
    <n v="1"/>
    <n v="7"/>
    <s v="Debit Card"/>
    <s v="Male"/>
    <n v="4"/>
    <n v="4"/>
    <x v="2"/>
    <n v="1"/>
    <x v="2"/>
    <n v="5"/>
    <x v="1"/>
    <n v="23"/>
    <n v="1"/>
    <n v="2"/>
    <n v="1"/>
    <n v="152.82"/>
    <x v="2"/>
    <x v="0"/>
  </r>
  <r>
    <n v="54112"/>
    <x v="1"/>
    <n v="21"/>
    <x v="2"/>
    <n v="1"/>
    <n v="7"/>
    <s v="Credit Card"/>
    <s v="Female"/>
    <n v="4"/>
    <n v="4"/>
    <x v="4"/>
    <n v="4"/>
    <x v="2"/>
    <n v="2"/>
    <x v="1"/>
    <n v="19"/>
    <n v="1"/>
    <n v="2"/>
    <n v="13"/>
    <n v="244.57"/>
    <x v="2"/>
    <x v="0"/>
  </r>
  <r>
    <n v="54113"/>
    <x v="1"/>
    <n v="9"/>
    <x v="0"/>
    <n v="1"/>
    <n v="18"/>
    <s v="Credit Card"/>
    <s v="Male"/>
    <n v="3"/>
    <n v="4"/>
    <x v="2"/>
    <n v="3"/>
    <x v="2"/>
    <n v="9"/>
    <x v="0"/>
    <n v="12"/>
    <n v="1"/>
    <n v="3"/>
    <n v="3"/>
    <n v="151.6"/>
    <x v="1"/>
    <x v="0"/>
  </r>
  <r>
    <n v="54114"/>
    <x v="1"/>
    <n v="1"/>
    <x v="0"/>
    <n v="1"/>
    <n v="7"/>
    <s v="Debit Card"/>
    <s v="Male"/>
    <n v="4"/>
    <n v="4"/>
    <x v="2"/>
    <n v="3"/>
    <x v="0"/>
    <n v="2"/>
    <x v="1"/>
    <n v="13"/>
    <n v="1"/>
    <n v="2"/>
    <n v="3"/>
    <n v="158.75"/>
    <x v="0"/>
    <x v="0"/>
  </r>
  <r>
    <n v="54115"/>
    <x v="1"/>
    <n v="9"/>
    <x v="0"/>
    <n v="1"/>
    <n v="16"/>
    <s v="Credit Card"/>
    <s v="Male"/>
    <n v="3"/>
    <n v="4"/>
    <x v="0"/>
    <n v="3"/>
    <x v="0"/>
    <n v="3"/>
    <x v="1"/>
    <n v="20"/>
    <n v="1"/>
    <n v="2"/>
    <n v="9"/>
    <n v="175.98"/>
    <x v="1"/>
    <x v="0"/>
  </r>
  <r>
    <n v="54116"/>
    <x v="1"/>
    <n v="7"/>
    <x v="0"/>
    <n v="1"/>
    <n v="22"/>
    <s v="Credit Card"/>
    <s v="Female"/>
    <n v="4"/>
    <n v="4"/>
    <x v="0"/>
    <n v="1"/>
    <x v="2"/>
    <n v="2"/>
    <x v="0"/>
    <n v="14"/>
    <n v="6"/>
    <n v="9"/>
    <n v="2"/>
    <n v="37"/>
    <x v="1"/>
    <x v="1"/>
  </r>
  <r>
    <n v="54117"/>
    <x v="1"/>
    <n v="6"/>
    <x v="0"/>
    <n v="1"/>
    <n v="36"/>
    <s v="Debit Card"/>
    <s v="Female"/>
    <n v="3"/>
    <n v="5"/>
    <x v="2"/>
    <n v="4"/>
    <x v="0"/>
    <n v="3"/>
    <x v="1"/>
    <n v="14"/>
    <n v="4"/>
    <n v="5"/>
    <n v="2"/>
    <n v="153.37"/>
    <x v="0"/>
    <x v="0"/>
  </r>
  <r>
    <n v="54118"/>
    <x v="1"/>
    <n v="14"/>
    <x v="1"/>
    <n v="1"/>
    <n v="7"/>
    <s v="Debit Card"/>
    <s v="Male"/>
    <n v="3"/>
    <n v="4"/>
    <x v="2"/>
    <n v="1"/>
    <x v="2"/>
    <n v="10"/>
    <x v="1"/>
    <n v="20"/>
    <n v="1"/>
    <n v="2"/>
    <n v="1"/>
    <n v="149.06"/>
    <x v="2"/>
    <x v="1"/>
  </r>
  <r>
    <n v="54119"/>
    <x v="1"/>
    <n v="6"/>
    <x v="1"/>
    <n v="3"/>
    <n v="7"/>
    <s v="Credit Card"/>
    <s v="Male"/>
    <n v="4"/>
    <n v="5"/>
    <x v="2"/>
    <n v="4"/>
    <x v="2"/>
    <n v="2"/>
    <x v="1"/>
    <n v="15"/>
    <n v="1"/>
    <n v="3"/>
    <n v="3"/>
    <n v="147.69"/>
    <x v="0"/>
    <x v="1"/>
  </r>
  <r>
    <n v="54120"/>
    <x v="1"/>
    <n v="13"/>
    <x v="0"/>
    <n v="1"/>
    <n v="31"/>
    <s v="Debit Card"/>
    <s v="Male"/>
    <n v="3"/>
    <n v="4"/>
    <x v="0"/>
    <n v="1"/>
    <x v="0"/>
    <n v="9"/>
    <x v="1"/>
    <n v="14"/>
    <n v="2"/>
    <n v="2"/>
    <n v="8"/>
    <n v="166.08"/>
    <x v="2"/>
    <x v="0"/>
  </r>
  <r>
    <n v="54121"/>
    <x v="1"/>
    <n v="12"/>
    <x v="0"/>
    <n v="1"/>
    <n v="17"/>
    <s v="Credit Card"/>
    <s v="Female"/>
    <n v="3"/>
    <n v="6"/>
    <x v="4"/>
    <n v="3"/>
    <x v="2"/>
    <n v="5"/>
    <x v="1"/>
    <n v="13"/>
    <n v="2"/>
    <n v="2"/>
    <n v="12"/>
    <n v="257.06"/>
    <x v="1"/>
    <x v="2"/>
  </r>
  <r>
    <n v="54122"/>
    <x v="1"/>
    <n v="6"/>
    <x v="0"/>
    <n v="3"/>
    <n v="7"/>
    <s v="E wallet"/>
    <s v="Female"/>
    <n v="3"/>
    <n v="4"/>
    <x v="4"/>
    <n v="1"/>
    <x v="2"/>
    <n v="3"/>
    <x v="1"/>
    <n v="20"/>
    <n v="4"/>
    <n v="6"/>
    <n v="3"/>
    <n v="229.22"/>
    <x v="0"/>
    <x v="0"/>
  </r>
  <r>
    <n v="54123"/>
    <x v="1"/>
    <n v="11"/>
    <x v="0"/>
    <n v="1"/>
    <n v="17"/>
    <s v="Debit Card"/>
    <s v="Female"/>
    <n v="3"/>
    <n v="2"/>
    <x v="4"/>
    <n v="1"/>
    <x v="2"/>
    <n v="3"/>
    <x v="0"/>
    <n v="26"/>
    <n v="1"/>
    <n v="7"/>
    <n v="9"/>
    <n v="262.44"/>
    <x v="1"/>
    <x v="2"/>
  </r>
  <r>
    <n v="54124"/>
    <x v="1"/>
    <n v="1"/>
    <x v="0"/>
    <n v="3"/>
    <n v="15"/>
    <s v="UPI"/>
    <s v="Female"/>
    <n v="3"/>
    <n v="4"/>
    <x v="0"/>
    <n v="3"/>
    <x v="2"/>
    <n v="2"/>
    <x v="0"/>
    <n v="23"/>
    <n v="2"/>
    <n v="2"/>
    <n v="5"/>
    <n v="174.07"/>
    <x v="0"/>
    <x v="0"/>
  </r>
  <r>
    <n v="54125"/>
    <x v="1"/>
    <n v="26"/>
    <x v="2"/>
    <n v="3"/>
    <n v="127"/>
    <s v="Debit Card"/>
    <s v="Male"/>
    <n v="3"/>
    <n v="4"/>
    <x v="2"/>
    <n v="1"/>
    <x v="2"/>
    <n v="4"/>
    <x v="1"/>
    <n v="16"/>
    <n v="2"/>
    <n v="2"/>
    <n v="1"/>
    <n v="159.82"/>
    <x v="3"/>
    <x v="0"/>
  </r>
  <r>
    <n v="54126"/>
    <x v="1"/>
    <n v="18"/>
    <x v="1"/>
    <n v="1"/>
    <n v="7"/>
    <s v="Credit Card"/>
    <s v="Male"/>
    <n v="3"/>
    <n v="4"/>
    <x v="2"/>
    <n v="1"/>
    <x v="0"/>
    <n v="8"/>
    <x v="0"/>
    <n v="13"/>
    <n v="1"/>
    <n v="2"/>
    <n v="3"/>
    <n v="149.36000000000001"/>
    <x v="2"/>
    <x v="1"/>
  </r>
  <r>
    <n v="54127"/>
    <x v="1"/>
    <n v="1"/>
    <x v="1"/>
    <n v="3"/>
    <n v="12"/>
    <s v="Credit Card"/>
    <s v="Male"/>
    <n v="3"/>
    <n v="4"/>
    <x v="2"/>
    <n v="5"/>
    <x v="0"/>
    <n v="3"/>
    <x v="0"/>
    <n v="12"/>
    <n v="2"/>
    <n v="2"/>
    <n v="3"/>
    <n v="148.80000000000001"/>
    <x v="0"/>
    <x v="1"/>
  </r>
  <r>
    <n v="54128"/>
    <x v="1"/>
    <n v="13"/>
    <x v="2"/>
    <n v="1"/>
    <n v="16"/>
    <s v="Debit Card"/>
    <s v="Male"/>
    <n v="3"/>
    <n v="4"/>
    <x v="3"/>
    <n v="1"/>
    <x v="0"/>
    <n v="4"/>
    <x v="1"/>
    <n v="15"/>
    <n v="1"/>
    <n v="2"/>
    <n v="4"/>
    <n v="319.31"/>
    <x v="2"/>
    <x v="2"/>
  </r>
  <r>
    <n v="54129"/>
    <x v="0"/>
    <n v="1"/>
    <x v="2"/>
    <n v="3"/>
    <n v="16"/>
    <s v="E wallet"/>
    <s v="Male"/>
    <n v="3"/>
    <n v="4"/>
    <x v="2"/>
    <n v="5"/>
    <x v="2"/>
    <n v="3"/>
    <x v="1"/>
    <n v="20"/>
    <n v="2"/>
    <n v="2"/>
    <n v="1"/>
    <n v="142.9"/>
    <x v="0"/>
    <x v="1"/>
  </r>
  <r>
    <n v="54130"/>
    <x v="1"/>
    <n v="10"/>
    <x v="0"/>
    <n v="3"/>
    <n v="10"/>
    <s v="Credit Card"/>
    <s v="Female"/>
    <n v="4"/>
    <n v="5"/>
    <x v="4"/>
    <n v="1"/>
    <x v="2"/>
    <n v="2"/>
    <x v="1"/>
    <n v="20"/>
    <n v="4"/>
    <n v="4"/>
    <n v="5"/>
    <n v="201.44"/>
    <x v="1"/>
    <x v="0"/>
  </r>
  <r>
    <n v="54131"/>
    <x v="1"/>
    <n v="10"/>
    <x v="2"/>
    <n v="1"/>
    <n v="11"/>
    <s v="Debit Card"/>
    <s v="Female"/>
    <n v="4"/>
    <n v="4"/>
    <x v="0"/>
    <n v="4"/>
    <x v="2"/>
    <n v="9"/>
    <x v="1"/>
    <n v="14"/>
    <n v="2"/>
    <n v="2"/>
    <n v="3"/>
    <n v="176.31"/>
    <x v="1"/>
    <x v="0"/>
  </r>
  <r>
    <n v="54132"/>
    <x v="1"/>
    <n v="30"/>
    <x v="2"/>
    <n v="1"/>
    <n v="7"/>
    <s v="Debit Card"/>
    <s v="Male"/>
    <n v="3"/>
    <n v="4"/>
    <x v="0"/>
    <n v="3"/>
    <x v="2"/>
    <n v="3"/>
    <x v="1"/>
    <n v="22"/>
    <n v="1"/>
    <n v="2"/>
    <n v="10"/>
    <n v="188.06"/>
    <x v="3"/>
    <x v="0"/>
  </r>
  <r>
    <n v="54133"/>
    <x v="0"/>
    <n v="1"/>
    <x v="0"/>
    <n v="1"/>
    <n v="7"/>
    <s v="Credit Card"/>
    <s v="Male"/>
    <n v="3"/>
    <n v="4"/>
    <x v="2"/>
    <n v="1"/>
    <x v="2"/>
    <n v="11"/>
    <x v="0"/>
    <n v="15"/>
    <n v="3"/>
    <n v="3"/>
    <n v="3"/>
    <n v="172.87"/>
    <x v="0"/>
    <x v="0"/>
  </r>
  <r>
    <n v="54134"/>
    <x v="1"/>
    <n v="16"/>
    <x v="0"/>
    <n v="1"/>
    <n v="9"/>
    <s v="Debit Card"/>
    <s v="Male"/>
    <n v="3"/>
    <n v="4"/>
    <x v="3"/>
    <n v="3"/>
    <x v="2"/>
    <n v="7"/>
    <x v="1"/>
    <n v="15"/>
    <n v="2"/>
    <n v="5"/>
    <n v="15"/>
    <n v="313.8"/>
    <x v="2"/>
    <x v="2"/>
  </r>
  <r>
    <n v="54135"/>
    <x v="0"/>
    <n v="20"/>
    <x v="1"/>
    <n v="1"/>
    <n v="14"/>
    <s v="COD"/>
    <s v="Male"/>
    <n v="4"/>
    <n v="4"/>
    <x v="2"/>
    <n v="3"/>
    <x v="2"/>
    <n v="10"/>
    <x v="1"/>
    <n v="12"/>
    <n v="7"/>
    <n v="10"/>
    <n v="9"/>
    <n v="148.38999999999999"/>
    <x v="2"/>
    <x v="1"/>
  </r>
  <r>
    <n v="54136"/>
    <x v="1"/>
    <n v="15"/>
    <x v="0"/>
    <n v="1"/>
    <n v="35"/>
    <s v="Debit Card"/>
    <s v="Female"/>
    <n v="3"/>
    <n v="5"/>
    <x v="5"/>
    <n v="4"/>
    <x v="2"/>
    <n v="2"/>
    <x v="1"/>
    <n v="24"/>
    <n v="2"/>
    <n v="2"/>
    <n v="11"/>
    <n v="260.7"/>
    <x v="2"/>
    <x v="2"/>
  </r>
  <r>
    <n v="54137"/>
    <x v="1"/>
    <n v="8"/>
    <x v="0"/>
    <n v="3"/>
    <n v="35"/>
    <s v="E wallet"/>
    <s v="Female"/>
    <n v="4"/>
    <n v="5"/>
    <x v="0"/>
    <n v="3"/>
    <x v="2"/>
    <n v="3"/>
    <x v="1"/>
    <n v="22"/>
    <n v="2"/>
    <n v="2"/>
    <n v="8"/>
    <n v="192.12"/>
    <x v="1"/>
    <x v="0"/>
  </r>
  <r>
    <n v="54138"/>
    <x v="1"/>
    <n v="10"/>
    <x v="2"/>
    <n v="3"/>
    <n v="22"/>
    <s v="E wallet"/>
    <s v="Male"/>
    <n v="3"/>
    <n v="6"/>
    <x v="0"/>
    <n v="1"/>
    <x v="2"/>
    <n v="3"/>
    <x v="1"/>
    <n v="25"/>
    <n v="5"/>
    <n v="12"/>
    <n v="12"/>
    <n v="179.06"/>
    <x v="1"/>
    <x v="0"/>
  </r>
  <r>
    <n v="54139"/>
    <x v="1"/>
    <n v="15"/>
    <x v="0"/>
    <n v="3"/>
    <n v="10"/>
    <s v="Debit Card"/>
    <s v="Male"/>
    <n v="3"/>
    <n v="5"/>
    <x v="0"/>
    <n v="4"/>
    <x v="2"/>
    <n v="4"/>
    <x v="1"/>
    <n v="12"/>
    <n v="1"/>
    <n v="2"/>
    <n v="3"/>
    <n v="214.38"/>
    <x v="2"/>
    <x v="0"/>
  </r>
  <r>
    <n v="54140"/>
    <x v="1"/>
    <n v="6"/>
    <x v="1"/>
    <n v="1"/>
    <n v="9"/>
    <s v="COD"/>
    <s v="Male"/>
    <n v="4"/>
    <n v="4"/>
    <x v="2"/>
    <n v="5"/>
    <x v="0"/>
    <n v="3"/>
    <x v="1"/>
    <n v="15"/>
    <n v="2"/>
    <n v="2"/>
    <n v="3"/>
    <n v="149.38999999999999"/>
    <x v="0"/>
    <x v="1"/>
  </r>
  <r>
    <n v="54141"/>
    <x v="1"/>
    <n v="9"/>
    <x v="0"/>
    <n v="2"/>
    <n v="33"/>
    <s v="Debit Card"/>
    <s v="Female"/>
    <n v="3"/>
    <n v="4"/>
    <x v="4"/>
    <n v="1"/>
    <x v="0"/>
    <n v="3"/>
    <x v="0"/>
    <n v="17"/>
    <n v="2"/>
    <n v="2"/>
    <n v="3"/>
    <n v="213.37"/>
    <x v="1"/>
    <x v="0"/>
  </r>
  <r>
    <n v="54142"/>
    <x v="1"/>
    <n v="12"/>
    <x v="0"/>
    <n v="3"/>
    <n v="17"/>
    <s v="Debit Card"/>
    <s v="Female"/>
    <n v="4"/>
    <n v="4"/>
    <x v="0"/>
    <n v="1"/>
    <x v="2"/>
    <n v="3"/>
    <x v="1"/>
    <n v="12"/>
    <n v="1"/>
    <n v="2"/>
    <n v="10"/>
    <n v="178.43"/>
    <x v="1"/>
    <x v="0"/>
  </r>
  <r>
    <n v="54143"/>
    <x v="0"/>
    <n v="14"/>
    <x v="2"/>
    <n v="3"/>
    <n v="7"/>
    <s v="Debit Card"/>
    <s v="Male"/>
    <n v="4"/>
    <n v="4"/>
    <x v="0"/>
    <n v="3"/>
    <x v="2"/>
    <n v="9"/>
    <x v="1"/>
    <n v="13"/>
    <n v="2"/>
    <n v="2"/>
    <n v="2"/>
    <n v="192.28"/>
    <x v="2"/>
    <x v="0"/>
  </r>
  <r>
    <n v="54144"/>
    <x v="1"/>
    <n v="10"/>
    <x v="0"/>
    <n v="3"/>
    <n v="18"/>
    <s v="E wallet"/>
    <s v="Female"/>
    <n v="4"/>
    <n v="5"/>
    <x v="0"/>
    <n v="1"/>
    <x v="2"/>
    <n v="6"/>
    <x v="1"/>
    <n v="14"/>
    <n v="2"/>
    <n v="2"/>
    <n v="1"/>
    <n v="191.52"/>
    <x v="1"/>
    <x v="0"/>
  </r>
  <r>
    <n v="54145"/>
    <x v="1"/>
    <n v="19"/>
    <x v="0"/>
    <n v="3"/>
    <n v="27"/>
    <s v="Debit Card"/>
    <s v="Female"/>
    <n v="3"/>
    <n v="4"/>
    <x v="0"/>
    <n v="3"/>
    <x v="0"/>
    <n v="10"/>
    <x v="1"/>
    <n v="16"/>
    <n v="2"/>
    <n v="2"/>
    <n v="2"/>
    <n v="173.5"/>
    <x v="2"/>
    <x v="0"/>
  </r>
  <r>
    <n v="54146"/>
    <x v="1"/>
    <n v="14"/>
    <x v="0"/>
    <n v="1"/>
    <n v="9"/>
    <s v="Debit Card"/>
    <s v="Male"/>
    <n v="3"/>
    <n v="5"/>
    <x v="2"/>
    <n v="3"/>
    <x v="0"/>
    <n v="4"/>
    <x v="1"/>
    <n v="15"/>
    <n v="1"/>
    <n v="3"/>
    <n v="3"/>
    <n v="153.09"/>
    <x v="2"/>
    <x v="0"/>
  </r>
  <r>
    <n v="54147"/>
    <x v="1"/>
    <n v="9"/>
    <x v="2"/>
    <n v="1"/>
    <n v="25"/>
    <s v="Debit Card"/>
    <s v="Male"/>
    <n v="4"/>
    <n v="4"/>
    <x v="0"/>
    <n v="3"/>
    <x v="2"/>
    <n v="3"/>
    <x v="0"/>
    <n v="15"/>
    <n v="2"/>
    <n v="2"/>
    <n v="3"/>
    <n v="181.89"/>
    <x v="1"/>
    <x v="0"/>
  </r>
  <r>
    <n v="54148"/>
    <x v="1"/>
    <n v="14"/>
    <x v="1"/>
    <n v="1"/>
    <n v="9"/>
    <s v="Credit Card"/>
    <s v="Female"/>
    <n v="4"/>
    <n v="4"/>
    <x v="2"/>
    <n v="3"/>
    <x v="2"/>
    <n v="4"/>
    <x v="1"/>
    <n v="15"/>
    <n v="2"/>
    <n v="2"/>
    <n v="3"/>
    <n v="145.01"/>
    <x v="2"/>
    <x v="1"/>
  </r>
  <r>
    <n v="54149"/>
    <x v="1"/>
    <n v="9"/>
    <x v="0"/>
    <n v="1"/>
    <n v="7"/>
    <s v="Debit Card"/>
    <s v="Female"/>
    <n v="4"/>
    <n v="6"/>
    <x v="2"/>
    <n v="1"/>
    <x v="2"/>
    <n v="3"/>
    <x v="1"/>
    <n v="13"/>
    <n v="1"/>
    <n v="2"/>
    <n v="2"/>
    <n v="154.77000000000001"/>
    <x v="1"/>
    <x v="0"/>
  </r>
  <r>
    <n v="54150"/>
    <x v="1"/>
    <n v="3"/>
    <x v="0"/>
    <n v="1"/>
    <n v="20"/>
    <s v="UPI"/>
    <s v="Male"/>
    <n v="3"/>
    <n v="5"/>
    <x v="0"/>
    <n v="4"/>
    <x v="2"/>
    <n v="6"/>
    <x v="0"/>
    <n v="14"/>
    <n v="2"/>
    <n v="2"/>
    <n v="4"/>
    <n v="165.25"/>
    <x v="0"/>
    <x v="0"/>
  </r>
  <r>
    <n v="54151"/>
    <x v="1"/>
    <n v="3"/>
    <x v="0"/>
    <n v="1"/>
    <n v="35"/>
    <s v="Credit Card"/>
    <s v="Female"/>
    <n v="4"/>
    <n v="5"/>
    <x v="2"/>
    <n v="5"/>
    <x v="0"/>
    <n v="3"/>
    <x v="1"/>
    <n v="15"/>
    <n v="1"/>
    <n v="2"/>
    <n v="5"/>
    <n v="162.85"/>
    <x v="0"/>
    <x v="0"/>
  </r>
  <r>
    <n v="54152"/>
    <x v="0"/>
    <n v="14"/>
    <x v="0"/>
    <n v="3"/>
    <n v="35"/>
    <s v="E wallet"/>
    <s v="Male"/>
    <n v="3"/>
    <n v="5"/>
    <x v="4"/>
    <n v="5"/>
    <x v="2"/>
    <n v="6"/>
    <x v="0"/>
    <n v="14"/>
    <n v="1"/>
    <n v="2"/>
    <n v="1"/>
    <n v="233.54000000000002"/>
    <x v="2"/>
    <x v="0"/>
  </r>
  <r>
    <n v="54153"/>
    <x v="1"/>
    <n v="13"/>
    <x v="0"/>
    <n v="3"/>
    <n v="31"/>
    <s v="E wallet"/>
    <s v="Female"/>
    <n v="3"/>
    <n v="5"/>
    <x v="5"/>
    <n v="1"/>
    <x v="2"/>
    <n v="2"/>
    <x v="1"/>
    <n v="12"/>
    <n v="2"/>
    <n v="2"/>
    <n v="7"/>
    <n v="245.31"/>
    <x v="2"/>
    <x v="0"/>
  </r>
  <r>
    <n v="54154"/>
    <x v="1"/>
    <n v="5"/>
    <x v="2"/>
    <n v="1"/>
    <n v="12"/>
    <s v="Credit Card"/>
    <s v="Male"/>
    <n v="4"/>
    <n v="4"/>
    <x v="0"/>
    <n v="5"/>
    <x v="0"/>
    <n v="2"/>
    <x v="1"/>
    <n v="20"/>
    <n v="1"/>
    <n v="2"/>
    <n v="3"/>
    <n v="224.36"/>
    <x v="0"/>
    <x v="0"/>
  </r>
  <r>
    <n v="54155"/>
    <x v="1"/>
    <n v="1"/>
    <x v="0"/>
    <n v="3"/>
    <n v="12"/>
    <s v="UPI"/>
    <s v="Female"/>
    <n v="2"/>
    <n v="5"/>
    <x v="2"/>
    <n v="3"/>
    <x v="0"/>
    <n v="2"/>
    <x v="1"/>
    <n v="19"/>
    <n v="1"/>
    <n v="2"/>
    <n v="1"/>
    <n v="154.66"/>
    <x v="0"/>
    <x v="0"/>
  </r>
  <r>
    <n v="54156"/>
    <x v="1"/>
    <n v="10"/>
    <x v="2"/>
    <n v="1"/>
    <n v="30"/>
    <s v="Credit Card"/>
    <s v="Male"/>
    <n v="3"/>
    <n v="2"/>
    <x v="0"/>
    <n v="1"/>
    <x v="2"/>
    <n v="6"/>
    <x v="1"/>
    <n v="18"/>
    <n v="1"/>
    <n v="2"/>
    <n v="4"/>
    <n v="150.71"/>
    <x v="1"/>
    <x v="0"/>
  </r>
  <r>
    <n v="54157"/>
    <x v="1"/>
    <n v="13"/>
    <x v="0"/>
    <n v="1"/>
    <n v="13"/>
    <s v="Credit Card"/>
    <s v="Male"/>
    <n v="3"/>
    <n v="5"/>
    <x v="4"/>
    <n v="5"/>
    <x v="2"/>
    <n v="6"/>
    <x v="1"/>
    <n v="16"/>
    <n v="2"/>
    <n v="2"/>
    <n v="3"/>
    <n v="224.91"/>
    <x v="2"/>
    <x v="0"/>
  </r>
  <r>
    <n v="54158"/>
    <x v="1"/>
    <n v="1"/>
    <x v="0"/>
    <n v="1"/>
    <n v="11"/>
    <s v="Debit Card"/>
    <s v="Male"/>
    <n v="3"/>
    <n v="2"/>
    <x v="0"/>
    <n v="4"/>
    <x v="2"/>
    <n v="3"/>
    <x v="0"/>
    <n v="21"/>
    <n v="2"/>
    <n v="2"/>
    <n v="4"/>
    <n v="186.42"/>
    <x v="0"/>
    <x v="0"/>
  </r>
  <r>
    <n v="54159"/>
    <x v="1"/>
    <n v="23"/>
    <x v="2"/>
    <n v="3"/>
    <n v="9"/>
    <s v="Credit Card"/>
    <s v="Male"/>
    <n v="4"/>
    <n v="5"/>
    <x v="0"/>
    <n v="4"/>
    <x v="2"/>
    <n v="4"/>
    <x v="1"/>
    <n v="15"/>
    <n v="2"/>
    <n v="2"/>
    <n v="9"/>
    <n v="178.9"/>
    <x v="2"/>
    <x v="0"/>
  </r>
  <r>
    <n v="54160"/>
    <x v="1"/>
    <n v="8"/>
    <x v="0"/>
    <n v="1"/>
    <n v="15"/>
    <s v="Credit Card"/>
    <s v="Male"/>
    <n v="3"/>
    <n v="2"/>
    <x v="0"/>
    <n v="3"/>
    <x v="2"/>
    <n v="4"/>
    <x v="1"/>
    <n v="13"/>
    <n v="1"/>
    <n v="2"/>
    <n v="3"/>
    <n v="169.04"/>
    <x v="1"/>
    <x v="0"/>
  </r>
  <r>
    <n v="54161"/>
    <x v="0"/>
    <n v="5"/>
    <x v="0"/>
    <n v="3"/>
    <n v="7"/>
    <s v="Debit Card"/>
    <s v="Female"/>
    <n v="4"/>
    <n v="4"/>
    <x v="0"/>
    <n v="1"/>
    <x v="0"/>
    <n v="10"/>
    <x v="0"/>
    <n v="12"/>
    <n v="1"/>
    <n v="2"/>
    <n v="6"/>
    <n v="184.93"/>
    <x v="0"/>
    <x v="0"/>
  </r>
  <r>
    <n v="54162"/>
    <x v="1"/>
    <n v="23"/>
    <x v="2"/>
    <n v="1"/>
    <n v="15"/>
    <s v="Debit Card"/>
    <s v="Male"/>
    <n v="4"/>
    <n v="5"/>
    <x v="0"/>
    <n v="4"/>
    <x v="2"/>
    <n v="3"/>
    <x v="1"/>
    <n v="24"/>
    <n v="1"/>
    <n v="2"/>
    <n v="8"/>
    <n v="176.3"/>
    <x v="2"/>
    <x v="0"/>
  </r>
  <r>
    <n v="54163"/>
    <x v="0"/>
    <n v="1"/>
    <x v="1"/>
    <n v="1"/>
    <n v="9"/>
    <s v="UPI"/>
    <s v="Male"/>
    <n v="4"/>
    <n v="5"/>
    <x v="2"/>
    <n v="3"/>
    <x v="0"/>
    <n v="8"/>
    <x v="0"/>
    <n v="16"/>
    <n v="1"/>
    <n v="2"/>
    <n v="1"/>
    <n v="145.9"/>
    <x v="0"/>
    <x v="1"/>
  </r>
  <r>
    <n v="54164"/>
    <x v="1"/>
    <n v="7"/>
    <x v="2"/>
    <n v="1"/>
    <n v="10"/>
    <s v="Debit Card"/>
    <s v="Female"/>
    <n v="3"/>
    <n v="4"/>
    <x v="2"/>
    <n v="3"/>
    <x v="2"/>
    <n v="3"/>
    <x v="0"/>
    <n v="12"/>
    <n v="3"/>
    <n v="4"/>
    <n v="1"/>
    <n v="154.09"/>
    <x v="1"/>
    <x v="0"/>
  </r>
  <r>
    <n v="54165"/>
    <x v="1"/>
    <n v="1"/>
    <x v="0"/>
    <n v="1"/>
    <n v="9"/>
    <s v="Credit Card"/>
    <s v="Male"/>
    <n v="3"/>
    <n v="4"/>
    <x v="2"/>
    <n v="4"/>
    <x v="2"/>
    <n v="11"/>
    <x v="1"/>
    <n v="13"/>
    <n v="2"/>
    <n v="3"/>
    <n v="3"/>
    <n v="159.68"/>
    <x v="0"/>
    <x v="0"/>
  </r>
  <r>
    <n v="54166"/>
    <x v="1"/>
    <n v="6"/>
    <x v="2"/>
    <n v="1"/>
    <n v="9"/>
    <s v="Debit Card"/>
    <s v="Male"/>
    <n v="4"/>
    <n v="4"/>
    <x v="2"/>
    <n v="1"/>
    <x v="0"/>
    <n v="2"/>
    <x v="1"/>
    <n v="14"/>
    <n v="2"/>
    <n v="4"/>
    <n v="7"/>
    <n v="155.68"/>
    <x v="0"/>
    <x v="0"/>
  </r>
  <r>
    <n v="54167"/>
    <x v="1"/>
    <n v="31"/>
    <x v="0"/>
    <n v="1"/>
    <n v="10"/>
    <s v="Credit Card"/>
    <s v="Female"/>
    <n v="3"/>
    <n v="2"/>
    <x v="2"/>
    <n v="5"/>
    <x v="2"/>
    <n v="6"/>
    <x v="0"/>
    <n v="21"/>
    <n v="1"/>
    <n v="2"/>
    <n v="1"/>
    <n v="151.69999999999999"/>
    <x v="3"/>
    <x v="0"/>
  </r>
  <r>
    <n v="54168"/>
    <x v="1"/>
    <n v="4"/>
    <x v="0"/>
    <n v="1"/>
    <n v="31"/>
    <s v="Debit Card"/>
    <s v="Male"/>
    <n v="4"/>
    <n v="4"/>
    <x v="2"/>
    <n v="3"/>
    <x v="2"/>
    <n v="3"/>
    <x v="1"/>
    <n v="23"/>
    <n v="2"/>
    <n v="2"/>
    <n v="1"/>
    <n v="151.93"/>
    <x v="0"/>
    <x v="0"/>
  </r>
  <r>
    <n v="54169"/>
    <x v="1"/>
    <n v="12"/>
    <x v="2"/>
    <n v="1"/>
    <n v="30"/>
    <s v="Debit Card"/>
    <s v="Male"/>
    <n v="3"/>
    <n v="5"/>
    <x v="4"/>
    <n v="3"/>
    <x v="0"/>
    <n v="2"/>
    <x v="1"/>
    <n v="22"/>
    <n v="2"/>
    <n v="2"/>
    <n v="3"/>
    <n v="220.26"/>
    <x v="1"/>
    <x v="0"/>
  </r>
  <r>
    <n v="54170"/>
    <x v="1"/>
    <n v="10"/>
    <x v="0"/>
    <n v="1"/>
    <n v="34"/>
    <s v="Credit Card"/>
    <s v="Male"/>
    <n v="4"/>
    <n v="4"/>
    <x v="0"/>
    <n v="3"/>
    <x v="2"/>
    <n v="8"/>
    <x v="1"/>
    <n v="14"/>
    <n v="1"/>
    <n v="8"/>
    <n v="8"/>
    <n v="177.37"/>
    <x v="1"/>
    <x v="0"/>
  </r>
  <r>
    <n v="54171"/>
    <x v="1"/>
    <n v="9"/>
    <x v="1"/>
    <n v="1"/>
    <n v="23"/>
    <s v="Credit Card"/>
    <s v="Male"/>
    <n v="3"/>
    <n v="2"/>
    <x v="2"/>
    <n v="4"/>
    <x v="2"/>
    <n v="2"/>
    <x v="1"/>
    <n v="14"/>
    <n v="2"/>
    <n v="2"/>
    <n v="4"/>
    <n v="149.26"/>
    <x v="1"/>
    <x v="1"/>
  </r>
  <r>
    <n v="54172"/>
    <x v="1"/>
    <n v="3"/>
    <x v="0"/>
    <n v="1"/>
    <n v="22"/>
    <s v="Debit Card"/>
    <s v="Female"/>
    <n v="3"/>
    <n v="5"/>
    <x v="0"/>
    <n v="3"/>
    <x v="0"/>
    <n v="2"/>
    <x v="0"/>
    <n v="13"/>
    <n v="2"/>
    <n v="2"/>
    <n v="9"/>
    <n v="166.93"/>
    <x v="0"/>
    <x v="0"/>
  </r>
  <r>
    <n v="54173"/>
    <x v="1"/>
    <n v="5"/>
    <x v="0"/>
    <n v="1"/>
    <n v="33"/>
    <s v="Debit Card"/>
    <s v="Male"/>
    <n v="3"/>
    <n v="4"/>
    <x v="2"/>
    <n v="3"/>
    <x v="2"/>
    <n v="3"/>
    <x v="1"/>
    <n v="18"/>
    <n v="4"/>
    <n v="5"/>
    <n v="4"/>
    <n v="154.11000000000001"/>
    <x v="0"/>
    <x v="0"/>
  </r>
  <r>
    <n v="54174"/>
    <x v="1"/>
    <n v="8"/>
    <x v="0"/>
    <n v="1"/>
    <n v="26"/>
    <s v="Credit Card"/>
    <s v="Male"/>
    <n v="4"/>
    <n v="4"/>
    <x v="2"/>
    <n v="1"/>
    <x v="2"/>
    <n v="2"/>
    <x v="1"/>
    <n v="12"/>
    <n v="1"/>
    <n v="2"/>
    <n v="3"/>
    <n v="151.61000000000001"/>
    <x v="1"/>
    <x v="0"/>
  </r>
  <r>
    <n v="54175"/>
    <x v="0"/>
    <n v="1"/>
    <x v="1"/>
    <n v="1"/>
    <n v="31"/>
    <s v="Debit Card"/>
    <s v="Male"/>
    <n v="3"/>
    <n v="5"/>
    <x v="2"/>
    <n v="3"/>
    <x v="0"/>
    <n v="7"/>
    <x v="0"/>
    <n v="15"/>
    <n v="1"/>
    <n v="2"/>
    <n v="4"/>
    <n v="145.28"/>
    <x v="0"/>
    <x v="1"/>
  </r>
  <r>
    <n v="54176"/>
    <x v="1"/>
    <n v="3"/>
    <x v="0"/>
    <n v="1"/>
    <n v="28"/>
    <s v="Debit Card"/>
    <s v="Female"/>
    <n v="3"/>
    <n v="2"/>
    <x v="4"/>
    <n v="5"/>
    <x v="2"/>
    <n v="3"/>
    <x v="1"/>
    <n v="12"/>
    <n v="7"/>
    <n v="9"/>
    <n v="3"/>
    <n v="224.8"/>
    <x v="0"/>
    <x v="0"/>
  </r>
  <r>
    <n v="54177"/>
    <x v="1"/>
    <n v="6"/>
    <x v="0"/>
    <n v="1"/>
    <n v="12"/>
    <s v="Debit Card"/>
    <s v="Male"/>
    <n v="4"/>
    <n v="2"/>
    <x v="2"/>
    <n v="4"/>
    <x v="2"/>
    <n v="2"/>
    <x v="0"/>
    <n v="13"/>
    <n v="2"/>
    <n v="2"/>
    <n v="6"/>
    <n v="157.97999999999999"/>
    <x v="0"/>
    <x v="0"/>
  </r>
  <r>
    <n v="54178"/>
    <x v="1"/>
    <n v="1"/>
    <x v="2"/>
    <n v="1"/>
    <n v="23"/>
    <s v="Credit Card"/>
    <s v="Male"/>
    <n v="4"/>
    <n v="2"/>
    <x v="2"/>
    <n v="1"/>
    <x v="2"/>
    <n v="3"/>
    <x v="0"/>
    <n v="14"/>
    <n v="1"/>
    <n v="2"/>
    <n v="1"/>
    <n v="154.35"/>
    <x v="0"/>
    <x v="0"/>
  </r>
  <r>
    <n v="54179"/>
    <x v="1"/>
    <n v="27"/>
    <x v="0"/>
    <n v="3"/>
    <n v="9"/>
    <s v="Debit Card"/>
    <s v="Female"/>
    <n v="4"/>
    <n v="5"/>
    <x v="5"/>
    <n v="1"/>
    <x v="2"/>
    <n v="4"/>
    <x v="1"/>
    <n v="17"/>
    <n v="1"/>
    <n v="4"/>
    <n v="8"/>
    <n v="279.27"/>
    <x v="3"/>
    <x v="2"/>
  </r>
  <r>
    <n v="54180"/>
    <x v="1"/>
    <n v="12"/>
    <x v="0"/>
    <n v="1"/>
    <n v="9"/>
    <s v="Debit Card"/>
    <s v="Male"/>
    <n v="3"/>
    <n v="4"/>
    <x v="2"/>
    <n v="1"/>
    <x v="0"/>
    <n v="7"/>
    <x v="0"/>
    <n v="12"/>
    <n v="1"/>
    <n v="2"/>
    <n v="3"/>
    <n v="164.44"/>
    <x v="1"/>
    <x v="0"/>
  </r>
  <r>
    <n v="54181"/>
    <x v="1"/>
    <n v="1"/>
    <x v="2"/>
    <n v="1"/>
    <n v="18"/>
    <s v="UPI"/>
    <s v="Female"/>
    <n v="4"/>
    <n v="2"/>
    <x v="0"/>
    <n v="3"/>
    <x v="2"/>
    <n v="2"/>
    <x v="1"/>
    <n v="19"/>
    <n v="1"/>
    <n v="2"/>
    <n v="4"/>
    <n v="165.11"/>
    <x v="0"/>
    <x v="0"/>
  </r>
  <r>
    <n v="54182"/>
    <x v="0"/>
    <n v="1"/>
    <x v="0"/>
    <n v="3"/>
    <n v="16"/>
    <s v="Debit Card"/>
    <s v="Male"/>
    <n v="3"/>
    <n v="5"/>
    <x v="2"/>
    <n v="5"/>
    <x v="0"/>
    <n v="9"/>
    <x v="1"/>
    <n v="24"/>
    <n v="1"/>
    <n v="2"/>
    <n v="4"/>
    <n v="159.07"/>
    <x v="0"/>
    <x v="0"/>
  </r>
  <r>
    <n v="54183"/>
    <x v="1"/>
    <n v="8"/>
    <x v="0"/>
    <n v="1"/>
    <n v="14"/>
    <s v="Debit Card"/>
    <s v="Female"/>
    <n v="3"/>
    <n v="4"/>
    <x v="4"/>
    <n v="4"/>
    <x v="0"/>
    <n v="2"/>
    <x v="1"/>
    <n v="12"/>
    <n v="1"/>
    <n v="2"/>
    <n v="12"/>
    <n v="244.94"/>
    <x v="1"/>
    <x v="0"/>
  </r>
  <r>
    <n v="54184"/>
    <x v="1"/>
    <n v="1"/>
    <x v="1"/>
    <n v="1"/>
    <n v="22"/>
    <s v="Debit Card"/>
    <s v="Male"/>
    <n v="4"/>
    <n v="4"/>
    <x v="2"/>
    <n v="1"/>
    <x v="0"/>
    <n v="3"/>
    <x v="1"/>
    <n v="15"/>
    <n v="2"/>
    <n v="2"/>
    <n v="1"/>
    <n v="137.32"/>
    <x v="0"/>
    <x v="1"/>
  </r>
  <r>
    <n v="54185"/>
    <x v="0"/>
    <n v="1"/>
    <x v="0"/>
    <n v="1"/>
    <n v="13"/>
    <s v="Credit Card"/>
    <s v="Male"/>
    <n v="3"/>
    <n v="4"/>
    <x v="2"/>
    <n v="5"/>
    <x v="0"/>
    <n v="4"/>
    <x v="1"/>
    <n v="12"/>
    <n v="1"/>
    <n v="2"/>
    <n v="4"/>
    <n v="154.6"/>
    <x v="0"/>
    <x v="0"/>
  </r>
  <r>
    <n v="54186"/>
    <x v="1"/>
    <n v="27"/>
    <x v="0"/>
    <n v="1"/>
    <n v="12"/>
    <s v="UPI"/>
    <s v="Female"/>
    <n v="3"/>
    <n v="4"/>
    <x v="3"/>
    <n v="3"/>
    <x v="2"/>
    <n v="6"/>
    <x v="1"/>
    <n v="15"/>
    <n v="2"/>
    <n v="5"/>
    <n v="9"/>
    <n v="315.94"/>
    <x v="3"/>
    <x v="2"/>
  </r>
  <r>
    <n v="54187"/>
    <x v="0"/>
    <n v="1"/>
    <x v="2"/>
    <n v="1"/>
    <n v="23"/>
    <s v="Debit Card"/>
    <s v="Female"/>
    <n v="4"/>
    <n v="6"/>
    <x v="2"/>
    <n v="5"/>
    <x v="0"/>
    <n v="3"/>
    <x v="0"/>
    <n v="23"/>
    <n v="1"/>
    <n v="7"/>
    <n v="8"/>
    <n v="164.19"/>
    <x v="0"/>
    <x v="0"/>
  </r>
  <r>
    <n v="54188"/>
    <x v="1"/>
    <n v="16"/>
    <x v="0"/>
    <n v="3"/>
    <n v="15"/>
    <s v="E wallet"/>
    <s v="Male"/>
    <n v="3"/>
    <n v="4"/>
    <x v="0"/>
    <n v="4"/>
    <x v="2"/>
    <n v="2"/>
    <x v="1"/>
    <n v="12"/>
    <n v="3"/>
    <n v="5"/>
    <n v="3"/>
    <n v="193.25"/>
    <x v="2"/>
    <x v="0"/>
  </r>
  <r>
    <n v="54189"/>
    <x v="1"/>
    <n v="18"/>
    <x v="0"/>
    <n v="1"/>
    <n v="14"/>
    <s v="Credit Card"/>
    <s v="Female"/>
    <n v="3"/>
    <n v="5"/>
    <x v="4"/>
    <n v="1"/>
    <x v="2"/>
    <n v="5"/>
    <x v="1"/>
    <n v="15"/>
    <n v="1"/>
    <n v="6"/>
    <n v="3"/>
    <n v="227.48"/>
    <x v="2"/>
    <x v="0"/>
  </r>
  <r>
    <n v="54190"/>
    <x v="1"/>
    <n v="20"/>
    <x v="0"/>
    <n v="3"/>
    <n v="9"/>
    <s v="E wallet"/>
    <s v="Female"/>
    <n v="3"/>
    <n v="4"/>
    <x v="3"/>
    <n v="5"/>
    <x v="0"/>
    <n v="5"/>
    <x v="1"/>
    <n v="15"/>
    <n v="3"/>
    <n v="3"/>
    <n v="2"/>
    <n v="314.47000000000003"/>
    <x v="2"/>
    <x v="2"/>
  </r>
  <r>
    <n v="54191"/>
    <x v="1"/>
    <n v="7"/>
    <x v="0"/>
    <n v="1"/>
    <n v="9"/>
    <s v="Credit Card"/>
    <s v="Male"/>
    <n v="4"/>
    <n v="4"/>
    <x v="2"/>
    <n v="1"/>
    <x v="0"/>
    <n v="6"/>
    <x v="1"/>
    <n v="12"/>
    <n v="1"/>
    <n v="2"/>
    <n v="1"/>
    <n v="149.96"/>
    <x v="1"/>
    <x v="1"/>
  </r>
  <r>
    <n v="54192"/>
    <x v="1"/>
    <n v="18"/>
    <x v="0"/>
    <n v="1"/>
    <n v="17"/>
    <s v="UPI"/>
    <s v="Male"/>
    <n v="3"/>
    <n v="4"/>
    <x v="0"/>
    <n v="1"/>
    <x v="2"/>
    <n v="4"/>
    <x v="0"/>
    <n v="14"/>
    <n v="1"/>
    <n v="2"/>
    <n v="4"/>
    <n v="189.65"/>
    <x v="2"/>
    <x v="0"/>
  </r>
  <r>
    <n v="54193"/>
    <x v="1"/>
    <n v="4"/>
    <x v="1"/>
    <n v="1"/>
    <n v="16"/>
    <s v="Credit Card"/>
    <s v="Male"/>
    <n v="3"/>
    <n v="5"/>
    <x v="2"/>
    <n v="3"/>
    <x v="0"/>
    <n v="3"/>
    <x v="1"/>
    <n v="14"/>
    <n v="1"/>
    <n v="2"/>
    <n v="9"/>
    <n v="147.06"/>
    <x v="0"/>
    <x v="1"/>
  </r>
  <r>
    <n v="54194"/>
    <x v="0"/>
    <n v="3"/>
    <x v="1"/>
    <n v="3"/>
    <n v="12"/>
    <s v="COD"/>
    <s v="Male"/>
    <n v="3"/>
    <n v="4"/>
    <x v="0"/>
    <n v="1"/>
    <x v="2"/>
    <n v="5"/>
    <x v="1"/>
    <n v="15"/>
    <n v="1"/>
    <n v="2"/>
    <n v="1"/>
    <n v="145.86000000000001"/>
    <x v="0"/>
    <x v="1"/>
  </r>
  <r>
    <n v="54195"/>
    <x v="0"/>
    <n v="1"/>
    <x v="1"/>
    <n v="1"/>
    <n v="7"/>
    <s v="Credit Card"/>
    <s v="Male"/>
    <n v="4"/>
    <n v="4"/>
    <x v="2"/>
    <n v="1"/>
    <x v="2"/>
    <n v="4"/>
    <x v="0"/>
    <n v="17"/>
    <n v="1"/>
    <n v="3"/>
    <n v="1"/>
    <n v="147.93"/>
    <x v="0"/>
    <x v="1"/>
  </r>
  <r>
    <n v="54196"/>
    <x v="1"/>
    <n v="17"/>
    <x v="0"/>
    <n v="1"/>
    <n v="9"/>
    <s v="Credit Card"/>
    <s v="Female"/>
    <n v="4"/>
    <n v="2"/>
    <x v="2"/>
    <n v="3"/>
    <x v="2"/>
    <n v="3"/>
    <x v="1"/>
    <n v="13"/>
    <n v="2"/>
    <n v="2"/>
    <n v="5"/>
    <n v="151.44999999999999"/>
    <x v="2"/>
    <x v="0"/>
  </r>
  <r>
    <n v="54197"/>
    <x v="0"/>
    <n v="14"/>
    <x v="0"/>
    <n v="3"/>
    <n v="10"/>
    <s v="E wallet"/>
    <s v="Male"/>
    <n v="3"/>
    <n v="5"/>
    <x v="2"/>
    <n v="3"/>
    <x v="2"/>
    <n v="3"/>
    <x v="0"/>
    <n v="15"/>
    <n v="2"/>
    <n v="2"/>
    <n v="3"/>
    <n v="151.83000000000001"/>
    <x v="2"/>
    <x v="0"/>
  </r>
  <r>
    <n v="54198"/>
    <x v="1"/>
    <n v="9"/>
    <x v="1"/>
    <n v="3"/>
    <n v="9"/>
    <s v="E wallet"/>
    <s v="Female"/>
    <n v="4"/>
    <n v="4"/>
    <x v="2"/>
    <n v="1"/>
    <x v="2"/>
    <n v="3"/>
    <x v="1"/>
    <n v="14"/>
    <n v="3"/>
    <n v="3"/>
    <n v="3"/>
    <n v="145.13999999999999"/>
    <x v="1"/>
    <x v="1"/>
  </r>
  <r>
    <n v="54199"/>
    <x v="1"/>
    <n v="10"/>
    <x v="0"/>
    <n v="1"/>
    <n v="12"/>
    <s v="Debit Card"/>
    <s v="Female"/>
    <n v="3"/>
    <n v="5"/>
    <x v="2"/>
    <n v="5"/>
    <x v="2"/>
    <n v="11"/>
    <x v="0"/>
    <n v="15"/>
    <n v="2"/>
    <n v="2"/>
    <n v="1"/>
    <n v="159.19"/>
    <x v="1"/>
    <x v="0"/>
  </r>
  <r>
    <n v="54200"/>
    <x v="1"/>
    <n v="7"/>
    <x v="2"/>
    <n v="3"/>
    <n v="7"/>
    <s v="Debit Card"/>
    <s v="Female"/>
    <n v="3"/>
    <n v="2"/>
    <x v="0"/>
    <n v="5"/>
    <x v="2"/>
    <n v="4"/>
    <x v="1"/>
    <n v="20"/>
    <n v="1"/>
    <n v="2"/>
    <n v="4"/>
    <n v="178.76"/>
    <x v="1"/>
    <x v="0"/>
  </r>
  <r>
    <n v="54201"/>
    <x v="1"/>
    <n v="9"/>
    <x v="1"/>
    <n v="1"/>
    <n v="11"/>
    <s v="UPI"/>
    <s v="Male"/>
    <n v="4"/>
    <n v="4"/>
    <x v="2"/>
    <n v="1"/>
    <x v="2"/>
    <n v="3"/>
    <x v="1"/>
    <n v="13"/>
    <n v="2"/>
    <n v="2"/>
    <n v="1"/>
    <n v="144.51"/>
    <x v="1"/>
    <x v="1"/>
  </r>
  <r>
    <n v="54202"/>
    <x v="1"/>
    <n v="1"/>
    <x v="1"/>
    <n v="1"/>
    <n v="9"/>
    <s v="Debit Card"/>
    <s v="Female"/>
    <n v="3"/>
    <n v="4"/>
    <x v="2"/>
    <n v="5"/>
    <x v="2"/>
    <n v="3"/>
    <x v="1"/>
    <n v="14"/>
    <n v="2"/>
    <n v="2"/>
    <n v="1"/>
    <n v="148.41"/>
    <x v="0"/>
    <x v="1"/>
  </r>
  <r>
    <n v="54203"/>
    <x v="0"/>
    <n v="1"/>
    <x v="1"/>
    <n v="1"/>
    <n v="32"/>
    <s v="Debit Card"/>
    <s v="Male"/>
    <n v="3"/>
    <n v="6"/>
    <x v="2"/>
    <n v="3"/>
    <x v="0"/>
    <n v="3"/>
    <x v="1"/>
    <n v="13"/>
    <n v="1"/>
    <n v="2"/>
    <n v="2"/>
    <n v="147.93"/>
    <x v="0"/>
    <x v="1"/>
  </r>
  <r>
    <n v="54204"/>
    <x v="1"/>
    <n v="1"/>
    <x v="2"/>
    <n v="3"/>
    <n v="15"/>
    <s v="Debit Card"/>
    <s v="Male"/>
    <n v="3"/>
    <n v="4"/>
    <x v="4"/>
    <n v="3"/>
    <x v="0"/>
    <n v="3"/>
    <x v="1"/>
    <n v="16"/>
    <n v="2"/>
    <n v="2"/>
    <n v="3"/>
    <n v="212.26"/>
    <x v="0"/>
    <x v="0"/>
  </r>
  <r>
    <n v="54205"/>
    <x v="1"/>
    <n v="4"/>
    <x v="2"/>
    <n v="1"/>
    <n v="7"/>
    <s v="Credit Card"/>
    <s v="Female"/>
    <n v="3"/>
    <n v="4"/>
    <x v="0"/>
    <n v="1"/>
    <x v="0"/>
    <n v="3"/>
    <x v="1"/>
    <n v="24"/>
    <n v="2"/>
    <n v="4"/>
    <n v="8"/>
    <n v="165.11"/>
    <x v="0"/>
    <x v="0"/>
  </r>
  <r>
    <n v="54206"/>
    <x v="0"/>
    <n v="5"/>
    <x v="0"/>
    <n v="1"/>
    <n v="19"/>
    <s v="Cash on Delivery"/>
    <s v="Female"/>
    <n v="3"/>
    <n v="4"/>
    <x v="3"/>
    <n v="3"/>
    <x v="2"/>
    <n v="3"/>
    <x v="1"/>
    <n v="15"/>
    <n v="2"/>
    <n v="16"/>
    <n v="9"/>
    <n v="320.45"/>
    <x v="0"/>
    <x v="2"/>
  </r>
  <r>
    <n v="54207"/>
    <x v="1"/>
    <n v="8"/>
    <x v="2"/>
    <n v="3"/>
    <n v="30"/>
    <s v="E wallet"/>
    <s v="Male"/>
    <n v="4"/>
    <n v="4"/>
    <x v="0"/>
    <n v="3"/>
    <x v="0"/>
    <n v="2"/>
    <x v="1"/>
    <n v="21"/>
    <n v="1"/>
    <n v="9"/>
    <n v="8"/>
    <n v="170.68"/>
    <x v="1"/>
    <x v="0"/>
  </r>
  <r>
    <n v="54208"/>
    <x v="1"/>
    <n v="11"/>
    <x v="0"/>
    <n v="1"/>
    <n v="26"/>
    <s v="Debit Card"/>
    <s v="Male"/>
    <n v="4"/>
    <n v="4"/>
    <x v="2"/>
    <n v="4"/>
    <x v="2"/>
    <n v="6"/>
    <x v="1"/>
    <n v="22"/>
    <n v="1"/>
    <n v="2"/>
    <n v="1"/>
    <n v="155.22"/>
    <x v="1"/>
    <x v="0"/>
  </r>
  <r>
    <n v="54209"/>
    <x v="1"/>
    <n v="20"/>
    <x v="2"/>
    <n v="3"/>
    <n v="12"/>
    <s v="E wallet"/>
    <s v="Male"/>
    <n v="4"/>
    <n v="4"/>
    <x v="0"/>
    <n v="1"/>
    <x v="0"/>
    <n v="6"/>
    <x v="0"/>
    <n v="22"/>
    <n v="2"/>
    <n v="2"/>
    <n v="9"/>
    <n v="182.72"/>
    <x v="2"/>
    <x v="0"/>
  </r>
  <r>
    <n v="54210"/>
    <x v="1"/>
    <n v="9"/>
    <x v="1"/>
    <n v="1"/>
    <n v="15"/>
    <s v="Debit Card"/>
    <s v="Male"/>
    <n v="3"/>
    <n v="2"/>
    <x v="2"/>
    <n v="1"/>
    <x v="2"/>
    <n v="3"/>
    <x v="1"/>
    <n v="20"/>
    <n v="2"/>
    <n v="2"/>
    <n v="2"/>
    <n v="147.69"/>
    <x v="1"/>
    <x v="1"/>
  </r>
  <r>
    <n v="54211"/>
    <x v="0"/>
    <n v="12"/>
    <x v="0"/>
    <n v="1"/>
    <n v="7"/>
    <s v="Debit Card"/>
    <s v="Male"/>
    <n v="4"/>
    <n v="5"/>
    <x v="4"/>
    <n v="3"/>
    <x v="0"/>
    <n v="11"/>
    <x v="0"/>
    <n v="14"/>
    <n v="1"/>
    <n v="2"/>
    <n v="1"/>
    <n v="178.81"/>
    <x v="1"/>
    <x v="0"/>
  </r>
  <r>
    <n v="54212"/>
    <x v="0"/>
    <n v="1"/>
    <x v="0"/>
    <n v="1"/>
    <n v="12"/>
    <s v="COD"/>
    <s v="Male"/>
    <n v="3"/>
    <n v="4"/>
    <x v="2"/>
    <n v="3"/>
    <x v="0"/>
    <n v="3"/>
    <x v="0"/>
    <n v="14"/>
    <n v="1"/>
    <n v="3"/>
    <n v="3"/>
    <n v="159.41"/>
    <x v="0"/>
    <x v="0"/>
  </r>
  <r>
    <n v="54213"/>
    <x v="1"/>
    <n v="18"/>
    <x v="0"/>
    <n v="3"/>
    <n v="7"/>
    <s v="E wallet"/>
    <s v="Female"/>
    <n v="4"/>
    <n v="4"/>
    <x v="0"/>
    <n v="5"/>
    <x v="2"/>
    <n v="7"/>
    <x v="0"/>
    <n v="22"/>
    <n v="2"/>
    <n v="2"/>
    <n v="4"/>
    <n v="179.54"/>
    <x v="2"/>
    <x v="0"/>
  </r>
  <r>
    <n v="54214"/>
    <x v="1"/>
    <n v="9"/>
    <x v="2"/>
    <n v="1"/>
    <n v="18"/>
    <s v="Credit Card"/>
    <s v="Male"/>
    <n v="4"/>
    <n v="5"/>
    <x v="4"/>
    <n v="5"/>
    <x v="2"/>
    <n v="4"/>
    <x v="0"/>
    <n v="14"/>
    <n v="2"/>
    <n v="3"/>
    <n v="3"/>
    <n v="223.84"/>
    <x v="1"/>
    <x v="0"/>
  </r>
  <r>
    <n v="54215"/>
    <x v="1"/>
    <n v="1"/>
    <x v="0"/>
    <n v="3"/>
    <n v="30"/>
    <s v="E wallet"/>
    <s v="Female"/>
    <n v="3"/>
    <n v="5"/>
    <x v="0"/>
    <n v="1"/>
    <x v="2"/>
    <n v="9"/>
    <x v="0"/>
    <n v="20"/>
    <n v="1"/>
    <n v="2"/>
    <n v="1"/>
    <n v="166.57"/>
    <x v="0"/>
    <x v="0"/>
  </r>
  <r>
    <n v="54216"/>
    <x v="1"/>
    <n v="7"/>
    <x v="2"/>
    <n v="1"/>
    <n v="30"/>
    <s v="Debit Card"/>
    <s v="Female"/>
    <n v="4"/>
    <n v="4"/>
    <x v="4"/>
    <n v="1"/>
    <x v="0"/>
    <n v="3"/>
    <x v="0"/>
    <n v="13"/>
    <n v="4"/>
    <n v="2"/>
    <n v="13"/>
    <n v="259.58"/>
    <x v="1"/>
    <x v="2"/>
  </r>
  <r>
    <n v="54217"/>
    <x v="1"/>
    <n v="9"/>
    <x v="2"/>
    <n v="3"/>
    <n v="6"/>
    <s v="Debit Card"/>
    <s v="Male"/>
    <n v="4"/>
    <n v="4"/>
    <x v="4"/>
    <n v="5"/>
    <x v="2"/>
    <n v="3"/>
    <x v="1"/>
    <n v="23"/>
    <n v="1"/>
    <n v="2"/>
    <n v="3"/>
    <n v="215.69"/>
    <x v="1"/>
    <x v="0"/>
  </r>
  <r>
    <n v="54218"/>
    <x v="1"/>
    <n v="9"/>
    <x v="0"/>
    <n v="1"/>
    <n v="30"/>
    <s v="Credit Card"/>
    <s v="Female"/>
    <n v="2"/>
    <n v="4"/>
    <x v="2"/>
    <n v="5"/>
    <x v="2"/>
    <n v="5"/>
    <x v="0"/>
    <n v="16"/>
    <n v="1"/>
    <n v="3"/>
    <n v="3"/>
    <n v="165.14"/>
    <x v="1"/>
    <x v="0"/>
  </r>
  <r>
    <n v="54219"/>
    <x v="1"/>
    <n v="5"/>
    <x v="0"/>
    <n v="1"/>
    <n v="14"/>
    <s v="Debit Card"/>
    <s v="Male"/>
    <n v="3"/>
    <n v="4"/>
    <x v="0"/>
    <n v="1"/>
    <x v="2"/>
    <n v="5"/>
    <x v="1"/>
    <n v="23"/>
    <n v="1"/>
    <n v="2"/>
    <n v="8"/>
    <n v="184.15"/>
    <x v="0"/>
    <x v="0"/>
  </r>
  <r>
    <n v="54220"/>
    <x v="1"/>
    <n v="11"/>
    <x v="0"/>
    <n v="1"/>
    <n v="7"/>
    <s v="Debit Card"/>
    <s v="Male"/>
    <n v="3"/>
    <n v="5"/>
    <x v="0"/>
    <n v="3"/>
    <x v="2"/>
    <n v="3"/>
    <x v="1"/>
    <n v="19"/>
    <n v="1"/>
    <n v="2"/>
    <n v="8"/>
    <n v="184.93"/>
    <x v="1"/>
    <x v="0"/>
  </r>
  <r>
    <n v="54221"/>
    <x v="1"/>
    <n v="6"/>
    <x v="0"/>
    <n v="1"/>
    <n v="7"/>
    <s v="Credit Card"/>
    <s v="Male"/>
    <n v="3"/>
    <n v="4"/>
    <x v="0"/>
    <n v="1"/>
    <x v="2"/>
    <n v="3"/>
    <x v="0"/>
    <n v="23"/>
    <n v="6"/>
    <n v="8"/>
    <n v="9"/>
    <n v="186.62"/>
    <x v="0"/>
    <x v="0"/>
  </r>
  <r>
    <n v="54222"/>
    <x v="1"/>
    <n v="12"/>
    <x v="2"/>
    <n v="1"/>
    <n v="36"/>
    <s v="Debit Card"/>
    <s v="Female"/>
    <n v="3"/>
    <n v="4"/>
    <x v="0"/>
    <n v="1"/>
    <x v="0"/>
    <n v="3"/>
    <x v="1"/>
    <n v="12"/>
    <n v="7"/>
    <n v="10"/>
    <n v="10"/>
    <n v="149.06"/>
    <x v="1"/>
    <x v="1"/>
  </r>
  <r>
    <n v="54223"/>
    <x v="1"/>
    <n v="24"/>
    <x v="0"/>
    <n v="1"/>
    <n v="14"/>
    <s v="Credit Card"/>
    <s v="Female"/>
    <n v="3"/>
    <n v="5"/>
    <x v="3"/>
    <n v="3"/>
    <x v="2"/>
    <n v="7"/>
    <x v="0"/>
    <n v="15"/>
    <n v="5"/>
    <n v="14"/>
    <n v="9"/>
    <n v="312.39999999999998"/>
    <x v="2"/>
    <x v="2"/>
  </r>
  <r>
    <n v="54224"/>
    <x v="1"/>
    <n v="31"/>
    <x v="0"/>
    <n v="3"/>
    <n v="32"/>
    <s v="Debit Card"/>
    <s v="Female"/>
    <n v="5"/>
    <n v="4"/>
    <x v="4"/>
    <n v="5"/>
    <x v="0"/>
    <n v="9"/>
    <x v="1"/>
    <n v="12"/>
    <n v="7"/>
    <n v="8"/>
    <n v="10"/>
    <n v="201.37"/>
    <x v="3"/>
    <x v="0"/>
  </r>
  <r>
    <n v="54225"/>
    <x v="1"/>
    <n v="10"/>
    <x v="0"/>
    <n v="1"/>
    <n v="15"/>
    <s v="Cash on Delivery"/>
    <s v="Female"/>
    <n v="3"/>
    <n v="4"/>
    <x v="4"/>
    <n v="3"/>
    <x v="2"/>
    <n v="3"/>
    <x v="1"/>
    <n v="14"/>
    <n v="8"/>
    <n v="13"/>
    <n v="3"/>
    <n v="225.96"/>
    <x v="1"/>
    <x v="0"/>
  </r>
  <r>
    <n v="54226"/>
    <x v="1"/>
    <n v="29"/>
    <x v="0"/>
    <n v="1"/>
    <n v="15"/>
    <s v="Credit Card"/>
    <s v="Female"/>
    <n v="3"/>
    <n v="4"/>
    <x v="5"/>
    <n v="3"/>
    <x v="2"/>
    <n v="4"/>
    <x v="0"/>
    <n v="15"/>
    <n v="1"/>
    <n v="2"/>
    <n v="3"/>
    <n v="272.56"/>
    <x v="3"/>
    <x v="2"/>
  </r>
  <r>
    <n v="54227"/>
    <x v="1"/>
    <n v="10"/>
    <x v="2"/>
    <n v="1"/>
    <n v="18"/>
    <s v="Debit Card"/>
    <s v="Male"/>
    <n v="4"/>
    <n v="5"/>
    <x v="0"/>
    <n v="4"/>
    <x v="0"/>
    <n v="3"/>
    <x v="1"/>
    <n v="14"/>
    <n v="2"/>
    <n v="2"/>
    <n v="4"/>
    <n v="189.99"/>
    <x v="1"/>
    <x v="0"/>
  </r>
  <r>
    <n v="54228"/>
    <x v="1"/>
    <n v="19"/>
    <x v="0"/>
    <n v="1"/>
    <n v="14"/>
    <s v="Debit Card"/>
    <s v="Male"/>
    <n v="3"/>
    <n v="4"/>
    <x v="4"/>
    <n v="5"/>
    <x v="2"/>
    <n v="4"/>
    <x v="1"/>
    <n v="18"/>
    <n v="1"/>
    <n v="2"/>
    <n v="3"/>
    <n v="222.24"/>
    <x v="2"/>
    <x v="0"/>
  </r>
  <r>
    <n v="54229"/>
    <x v="1"/>
    <n v="9"/>
    <x v="2"/>
    <n v="1"/>
    <n v="7"/>
    <s v="Credit Card"/>
    <s v="Male"/>
    <n v="4"/>
    <n v="4"/>
    <x v="2"/>
    <n v="5"/>
    <x v="2"/>
    <n v="6"/>
    <x v="1"/>
    <n v="14"/>
    <n v="1"/>
    <n v="2"/>
    <n v="3"/>
    <n v="146.94"/>
    <x v="1"/>
    <x v="1"/>
  </r>
  <r>
    <n v="54230"/>
    <x v="0"/>
    <n v="1"/>
    <x v="0"/>
    <n v="1"/>
    <n v="16"/>
    <s v="Credit Card"/>
    <s v="Male"/>
    <n v="4"/>
    <n v="5"/>
    <x v="2"/>
    <n v="3"/>
    <x v="2"/>
    <n v="2"/>
    <x v="0"/>
    <n v="18"/>
    <n v="2"/>
    <n v="2"/>
    <n v="1"/>
    <n v="158.88"/>
    <x v="0"/>
    <x v="0"/>
  </r>
  <r>
    <n v="54231"/>
    <x v="1"/>
    <n v="31"/>
    <x v="2"/>
    <n v="3"/>
    <n v="7"/>
    <s v="Debit Card"/>
    <s v="Female"/>
    <n v="3"/>
    <n v="5"/>
    <x v="0"/>
    <n v="3"/>
    <x v="0"/>
    <n v="9"/>
    <x v="1"/>
    <n v="12"/>
    <n v="2"/>
    <n v="2"/>
    <n v="4"/>
    <n v="179.73"/>
    <x v="3"/>
    <x v="0"/>
  </r>
  <r>
    <n v="54232"/>
    <x v="1"/>
    <n v="3"/>
    <x v="0"/>
    <n v="1"/>
    <n v="9"/>
    <s v="Debit Card"/>
    <s v="Male"/>
    <n v="4"/>
    <n v="4"/>
    <x v="2"/>
    <n v="4"/>
    <x v="2"/>
    <n v="2"/>
    <x v="1"/>
    <n v="24"/>
    <n v="2"/>
    <n v="2"/>
    <n v="5"/>
    <n v="152.03"/>
    <x v="0"/>
    <x v="0"/>
  </r>
  <r>
    <n v="54233"/>
    <x v="1"/>
    <n v="5"/>
    <x v="0"/>
    <n v="1"/>
    <n v="7"/>
    <s v="Credit Card"/>
    <s v="Male"/>
    <n v="3"/>
    <n v="4"/>
    <x v="2"/>
    <n v="4"/>
    <x v="0"/>
    <n v="3"/>
    <x v="1"/>
    <n v="18"/>
    <n v="2"/>
    <n v="2"/>
    <n v="1"/>
    <n v="150.01"/>
    <x v="0"/>
    <x v="0"/>
  </r>
  <r>
    <n v="54234"/>
    <x v="1"/>
    <n v="6"/>
    <x v="0"/>
    <n v="1"/>
    <n v="7"/>
    <s v="Debit Card"/>
    <s v="Male"/>
    <n v="4"/>
    <n v="4"/>
    <x v="0"/>
    <n v="4"/>
    <x v="2"/>
    <n v="3"/>
    <x v="1"/>
    <n v="18"/>
    <n v="2"/>
    <n v="2"/>
    <n v="10"/>
    <n v="187.2"/>
    <x v="0"/>
    <x v="0"/>
  </r>
  <r>
    <n v="54235"/>
    <x v="1"/>
    <n v="10"/>
    <x v="0"/>
    <n v="1"/>
    <n v="13"/>
    <s v="Debit Card"/>
    <s v="Female"/>
    <n v="3"/>
    <n v="2"/>
    <x v="2"/>
    <n v="1"/>
    <x v="2"/>
    <n v="5"/>
    <x v="1"/>
    <n v="13"/>
    <n v="1"/>
    <n v="2"/>
    <n v="1"/>
    <n v="155.38"/>
    <x v="1"/>
    <x v="0"/>
  </r>
  <r>
    <n v="54236"/>
    <x v="1"/>
    <n v="5"/>
    <x v="0"/>
    <n v="1"/>
    <n v="15"/>
    <s v="Debit Card"/>
    <s v="Female"/>
    <n v="4"/>
    <n v="4"/>
    <x v="0"/>
    <n v="1"/>
    <x v="0"/>
    <n v="3"/>
    <x v="1"/>
    <n v="24"/>
    <n v="2"/>
    <n v="2"/>
    <n v="9"/>
    <n v="169.24"/>
    <x v="0"/>
    <x v="0"/>
  </r>
  <r>
    <n v="54237"/>
    <x v="1"/>
    <n v="9"/>
    <x v="0"/>
    <n v="3"/>
    <n v="7"/>
    <s v="E wallet"/>
    <s v="Male"/>
    <n v="3"/>
    <n v="5"/>
    <x v="0"/>
    <n v="5"/>
    <x v="0"/>
    <n v="2"/>
    <x v="1"/>
    <n v="15"/>
    <n v="2"/>
    <n v="3"/>
    <n v="9"/>
    <n v="168.12"/>
    <x v="1"/>
    <x v="0"/>
  </r>
  <r>
    <n v="54238"/>
    <x v="1"/>
    <n v="19"/>
    <x v="0"/>
    <n v="1"/>
    <n v="13"/>
    <s v="UPI"/>
    <s v="Male"/>
    <n v="3"/>
    <n v="4"/>
    <x v="4"/>
    <n v="5"/>
    <x v="2"/>
    <n v="6"/>
    <x v="0"/>
    <n v="15"/>
    <n v="2"/>
    <n v="2"/>
    <n v="1"/>
    <n v="257.45"/>
    <x v="2"/>
    <x v="2"/>
  </r>
  <r>
    <n v="54239"/>
    <x v="1"/>
    <n v="11"/>
    <x v="0"/>
    <n v="1"/>
    <n v="14"/>
    <s v="Credit Card"/>
    <s v="Male"/>
    <n v="2"/>
    <n v="4"/>
    <x v="4"/>
    <n v="3"/>
    <x v="0"/>
    <n v="6"/>
    <x v="1"/>
    <n v="14"/>
    <n v="1"/>
    <n v="2"/>
    <n v="3"/>
    <n v="261.64"/>
    <x v="1"/>
    <x v="2"/>
  </r>
  <r>
    <n v="54240"/>
    <x v="1"/>
    <n v="20"/>
    <x v="0"/>
    <n v="2"/>
    <n v="12"/>
    <s v="Credit Card"/>
    <s v="Male"/>
    <n v="4"/>
    <n v="4"/>
    <x v="0"/>
    <n v="4"/>
    <x v="2"/>
    <n v="3"/>
    <x v="0"/>
    <n v="23"/>
    <n v="2"/>
    <n v="2"/>
    <n v="3"/>
    <n v="175.21"/>
    <x v="2"/>
    <x v="0"/>
  </r>
  <r>
    <n v="54241"/>
    <x v="1"/>
    <n v="4"/>
    <x v="0"/>
    <n v="1"/>
    <n v="7"/>
    <s v="Debit Card"/>
    <s v="Male"/>
    <n v="3"/>
    <n v="5"/>
    <x v="0"/>
    <n v="1"/>
    <x v="2"/>
    <n v="3"/>
    <x v="0"/>
    <n v="13"/>
    <n v="2"/>
    <n v="4"/>
    <n v="1"/>
    <n v="176.26"/>
    <x v="0"/>
    <x v="0"/>
  </r>
  <r>
    <n v="54242"/>
    <x v="1"/>
    <n v="9"/>
    <x v="0"/>
    <n v="1"/>
    <n v="7"/>
    <s v="Credit Card"/>
    <s v="Male"/>
    <n v="2"/>
    <n v="5"/>
    <x v="2"/>
    <n v="3"/>
    <x v="0"/>
    <n v="3"/>
    <x v="1"/>
    <n v="19"/>
    <n v="2"/>
    <n v="2"/>
    <n v="5"/>
    <n v="153.59"/>
    <x v="1"/>
    <x v="0"/>
  </r>
  <r>
    <n v="54243"/>
    <x v="1"/>
    <n v="29"/>
    <x v="0"/>
    <n v="3"/>
    <n v="7"/>
    <s v="Debit Card"/>
    <s v="Male"/>
    <n v="4"/>
    <n v="4"/>
    <x v="4"/>
    <n v="1"/>
    <x v="2"/>
    <n v="5"/>
    <x v="1"/>
    <n v="15"/>
    <n v="1"/>
    <n v="2"/>
    <n v="3"/>
    <n v="227.39"/>
    <x v="3"/>
    <x v="0"/>
  </r>
  <r>
    <n v="54244"/>
    <x v="1"/>
    <n v="12"/>
    <x v="2"/>
    <n v="1"/>
    <n v="13"/>
    <s v="Credit Card"/>
    <s v="Female"/>
    <n v="4"/>
    <n v="6"/>
    <x v="0"/>
    <n v="1"/>
    <x v="2"/>
    <n v="9"/>
    <x v="0"/>
    <n v="13"/>
    <n v="1"/>
    <n v="2"/>
    <n v="10"/>
    <n v="178.29"/>
    <x v="1"/>
    <x v="0"/>
  </r>
  <r>
    <n v="54245"/>
    <x v="1"/>
    <n v="8"/>
    <x v="0"/>
    <n v="1"/>
    <n v="7"/>
    <s v="Credit Card"/>
    <s v="Male"/>
    <n v="4"/>
    <n v="4"/>
    <x v="0"/>
    <n v="4"/>
    <x v="2"/>
    <n v="3"/>
    <x v="1"/>
    <n v="16"/>
    <n v="2"/>
    <n v="2"/>
    <n v="4"/>
    <n v="168.25"/>
    <x v="1"/>
    <x v="0"/>
  </r>
  <r>
    <n v="54246"/>
    <x v="1"/>
    <n v="30"/>
    <x v="0"/>
    <n v="1"/>
    <n v="14"/>
    <s v="Debit Card"/>
    <s v="Male"/>
    <n v="3"/>
    <n v="6"/>
    <x v="4"/>
    <n v="1"/>
    <x v="0"/>
    <n v="6"/>
    <x v="1"/>
    <n v="12"/>
    <n v="1"/>
    <n v="2"/>
    <n v="3"/>
    <n v="197.6"/>
    <x v="3"/>
    <x v="0"/>
  </r>
  <r>
    <n v="54247"/>
    <x v="1"/>
    <n v="1"/>
    <x v="1"/>
    <n v="3"/>
    <n v="9"/>
    <s v="COD"/>
    <s v="Male"/>
    <n v="4"/>
    <n v="4"/>
    <x v="2"/>
    <n v="5"/>
    <x v="2"/>
    <n v="5"/>
    <x v="1"/>
    <n v="14"/>
    <n v="2"/>
    <n v="2"/>
    <n v="1"/>
    <n v="148.22"/>
    <x v="0"/>
    <x v="1"/>
  </r>
  <r>
    <n v="54248"/>
    <x v="1"/>
    <n v="25"/>
    <x v="1"/>
    <n v="1"/>
    <n v="16"/>
    <s v="Debit Card"/>
    <s v="Male"/>
    <n v="4"/>
    <n v="4"/>
    <x v="2"/>
    <n v="1"/>
    <x v="2"/>
    <n v="5"/>
    <x v="1"/>
    <n v="24"/>
    <n v="2"/>
    <n v="2"/>
    <n v="4"/>
    <n v="145.75"/>
    <x v="3"/>
    <x v="1"/>
  </r>
  <r>
    <n v="54249"/>
    <x v="1"/>
    <n v="4"/>
    <x v="0"/>
    <n v="1"/>
    <n v="9"/>
    <s v="Debit Card"/>
    <s v="Male"/>
    <n v="5"/>
    <n v="5"/>
    <x v="0"/>
    <n v="1"/>
    <x v="2"/>
    <n v="3"/>
    <x v="1"/>
    <n v="20"/>
    <n v="4"/>
    <n v="11"/>
    <n v="9"/>
    <n v="166.52"/>
    <x v="0"/>
    <x v="0"/>
  </r>
  <r>
    <n v="54250"/>
    <x v="0"/>
    <n v="10"/>
    <x v="0"/>
    <n v="3"/>
    <n v="16"/>
    <s v="Credit Card"/>
    <s v="Male"/>
    <n v="4"/>
    <n v="5"/>
    <x v="4"/>
    <n v="1"/>
    <x v="0"/>
    <n v="3"/>
    <x v="1"/>
    <n v="17"/>
    <n v="4"/>
    <n v="5"/>
    <n v="3"/>
    <n v="221.19"/>
    <x v="1"/>
    <x v="0"/>
  </r>
  <r>
    <n v="54251"/>
    <x v="1"/>
    <n v="14"/>
    <x v="2"/>
    <n v="1"/>
    <n v="7"/>
    <s v="Debit Card"/>
    <s v="Male"/>
    <n v="4"/>
    <n v="5"/>
    <x v="5"/>
    <n v="4"/>
    <x v="2"/>
    <n v="3"/>
    <x v="1"/>
    <n v="23"/>
    <n v="6"/>
    <n v="2"/>
    <n v="12"/>
    <n v="260.02999999999997"/>
    <x v="2"/>
    <x v="2"/>
  </r>
  <r>
    <n v="54252"/>
    <x v="1"/>
    <n v="25"/>
    <x v="0"/>
    <n v="3"/>
    <n v="28"/>
    <s v="E wallet"/>
    <s v="Male"/>
    <n v="4"/>
    <n v="4"/>
    <x v="0"/>
    <n v="1"/>
    <x v="0"/>
    <n v="2"/>
    <x v="0"/>
    <n v="23"/>
    <n v="1"/>
    <n v="2"/>
    <n v="1"/>
    <n v="179.41"/>
    <x v="3"/>
    <x v="0"/>
  </r>
  <r>
    <n v="54253"/>
    <x v="1"/>
    <n v="4"/>
    <x v="0"/>
    <n v="3"/>
    <n v="11"/>
    <s v="Credit Card"/>
    <s v="Female"/>
    <n v="4"/>
    <n v="5"/>
    <x v="0"/>
    <n v="4"/>
    <x v="2"/>
    <n v="3"/>
    <x v="0"/>
    <n v="13"/>
    <n v="3"/>
    <n v="3"/>
    <n v="8"/>
    <n v="177.09"/>
    <x v="0"/>
    <x v="0"/>
  </r>
  <r>
    <n v="54254"/>
    <x v="1"/>
    <n v="20"/>
    <x v="2"/>
    <n v="1"/>
    <n v="7"/>
    <s v="Credit Card"/>
    <s v="Male"/>
    <n v="3"/>
    <n v="5"/>
    <x v="4"/>
    <n v="5"/>
    <x v="2"/>
    <n v="4"/>
    <x v="0"/>
    <n v="14"/>
    <n v="5"/>
    <n v="2"/>
    <n v="6"/>
    <n v="231.73000000000002"/>
    <x v="2"/>
    <x v="0"/>
  </r>
  <r>
    <n v="54255"/>
    <x v="1"/>
    <n v="6"/>
    <x v="0"/>
    <n v="3"/>
    <n v="13"/>
    <s v="Credit Card"/>
    <s v="Male"/>
    <n v="3"/>
    <n v="4"/>
    <x v="0"/>
    <n v="3"/>
    <x v="0"/>
    <n v="3"/>
    <x v="1"/>
    <n v="17"/>
    <n v="6"/>
    <n v="6"/>
    <n v="8"/>
    <n v="175.1"/>
    <x v="0"/>
    <x v="0"/>
  </r>
  <r>
    <n v="54256"/>
    <x v="1"/>
    <n v="28"/>
    <x v="0"/>
    <n v="1"/>
    <n v="9"/>
    <s v="Cash on Delivery"/>
    <s v="Female"/>
    <n v="3"/>
    <n v="4"/>
    <x v="4"/>
    <n v="3"/>
    <x v="2"/>
    <n v="11"/>
    <x v="1"/>
    <n v="13"/>
    <n v="1"/>
    <n v="2"/>
    <n v="4"/>
    <n v="260.49"/>
    <x v="3"/>
    <x v="2"/>
  </r>
  <r>
    <n v="54257"/>
    <x v="1"/>
    <n v="1"/>
    <x v="0"/>
    <n v="3"/>
    <n v="10"/>
    <s v="UPI"/>
    <s v="Female"/>
    <n v="3"/>
    <n v="4"/>
    <x v="0"/>
    <n v="3"/>
    <x v="2"/>
    <n v="2"/>
    <x v="1"/>
    <n v="22"/>
    <n v="1"/>
    <n v="2"/>
    <n v="3"/>
    <n v="174.99"/>
    <x v="0"/>
    <x v="0"/>
  </r>
  <r>
    <n v="54258"/>
    <x v="1"/>
    <n v="2"/>
    <x v="2"/>
    <n v="3"/>
    <n v="11"/>
    <s v="Credit Card"/>
    <s v="Male"/>
    <n v="3"/>
    <n v="4"/>
    <x v="0"/>
    <n v="3"/>
    <x v="2"/>
    <n v="3"/>
    <x v="1"/>
    <n v="16"/>
    <n v="1"/>
    <n v="2"/>
    <n v="5"/>
    <n v="167.21"/>
    <x v="0"/>
    <x v="0"/>
  </r>
  <r>
    <n v="54259"/>
    <x v="1"/>
    <n v="31"/>
    <x v="0"/>
    <n v="3"/>
    <n v="17"/>
    <s v="Credit Card"/>
    <s v="Male"/>
    <n v="3"/>
    <n v="4"/>
    <x v="5"/>
    <n v="3"/>
    <x v="0"/>
    <n v="2"/>
    <x v="1"/>
    <n v="14"/>
    <n v="1"/>
    <n v="2"/>
    <n v="9"/>
    <n v="263.72000000000003"/>
    <x v="3"/>
    <x v="2"/>
  </r>
  <r>
    <n v="54260"/>
    <x v="1"/>
    <n v="18"/>
    <x v="2"/>
    <n v="1"/>
    <n v="30"/>
    <s v="Credit Card"/>
    <s v="Male"/>
    <n v="4"/>
    <n v="4"/>
    <x v="0"/>
    <n v="4"/>
    <x v="2"/>
    <n v="6"/>
    <x v="1"/>
    <n v="13"/>
    <n v="1"/>
    <n v="2"/>
    <n v="3"/>
    <n v="145.41999999999999"/>
    <x v="2"/>
    <x v="1"/>
  </r>
  <r>
    <n v="54261"/>
    <x v="0"/>
    <n v="1"/>
    <x v="1"/>
    <n v="2"/>
    <n v="13"/>
    <s v="UPI"/>
    <s v="Male"/>
    <n v="4"/>
    <n v="4"/>
    <x v="2"/>
    <n v="5"/>
    <x v="2"/>
    <n v="6"/>
    <x v="0"/>
    <n v="23"/>
    <n v="1"/>
    <n v="2"/>
    <n v="3"/>
    <n v="145.72999999999999"/>
    <x v="0"/>
    <x v="1"/>
  </r>
  <r>
    <n v="54262"/>
    <x v="1"/>
    <n v="6"/>
    <x v="0"/>
    <n v="1"/>
    <n v="7"/>
    <s v="Debit Card"/>
    <s v="Male"/>
    <n v="4"/>
    <n v="4"/>
    <x v="2"/>
    <n v="5"/>
    <x v="0"/>
    <n v="3"/>
    <x v="1"/>
    <n v="14"/>
    <n v="1"/>
    <n v="2"/>
    <n v="1"/>
    <n v="154.56"/>
    <x v="0"/>
    <x v="0"/>
  </r>
  <r>
    <n v="54263"/>
    <x v="0"/>
    <n v="1"/>
    <x v="2"/>
    <n v="1"/>
    <n v="13"/>
    <s v="Debit Card"/>
    <s v="Female"/>
    <n v="4"/>
    <n v="5"/>
    <x v="2"/>
    <n v="1"/>
    <x v="0"/>
    <n v="3"/>
    <x v="0"/>
    <n v="19"/>
    <n v="1"/>
    <n v="2"/>
    <n v="1"/>
    <n v="154.26"/>
    <x v="0"/>
    <x v="0"/>
  </r>
  <r>
    <n v="54264"/>
    <x v="1"/>
    <n v="8"/>
    <x v="0"/>
    <n v="1"/>
    <n v="13"/>
    <s v="UPI"/>
    <s v="Female"/>
    <n v="3"/>
    <n v="4"/>
    <x v="0"/>
    <n v="3"/>
    <x v="0"/>
    <n v="3"/>
    <x v="1"/>
    <n v="15"/>
    <n v="1"/>
    <n v="3"/>
    <n v="11"/>
    <n v="173.09"/>
    <x v="1"/>
    <x v="0"/>
  </r>
  <r>
    <n v="54265"/>
    <x v="1"/>
    <n v="11"/>
    <x v="2"/>
    <n v="1"/>
    <n v="9"/>
    <s v="Debit Card"/>
    <s v="Male"/>
    <n v="4"/>
    <n v="5"/>
    <x v="0"/>
    <n v="1"/>
    <x v="2"/>
    <n v="7"/>
    <x v="1"/>
    <n v="15"/>
    <n v="2"/>
    <n v="2"/>
    <n v="1"/>
    <n v="176.63"/>
    <x v="1"/>
    <x v="0"/>
  </r>
  <r>
    <n v="54266"/>
    <x v="1"/>
    <n v="31"/>
    <x v="2"/>
    <n v="2"/>
    <n v="9"/>
    <s v="UPI"/>
    <s v="Female"/>
    <n v="3"/>
    <n v="5"/>
    <x v="3"/>
    <n v="1"/>
    <x v="2"/>
    <n v="11"/>
    <x v="1"/>
    <n v="15"/>
    <n v="1"/>
    <n v="3"/>
    <n v="3"/>
    <n v="313.44"/>
    <x v="3"/>
    <x v="2"/>
  </r>
  <r>
    <n v="54267"/>
    <x v="1"/>
    <n v="24"/>
    <x v="2"/>
    <n v="1"/>
    <n v="7"/>
    <s v="Debit Card"/>
    <s v="Female"/>
    <n v="4"/>
    <n v="4"/>
    <x v="3"/>
    <n v="4"/>
    <x v="2"/>
    <n v="5"/>
    <x v="0"/>
    <n v="15"/>
    <n v="1"/>
    <n v="2"/>
    <n v="8"/>
    <n v="306.72000000000003"/>
    <x v="2"/>
    <x v="2"/>
  </r>
  <r>
    <n v="54268"/>
    <x v="0"/>
    <n v="1"/>
    <x v="0"/>
    <n v="3"/>
    <n v="12"/>
    <s v="E wallet"/>
    <s v="Male"/>
    <n v="3"/>
    <n v="5"/>
    <x v="0"/>
    <n v="3"/>
    <x v="0"/>
    <n v="3"/>
    <x v="0"/>
    <n v="12"/>
    <n v="1"/>
    <n v="2"/>
    <n v="4"/>
    <n v="182.44"/>
    <x v="0"/>
    <x v="0"/>
  </r>
  <r>
    <n v="54269"/>
    <x v="1"/>
    <n v="1"/>
    <x v="0"/>
    <n v="1"/>
    <n v="14"/>
    <s v="Credit Card"/>
    <s v="Male"/>
    <n v="4"/>
    <n v="5"/>
    <x v="2"/>
    <n v="1"/>
    <x v="2"/>
    <n v="3"/>
    <x v="1"/>
    <n v="12"/>
    <n v="1"/>
    <n v="3"/>
    <n v="2"/>
    <n v="153.88999999999999"/>
    <x v="0"/>
    <x v="0"/>
  </r>
  <r>
    <n v="54270"/>
    <x v="1"/>
    <n v="1"/>
    <x v="0"/>
    <n v="1"/>
    <n v="22"/>
    <s v="Credit Card"/>
    <s v="Female"/>
    <n v="3"/>
    <n v="4"/>
    <x v="2"/>
    <n v="1"/>
    <x v="0"/>
    <n v="3"/>
    <x v="1"/>
    <n v="16"/>
    <n v="2"/>
    <n v="2"/>
    <n v="1"/>
    <n v="153.71"/>
    <x v="0"/>
    <x v="0"/>
  </r>
  <r>
    <n v="54271"/>
    <x v="1"/>
    <n v="25"/>
    <x v="2"/>
    <n v="1"/>
    <n v="7"/>
    <s v="Credit Card"/>
    <s v="Female"/>
    <n v="2"/>
    <n v="5"/>
    <x v="4"/>
    <n v="5"/>
    <x v="0"/>
    <n v="5"/>
    <x v="1"/>
    <n v="21"/>
    <n v="5"/>
    <n v="13"/>
    <n v="9"/>
    <n v="199.84"/>
    <x v="3"/>
    <x v="0"/>
  </r>
  <r>
    <n v="54272"/>
    <x v="0"/>
    <n v="1"/>
    <x v="2"/>
    <n v="1"/>
    <n v="14"/>
    <s v="Debit Card"/>
    <s v="Male"/>
    <n v="4"/>
    <n v="6"/>
    <x v="0"/>
    <n v="3"/>
    <x v="0"/>
    <n v="3"/>
    <x v="0"/>
    <n v="25"/>
    <n v="2"/>
    <n v="2"/>
    <n v="7"/>
    <n v="185.74"/>
    <x v="0"/>
    <x v="0"/>
  </r>
  <r>
    <n v="54273"/>
    <x v="1"/>
    <n v="28"/>
    <x v="2"/>
    <n v="2"/>
    <n v="33"/>
    <s v="UPI"/>
    <s v="Female"/>
    <n v="2"/>
    <n v="2"/>
    <x v="5"/>
    <n v="1"/>
    <x v="0"/>
    <n v="4"/>
    <x v="0"/>
    <n v="15"/>
    <n v="3"/>
    <n v="5"/>
    <n v="5"/>
    <n v="298.27999999999997"/>
    <x v="3"/>
    <x v="2"/>
  </r>
  <r>
    <n v="54274"/>
    <x v="1"/>
    <n v="1"/>
    <x v="0"/>
    <n v="1"/>
    <n v="25"/>
    <s v="Debit Card"/>
    <s v="Male"/>
    <n v="3"/>
    <n v="4"/>
    <x v="2"/>
    <n v="3"/>
    <x v="2"/>
    <n v="2"/>
    <x v="1"/>
    <n v="13"/>
    <n v="1"/>
    <n v="2"/>
    <n v="3"/>
    <n v="152.74"/>
    <x v="0"/>
    <x v="0"/>
  </r>
  <r>
    <n v="54275"/>
    <x v="1"/>
    <n v="8"/>
    <x v="0"/>
    <n v="1"/>
    <n v="13"/>
    <s v="Debit Card"/>
    <s v="Female"/>
    <n v="3"/>
    <n v="5"/>
    <x v="0"/>
    <n v="4"/>
    <x v="2"/>
    <n v="8"/>
    <x v="1"/>
    <n v="16"/>
    <n v="2"/>
    <n v="2"/>
    <n v="1"/>
    <n v="170.05"/>
    <x v="1"/>
    <x v="0"/>
  </r>
  <r>
    <n v="54276"/>
    <x v="1"/>
    <n v="11"/>
    <x v="0"/>
    <n v="3"/>
    <n v="10"/>
    <s v="Debit Card"/>
    <s v="Male"/>
    <n v="3"/>
    <n v="4"/>
    <x v="4"/>
    <n v="1"/>
    <x v="0"/>
    <n v="4"/>
    <x v="1"/>
    <n v="13"/>
    <n v="1"/>
    <n v="2"/>
    <n v="4"/>
    <n v="199.28"/>
    <x v="1"/>
    <x v="0"/>
  </r>
  <r>
    <n v="54277"/>
    <x v="1"/>
    <n v="8"/>
    <x v="0"/>
    <n v="1"/>
    <n v="12"/>
    <s v="Credit Card"/>
    <s v="Female"/>
    <n v="3"/>
    <n v="5"/>
    <x v="4"/>
    <n v="5"/>
    <x v="0"/>
    <n v="4"/>
    <x v="1"/>
    <n v="13"/>
    <n v="3"/>
    <n v="2"/>
    <n v="9"/>
    <n v="241.31"/>
    <x v="1"/>
    <x v="0"/>
  </r>
  <r>
    <n v="54278"/>
    <x v="1"/>
    <n v="10"/>
    <x v="2"/>
    <n v="3"/>
    <n v="18"/>
    <s v="Cash on Delivery"/>
    <s v="Female"/>
    <n v="4"/>
    <n v="4"/>
    <x v="4"/>
    <n v="1"/>
    <x v="2"/>
    <n v="2"/>
    <x v="1"/>
    <n v="15"/>
    <n v="1"/>
    <n v="3"/>
    <n v="3"/>
    <n v="222.38"/>
    <x v="1"/>
    <x v="0"/>
  </r>
  <r>
    <n v="54279"/>
    <x v="1"/>
    <n v="10"/>
    <x v="0"/>
    <n v="1"/>
    <n v="10"/>
    <s v="Debit Card"/>
    <s v="Female"/>
    <n v="3"/>
    <n v="4"/>
    <x v="2"/>
    <n v="1"/>
    <x v="2"/>
    <n v="7"/>
    <x v="1"/>
    <n v="23"/>
    <n v="1"/>
    <n v="2"/>
    <n v="1"/>
    <n v="153.35"/>
    <x v="1"/>
    <x v="0"/>
  </r>
  <r>
    <n v="54280"/>
    <x v="1"/>
    <n v="17"/>
    <x v="2"/>
    <n v="3"/>
    <n v="33"/>
    <s v="Debit Card"/>
    <s v="Male"/>
    <n v="4"/>
    <n v="4"/>
    <x v="5"/>
    <n v="1"/>
    <x v="2"/>
    <n v="3"/>
    <x v="0"/>
    <n v="15"/>
    <n v="2"/>
    <n v="5"/>
    <n v="13"/>
    <n v="294.58999999999997"/>
    <x v="2"/>
    <x v="2"/>
  </r>
  <r>
    <n v="54281"/>
    <x v="1"/>
    <n v="4"/>
    <x v="2"/>
    <n v="1"/>
    <n v="30"/>
    <s v="Debit Card"/>
    <s v="Male"/>
    <n v="4"/>
    <n v="6"/>
    <x v="2"/>
    <n v="3"/>
    <x v="2"/>
    <n v="3"/>
    <x v="1"/>
    <n v="26"/>
    <n v="1"/>
    <n v="2"/>
    <n v="10"/>
    <n v="151.13"/>
    <x v="0"/>
    <x v="0"/>
  </r>
  <r>
    <n v="54282"/>
    <x v="1"/>
    <n v="7"/>
    <x v="2"/>
    <n v="3"/>
    <n v="29"/>
    <s v="E wallet"/>
    <s v="Male"/>
    <n v="4"/>
    <n v="4"/>
    <x v="0"/>
    <n v="4"/>
    <x v="2"/>
    <n v="2"/>
    <x v="1"/>
    <n v="14"/>
    <n v="1"/>
    <n v="2"/>
    <n v="8"/>
    <n v="186.46"/>
    <x v="1"/>
    <x v="0"/>
  </r>
  <r>
    <n v="54283"/>
    <x v="0"/>
    <n v="20"/>
    <x v="0"/>
    <n v="1"/>
    <n v="21"/>
    <s v="Debit Card"/>
    <s v="Female"/>
    <n v="4"/>
    <n v="4"/>
    <x v="2"/>
    <n v="4"/>
    <x v="2"/>
    <n v="11"/>
    <x v="0"/>
    <n v="19"/>
    <n v="4"/>
    <n v="5"/>
    <n v="4"/>
    <n v="174.63"/>
    <x v="2"/>
    <x v="0"/>
  </r>
  <r>
    <n v="54284"/>
    <x v="1"/>
    <n v="25"/>
    <x v="0"/>
    <n v="1"/>
    <n v="13"/>
    <s v="Debit Card"/>
    <s v="Male"/>
    <n v="3"/>
    <n v="4"/>
    <x v="3"/>
    <n v="3"/>
    <x v="0"/>
    <n v="9"/>
    <x v="1"/>
    <n v="15"/>
    <n v="9"/>
    <n v="16"/>
    <n v="16"/>
    <n v="320.37"/>
    <x v="3"/>
    <x v="2"/>
  </r>
  <r>
    <n v="54285"/>
    <x v="0"/>
    <n v="1"/>
    <x v="0"/>
    <n v="3"/>
    <n v="13"/>
    <s v="Debit Card"/>
    <s v="Male"/>
    <n v="4"/>
    <n v="6"/>
    <x v="0"/>
    <n v="3"/>
    <x v="2"/>
    <n v="6"/>
    <x v="0"/>
    <n v="19"/>
    <n v="1"/>
    <n v="8"/>
    <n v="8"/>
    <n v="186.72"/>
    <x v="0"/>
    <x v="0"/>
  </r>
  <r>
    <n v="54286"/>
    <x v="1"/>
    <n v="1"/>
    <x v="1"/>
    <n v="1"/>
    <n v="13"/>
    <s v="UPI"/>
    <s v="Female"/>
    <n v="3"/>
    <n v="5"/>
    <x v="2"/>
    <n v="4"/>
    <x v="2"/>
    <n v="3"/>
    <x v="1"/>
    <n v="20"/>
    <n v="3"/>
    <n v="5"/>
    <n v="4"/>
    <n v="148.68"/>
    <x v="0"/>
    <x v="1"/>
  </r>
  <r>
    <n v="54287"/>
    <x v="0"/>
    <n v="21"/>
    <x v="0"/>
    <n v="1"/>
    <n v="30"/>
    <s v="Credit Card"/>
    <s v="Female"/>
    <n v="4"/>
    <n v="4"/>
    <x v="4"/>
    <n v="1"/>
    <x v="2"/>
    <n v="3"/>
    <x v="1"/>
    <n v="13"/>
    <n v="8"/>
    <n v="16"/>
    <n v="3"/>
    <n v="228.12"/>
    <x v="2"/>
    <x v="0"/>
  </r>
  <r>
    <n v="54288"/>
    <x v="0"/>
    <n v="1"/>
    <x v="1"/>
    <n v="3"/>
    <n v="29"/>
    <s v="E wallet"/>
    <s v="Male"/>
    <n v="3"/>
    <n v="4"/>
    <x v="2"/>
    <n v="3"/>
    <x v="0"/>
    <n v="3"/>
    <x v="0"/>
    <n v="20"/>
    <n v="2"/>
    <n v="2"/>
    <n v="1"/>
    <n v="141.75"/>
    <x v="0"/>
    <x v="1"/>
  </r>
  <r>
    <n v="54289"/>
    <x v="1"/>
    <n v="1"/>
    <x v="0"/>
    <n v="1"/>
    <n v="9"/>
    <s v="COD"/>
    <s v="Male"/>
    <n v="4"/>
    <n v="4"/>
    <x v="2"/>
    <n v="1"/>
    <x v="2"/>
    <n v="2"/>
    <x v="1"/>
    <n v="15"/>
    <n v="3"/>
    <n v="3"/>
    <n v="2"/>
    <n v="150.22999999999999"/>
    <x v="0"/>
    <x v="0"/>
  </r>
  <r>
    <n v="54290"/>
    <x v="1"/>
    <n v="23"/>
    <x v="0"/>
    <n v="1"/>
    <n v="27"/>
    <s v="Credit Card"/>
    <s v="Female"/>
    <n v="4"/>
    <n v="4"/>
    <x v="0"/>
    <n v="5"/>
    <x v="2"/>
    <n v="3"/>
    <x v="1"/>
    <n v="15"/>
    <n v="6"/>
    <n v="6"/>
    <n v="12"/>
    <n v="190.67"/>
    <x v="2"/>
    <x v="0"/>
  </r>
  <r>
    <n v="54291"/>
    <x v="1"/>
    <n v="17"/>
    <x v="2"/>
    <n v="1"/>
    <n v="35"/>
    <s v="Credit Card"/>
    <s v="Female"/>
    <n v="4"/>
    <n v="2"/>
    <x v="2"/>
    <n v="3"/>
    <x v="0"/>
    <n v="6"/>
    <x v="1"/>
    <n v="13"/>
    <n v="1"/>
    <n v="2"/>
    <n v="3"/>
    <n v="172.39"/>
    <x v="2"/>
    <x v="0"/>
  </r>
  <r>
    <n v="54292"/>
    <x v="1"/>
    <n v="24"/>
    <x v="2"/>
    <n v="3"/>
    <n v="19"/>
    <s v="E wallet"/>
    <s v="Female"/>
    <n v="4"/>
    <n v="4"/>
    <x v="4"/>
    <n v="1"/>
    <x v="0"/>
    <n v="6"/>
    <x v="1"/>
    <n v="12"/>
    <n v="2"/>
    <n v="3"/>
    <n v="3"/>
    <n v="217.08"/>
    <x v="2"/>
    <x v="0"/>
  </r>
  <r>
    <n v="54293"/>
    <x v="0"/>
    <n v="1"/>
    <x v="0"/>
    <n v="3"/>
    <n v="27"/>
    <s v="Debit Card"/>
    <s v="Female"/>
    <n v="4"/>
    <n v="6"/>
    <x v="0"/>
    <n v="3"/>
    <x v="2"/>
    <n v="5"/>
    <x v="0"/>
    <n v="12"/>
    <n v="1"/>
    <n v="3"/>
    <n v="3"/>
    <n v="170.59"/>
    <x v="0"/>
    <x v="0"/>
  </r>
  <r>
    <n v="54294"/>
    <x v="1"/>
    <n v="15"/>
    <x v="0"/>
    <n v="3"/>
    <n v="16"/>
    <s v="Debit Card"/>
    <s v="Male"/>
    <n v="4"/>
    <n v="4"/>
    <x v="4"/>
    <n v="3"/>
    <x v="2"/>
    <n v="5"/>
    <x v="0"/>
    <n v="14"/>
    <n v="1"/>
    <n v="2"/>
    <n v="8"/>
    <n v="206.89"/>
    <x v="2"/>
    <x v="0"/>
  </r>
  <r>
    <n v="54295"/>
    <x v="1"/>
    <n v="1"/>
    <x v="0"/>
    <n v="2"/>
    <n v="32"/>
    <s v="Debit Card"/>
    <s v="Female"/>
    <n v="4"/>
    <n v="4"/>
    <x v="2"/>
    <n v="3"/>
    <x v="2"/>
    <n v="3"/>
    <x v="1"/>
    <n v="24"/>
    <n v="3"/>
    <n v="6"/>
    <n v="8"/>
    <n v="154.41999999999999"/>
    <x v="0"/>
    <x v="0"/>
  </r>
  <r>
    <n v="54296"/>
    <x v="1"/>
    <n v="10"/>
    <x v="0"/>
    <n v="1"/>
    <n v="13"/>
    <s v="Credit Card"/>
    <s v="Male"/>
    <n v="3"/>
    <n v="4"/>
    <x v="0"/>
    <n v="4"/>
    <x v="2"/>
    <n v="8"/>
    <x v="1"/>
    <n v="21"/>
    <n v="1"/>
    <n v="2"/>
    <n v="2"/>
    <n v="174.41"/>
    <x v="1"/>
    <x v="0"/>
  </r>
  <r>
    <n v="54297"/>
    <x v="0"/>
    <n v="15"/>
    <x v="2"/>
    <n v="1"/>
    <n v="15"/>
    <s v="Debit Card"/>
    <s v="Male"/>
    <n v="3"/>
    <n v="6"/>
    <x v="4"/>
    <n v="1"/>
    <x v="0"/>
    <n v="4"/>
    <x v="1"/>
    <n v="16"/>
    <n v="2"/>
    <n v="2"/>
    <n v="4"/>
    <n v="231.5"/>
    <x v="2"/>
    <x v="0"/>
  </r>
  <r>
    <n v="54298"/>
    <x v="1"/>
    <n v="13"/>
    <x v="0"/>
    <n v="3"/>
    <n v="11"/>
    <s v="Debit Card"/>
    <s v="Female"/>
    <n v="3"/>
    <n v="5"/>
    <x v="0"/>
    <n v="3"/>
    <x v="2"/>
    <n v="6"/>
    <x v="1"/>
    <n v="15"/>
    <n v="6"/>
    <n v="6"/>
    <n v="10"/>
    <n v="184.02"/>
    <x v="2"/>
    <x v="0"/>
  </r>
  <r>
    <n v="54299"/>
    <x v="1"/>
    <n v="1"/>
    <x v="0"/>
    <n v="3"/>
    <n v="35"/>
    <s v="Debit Card"/>
    <s v="Male"/>
    <n v="3"/>
    <n v="5"/>
    <x v="0"/>
    <n v="3"/>
    <x v="2"/>
    <n v="4"/>
    <x v="1"/>
    <n v="19"/>
    <n v="2"/>
    <n v="3"/>
    <n v="3"/>
    <n v="211.39"/>
    <x v="0"/>
    <x v="0"/>
  </r>
  <r>
    <n v="54300"/>
    <x v="1"/>
    <n v="4"/>
    <x v="0"/>
    <n v="2"/>
    <n v="16"/>
    <s v="UPI"/>
    <s v="Male"/>
    <n v="3"/>
    <n v="4"/>
    <x v="0"/>
    <n v="1"/>
    <x v="2"/>
    <n v="2"/>
    <x v="0"/>
    <n v="20"/>
    <n v="5"/>
    <n v="5"/>
    <n v="8"/>
    <n v="188.47"/>
    <x v="0"/>
    <x v="0"/>
  </r>
  <r>
    <n v="54301"/>
    <x v="0"/>
    <n v="1"/>
    <x v="0"/>
    <n v="1"/>
    <n v="16"/>
    <s v="Credit Card"/>
    <s v="Female"/>
    <n v="3"/>
    <n v="4"/>
    <x v="2"/>
    <n v="5"/>
    <x v="0"/>
    <n v="9"/>
    <x v="1"/>
    <n v="23"/>
    <n v="2"/>
    <n v="2"/>
    <n v="5"/>
    <n v="167"/>
    <x v="0"/>
    <x v="0"/>
  </r>
  <r>
    <n v="54302"/>
    <x v="1"/>
    <n v="19"/>
    <x v="0"/>
    <n v="1"/>
    <n v="36"/>
    <s v="Credit Card"/>
    <s v="Male"/>
    <n v="3"/>
    <n v="4"/>
    <x v="2"/>
    <n v="1"/>
    <x v="0"/>
    <n v="7"/>
    <x v="1"/>
    <n v="14"/>
    <n v="2"/>
    <n v="2"/>
    <n v="4"/>
    <n v="159.52000000000001"/>
    <x v="2"/>
    <x v="0"/>
  </r>
  <r>
    <n v="54303"/>
    <x v="1"/>
    <n v="12"/>
    <x v="0"/>
    <n v="1"/>
    <n v="10"/>
    <s v="COD"/>
    <s v="Female"/>
    <n v="3"/>
    <n v="4"/>
    <x v="0"/>
    <n v="3"/>
    <x v="0"/>
    <n v="5"/>
    <x v="0"/>
    <n v="21"/>
    <n v="3"/>
    <n v="3"/>
    <n v="3"/>
    <n v="168.17"/>
    <x v="1"/>
    <x v="0"/>
  </r>
  <r>
    <n v="54304"/>
    <x v="1"/>
    <n v="4"/>
    <x v="0"/>
    <n v="1"/>
    <n v="25"/>
    <s v="Debit Card"/>
    <s v="Female"/>
    <n v="4"/>
    <n v="4"/>
    <x v="2"/>
    <n v="3"/>
    <x v="0"/>
    <n v="3"/>
    <x v="1"/>
    <n v="15"/>
    <n v="2"/>
    <n v="2"/>
    <n v="5"/>
    <n v="151.32"/>
    <x v="0"/>
    <x v="0"/>
  </r>
  <r>
    <n v="54305"/>
    <x v="1"/>
    <n v="6"/>
    <x v="2"/>
    <n v="3"/>
    <n v="16"/>
    <s v="Credit Card"/>
    <s v="Male"/>
    <n v="3"/>
    <n v="6"/>
    <x v="0"/>
    <n v="1"/>
    <x v="2"/>
    <n v="2"/>
    <x v="1"/>
    <n v="18"/>
    <n v="1"/>
    <n v="2"/>
    <n v="8"/>
    <n v="171.68"/>
    <x v="0"/>
    <x v="0"/>
  </r>
  <r>
    <n v="54306"/>
    <x v="1"/>
    <n v="4"/>
    <x v="0"/>
    <n v="1"/>
    <n v="12"/>
    <s v="COD"/>
    <s v="Female"/>
    <n v="3"/>
    <n v="4"/>
    <x v="2"/>
    <n v="5"/>
    <x v="2"/>
    <n v="7"/>
    <x v="1"/>
    <n v="15"/>
    <n v="1"/>
    <n v="3"/>
    <n v="31"/>
    <n v="157.04"/>
    <x v="0"/>
    <x v="0"/>
  </r>
  <r>
    <n v="54307"/>
    <x v="1"/>
    <n v="4"/>
    <x v="0"/>
    <n v="1"/>
    <n v="9"/>
    <s v="Credit Card"/>
    <s v="Male"/>
    <n v="3"/>
    <n v="5"/>
    <x v="2"/>
    <n v="1"/>
    <x v="0"/>
    <n v="2"/>
    <x v="1"/>
    <n v="14"/>
    <n v="1"/>
    <n v="2"/>
    <n v="3"/>
    <n v="152.19999999999999"/>
    <x v="0"/>
    <x v="0"/>
  </r>
  <r>
    <n v="54308"/>
    <x v="1"/>
    <n v="15"/>
    <x v="2"/>
    <n v="1"/>
    <n v="17"/>
    <s v="Debit Card"/>
    <s v="Male"/>
    <n v="4"/>
    <n v="5"/>
    <x v="5"/>
    <n v="5"/>
    <x v="2"/>
    <n v="6"/>
    <x v="1"/>
    <n v="15"/>
    <n v="3"/>
    <n v="8"/>
    <n v="8"/>
    <n v="296.81"/>
    <x v="2"/>
    <x v="2"/>
  </r>
  <r>
    <n v="54309"/>
    <x v="1"/>
    <n v="15"/>
    <x v="1"/>
    <n v="1"/>
    <n v="16"/>
    <s v="Debit Card"/>
    <s v="Male"/>
    <n v="4"/>
    <n v="4"/>
    <x v="2"/>
    <n v="5"/>
    <x v="2"/>
    <n v="4"/>
    <x v="1"/>
    <n v="22"/>
    <n v="1"/>
    <n v="2"/>
    <n v="5"/>
    <n v="147.38"/>
    <x v="2"/>
    <x v="1"/>
  </r>
  <r>
    <n v="54310"/>
    <x v="1"/>
    <n v="1"/>
    <x v="1"/>
    <n v="1"/>
    <n v="10"/>
    <s v="Credit Card"/>
    <s v="Female"/>
    <n v="4"/>
    <n v="4"/>
    <x v="2"/>
    <n v="4"/>
    <x v="0"/>
    <n v="3"/>
    <x v="1"/>
    <n v="15"/>
    <n v="2"/>
    <n v="2"/>
    <n v="1"/>
    <n v="139.83000000000001"/>
    <x v="0"/>
    <x v="1"/>
  </r>
  <r>
    <n v="54311"/>
    <x v="1"/>
    <n v="14"/>
    <x v="2"/>
    <n v="1"/>
    <n v="33"/>
    <s v="Credit Card"/>
    <s v="Female"/>
    <n v="3"/>
    <n v="4"/>
    <x v="0"/>
    <n v="4"/>
    <x v="2"/>
    <n v="3"/>
    <x v="1"/>
    <n v="12"/>
    <n v="1"/>
    <n v="3"/>
    <n v="14"/>
    <n v="181.05"/>
    <x v="2"/>
    <x v="0"/>
  </r>
  <r>
    <n v="54312"/>
    <x v="1"/>
    <n v="9"/>
    <x v="0"/>
    <n v="3"/>
    <n v="7"/>
    <s v="E wallet"/>
    <s v="Male"/>
    <n v="4"/>
    <n v="4"/>
    <x v="4"/>
    <n v="4"/>
    <x v="2"/>
    <n v="3"/>
    <x v="1"/>
    <n v="14"/>
    <n v="1"/>
    <n v="2"/>
    <n v="7"/>
    <n v="197.95"/>
    <x v="1"/>
    <x v="0"/>
  </r>
  <r>
    <n v="54313"/>
    <x v="1"/>
    <n v="27"/>
    <x v="1"/>
    <n v="3"/>
    <n v="13"/>
    <s v="E wallet"/>
    <s v="Male"/>
    <n v="3"/>
    <n v="4"/>
    <x v="0"/>
    <n v="3"/>
    <x v="2"/>
    <n v="4"/>
    <x v="0"/>
    <n v="21"/>
    <n v="1"/>
    <n v="5"/>
    <n v="6"/>
    <n v="148.06"/>
    <x v="3"/>
    <x v="1"/>
  </r>
  <r>
    <n v="54314"/>
    <x v="1"/>
    <n v="19"/>
    <x v="1"/>
    <n v="1"/>
    <n v="16"/>
    <s v="Debit Card"/>
    <s v="Male"/>
    <n v="3"/>
    <n v="4"/>
    <x v="0"/>
    <n v="4"/>
    <x v="2"/>
    <n v="10"/>
    <x v="1"/>
    <n v="19"/>
    <n v="2"/>
    <n v="2"/>
    <n v="16"/>
    <n v="148.47999999999999"/>
    <x v="2"/>
    <x v="1"/>
  </r>
  <r>
    <n v="54315"/>
    <x v="1"/>
    <n v="6"/>
    <x v="2"/>
    <n v="3"/>
    <n v="15"/>
    <s v="E wallet"/>
    <s v="Female"/>
    <n v="3"/>
    <n v="4"/>
    <x v="4"/>
    <n v="1"/>
    <x v="0"/>
    <n v="3"/>
    <x v="1"/>
    <n v="15"/>
    <n v="3"/>
    <n v="4"/>
    <n v="3"/>
    <n v="214.98"/>
    <x v="0"/>
    <x v="0"/>
  </r>
  <r>
    <n v="54316"/>
    <x v="1"/>
    <n v="3"/>
    <x v="2"/>
    <n v="1"/>
    <n v="7"/>
    <s v="COD"/>
    <s v="Male"/>
    <n v="3"/>
    <n v="4"/>
    <x v="0"/>
    <n v="3"/>
    <x v="2"/>
    <n v="3"/>
    <x v="1"/>
    <n v="14"/>
    <n v="1"/>
    <n v="2"/>
    <n v="10"/>
    <n v="168.19"/>
    <x v="0"/>
    <x v="0"/>
  </r>
  <r>
    <n v="54317"/>
    <x v="1"/>
    <n v="25"/>
    <x v="0"/>
    <n v="1"/>
    <n v="14"/>
    <s v="Credit Card"/>
    <s v="Male"/>
    <n v="3"/>
    <n v="5"/>
    <x v="0"/>
    <n v="3"/>
    <x v="2"/>
    <n v="4"/>
    <x v="1"/>
    <n v="18"/>
    <n v="2"/>
    <n v="2"/>
    <n v="1"/>
    <n v="186.32"/>
    <x v="3"/>
    <x v="0"/>
  </r>
  <r>
    <n v="54318"/>
    <x v="1"/>
    <n v="31"/>
    <x v="0"/>
    <n v="1"/>
    <n v="16"/>
    <s v="Credit Card"/>
    <s v="Female"/>
    <n v="4"/>
    <n v="5"/>
    <x v="2"/>
    <n v="4"/>
    <x v="2"/>
    <n v="6"/>
    <x v="0"/>
    <n v="21"/>
    <n v="2"/>
    <n v="2"/>
    <n v="1"/>
    <n v="158.46"/>
    <x v="3"/>
    <x v="0"/>
  </r>
  <r>
    <n v="54319"/>
    <x v="1"/>
    <n v="14"/>
    <x v="0"/>
    <n v="3"/>
    <n v="11"/>
    <s v="E wallet"/>
    <s v="Male"/>
    <n v="4"/>
    <n v="5"/>
    <x v="4"/>
    <n v="1"/>
    <x v="2"/>
    <n v="9"/>
    <x v="1"/>
    <n v="12"/>
    <n v="2"/>
    <n v="2"/>
    <n v="12"/>
    <n v="233.55"/>
    <x v="2"/>
    <x v="0"/>
  </r>
  <r>
    <n v="54320"/>
    <x v="1"/>
    <n v="8"/>
    <x v="2"/>
    <n v="3"/>
    <n v="9"/>
    <s v="E wallet"/>
    <s v="Female"/>
    <n v="4"/>
    <n v="4"/>
    <x v="2"/>
    <n v="3"/>
    <x v="2"/>
    <n v="8"/>
    <x v="1"/>
    <n v="19"/>
    <n v="1"/>
    <n v="2"/>
    <n v="3"/>
    <n v="147.31"/>
    <x v="1"/>
    <x v="1"/>
  </r>
  <r>
    <n v="54321"/>
    <x v="1"/>
    <n v="1"/>
    <x v="1"/>
    <n v="1"/>
    <n v="26"/>
    <s v="Credit Card"/>
    <s v="Male"/>
    <n v="4"/>
    <n v="4"/>
    <x v="2"/>
    <n v="1"/>
    <x v="2"/>
    <n v="3"/>
    <x v="1"/>
    <n v="25"/>
    <n v="3"/>
    <n v="3"/>
    <n v="3"/>
    <n v="148.22999999999999"/>
    <x v="0"/>
    <x v="1"/>
  </r>
  <r>
    <n v="54322"/>
    <x v="1"/>
    <n v="1"/>
    <x v="2"/>
    <n v="1"/>
    <n v="16"/>
    <s v="Credit Card"/>
    <s v="Male"/>
    <n v="3"/>
    <n v="4"/>
    <x v="2"/>
    <n v="4"/>
    <x v="2"/>
    <n v="8"/>
    <x v="1"/>
    <n v="19"/>
    <n v="3"/>
    <n v="3"/>
    <n v="3"/>
    <n v="145.24"/>
    <x v="0"/>
    <x v="1"/>
  </r>
  <r>
    <n v="54323"/>
    <x v="1"/>
    <n v="2"/>
    <x v="0"/>
    <n v="1"/>
    <n v="28"/>
    <s v="Credit Card"/>
    <s v="Male"/>
    <n v="3"/>
    <n v="4"/>
    <x v="2"/>
    <n v="1"/>
    <x v="2"/>
    <n v="3"/>
    <x v="1"/>
    <n v="12"/>
    <n v="1"/>
    <n v="2"/>
    <n v="3"/>
    <n v="152.13"/>
    <x v="0"/>
    <x v="0"/>
  </r>
  <r>
    <n v="54324"/>
    <x v="1"/>
    <n v="31"/>
    <x v="0"/>
    <n v="1"/>
    <n v="31"/>
    <s v="Debit Card"/>
    <s v="Male"/>
    <n v="3"/>
    <n v="2"/>
    <x v="4"/>
    <n v="1"/>
    <x v="2"/>
    <n v="5"/>
    <x v="0"/>
    <n v="17"/>
    <n v="2"/>
    <n v="2"/>
    <n v="3"/>
    <n v="219.39"/>
    <x v="3"/>
    <x v="0"/>
  </r>
  <r>
    <n v="54325"/>
    <x v="1"/>
    <n v="1"/>
    <x v="2"/>
    <n v="1"/>
    <n v="10"/>
    <s v="Credit Card"/>
    <s v="Male"/>
    <n v="4"/>
    <n v="5"/>
    <x v="2"/>
    <n v="3"/>
    <x v="2"/>
    <n v="3"/>
    <x v="0"/>
    <n v="16"/>
    <n v="1"/>
    <n v="2"/>
    <n v="2"/>
    <n v="150.66"/>
    <x v="0"/>
    <x v="0"/>
  </r>
  <r>
    <n v="54326"/>
    <x v="1"/>
    <n v="24"/>
    <x v="0"/>
    <n v="1"/>
    <n v="18"/>
    <s v="Debit Card"/>
    <s v="Female"/>
    <n v="3"/>
    <n v="4"/>
    <x v="3"/>
    <n v="4"/>
    <x v="0"/>
    <n v="5"/>
    <x v="1"/>
    <n v="16"/>
    <n v="1"/>
    <n v="5"/>
    <n v="5"/>
    <n v="324.26"/>
    <x v="2"/>
    <x v="2"/>
  </r>
  <r>
    <n v="54327"/>
    <x v="1"/>
    <n v="15"/>
    <x v="0"/>
    <n v="1"/>
    <n v="21"/>
    <s v="Debit Card"/>
    <s v="Male"/>
    <n v="3"/>
    <n v="4"/>
    <x v="2"/>
    <n v="3"/>
    <x v="2"/>
    <n v="6"/>
    <x v="1"/>
    <n v="13"/>
    <n v="2"/>
    <n v="2"/>
    <n v="9"/>
    <n v="149.51"/>
    <x v="2"/>
    <x v="1"/>
  </r>
  <r>
    <n v="54328"/>
    <x v="1"/>
    <n v="4"/>
    <x v="0"/>
    <n v="3"/>
    <n v="12"/>
    <s v="Debit Card"/>
    <s v="Female"/>
    <n v="3"/>
    <n v="4"/>
    <x v="4"/>
    <n v="1"/>
    <x v="2"/>
    <n v="4"/>
    <x v="1"/>
    <n v="13"/>
    <n v="2"/>
    <n v="8"/>
    <n v="3"/>
    <n v="219.19"/>
    <x v="0"/>
    <x v="0"/>
  </r>
  <r>
    <n v="54329"/>
    <x v="1"/>
    <n v="12"/>
    <x v="0"/>
    <n v="3"/>
    <n v="7"/>
    <s v="Debit Card"/>
    <s v="Female"/>
    <n v="3"/>
    <n v="5"/>
    <x v="0"/>
    <n v="1"/>
    <x v="0"/>
    <n v="6"/>
    <x v="1"/>
    <n v="23"/>
    <n v="1"/>
    <n v="2"/>
    <n v="3"/>
    <n v="211.86"/>
    <x v="1"/>
    <x v="0"/>
  </r>
  <r>
    <n v="54330"/>
    <x v="1"/>
    <n v="6"/>
    <x v="0"/>
    <n v="1"/>
    <n v="13"/>
    <s v="Debit Card"/>
    <s v="Male"/>
    <n v="3"/>
    <n v="4"/>
    <x v="2"/>
    <n v="3"/>
    <x v="0"/>
    <n v="5"/>
    <x v="1"/>
    <n v="21"/>
    <n v="1"/>
    <n v="2"/>
    <n v="5"/>
    <n v="155.38"/>
    <x v="0"/>
    <x v="0"/>
  </r>
  <r>
    <n v="54331"/>
    <x v="1"/>
    <n v="1"/>
    <x v="0"/>
    <n v="1"/>
    <n v="24"/>
    <s v="COD"/>
    <s v="Male"/>
    <n v="3"/>
    <n v="4"/>
    <x v="2"/>
    <n v="4"/>
    <x v="2"/>
    <n v="2"/>
    <x v="0"/>
    <n v="17"/>
    <n v="1"/>
    <n v="2"/>
    <n v="2"/>
    <n v="155.58000000000001"/>
    <x v="0"/>
    <x v="0"/>
  </r>
  <r>
    <n v="54332"/>
    <x v="0"/>
    <n v="1"/>
    <x v="2"/>
    <n v="3"/>
    <n v="7"/>
    <s v="COD"/>
    <s v="Female"/>
    <n v="4"/>
    <n v="6"/>
    <x v="2"/>
    <n v="5"/>
    <x v="0"/>
    <n v="2"/>
    <x v="1"/>
    <n v="22"/>
    <n v="2"/>
    <n v="2"/>
    <n v="1"/>
    <n v="148.25"/>
    <x v="0"/>
    <x v="1"/>
  </r>
  <r>
    <n v="54333"/>
    <x v="1"/>
    <n v="10"/>
    <x v="2"/>
    <n v="1"/>
    <n v="10"/>
    <s v="Credit Card"/>
    <s v="Male"/>
    <n v="2"/>
    <n v="4"/>
    <x v="2"/>
    <n v="4"/>
    <x v="0"/>
    <n v="6"/>
    <x v="1"/>
    <n v="13"/>
    <n v="3"/>
    <n v="8"/>
    <n v="3"/>
    <n v="145.88"/>
    <x v="1"/>
    <x v="1"/>
  </r>
  <r>
    <n v="54334"/>
    <x v="1"/>
    <n v="4"/>
    <x v="2"/>
    <n v="1"/>
    <n v="16"/>
    <s v="Credit Card"/>
    <s v="Male"/>
    <n v="4"/>
    <n v="4"/>
    <x v="0"/>
    <n v="5"/>
    <x v="2"/>
    <n v="3"/>
    <x v="1"/>
    <n v="12"/>
    <n v="6"/>
    <n v="7"/>
    <n v="11"/>
    <n v="155.72"/>
    <x v="0"/>
    <x v="0"/>
  </r>
  <r>
    <n v="54335"/>
    <x v="1"/>
    <n v="19"/>
    <x v="0"/>
    <n v="3"/>
    <n v="11"/>
    <s v="Debit Card"/>
    <s v="Female"/>
    <n v="2"/>
    <n v="4"/>
    <x v="0"/>
    <n v="5"/>
    <x v="2"/>
    <n v="6"/>
    <x v="0"/>
    <n v="12"/>
    <n v="1"/>
    <n v="2"/>
    <n v="4"/>
    <n v="175.06"/>
    <x v="2"/>
    <x v="0"/>
  </r>
  <r>
    <n v="54336"/>
    <x v="1"/>
    <n v="30"/>
    <x v="0"/>
    <n v="1"/>
    <n v="15"/>
    <s v="Debit Card"/>
    <s v="Female"/>
    <n v="4"/>
    <n v="4"/>
    <x v="2"/>
    <n v="5"/>
    <x v="2"/>
    <n v="6"/>
    <x v="0"/>
    <n v="19"/>
    <n v="3"/>
    <n v="3"/>
    <n v="3"/>
    <n v="167.57"/>
    <x v="3"/>
    <x v="0"/>
  </r>
  <r>
    <n v="54337"/>
    <x v="1"/>
    <n v="7"/>
    <x v="0"/>
    <n v="1"/>
    <n v="9"/>
    <s v="Debit Card"/>
    <s v="Male"/>
    <n v="3"/>
    <n v="4"/>
    <x v="2"/>
    <n v="1"/>
    <x v="0"/>
    <n v="2"/>
    <x v="1"/>
    <n v="15"/>
    <n v="2"/>
    <n v="2"/>
    <n v="3"/>
    <n v="150"/>
    <x v="1"/>
    <x v="0"/>
  </r>
  <r>
    <n v="54338"/>
    <x v="0"/>
    <n v="1"/>
    <x v="1"/>
    <n v="1"/>
    <n v="9"/>
    <s v="Debit Card"/>
    <s v="Male"/>
    <n v="3"/>
    <n v="5"/>
    <x v="2"/>
    <n v="1"/>
    <x v="0"/>
    <n v="3"/>
    <x v="1"/>
    <n v="23"/>
    <n v="2"/>
    <n v="2"/>
    <n v="1"/>
    <n v="136.02000000000001"/>
    <x v="0"/>
    <x v="1"/>
  </r>
  <r>
    <n v="54339"/>
    <x v="1"/>
    <n v="20"/>
    <x v="0"/>
    <n v="3"/>
    <n v="7"/>
    <s v="E wallet"/>
    <s v="Female"/>
    <n v="4"/>
    <n v="4"/>
    <x v="4"/>
    <n v="5"/>
    <x v="2"/>
    <n v="3"/>
    <x v="1"/>
    <n v="26"/>
    <n v="9"/>
    <n v="16"/>
    <n v="3"/>
    <n v="229.53"/>
    <x v="2"/>
    <x v="0"/>
  </r>
  <r>
    <n v="54340"/>
    <x v="1"/>
    <n v="12"/>
    <x v="1"/>
    <n v="1"/>
    <n v="16"/>
    <s v="Debit Card"/>
    <s v="Female"/>
    <n v="4"/>
    <n v="4"/>
    <x v="2"/>
    <n v="1"/>
    <x v="0"/>
    <n v="3"/>
    <x v="1"/>
    <n v="13"/>
    <n v="2"/>
    <n v="3"/>
    <n v="2"/>
    <n v="147.88"/>
    <x v="1"/>
    <x v="1"/>
  </r>
  <r>
    <n v="54341"/>
    <x v="1"/>
    <n v="5"/>
    <x v="0"/>
    <n v="1"/>
    <n v="19"/>
    <s v="Credit Card"/>
    <s v="Female"/>
    <n v="4"/>
    <n v="4"/>
    <x v="2"/>
    <n v="1"/>
    <x v="2"/>
    <n v="10"/>
    <x v="0"/>
    <n v="24"/>
    <n v="2"/>
    <n v="2"/>
    <n v="3"/>
    <n v="164.29"/>
    <x v="0"/>
    <x v="0"/>
  </r>
  <r>
    <n v="54342"/>
    <x v="1"/>
    <n v="8"/>
    <x v="1"/>
    <n v="1"/>
    <n v="34"/>
    <s v="Credit Card"/>
    <s v="Female"/>
    <n v="4"/>
    <n v="4"/>
    <x v="2"/>
    <n v="4"/>
    <x v="0"/>
    <n v="4"/>
    <x v="1"/>
    <n v="16"/>
    <n v="1"/>
    <n v="2"/>
    <n v="3"/>
    <n v="148.11000000000001"/>
    <x v="1"/>
    <x v="1"/>
  </r>
  <r>
    <n v="54343"/>
    <x v="0"/>
    <n v="5"/>
    <x v="0"/>
    <n v="3"/>
    <n v="27"/>
    <s v="E wallet"/>
    <s v="Female"/>
    <n v="4"/>
    <n v="4"/>
    <x v="2"/>
    <n v="4"/>
    <x v="0"/>
    <n v="3"/>
    <x v="0"/>
    <n v="23"/>
    <n v="1"/>
    <n v="2"/>
    <n v="3"/>
    <n v="156.4"/>
    <x v="0"/>
    <x v="0"/>
  </r>
  <r>
    <n v="54344"/>
    <x v="1"/>
    <n v="24"/>
    <x v="0"/>
    <n v="1"/>
    <n v="7"/>
    <s v="Credit Card"/>
    <s v="Male"/>
    <n v="3"/>
    <n v="5"/>
    <x v="2"/>
    <n v="3"/>
    <x v="2"/>
    <n v="4"/>
    <x v="1"/>
    <n v="16"/>
    <n v="2"/>
    <n v="2"/>
    <n v="3"/>
    <n v="161.9"/>
    <x v="2"/>
    <x v="0"/>
  </r>
  <r>
    <n v="54345"/>
    <x v="1"/>
    <n v="27"/>
    <x v="0"/>
    <n v="1"/>
    <n v="20"/>
    <s v="Credit Card"/>
    <s v="Female"/>
    <n v="3"/>
    <n v="2"/>
    <x v="0"/>
    <n v="5"/>
    <x v="2"/>
    <n v="3"/>
    <x v="1"/>
    <n v="12"/>
    <n v="2"/>
    <n v="2"/>
    <n v="4"/>
    <n v="169.5"/>
    <x v="3"/>
    <x v="0"/>
  </r>
  <r>
    <n v="54346"/>
    <x v="1"/>
    <n v="7"/>
    <x v="0"/>
    <n v="1"/>
    <n v="21"/>
    <s v="Credit Card"/>
    <s v="Female"/>
    <n v="4"/>
    <n v="4"/>
    <x v="2"/>
    <n v="4"/>
    <x v="2"/>
    <n v="3"/>
    <x v="1"/>
    <n v="14"/>
    <n v="2"/>
    <n v="2"/>
    <n v="7"/>
    <n v="152.56"/>
    <x v="1"/>
    <x v="0"/>
  </r>
  <r>
    <n v="54347"/>
    <x v="1"/>
    <n v="14"/>
    <x v="0"/>
    <n v="1"/>
    <n v="11"/>
    <s v="Credit Card"/>
    <s v="Female"/>
    <n v="3"/>
    <n v="4"/>
    <x v="3"/>
    <n v="3"/>
    <x v="2"/>
    <n v="3"/>
    <x v="1"/>
    <n v="15"/>
    <n v="2"/>
    <n v="10"/>
    <n v="10"/>
    <n v="315.33"/>
    <x v="2"/>
    <x v="2"/>
  </r>
  <r>
    <n v="54348"/>
    <x v="1"/>
    <n v="29"/>
    <x v="0"/>
    <n v="1"/>
    <n v="21"/>
    <s v="Credit Card"/>
    <s v="Male"/>
    <n v="4"/>
    <n v="2"/>
    <x v="3"/>
    <n v="4"/>
    <x v="0"/>
    <n v="10"/>
    <x v="1"/>
    <n v="15"/>
    <n v="3"/>
    <n v="3"/>
    <n v="16"/>
    <n v="312.22000000000003"/>
    <x v="3"/>
    <x v="2"/>
  </r>
  <r>
    <n v="54349"/>
    <x v="1"/>
    <n v="8"/>
    <x v="2"/>
    <n v="1"/>
    <n v="9"/>
    <s v="Debit Card"/>
    <s v="Male"/>
    <n v="3"/>
    <n v="5"/>
    <x v="0"/>
    <n v="3"/>
    <x v="2"/>
    <n v="3"/>
    <x v="1"/>
    <n v="18"/>
    <n v="1"/>
    <n v="2"/>
    <n v="3"/>
    <n v="220.47"/>
    <x v="1"/>
    <x v="0"/>
  </r>
  <r>
    <n v="54350"/>
    <x v="1"/>
    <n v="25"/>
    <x v="0"/>
    <n v="1"/>
    <n v="10"/>
    <s v="Credit Card"/>
    <s v="Female"/>
    <n v="4"/>
    <n v="4"/>
    <x v="5"/>
    <n v="4"/>
    <x v="0"/>
    <n v="5"/>
    <x v="1"/>
    <n v="19"/>
    <n v="1"/>
    <n v="2"/>
    <n v="1"/>
    <n v="262.33999999999997"/>
    <x v="3"/>
    <x v="2"/>
  </r>
  <r>
    <n v="54351"/>
    <x v="1"/>
    <n v="26"/>
    <x v="0"/>
    <n v="1"/>
    <n v="7"/>
    <s v="Debit Card"/>
    <s v="Male"/>
    <n v="4"/>
    <n v="5"/>
    <x v="3"/>
    <n v="3"/>
    <x v="2"/>
    <n v="2"/>
    <x v="1"/>
    <n v="15"/>
    <n v="8"/>
    <n v="12"/>
    <n v="10"/>
    <n v="324.99"/>
    <x v="3"/>
    <x v="2"/>
  </r>
  <r>
    <n v="54352"/>
    <x v="1"/>
    <n v="1"/>
    <x v="1"/>
    <n v="1"/>
    <n v="16"/>
    <s v="Credit Card"/>
    <s v="Female"/>
    <n v="5"/>
    <n v="4"/>
    <x v="2"/>
    <n v="4"/>
    <x v="0"/>
    <n v="3"/>
    <x v="1"/>
    <n v="17"/>
    <n v="1"/>
    <n v="2"/>
    <n v="4"/>
    <n v="147.79"/>
    <x v="0"/>
    <x v="1"/>
  </r>
  <r>
    <n v="54353"/>
    <x v="0"/>
    <n v="1"/>
    <x v="0"/>
    <n v="1"/>
    <n v="30"/>
    <s v="Debit Card"/>
    <s v="Male"/>
    <n v="3"/>
    <n v="5"/>
    <x v="0"/>
    <n v="3"/>
    <x v="2"/>
    <n v="5"/>
    <x v="0"/>
    <n v="14"/>
    <n v="2"/>
    <n v="2"/>
    <n v="2"/>
    <n v="184.16"/>
    <x v="0"/>
    <x v="0"/>
  </r>
  <r>
    <n v="54354"/>
    <x v="1"/>
    <n v="17"/>
    <x v="2"/>
    <n v="1"/>
    <n v="14"/>
    <s v="Credit Card"/>
    <s v="Male"/>
    <n v="3"/>
    <n v="2"/>
    <x v="2"/>
    <n v="1"/>
    <x v="2"/>
    <n v="6"/>
    <x v="1"/>
    <n v="15"/>
    <n v="2"/>
    <n v="3"/>
    <n v="3"/>
    <n v="145.88999999999999"/>
    <x v="2"/>
    <x v="1"/>
  </r>
  <r>
    <n v="54355"/>
    <x v="1"/>
    <n v="19"/>
    <x v="2"/>
    <n v="1"/>
    <n v="9"/>
    <s v="Credit Card"/>
    <s v="Male"/>
    <n v="4"/>
    <n v="5"/>
    <x v="5"/>
    <n v="1"/>
    <x v="2"/>
    <n v="11"/>
    <x v="1"/>
    <n v="15"/>
    <n v="2"/>
    <n v="12"/>
    <n v="9"/>
    <n v="292.92"/>
    <x v="2"/>
    <x v="2"/>
  </r>
  <r>
    <n v="54356"/>
    <x v="1"/>
    <n v="11"/>
    <x v="0"/>
    <n v="1"/>
    <n v="28"/>
    <s v="Debit Card"/>
    <s v="Male"/>
    <n v="4"/>
    <n v="2"/>
    <x v="2"/>
    <n v="5"/>
    <x v="2"/>
    <n v="3"/>
    <x v="0"/>
    <n v="13"/>
    <n v="2"/>
    <n v="2"/>
    <n v="8"/>
    <n v="160.63999999999999"/>
    <x v="1"/>
    <x v="0"/>
  </r>
  <r>
    <n v="54357"/>
    <x v="1"/>
    <n v="9"/>
    <x v="2"/>
    <n v="1"/>
    <n v="9"/>
    <s v="Credit Card"/>
    <s v="Female"/>
    <n v="3"/>
    <n v="4"/>
    <x v="0"/>
    <n v="4"/>
    <x v="0"/>
    <n v="7"/>
    <x v="1"/>
    <n v="12"/>
    <n v="1"/>
    <n v="2"/>
    <n v="3"/>
    <n v="169.25"/>
    <x v="1"/>
    <x v="0"/>
  </r>
  <r>
    <n v="54358"/>
    <x v="1"/>
    <n v="16"/>
    <x v="2"/>
    <n v="1"/>
    <n v="28"/>
    <s v="Credit Card"/>
    <s v="Female"/>
    <n v="3"/>
    <n v="4"/>
    <x v="0"/>
    <n v="3"/>
    <x v="2"/>
    <n v="4"/>
    <x v="1"/>
    <n v="17"/>
    <n v="1"/>
    <n v="2"/>
    <n v="3"/>
    <n v="177.65"/>
    <x v="2"/>
    <x v="0"/>
  </r>
  <r>
    <n v="54359"/>
    <x v="1"/>
    <n v="12"/>
    <x v="0"/>
    <n v="1"/>
    <n v="9"/>
    <s v="Debit Card"/>
    <s v="Male"/>
    <n v="3"/>
    <n v="4"/>
    <x v="0"/>
    <n v="3"/>
    <x v="2"/>
    <n v="11"/>
    <x v="1"/>
    <n v="15"/>
    <n v="2"/>
    <n v="2"/>
    <n v="1"/>
    <n v="190.53"/>
    <x v="1"/>
    <x v="0"/>
  </r>
  <r>
    <n v="54360"/>
    <x v="1"/>
    <n v="12"/>
    <x v="0"/>
    <n v="1"/>
    <n v="36"/>
    <s v="COD"/>
    <s v="Male"/>
    <n v="3"/>
    <n v="4"/>
    <x v="0"/>
    <n v="1"/>
    <x v="2"/>
    <n v="5"/>
    <x v="1"/>
    <n v="19"/>
    <n v="1"/>
    <n v="2"/>
    <n v="8"/>
    <n v="187.61"/>
    <x v="1"/>
    <x v="0"/>
  </r>
  <r>
    <n v="54361"/>
    <x v="1"/>
    <n v="1"/>
    <x v="2"/>
    <n v="1"/>
    <n v="7"/>
    <s v="COD"/>
    <s v="Male"/>
    <n v="3"/>
    <n v="5"/>
    <x v="0"/>
    <n v="5"/>
    <x v="2"/>
    <n v="7"/>
    <x v="1"/>
    <n v="20"/>
    <n v="3"/>
    <n v="3"/>
    <n v="1"/>
    <n v="167.98"/>
    <x v="0"/>
    <x v="0"/>
  </r>
  <r>
    <n v="54362"/>
    <x v="1"/>
    <n v="23"/>
    <x v="2"/>
    <n v="1"/>
    <n v="25"/>
    <s v="Debit Card"/>
    <s v="Male"/>
    <n v="4"/>
    <n v="4"/>
    <x v="0"/>
    <n v="1"/>
    <x v="2"/>
    <n v="3"/>
    <x v="0"/>
    <n v="16"/>
    <n v="1"/>
    <n v="2"/>
    <n v="8"/>
    <n v="193.04"/>
    <x v="2"/>
    <x v="0"/>
  </r>
  <r>
    <n v="54363"/>
    <x v="1"/>
    <n v="8"/>
    <x v="2"/>
    <n v="1"/>
    <n v="17"/>
    <s v="Credit Card"/>
    <s v="Male"/>
    <n v="3"/>
    <n v="4"/>
    <x v="2"/>
    <n v="3"/>
    <x v="2"/>
    <n v="3"/>
    <x v="0"/>
    <n v="18"/>
    <n v="3"/>
    <n v="3"/>
    <n v="1"/>
    <n v="163.15"/>
    <x v="1"/>
    <x v="0"/>
  </r>
  <r>
    <n v="54364"/>
    <x v="1"/>
    <n v="14"/>
    <x v="0"/>
    <n v="1"/>
    <n v="26"/>
    <s v="Credit Card"/>
    <s v="Male"/>
    <n v="2"/>
    <n v="4"/>
    <x v="0"/>
    <n v="1"/>
    <x v="2"/>
    <n v="10"/>
    <x v="0"/>
    <n v="16"/>
    <n v="4"/>
    <n v="4"/>
    <n v="8"/>
    <n v="152.41"/>
    <x v="2"/>
    <x v="0"/>
  </r>
  <r>
    <n v="54365"/>
    <x v="0"/>
    <n v="2"/>
    <x v="0"/>
    <n v="1"/>
    <n v="36"/>
    <s v="Credit Card"/>
    <s v="Male"/>
    <n v="4"/>
    <n v="4"/>
    <x v="0"/>
    <n v="5"/>
    <x v="2"/>
    <n v="9"/>
    <x v="0"/>
    <n v="20"/>
    <n v="2"/>
    <n v="2"/>
    <n v="1"/>
    <n v="191.73"/>
    <x v="0"/>
    <x v="0"/>
  </r>
  <r>
    <n v="54366"/>
    <x v="0"/>
    <n v="1"/>
    <x v="0"/>
    <n v="3"/>
    <n v="34"/>
    <s v="E wallet"/>
    <s v="Female"/>
    <n v="3"/>
    <n v="4"/>
    <x v="4"/>
    <n v="1"/>
    <x v="2"/>
    <n v="3"/>
    <x v="1"/>
    <n v="23"/>
    <n v="1"/>
    <n v="2"/>
    <n v="10"/>
    <n v="201.39"/>
    <x v="0"/>
    <x v="0"/>
  </r>
  <r>
    <n v="54367"/>
    <x v="1"/>
    <n v="1"/>
    <x v="1"/>
    <n v="1"/>
    <n v="12"/>
    <s v="Debit Card"/>
    <s v="Male"/>
    <n v="3"/>
    <n v="2"/>
    <x v="2"/>
    <n v="4"/>
    <x v="2"/>
    <n v="3"/>
    <x v="0"/>
    <n v="17"/>
    <n v="3"/>
    <n v="3"/>
    <n v="3"/>
    <n v="148.28"/>
    <x v="0"/>
    <x v="1"/>
  </r>
  <r>
    <n v="54368"/>
    <x v="1"/>
    <n v="10"/>
    <x v="2"/>
    <n v="1"/>
    <n v="25"/>
    <s v="Credit Card"/>
    <s v="Female"/>
    <n v="4"/>
    <n v="4"/>
    <x v="2"/>
    <n v="1"/>
    <x v="0"/>
    <n v="3"/>
    <x v="1"/>
    <n v="14"/>
    <n v="1"/>
    <n v="2"/>
    <n v="8"/>
    <n v="146.53"/>
    <x v="1"/>
    <x v="1"/>
  </r>
  <r>
    <n v="54369"/>
    <x v="1"/>
    <n v="14"/>
    <x v="2"/>
    <n v="1"/>
    <n v="16"/>
    <s v="Debit Card"/>
    <s v="Male"/>
    <n v="4"/>
    <n v="5"/>
    <x v="0"/>
    <n v="1"/>
    <x v="2"/>
    <n v="11"/>
    <x v="1"/>
    <n v="15"/>
    <n v="1"/>
    <n v="2"/>
    <n v="3"/>
    <n v="173.76"/>
    <x v="2"/>
    <x v="0"/>
  </r>
  <r>
    <n v="54370"/>
    <x v="1"/>
    <n v="20"/>
    <x v="0"/>
    <n v="1"/>
    <n v="7"/>
    <s v="Credit Card"/>
    <s v="Male"/>
    <n v="4"/>
    <n v="4"/>
    <x v="4"/>
    <n v="5"/>
    <x v="2"/>
    <n v="9"/>
    <x v="1"/>
    <n v="17"/>
    <n v="1"/>
    <n v="2"/>
    <n v="3"/>
    <n v="218.96"/>
    <x v="2"/>
    <x v="0"/>
  </r>
  <r>
    <n v="54371"/>
    <x v="0"/>
    <n v="1"/>
    <x v="0"/>
    <n v="3"/>
    <n v="11"/>
    <s v="Credit Card"/>
    <s v="Male"/>
    <n v="3"/>
    <n v="6"/>
    <x v="4"/>
    <n v="1"/>
    <x v="2"/>
    <n v="3"/>
    <x v="1"/>
    <n v="12"/>
    <n v="7"/>
    <n v="10"/>
    <n v="3"/>
    <n v="229"/>
    <x v="0"/>
    <x v="0"/>
  </r>
  <r>
    <n v="54372"/>
    <x v="1"/>
    <n v="4"/>
    <x v="2"/>
    <n v="1"/>
    <n v="7"/>
    <s v="Debit Card"/>
    <s v="Male"/>
    <n v="3"/>
    <n v="5"/>
    <x v="4"/>
    <n v="3"/>
    <x v="0"/>
    <n v="3"/>
    <x v="1"/>
    <n v="23"/>
    <n v="5"/>
    <n v="6"/>
    <n v="3"/>
    <n v="209.74"/>
    <x v="0"/>
    <x v="0"/>
  </r>
  <r>
    <n v="54373"/>
    <x v="1"/>
    <n v="1"/>
    <x v="2"/>
    <n v="3"/>
    <n v="27"/>
    <s v="Debit Card"/>
    <s v="Female"/>
    <n v="3"/>
    <n v="4"/>
    <x v="0"/>
    <n v="3"/>
    <x v="0"/>
    <n v="3"/>
    <x v="1"/>
    <n v="15"/>
    <n v="2"/>
    <n v="2"/>
    <n v="3"/>
    <n v="224.81"/>
    <x v="0"/>
    <x v="0"/>
  </r>
  <r>
    <n v="54374"/>
    <x v="1"/>
    <n v="25"/>
    <x v="0"/>
    <n v="1"/>
    <n v="15"/>
    <s v="Debit Card"/>
    <s v="Male"/>
    <n v="3"/>
    <n v="5"/>
    <x v="4"/>
    <n v="4"/>
    <x v="2"/>
    <n v="7"/>
    <x v="1"/>
    <n v="17"/>
    <n v="3"/>
    <n v="2"/>
    <n v="8"/>
    <n v="249.89999999999998"/>
    <x v="3"/>
    <x v="0"/>
  </r>
  <r>
    <n v="54375"/>
    <x v="0"/>
    <n v="1"/>
    <x v="0"/>
    <n v="1"/>
    <n v="10"/>
    <s v="COD"/>
    <s v="Female"/>
    <n v="3"/>
    <n v="4"/>
    <x v="2"/>
    <n v="5"/>
    <x v="0"/>
    <n v="7"/>
    <x v="0"/>
    <n v="12"/>
    <n v="1"/>
    <n v="2"/>
    <n v="5"/>
    <n v="151.57"/>
    <x v="0"/>
    <x v="0"/>
  </r>
  <r>
    <n v="54376"/>
    <x v="1"/>
    <n v="15"/>
    <x v="0"/>
    <n v="3"/>
    <n v="13"/>
    <s v="Debit Card"/>
    <s v="Female"/>
    <n v="4"/>
    <n v="4"/>
    <x v="4"/>
    <n v="1"/>
    <x v="0"/>
    <n v="5"/>
    <x v="0"/>
    <n v="19"/>
    <n v="1"/>
    <n v="2"/>
    <n v="1"/>
    <n v="260.91000000000003"/>
    <x v="2"/>
    <x v="2"/>
  </r>
  <r>
    <n v="54377"/>
    <x v="0"/>
    <n v="1"/>
    <x v="2"/>
    <n v="3"/>
    <n v="33"/>
    <s v="E wallet"/>
    <s v="Female"/>
    <n v="3"/>
    <n v="5"/>
    <x v="0"/>
    <n v="5"/>
    <x v="0"/>
    <n v="7"/>
    <x v="1"/>
    <n v="16"/>
    <n v="2"/>
    <n v="2"/>
    <n v="2"/>
    <n v="191.96"/>
    <x v="0"/>
    <x v="0"/>
  </r>
  <r>
    <n v="54378"/>
    <x v="0"/>
    <n v="1"/>
    <x v="1"/>
    <n v="1"/>
    <n v="7"/>
    <s v="COD"/>
    <s v="Male"/>
    <n v="3"/>
    <n v="4"/>
    <x v="2"/>
    <n v="3"/>
    <x v="0"/>
    <n v="2"/>
    <x v="1"/>
    <n v="15"/>
    <n v="1"/>
    <n v="2"/>
    <n v="6"/>
    <n v="145.58000000000001"/>
    <x v="0"/>
    <x v="1"/>
  </r>
  <r>
    <n v="54379"/>
    <x v="1"/>
    <n v="19"/>
    <x v="2"/>
    <n v="3"/>
    <n v="13"/>
    <s v="Credit Card"/>
    <s v="Female"/>
    <n v="3"/>
    <n v="5"/>
    <x v="4"/>
    <n v="1"/>
    <x v="0"/>
    <n v="8"/>
    <x v="1"/>
    <n v="13"/>
    <n v="6"/>
    <n v="13"/>
    <n v="3"/>
    <n v="213.65"/>
    <x v="2"/>
    <x v="0"/>
  </r>
  <r>
    <n v="54380"/>
    <x v="1"/>
    <n v="28"/>
    <x v="0"/>
    <n v="3"/>
    <n v="10"/>
    <s v="E wallet"/>
    <s v="Female"/>
    <n v="3"/>
    <n v="4"/>
    <x v="0"/>
    <n v="5"/>
    <x v="2"/>
    <n v="4"/>
    <x v="1"/>
    <n v="15"/>
    <n v="2"/>
    <n v="2"/>
    <n v="6"/>
    <n v="184.4"/>
    <x v="3"/>
    <x v="0"/>
  </r>
  <r>
    <n v="54381"/>
    <x v="1"/>
    <n v="10"/>
    <x v="0"/>
    <n v="1"/>
    <n v="12"/>
    <s v="Debit Card"/>
    <s v="Male"/>
    <n v="4"/>
    <n v="4"/>
    <x v="0"/>
    <n v="4"/>
    <x v="0"/>
    <n v="10"/>
    <x v="1"/>
    <n v="17"/>
    <n v="3"/>
    <n v="4"/>
    <n v="8"/>
    <n v="184.14"/>
    <x v="1"/>
    <x v="0"/>
  </r>
  <r>
    <n v="54382"/>
    <x v="1"/>
    <n v="7"/>
    <x v="0"/>
    <n v="1"/>
    <n v="11"/>
    <s v="Credit Card"/>
    <s v="Female"/>
    <n v="3"/>
    <n v="5"/>
    <x v="2"/>
    <n v="4"/>
    <x v="2"/>
    <n v="8"/>
    <x v="1"/>
    <n v="22"/>
    <n v="1"/>
    <n v="2"/>
    <n v="2"/>
    <n v="151.22"/>
    <x v="1"/>
    <x v="0"/>
  </r>
  <r>
    <n v="54383"/>
    <x v="1"/>
    <n v="11"/>
    <x v="2"/>
    <n v="1"/>
    <n v="18"/>
    <s v="UPI"/>
    <s v="Male"/>
    <n v="3"/>
    <n v="4"/>
    <x v="4"/>
    <n v="1"/>
    <x v="2"/>
    <n v="3"/>
    <x v="0"/>
    <n v="15"/>
    <n v="2"/>
    <n v="2"/>
    <n v="8"/>
    <n v="246.85000000000002"/>
    <x v="1"/>
    <x v="0"/>
  </r>
  <r>
    <n v="54384"/>
    <x v="1"/>
    <n v="12"/>
    <x v="0"/>
    <n v="3"/>
    <n v="10"/>
    <s v="Debit Card"/>
    <s v="Male"/>
    <n v="4"/>
    <n v="4"/>
    <x v="4"/>
    <n v="3"/>
    <x v="2"/>
    <n v="2"/>
    <x v="1"/>
    <n v="13"/>
    <n v="2"/>
    <n v="6"/>
    <n v="3"/>
    <n v="231.08999999999997"/>
    <x v="1"/>
    <x v="0"/>
  </r>
  <r>
    <n v="54385"/>
    <x v="1"/>
    <n v="5"/>
    <x v="2"/>
    <n v="1"/>
    <n v="7"/>
    <s v="Credit Card"/>
    <s v="Male"/>
    <n v="3"/>
    <n v="6"/>
    <x v="0"/>
    <n v="3"/>
    <x v="2"/>
    <n v="2"/>
    <x v="1"/>
    <n v="13"/>
    <n v="1"/>
    <n v="2"/>
    <n v="5"/>
    <n v="168.45"/>
    <x v="0"/>
    <x v="0"/>
  </r>
  <r>
    <n v="54386"/>
    <x v="1"/>
    <n v="31"/>
    <x v="1"/>
    <n v="1"/>
    <n v="10"/>
    <s v="Debit Card"/>
    <s v="Male"/>
    <n v="4"/>
    <n v="5"/>
    <x v="2"/>
    <n v="1"/>
    <x v="2"/>
    <n v="5"/>
    <x v="1"/>
    <n v="18"/>
    <n v="1"/>
    <n v="2"/>
    <n v="1"/>
    <n v="146.77000000000001"/>
    <x v="3"/>
    <x v="1"/>
  </r>
  <r>
    <n v="54387"/>
    <x v="1"/>
    <n v="11"/>
    <x v="2"/>
    <n v="3"/>
    <n v="11"/>
    <s v="E wallet"/>
    <s v="Male"/>
    <n v="3"/>
    <n v="4"/>
    <x v="2"/>
    <n v="1"/>
    <x v="2"/>
    <n v="6"/>
    <x v="1"/>
    <n v="18"/>
    <n v="4"/>
    <n v="6"/>
    <n v="9"/>
    <n v="152.93"/>
    <x v="1"/>
    <x v="0"/>
  </r>
  <r>
    <n v="54388"/>
    <x v="1"/>
    <n v="3"/>
    <x v="2"/>
    <n v="3"/>
    <n v="7"/>
    <s v="Credit Card"/>
    <s v="Female"/>
    <n v="3"/>
    <n v="4"/>
    <x v="4"/>
    <n v="1"/>
    <x v="2"/>
    <n v="3"/>
    <x v="1"/>
    <n v="15"/>
    <n v="5"/>
    <n v="5"/>
    <n v="2"/>
    <n v="204.18"/>
    <x v="0"/>
    <x v="0"/>
  </r>
  <r>
    <n v="54389"/>
    <x v="1"/>
    <n v="9"/>
    <x v="2"/>
    <n v="3"/>
    <n v="7"/>
    <s v="E wallet"/>
    <s v="Female"/>
    <n v="4"/>
    <n v="4"/>
    <x v="4"/>
    <n v="3"/>
    <x v="0"/>
    <n v="3"/>
    <x v="1"/>
    <n v="15"/>
    <n v="2"/>
    <n v="2"/>
    <n v="3"/>
    <n v="212.89"/>
    <x v="1"/>
    <x v="0"/>
  </r>
  <r>
    <n v="54390"/>
    <x v="0"/>
    <n v="1"/>
    <x v="1"/>
    <n v="1"/>
    <n v="25"/>
    <s v="Credit Card"/>
    <s v="Male"/>
    <n v="3"/>
    <n v="5"/>
    <x v="2"/>
    <n v="1"/>
    <x v="0"/>
    <n v="3"/>
    <x v="0"/>
    <n v="14"/>
    <n v="1"/>
    <n v="2"/>
    <n v="2"/>
    <n v="148.88999999999999"/>
    <x v="0"/>
    <x v="1"/>
  </r>
  <r>
    <n v="54391"/>
    <x v="1"/>
    <n v="26"/>
    <x v="0"/>
    <n v="1"/>
    <n v="9"/>
    <s v="Debit Card"/>
    <s v="Female"/>
    <n v="3"/>
    <n v="5"/>
    <x v="2"/>
    <n v="1"/>
    <x v="0"/>
    <n v="9"/>
    <x v="1"/>
    <n v="16"/>
    <n v="3"/>
    <n v="3"/>
    <n v="3"/>
    <n v="157.12"/>
    <x v="3"/>
    <x v="0"/>
  </r>
  <r>
    <n v="54392"/>
    <x v="1"/>
    <n v="16"/>
    <x v="0"/>
    <n v="1"/>
    <n v="11"/>
    <s v="Cash on Delivery"/>
    <s v="Male"/>
    <n v="3"/>
    <n v="4"/>
    <x v="3"/>
    <n v="1"/>
    <x v="2"/>
    <n v="3"/>
    <x v="1"/>
    <n v="15"/>
    <n v="1"/>
    <n v="12"/>
    <n v="16"/>
    <n v="317.32"/>
    <x v="2"/>
    <x v="2"/>
  </r>
  <r>
    <n v="54393"/>
    <x v="1"/>
    <n v="31"/>
    <x v="1"/>
    <n v="2"/>
    <n v="13"/>
    <s v="Credit Card"/>
    <s v="Male"/>
    <n v="3"/>
    <n v="4"/>
    <x v="2"/>
    <n v="3"/>
    <x v="2"/>
    <n v="10"/>
    <x v="1"/>
    <n v="18"/>
    <n v="1"/>
    <n v="3"/>
    <n v="3"/>
    <n v="147.66999999999999"/>
    <x v="3"/>
    <x v="1"/>
  </r>
  <r>
    <n v="54394"/>
    <x v="1"/>
    <n v="24"/>
    <x v="0"/>
    <n v="3"/>
    <n v="7"/>
    <s v="Credit Card"/>
    <s v="Female"/>
    <n v="4"/>
    <n v="4"/>
    <x v="3"/>
    <n v="1"/>
    <x v="2"/>
    <n v="5"/>
    <x v="1"/>
    <n v="15"/>
    <n v="2"/>
    <n v="2"/>
    <n v="7"/>
    <n v="320.17"/>
    <x v="2"/>
    <x v="2"/>
  </r>
  <r>
    <n v="54395"/>
    <x v="0"/>
    <n v="1"/>
    <x v="1"/>
    <n v="1"/>
    <n v="21"/>
    <s v="Credit Card"/>
    <s v="Male"/>
    <n v="3"/>
    <n v="4"/>
    <x v="2"/>
    <n v="1"/>
    <x v="2"/>
    <n v="7"/>
    <x v="0"/>
    <n v="14"/>
    <n v="2"/>
    <n v="2"/>
    <n v="5"/>
    <n v="149.36000000000001"/>
    <x v="0"/>
    <x v="1"/>
  </r>
  <r>
    <n v="54396"/>
    <x v="1"/>
    <n v="17"/>
    <x v="0"/>
    <n v="3"/>
    <n v="23"/>
    <s v="E wallet"/>
    <s v="Female"/>
    <n v="4"/>
    <n v="4"/>
    <x v="5"/>
    <n v="1"/>
    <x v="2"/>
    <n v="7"/>
    <x v="0"/>
    <n v="23"/>
    <n v="1"/>
    <n v="2"/>
    <n v="10"/>
    <n v="285.64"/>
    <x v="2"/>
    <x v="2"/>
  </r>
  <r>
    <n v="54397"/>
    <x v="0"/>
    <n v="1"/>
    <x v="0"/>
    <n v="1"/>
    <n v="9"/>
    <s v="Debit Card"/>
    <s v="Female"/>
    <n v="3"/>
    <n v="4"/>
    <x v="2"/>
    <n v="5"/>
    <x v="2"/>
    <n v="9"/>
    <x v="1"/>
    <n v="21"/>
    <n v="2"/>
    <n v="2"/>
    <n v="8"/>
    <n v="152.07"/>
    <x v="0"/>
    <x v="0"/>
  </r>
  <r>
    <n v="54398"/>
    <x v="1"/>
    <n v="26"/>
    <x v="2"/>
    <n v="3"/>
    <n v="9"/>
    <s v="Debit Card"/>
    <s v="Male"/>
    <n v="4"/>
    <n v="5"/>
    <x v="3"/>
    <n v="3"/>
    <x v="0"/>
    <n v="3"/>
    <x v="0"/>
    <n v="15"/>
    <n v="2"/>
    <n v="16"/>
    <n v="13"/>
    <n v="315.68"/>
    <x v="3"/>
    <x v="2"/>
  </r>
  <r>
    <n v="54399"/>
    <x v="1"/>
    <n v="6"/>
    <x v="0"/>
    <n v="3"/>
    <n v="11"/>
    <s v="Debit Card"/>
    <s v="Female"/>
    <n v="3"/>
    <n v="4"/>
    <x v="2"/>
    <n v="4"/>
    <x v="2"/>
    <n v="4"/>
    <x v="1"/>
    <n v="12"/>
    <n v="2"/>
    <n v="2"/>
    <n v="3"/>
    <n v="164.31"/>
    <x v="0"/>
    <x v="0"/>
  </r>
  <r>
    <n v="54400"/>
    <x v="0"/>
    <n v="1"/>
    <x v="0"/>
    <n v="1"/>
    <n v="7"/>
    <s v="Debit Card"/>
    <s v="Male"/>
    <n v="4"/>
    <n v="5"/>
    <x v="2"/>
    <n v="3"/>
    <x v="0"/>
    <n v="2"/>
    <x v="0"/>
    <n v="15"/>
    <n v="1"/>
    <n v="2"/>
    <n v="3"/>
    <n v="162.30000000000001"/>
    <x v="0"/>
    <x v="0"/>
  </r>
  <r>
    <n v="54401"/>
    <x v="1"/>
    <n v="13"/>
    <x v="1"/>
    <n v="1"/>
    <n v="7"/>
    <s v="Credit Card"/>
    <s v="Female"/>
    <n v="4"/>
    <n v="4"/>
    <x v="2"/>
    <n v="3"/>
    <x v="2"/>
    <n v="9"/>
    <x v="1"/>
    <n v="15"/>
    <n v="2"/>
    <n v="2"/>
    <n v="3"/>
    <n v="147.32"/>
    <x v="2"/>
    <x v="1"/>
  </r>
  <r>
    <n v="54402"/>
    <x v="1"/>
    <n v="6"/>
    <x v="2"/>
    <n v="3"/>
    <n v="33"/>
    <s v="E wallet"/>
    <s v="Male"/>
    <n v="4"/>
    <n v="4"/>
    <x v="0"/>
    <n v="1"/>
    <x v="2"/>
    <n v="2"/>
    <x v="1"/>
    <n v="19"/>
    <n v="3"/>
    <n v="3"/>
    <n v="3"/>
    <n v="169.65"/>
    <x v="0"/>
    <x v="0"/>
  </r>
  <r>
    <n v="54403"/>
    <x v="1"/>
    <n v="15"/>
    <x v="0"/>
    <n v="1"/>
    <n v="26"/>
    <s v="Debit Card"/>
    <s v="Male"/>
    <n v="3"/>
    <n v="4"/>
    <x v="0"/>
    <n v="5"/>
    <x v="2"/>
    <n v="4"/>
    <x v="1"/>
    <n v="17"/>
    <n v="1"/>
    <n v="2"/>
    <n v="1"/>
    <n v="155.72"/>
    <x v="2"/>
    <x v="0"/>
  </r>
  <r>
    <n v="54404"/>
    <x v="1"/>
    <n v="14"/>
    <x v="0"/>
    <n v="1"/>
    <n v="31"/>
    <s v="COD"/>
    <s v="Male"/>
    <n v="4"/>
    <n v="4"/>
    <x v="0"/>
    <n v="1"/>
    <x v="2"/>
    <n v="3"/>
    <x v="1"/>
    <n v="18"/>
    <n v="3"/>
    <n v="5"/>
    <n v="8"/>
    <n v="158.19"/>
    <x v="2"/>
    <x v="0"/>
  </r>
  <r>
    <n v="54405"/>
    <x v="1"/>
    <n v="19"/>
    <x v="0"/>
    <n v="1"/>
    <n v="7"/>
    <s v="UPI"/>
    <s v="Male"/>
    <n v="4"/>
    <n v="2"/>
    <x v="3"/>
    <n v="1"/>
    <x v="2"/>
    <n v="2"/>
    <x v="1"/>
    <n v="15"/>
    <n v="2"/>
    <n v="2"/>
    <n v="8"/>
    <n v="317.02"/>
    <x v="2"/>
    <x v="2"/>
  </r>
  <r>
    <n v="54406"/>
    <x v="1"/>
    <n v="5"/>
    <x v="2"/>
    <n v="1"/>
    <n v="10"/>
    <s v="Credit Card"/>
    <s v="Male"/>
    <n v="4"/>
    <n v="4"/>
    <x v="4"/>
    <n v="3"/>
    <x v="2"/>
    <n v="11"/>
    <x v="1"/>
    <n v="13"/>
    <n v="1"/>
    <n v="3"/>
    <n v="3"/>
    <n v="261.75"/>
    <x v="0"/>
    <x v="2"/>
  </r>
  <r>
    <n v="54407"/>
    <x v="1"/>
    <n v="7"/>
    <x v="0"/>
    <n v="1"/>
    <n v="12"/>
    <s v="Debit Card"/>
    <s v="Female"/>
    <n v="4"/>
    <n v="5"/>
    <x v="2"/>
    <n v="1"/>
    <x v="2"/>
    <n v="3"/>
    <x v="1"/>
    <n v="14"/>
    <n v="1"/>
    <n v="2"/>
    <n v="3"/>
    <n v="154.11000000000001"/>
    <x v="1"/>
    <x v="0"/>
  </r>
  <r>
    <n v="54408"/>
    <x v="1"/>
    <n v="8"/>
    <x v="0"/>
    <n v="1"/>
    <n v="9"/>
    <s v="Debit Card"/>
    <s v="Male"/>
    <n v="3"/>
    <n v="5"/>
    <x v="0"/>
    <n v="5"/>
    <x v="2"/>
    <n v="8"/>
    <x v="1"/>
    <n v="14"/>
    <n v="1"/>
    <n v="6"/>
    <n v="10"/>
    <n v="184.57"/>
    <x v="1"/>
    <x v="0"/>
  </r>
  <r>
    <n v="54409"/>
    <x v="1"/>
    <n v="11"/>
    <x v="0"/>
    <n v="1"/>
    <n v="7"/>
    <s v="Credit Card"/>
    <s v="Female"/>
    <n v="3"/>
    <n v="5"/>
    <x v="2"/>
    <n v="5"/>
    <x v="2"/>
    <n v="4"/>
    <x v="1"/>
    <n v="15"/>
    <n v="1"/>
    <n v="2"/>
    <n v="3"/>
    <n v="164.2"/>
    <x v="1"/>
    <x v="0"/>
  </r>
  <r>
    <n v="54410"/>
    <x v="1"/>
    <n v="19"/>
    <x v="2"/>
    <n v="1"/>
    <n v="14"/>
    <s v="Debit Card"/>
    <s v="Male"/>
    <n v="4"/>
    <n v="2"/>
    <x v="0"/>
    <n v="3"/>
    <x v="2"/>
    <n v="6"/>
    <x v="1"/>
    <n v="18"/>
    <n v="2"/>
    <n v="2"/>
    <n v="3"/>
    <n v="189.34"/>
    <x v="2"/>
    <x v="0"/>
  </r>
  <r>
    <n v="54411"/>
    <x v="0"/>
    <n v="1"/>
    <x v="2"/>
    <n v="1"/>
    <n v="17"/>
    <s v="Credit Card"/>
    <s v="Male"/>
    <n v="4"/>
    <n v="4"/>
    <x v="4"/>
    <n v="3"/>
    <x v="2"/>
    <n v="8"/>
    <x v="1"/>
    <n v="12"/>
    <n v="1"/>
    <n v="2"/>
    <n v="3"/>
    <n v="225.48"/>
    <x v="0"/>
    <x v="0"/>
  </r>
  <r>
    <n v="54412"/>
    <x v="1"/>
    <n v="13"/>
    <x v="2"/>
    <n v="1"/>
    <n v="9"/>
    <s v="Cash on Delivery"/>
    <s v="Female"/>
    <n v="4"/>
    <n v="4"/>
    <x v="4"/>
    <n v="3"/>
    <x v="0"/>
    <n v="2"/>
    <x v="1"/>
    <n v="26"/>
    <n v="7"/>
    <n v="2"/>
    <n v="9"/>
    <n v="234.38"/>
    <x v="2"/>
    <x v="0"/>
  </r>
  <r>
    <n v="54413"/>
    <x v="1"/>
    <n v="3"/>
    <x v="1"/>
    <n v="1"/>
    <n v="22"/>
    <s v="Debit Card"/>
    <s v="Male"/>
    <n v="3"/>
    <n v="4"/>
    <x v="2"/>
    <n v="1"/>
    <x v="0"/>
    <n v="3"/>
    <x v="1"/>
    <n v="20"/>
    <n v="2"/>
    <n v="2"/>
    <n v="6"/>
    <n v="148.4"/>
    <x v="0"/>
    <x v="1"/>
  </r>
  <r>
    <n v="54414"/>
    <x v="1"/>
    <n v="16"/>
    <x v="0"/>
    <n v="1"/>
    <n v="24"/>
    <s v="Debit Card"/>
    <s v="Female"/>
    <n v="3"/>
    <n v="2"/>
    <x v="0"/>
    <n v="5"/>
    <x v="0"/>
    <n v="5"/>
    <x v="0"/>
    <n v="14"/>
    <n v="2"/>
    <n v="2"/>
    <n v="3"/>
    <n v="190.45"/>
    <x v="2"/>
    <x v="0"/>
  </r>
  <r>
    <n v="54415"/>
    <x v="1"/>
    <n v="3"/>
    <x v="0"/>
    <n v="3"/>
    <n v="27"/>
    <s v="E wallet"/>
    <s v="Male"/>
    <n v="3"/>
    <n v="4"/>
    <x v="0"/>
    <n v="1"/>
    <x v="2"/>
    <n v="4"/>
    <x v="1"/>
    <n v="15"/>
    <n v="2"/>
    <n v="2"/>
    <n v="3"/>
    <n v="194.31"/>
    <x v="0"/>
    <x v="0"/>
  </r>
  <r>
    <n v="54416"/>
    <x v="1"/>
    <n v="1"/>
    <x v="0"/>
    <n v="1"/>
    <n v="7"/>
    <s v="Debit Card"/>
    <s v="Female"/>
    <n v="4"/>
    <n v="4"/>
    <x v="0"/>
    <n v="3"/>
    <x v="2"/>
    <n v="2"/>
    <x v="1"/>
    <n v="13"/>
    <n v="2"/>
    <n v="2"/>
    <n v="3"/>
    <n v="173.98"/>
    <x v="0"/>
    <x v="0"/>
  </r>
  <r>
    <n v="54417"/>
    <x v="1"/>
    <n v="16"/>
    <x v="0"/>
    <n v="1"/>
    <n v="9"/>
    <s v="Credit Card"/>
    <s v="Female"/>
    <n v="3"/>
    <n v="5"/>
    <x v="2"/>
    <n v="5"/>
    <x v="2"/>
    <n v="2"/>
    <x v="0"/>
    <n v="12"/>
    <n v="8"/>
    <n v="8"/>
    <n v="9"/>
    <n v="150.93"/>
    <x v="2"/>
    <x v="0"/>
  </r>
  <r>
    <n v="54418"/>
    <x v="1"/>
    <n v="14"/>
    <x v="0"/>
    <n v="1"/>
    <n v="9"/>
    <s v="Credit Card"/>
    <s v="Male"/>
    <n v="3"/>
    <n v="4"/>
    <x v="3"/>
    <n v="3"/>
    <x v="2"/>
    <n v="2"/>
    <x v="1"/>
    <n v="15"/>
    <n v="4"/>
    <n v="4"/>
    <n v="10"/>
    <n v="319.36"/>
    <x v="2"/>
    <x v="2"/>
  </r>
  <r>
    <n v="54419"/>
    <x v="1"/>
    <n v="25"/>
    <x v="0"/>
    <n v="1"/>
    <n v="7"/>
    <s v="Debit Card"/>
    <s v="Male"/>
    <n v="4"/>
    <n v="4"/>
    <x v="2"/>
    <n v="1"/>
    <x v="2"/>
    <n v="3"/>
    <x v="1"/>
    <n v="12"/>
    <n v="2"/>
    <n v="2"/>
    <n v="1"/>
    <n v="152.22999999999999"/>
    <x v="3"/>
    <x v="0"/>
  </r>
  <r>
    <n v="54420"/>
    <x v="0"/>
    <n v="1"/>
    <x v="2"/>
    <n v="1"/>
    <n v="36"/>
    <s v="Credit Card"/>
    <s v="Male"/>
    <n v="4"/>
    <n v="5"/>
    <x v="2"/>
    <n v="4"/>
    <x v="0"/>
    <n v="2"/>
    <x v="1"/>
    <n v="12"/>
    <n v="1"/>
    <n v="2"/>
    <n v="5"/>
    <n v="159.79"/>
    <x v="0"/>
    <x v="0"/>
  </r>
  <r>
    <n v="54421"/>
    <x v="1"/>
    <n v="6"/>
    <x v="2"/>
    <n v="1"/>
    <n v="14"/>
    <s v="Debit Card"/>
    <s v="Male"/>
    <n v="4"/>
    <n v="2"/>
    <x v="2"/>
    <n v="4"/>
    <x v="2"/>
    <n v="3"/>
    <x v="1"/>
    <n v="21"/>
    <n v="1"/>
    <n v="2"/>
    <n v="4"/>
    <n v="152.94"/>
    <x v="0"/>
    <x v="0"/>
  </r>
  <r>
    <n v="54422"/>
    <x v="1"/>
    <n v="12"/>
    <x v="2"/>
    <n v="3"/>
    <n v="9"/>
    <s v="Debit Card"/>
    <s v="Male"/>
    <n v="3"/>
    <n v="5"/>
    <x v="0"/>
    <n v="1"/>
    <x v="2"/>
    <n v="5"/>
    <x v="1"/>
    <n v="19"/>
    <n v="2"/>
    <n v="8"/>
    <n v="6"/>
    <n v="177.49"/>
    <x v="1"/>
    <x v="0"/>
  </r>
  <r>
    <n v="54423"/>
    <x v="1"/>
    <n v="6"/>
    <x v="1"/>
    <n v="1"/>
    <n v="9"/>
    <s v="COD"/>
    <s v="Male"/>
    <n v="3"/>
    <n v="5"/>
    <x v="0"/>
    <n v="5"/>
    <x v="0"/>
    <n v="6"/>
    <x v="1"/>
    <n v="14"/>
    <n v="1"/>
    <n v="2"/>
    <n v="5"/>
    <n v="146.76"/>
    <x v="0"/>
    <x v="1"/>
  </r>
  <r>
    <n v="54424"/>
    <x v="1"/>
    <n v="20"/>
    <x v="0"/>
    <n v="3"/>
    <n v="9"/>
    <s v="Cash on Delivery"/>
    <s v="Female"/>
    <n v="4"/>
    <n v="6"/>
    <x v="5"/>
    <n v="4"/>
    <x v="2"/>
    <n v="5"/>
    <x v="0"/>
    <n v="15"/>
    <n v="7"/>
    <n v="8"/>
    <n v="8"/>
    <n v="293.72000000000003"/>
    <x v="2"/>
    <x v="2"/>
  </r>
  <r>
    <n v="54425"/>
    <x v="0"/>
    <n v="1"/>
    <x v="0"/>
    <n v="1"/>
    <n v="9"/>
    <s v="Debit Card"/>
    <s v="Male"/>
    <n v="4"/>
    <n v="4"/>
    <x v="2"/>
    <n v="3"/>
    <x v="0"/>
    <n v="4"/>
    <x v="1"/>
    <n v="12"/>
    <n v="1"/>
    <n v="2"/>
    <n v="1"/>
    <n v="159.85"/>
    <x v="0"/>
    <x v="0"/>
  </r>
  <r>
    <n v="54426"/>
    <x v="1"/>
    <n v="3"/>
    <x v="0"/>
    <n v="3"/>
    <n v="9"/>
    <s v="Credit Card"/>
    <s v="Male"/>
    <n v="4"/>
    <n v="5"/>
    <x v="0"/>
    <n v="4"/>
    <x v="2"/>
    <n v="4"/>
    <x v="1"/>
    <n v="20"/>
    <n v="2"/>
    <n v="2"/>
    <n v="1"/>
    <n v="191.44"/>
    <x v="0"/>
    <x v="0"/>
  </r>
  <r>
    <n v="54427"/>
    <x v="1"/>
    <n v="5"/>
    <x v="0"/>
    <n v="1"/>
    <n v="30"/>
    <s v="Credit Card"/>
    <s v="Male"/>
    <n v="4"/>
    <n v="5"/>
    <x v="0"/>
    <n v="1"/>
    <x v="2"/>
    <n v="2"/>
    <x v="1"/>
    <n v="22"/>
    <n v="1"/>
    <n v="8"/>
    <n v="9"/>
    <n v="180.82"/>
    <x v="0"/>
    <x v="0"/>
  </r>
  <r>
    <n v="54428"/>
    <x v="1"/>
    <n v="1"/>
    <x v="2"/>
    <n v="1"/>
    <n v="12"/>
    <s v="Debit Card"/>
    <s v="Male"/>
    <n v="3"/>
    <n v="2"/>
    <x v="0"/>
    <n v="5"/>
    <x v="2"/>
    <n v="3"/>
    <x v="1"/>
    <n v="13"/>
    <n v="2"/>
    <n v="2"/>
    <n v="6"/>
    <n v="165"/>
    <x v="0"/>
    <x v="0"/>
  </r>
  <r>
    <n v="54429"/>
    <x v="1"/>
    <n v="19"/>
    <x v="0"/>
    <n v="1"/>
    <n v="27"/>
    <s v="Credit Card"/>
    <s v="Male"/>
    <n v="4"/>
    <n v="4"/>
    <x v="5"/>
    <n v="1"/>
    <x v="2"/>
    <n v="2"/>
    <x v="0"/>
    <n v="15"/>
    <n v="3"/>
    <n v="2"/>
    <n v="11"/>
    <n v="259.95999999999998"/>
    <x v="2"/>
    <x v="2"/>
  </r>
  <r>
    <n v="54430"/>
    <x v="1"/>
    <n v="10"/>
    <x v="0"/>
    <n v="1"/>
    <n v="13"/>
    <s v="Debit Card"/>
    <s v="Male"/>
    <n v="3"/>
    <n v="4"/>
    <x v="2"/>
    <n v="1"/>
    <x v="2"/>
    <n v="2"/>
    <x v="1"/>
    <n v="12"/>
    <n v="2"/>
    <n v="11"/>
    <n v="12"/>
    <n v="157.1"/>
    <x v="1"/>
    <x v="0"/>
  </r>
  <r>
    <n v="54431"/>
    <x v="1"/>
    <n v="29"/>
    <x v="0"/>
    <n v="1"/>
    <n v="7"/>
    <s v="Credit Card"/>
    <s v="Male"/>
    <n v="3"/>
    <n v="4"/>
    <x v="3"/>
    <n v="5"/>
    <x v="0"/>
    <n v="2"/>
    <x v="0"/>
    <n v="15"/>
    <n v="4"/>
    <n v="5"/>
    <n v="14"/>
    <n v="315.45"/>
    <x v="3"/>
    <x v="2"/>
  </r>
  <r>
    <n v="54432"/>
    <x v="0"/>
    <n v="11"/>
    <x v="2"/>
    <n v="1"/>
    <n v="36"/>
    <s v="Debit Card"/>
    <s v="Male"/>
    <n v="3"/>
    <n v="4"/>
    <x v="4"/>
    <n v="4"/>
    <x v="2"/>
    <n v="3"/>
    <x v="0"/>
    <n v="13"/>
    <n v="5"/>
    <n v="2"/>
    <n v="10"/>
    <n v="243.49"/>
    <x v="1"/>
    <x v="0"/>
  </r>
  <r>
    <n v="54433"/>
    <x v="1"/>
    <n v="2"/>
    <x v="1"/>
    <n v="1"/>
    <n v="16"/>
    <s v="Credit Card"/>
    <s v="Male"/>
    <n v="4"/>
    <n v="4"/>
    <x v="2"/>
    <n v="1"/>
    <x v="2"/>
    <n v="3"/>
    <x v="1"/>
    <n v="24"/>
    <n v="2"/>
    <n v="2"/>
    <n v="5"/>
    <n v="145.69999999999999"/>
    <x v="0"/>
    <x v="1"/>
  </r>
  <r>
    <n v="54434"/>
    <x v="1"/>
    <n v="11"/>
    <x v="0"/>
    <n v="3"/>
    <n v="13"/>
    <s v="Credit Card"/>
    <s v="Male"/>
    <n v="4"/>
    <n v="4"/>
    <x v="0"/>
    <n v="1"/>
    <x v="2"/>
    <n v="6"/>
    <x v="1"/>
    <n v="15"/>
    <n v="2"/>
    <n v="2"/>
    <n v="2"/>
    <n v="190.02"/>
    <x v="1"/>
    <x v="0"/>
  </r>
  <r>
    <n v="54435"/>
    <x v="1"/>
    <n v="1"/>
    <x v="0"/>
    <n v="1"/>
    <n v="10"/>
    <s v="Credit Card"/>
    <s v="Male"/>
    <n v="4"/>
    <n v="5"/>
    <x v="2"/>
    <n v="3"/>
    <x v="0"/>
    <n v="3"/>
    <x v="1"/>
    <n v="18"/>
    <n v="2"/>
    <n v="2"/>
    <n v="1"/>
    <n v="157.30000000000001"/>
    <x v="0"/>
    <x v="0"/>
  </r>
  <r>
    <n v="54436"/>
    <x v="1"/>
    <n v="11"/>
    <x v="2"/>
    <n v="1"/>
    <n v="7"/>
    <s v="Credit Card"/>
    <s v="Female"/>
    <n v="4"/>
    <n v="4"/>
    <x v="4"/>
    <n v="1"/>
    <x v="2"/>
    <n v="4"/>
    <x v="0"/>
    <n v="19"/>
    <n v="1"/>
    <n v="2"/>
    <n v="3"/>
    <n v="261.02999999999997"/>
    <x v="1"/>
    <x v="2"/>
  </r>
  <r>
    <n v="54437"/>
    <x v="1"/>
    <n v="9"/>
    <x v="0"/>
    <n v="1"/>
    <n v="29"/>
    <s v="Debit Card"/>
    <s v="Female"/>
    <n v="4"/>
    <n v="2"/>
    <x v="4"/>
    <n v="4"/>
    <x v="2"/>
    <n v="9"/>
    <x v="1"/>
    <n v="19"/>
    <n v="6"/>
    <n v="2"/>
    <n v="3"/>
    <n v="244.95999999999998"/>
    <x v="1"/>
    <x v="0"/>
  </r>
  <r>
    <n v="54438"/>
    <x v="1"/>
    <n v="12"/>
    <x v="0"/>
    <n v="3"/>
    <n v="14"/>
    <s v="Credit Card"/>
    <s v="Female"/>
    <n v="3"/>
    <n v="2"/>
    <x v="0"/>
    <n v="5"/>
    <x v="2"/>
    <n v="3"/>
    <x v="0"/>
    <n v="25"/>
    <n v="5"/>
    <n v="8"/>
    <n v="8"/>
    <n v="181.05"/>
    <x v="1"/>
    <x v="0"/>
  </r>
  <r>
    <n v="54439"/>
    <x v="1"/>
    <n v="1"/>
    <x v="2"/>
    <n v="1"/>
    <n v="7"/>
    <s v="Debit Card"/>
    <s v="Female"/>
    <n v="3"/>
    <n v="4"/>
    <x v="0"/>
    <n v="4"/>
    <x v="2"/>
    <n v="3"/>
    <x v="1"/>
    <n v="21"/>
    <n v="2"/>
    <n v="2"/>
    <n v="5"/>
    <n v="188.97"/>
    <x v="0"/>
    <x v="0"/>
  </r>
  <r>
    <n v="54440"/>
    <x v="1"/>
    <n v="24"/>
    <x v="0"/>
    <n v="1"/>
    <n v="11"/>
    <s v="Debit Card"/>
    <s v="Male"/>
    <n v="4"/>
    <n v="4"/>
    <x v="3"/>
    <n v="4"/>
    <x v="2"/>
    <n v="5"/>
    <x v="1"/>
    <n v="15"/>
    <n v="1"/>
    <n v="2"/>
    <n v="7"/>
    <n v="316.44"/>
    <x v="2"/>
    <x v="2"/>
  </r>
  <r>
    <n v="54441"/>
    <x v="1"/>
    <n v="27"/>
    <x v="0"/>
    <n v="1"/>
    <n v="10"/>
    <s v="Credit Card"/>
    <s v="Male"/>
    <n v="3"/>
    <n v="4"/>
    <x v="5"/>
    <n v="3"/>
    <x v="2"/>
    <n v="5"/>
    <x v="0"/>
    <n v="15"/>
    <n v="2"/>
    <n v="2"/>
    <n v="4"/>
    <n v="300.83999999999997"/>
    <x v="3"/>
    <x v="2"/>
  </r>
  <r>
    <n v="54442"/>
    <x v="1"/>
    <n v="16"/>
    <x v="0"/>
    <n v="3"/>
    <n v="7"/>
    <s v="Debit Card"/>
    <s v="Male"/>
    <n v="2"/>
    <n v="4"/>
    <x v="0"/>
    <n v="3"/>
    <x v="2"/>
    <n v="3"/>
    <x v="1"/>
    <n v="26"/>
    <n v="7"/>
    <n v="12"/>
    <n v="7"/>
    <n v="174.07"/>
    <x v="2"/>
    <x v="0"/>
  </r>
  <r>
    <n v="54443"/>
    <x v="1"/>
    <n v="3"/>
    <x v="2"/>
    <n v="3"/>
    <n v="9"/>
    <s v="Debit Card"/>
    <s v="Male"/>
    <n v="3"/>
    <n v="4"/>
    <x v="0"/>
    <n v="1"/>
    <x v="0"/>
    <n v="3"/>
    <x v="1"/>
    <n v="19"/>
    <n v="1"/>
    <n v="2"/>
    <n v="10"/>
    <n v="170.54"/>
    <x v="0"/>
    <x v="0"/>
  </r>
  <r>
    <n v="54444"/>
    <x v="1"/>
    <n v="29"/>
    <x v="0"/>
    <n v="1"/>
    <n v="27"/>
    <s v="COD"/>
    <s v="Male"/>
    <n v="3"/>
    <n v="4"/>
    <x v="0"/>
    <n v="1"/>
    <x v="2"/>
    <n v="5"/>
    <x v="0"/>
    <n v="20"/>
    <n v="1"/>
    <n v="2"/>
    <n v="9"/>
    <n v="179.15"/>
    <x v="3"/>
    <x v="0"/>
  </r>
  <r>
    <n v="54445"/>
    <x v="1"/>
    <n v="1"/>
    <x v="2"/>
    <n v="1"/>
    <n v="18"/>
    <s v="Credit Card"/>
    <s v="Male"/>
    <n v="3"/>
    <n v="4"/>
    <x v="0"/>
    <n v="5"/>
    <x v="2"/>
    <n v="3"/>
    <x v="0"/>
    <n v="14"/>
    <n v="2"/>
    <n v="4"/>
    <n v="4"/>
    <n v="172.41"/>
    <x v="0"/>
    <x v="0"/>
  </r>
  <r>
    <n v="54446"/>
    <x v="1"/>
    <n v="11"/>
    <x v="1"/>
    <n v="1"/>
    <n v="7"/>
    <s v="Debit Card"/>
    <s v="Female"/>
    <n v="3"/>
    <n v="4"/>
    <x v="2"/>
    <n v="1"/>
    <x v="0"/>
    <n v="3"/>
    <x v="1"/>
    <n v="13"/>
    <n v="2"/>
    <n v="6"/>
    <n v="8"/>
    <n v="146.15"/>
    <x v="1"/>
    <x v="1"/>
  </r>
  <r>
    <n v="54447"/>
    <x v="0"/>
    <n v="8"/>
    <x v="2"/>
    <n v="1"/>
    <n v="31"/>
    <s v="Debit Card"/>
    <s v="Male"/>
    <n v="3"/>
    <n v="4"/>
    <x v="2"/>
    <n v="3"/>
    <x v="2"/>
    <n v="5"/>
    <x v="0"/>
    <n v="23"/>
    <n v="1"/>
    <n v="2"/>
    <n v="1"/>
    <n v="156.61000000000001"/>
    <x v="1"/>
    <x v="0"/>
  </r>
  <r>
    <n v="54448"/>
    <x v="1"/>
    <n v="12"/>
    <x v="0"/>
    <n v="1"/>
    <n v="30"/>
    <s v="Debit Card"/>
    <s v="Male"/>
    <n v="3"/>
    <n v="4"/>
    <x v="0"/>
    <n v="1"/>
    <x v="2"/>
    <n v="11"/>
    <x v="1"/>
    <n v="15"/>
    <n v="1"/>
    <n v="2"/>
    <n v="3"/>
    <n v="182.45"/>
    <x v="1"/>
    <x v="0"/>
  </r>
  <r>
    <n v="54449"/>
    <x v="0"/>
    <n v="1"/>
    <x v="1"/>
    <n v="1"/>
    <n v="23"/>
    <s v="Credit Card"/>
    <s v="Male"/>
    <n v="3"/>
    <n v="4"/>
    <x v="2"/>
    <n v="4"/>
    <x v="2"/>
    <n v="4"/>
    <x v="0"/>
    <n v="14"/>
    <n v="2"/>
    <n v="2"/>
    <n v="3"/>
    <n v="148.72999999999999"/>
    <x v="0"/>
    <x v="1"/>
  </r>
  <r>
    <n v="54450"/>
    <x v="1"/>
    <n v="2"/>
    <x v="0"/>
    <n v="1"/>
    <n v="15"/>
    <s v="Debit Card"/>
    <s v="Female"/>
    <n v="4"/>
    <n v="4"/>
    <x v="2"/>
    <n v="1"/>
    <x v="0"/>
    <n v="3"/>
    <x v="1"/>
    <n v="22"/>
    <n v="2"/>
    <n v="2"/>
    <n v="3"/>
    <n v="158.1"/>
    <x v="0"/>
    <x v="0"/>
  </r>
  <r>
    <n v="54451"/>
    <x v="1"/>
    <n v="23"/>
    <x v="2"/>
    <n v="1"/>
    <n v="17"/>
    <s v="Debit Card"/>
    <s v="Female"/>
    <n v="3"/>
    <n v="4"/>
    <x v="3"/>
    <n v="5"/>
    <x v="0"/>
    <n v="11"/>
    <x v="0"/>
    <n v="15"/>
    <n v="1"/>
    <n v="2"/>
    <n v="3"/>
    <n v="311.64999999999998"/>
    <x v="2"/>
    <x v="2"/>
  </r>
  <r>
    <n v="54452"/>
    <x v="1"/>
    <n v="10"/>
    <x v="0"/>
    <n v="1"/>
    <n v="10"/>
    <s v="COD"/>
    <s v="Male"/>
    <n v="2"/>
    <n v="4"/>
    <x v="0"/>
    <n v="4"/>
    <x v="0"/>
    <n v="6"/>
    <x v="1"/>
    <n v="13"/>
    <n v="3"/>
    <n v="8"/>
    <n v="8"/>
    <n v="169.85"/>
    <x v="1"/>
    <x v="0"/>
  </r>
  <r>
    <n v="54453"/>
    <x v="1"/>
    <n v="5"/>
    <x v="2"/>
    <n v="3"/>
    <n v="12"/>
    <s v="E wallet"/>
    <s v="Female"/>
    <n v="3"/>
    <n v="4"/>
    <x v="2"/>
    <n v="4"/>
    <x v="2"/>
    <n v="3"/>
    <x v="1"/>
    <n v="12"/>
    <n v="1"/>
    <n v="3"/>
    <n v="3"/>
    <n v="152.88999999999999"/>
    <x v="0"/>
    <x v="0"/>
  </r>
  <r>
    <n v="54454"/>
    <x v="0"/>
    <n v="1"/>
    <x v="0"/>
    <n v="3"/>
    <n v="11"/>
    <s v="E wallet"/>
    <s v="Male"/>
    <n v="3"/>
    <n v="5"/>
    <x v="0"/>
    <n v="1"/>
    <x v="0"/>
    <n v="3"/>
    <x v="0"/>
    <n v="13"/>
    <n v="5"/>
    <n v="8"/>
    <n v="5"/>
    <n v="183.28"/>
    <x v="0"/>
    <x v="0"/>
  </r>
  <r>
    <n v="54455"/>
    <x v="1"/>
    <n v="11"/>
    <x v="2"/>
    <n v="1"/>
    <n v="16"/>
    <s v="Credit Card"/>
    <s v="Male"/>
    <n v="3"/>
    <n v="4"/>
    <x v="2"/>
    <n v="1"/>
    <x v="2"/>
    <n v="3"/>
    <x v="0"/>
    <n v="13"/>
    <n v="1"/>
    <n v="2"/>
    <n v="3"/>
    <n v="148.26"/>
    <x v="1"/>
    <x v="1"/>
  </r>
  <r>
    <n v="54456"/>
    <x v="1"/>
    <n v="16"/>
    <x v="2"/>
    <n v="3"/>
    <n v="33"/>
    <s v="E wallet"/>
    <s v="Female"/>
    <n v="4"/>
    <n v="4"/>
    <x v="5"/>
    <n v="4"/>
    <x v="2"/>
    <n v="7"/>
    <x v="1"/>
    <n v="15"/>
    <n v="4"/>
    <n v="2"/>
    <n v="9"/>
    <n v="260.25"/>
    <x v="2"/>
    <x v="2"/>
  </r>
  <r>
    <n v="54457"/>
    <x v="0"/>
    <n v="1"/>
    <x v="1"/>
    <n v="1"/>
    <n v="10"/>
    <s v="Debit Card"/>
    <s v="Male"/>
    <n v="3"/>
    <n v="4"/>
    <x v="2"/>
    <n v="3"/>
    <x v="0"/>
    <n v="3"/>
    <x v="1"/>
    <n v="14"/>
    <n v="2"/>
    <n v="2"/>
    <n v="1"/>
    <n v="139.19999999999999"/>
    <x v="0"/>
    <x v="1"/>
  </r>
  <r>
    <n v="54458"/>
    <x v="1"/>
    <n v="9"/>
    <x v="0"/>
    <n v="3"/>
    <n v="23"/>
    <s v="E wallet"/>
    <s v="Male"/>
    <n v="4"/>
    <n v="4"/>
    <x v="4"/>
    <n v="4"/>
    <x v="2"/>
    <n v="2"/>
    <x v="1"/>
    <n v="16"/>
    <n v="4"/>
    <n v="7"/>
    <n v="10"/>
    <n v="205.2"/>
    <x v="1"/>
    <x v="0"/>
  </r>
  <r>
    <n v="54459"/>
    <x v="1"/>
    <n v="10"/>
    <x v="2"/>
    <n v="1"/>
    <n v="25"/>
    <s v="Debit Card"/>
    <s v="Male"/>
    <n v="3"/>
    <n v="2"/>
    <x v="2"/>
    <n v="1"/>
    <x v="2"/>
    <n v="6"/>
    <x v="1"/>
    <n v="19"/>
    <n v="2"/>
    <n v="2"/>
    <n v="1"/>
    <n v="161.88"/>
    <x v="1"/>
    <x v="0"/>
  </r>
  <r>
    <n v="54460"/>
    <x v="1"/>
    <n v="25"/>
    <x v="0"/>
    <n v="1"/>
    <n v="9"/>
    <s v="Credit Card"/>
    <s v="Male"/>
    <n v="3"/>
    <n v="6"/>
    <x v="0"/>
    <n v="4"/>
    <x v="2"/>
    <n v="7"/>
    <x v="1"/>
    <n v="19"/>
    <n v="1"/>
    <n v="2"/>
    <n v="3"/>
    <n v="179.82"/>
    <x v="3"/>
    <x v="0"/>
  </r>
  <r>
    <n v="54461"/>
    <x v="1"/>
    <n v="15"/>
    <x v="0"/>
    <n v="3"/>
    <n v="9"/>
    <s v="Debit Card"/>
    <s v="Male"/>
    <n v="3"/>
    <n v="4"/>
    <x v="5"/>
    <n v="4"/>
    <x v="0"/>
    <n v="3"/>
    <x v="1"/>
    <n v="20"/>
    <n v="1"/>
    <n v="2"/>
    <n v="5"/>
    <n v="285.14999999999998"/>
    <x v="2"/>
    <x v="2"/>
  </r>
  <r>
    <n v="54462"/>
    <x v="1"/>
    <n v="1"/>
    <x v="1"/>
    <n v="3"/>
    <n v="17"/>
    <s v="Credit Card"/>
    <s v="Female"/>
    <n v="4"/>
    <n v="5"/>
    <x v="2"/>
    <n v="3"/>
    <x v="0"/>
    <n v="3"/>
    <x v="1"/>
    <n v="13"/>
    <n v="1"/>
    <n v="2"/>
    <n v="1"/>
    <n v="137"/>
    <x v="0"/>
    <x v="1"/>
  </r>
  <r>
    <n v="54463"/>
    <x v="1"/>
    <n v="2"/>
    <x v="0"/>
    <n v="1"/>
    <n v="23"/>
    <s v="Credit Card"/>
    <s v="Male"/>
    <n v="4"/>
    <n v="2"/>
    <x v="0"/>
    <n v="5"/>
    <x v="0"/>
    <n v="2"/>
    <x v="1"/>
    <n v="20"/>
    <n v="1"/>
    <n v="2"/>
    <n v="8"/>
    <n v="181.61"/>
    <x v="0"/>
    <x v="0"/>
  </r>
  <r>
    <n v="54464"/>
    <x v="1"/>
    <n v="5"/>
    <x v="0"/>
    <n v="3"/>
    <n v="14"/>
    <s v="Cash on Delivery"/>
    <s v="Male"/>
    <n v="4"/>
    <n v="2"/>
    <x v="0"/>
    <n v="1"/>
    <x v="2"/>
    <n v="6"/>
    <x v="1"/>
    <n v="12"/>
    <n v="4"/>
    <n v="8"/>
    <n v="8"/>
    <n v="194.29"/>
    <x v="0"/>
    <x v="0"/>
  </r>
  <r>
    <n v="54465"/>
    <x v="1"/>
    <n v="13"/>
    <x v="0"/>
    <n v="1"/>
    <n v="7"/>
    <s v="Credit Card"/>
    <s v="Male"/>
    <n v="3"/>
    <n v="2"/>
    <x v="4"/>
    <n v="1"/>
    <x v="2"/>
    <n v="2"/>
    <x v="1"/>
    <n v="18"/>
    <n v="2"/>
    <n v="4"/>
    <n v="3"/>
    <n v="221.13"/>
    <x v="2"/>
    <x v="0"/>
  </r>
  <r>
    <n v="54466"/>
    <x v="1"/>
    <n v="10"/>
    <x v="2"/>
    <n v="1"/>
    <n v="31"/>
    <s v="Debit Card"/>
    <s v="Female"/>
    <n v="3"/>
    <n v="4"/>
    <x v="0"/>
    <n v="4"/>
    <x v="2"/>
    <n v="9"/>
    <x v="1"/>
    <n v="16"/>
    <n v="2"/>
    <n v="2"/>
    <n v="9"/>
    <n v="181.74"/>
    <x v="1"/>
    <x v="0"/>
  </r>
  <r>
    <n v="54467"/>
    <x v="1"/>
    <n v="6"/>
    <x v="0"/>
    <n v="3"/>
    <n v="14"/>
    <s v="Debit Card"/>
    <s v="Male"/>
    <n v="4"/>
    <n v="5"/>
    <x v="0"/>
    <n v="3"/>
    <x v="2"/>
    <n v="3"/>
    <x v="1"/>
    <n v="15"/>
    <n v="4"/>
    <n v="5"/>
    <n v="9"/>
    <n v="179.84"/>
    <x v="0"/>
    <x v="0"/>
  </r>
  <r>
    <n v="54468"/>
    <x v="1"/>
    <n v="12"/>
    <x v="0"/>
    <n v="1"/>
    <n v="32"/>
    <s v="Debit Card"/>
    <s v="Female"/>
    <n v="3"/>
    <n v="5"/>
    <x v="4"/>
    <n v="4"/>
    <x v="2"/>
    <n v="5"/>
    <x v="1"/>
    <n v="18"/>
    <n v="1"/>
    <n v="2"/>
    <n v="2"/>
    <n v="245.61"/>
    <x v="1"/>
    <x v="0"/>
  </r>
  <r>
    <n v="54469"/>
    <x v="1"/>
    <n v="31"/>
    <x v="2"/>
    <n v="1"/>
    <n v="7"/>
    <s v="Debit Card"/>
    <s v="Male"/>
    <n v="3"/>
    <n v="6"/>
    <x v="0"/>
    <n v="3"/>
    <x v="2"/>
    <n v="4"/>
    <x v="0"/>
    <n v="14"/>
    <n v="2"/>
    <n v="2"/>
    <n v="3"/>
    <n v="181.6"/>
    <x v="3"/>
    <x v="0"/>
  </r>
  <r>
    <n v="54470"/>
    <x v="1"/>
    <n v="5"/>
    <x v="0"/>
    <n v="1"/>
    <n v="12"/>
    <s v="COD"/>
    <s v="Male"/>
    <n v="3"/>
    <n v="4"/>
    <x v="2"/>
    <n v="1"/>
    <x v="2"/>
    <n v="2"/>
    <x v="0"/>
    <n v="13"/>
    <n v="2"/>
    <n v="2"/>
    <n v="4"/>
    <n v="173.21"/>
    <x v="0"/>
    <x v="0"/>
  </r>
  <r>
    <n v="54471"/>
    <x v="1"/>
    <n v="5"/>
    <x v="0"/>
    <n v="2"/>
    <n v="9"/>
    <s v="UPI"/>
    <s v="Male"/>
    <n v="4"/>
    <n v="5"/>
    <x v="0"/>
    <n v="5"/>
    <x v="2"/>
    <n v="5"/>
    <x v="1"/>
    <n v="13"/>
    <n v="1"/>
    <n v="2"/>
    <n v="1"/>
    <n v="189.1"/>
    <x v="0"/>
    <x v="0"/>
  </r>
  <r>
    <n v="54472"/>
    <x v="1"/>
    <n v="19"/>
    <x v="2"/>
    <n v="1"/>
    <n v="14"/>
    <s v="Debit Card"/>
    <s v="Male"/>
    <n v="4"/>
    <n v="4"/>
    <x v="4"/>
    <n v="5"/>
    <x v="2"/>
    <n v="3"/>
    <x v="1"/>
    <n v="19"/>
    <n v="3"/>
    <n v="10"/>
    <n v="12"/>
    <n v="177.1"/>
    <x v="2"/>
    <x v="0"/>
  </r>
  <r>
    <n v="54473"/>
    <x v="1"/>
    <n v="5"/>
    <x v="0"/>
    <n v="1"/>
    <n v="9"/>
    <s v="Debit Card"/>
    <s v="Male"/>
    <n v="3"/>
    <n v="4"/>
    <x v="2"/>
    <n v="1"/>
    <x v="2"/>
    <n v="2"/>
    <x v="0"/>
    <n v="19"/>
    <n v="3"/>
    <n v="3"/>
    <n v="3"/>
    <n v="151.94999999999999"/>
    <x v="0"/>
    <x v="0"/>
  </r>
  <r>
    <n v="54474"/>
    <x v="1"/>
    <n v="7"/>
    <x v="2"/>
    <n v="1"/>
    <n v="12"/>
    <s v="Debit Card"/>
    <s v="Female"/>
    <n v="4"/>
    <n v="4"/>
    <x v="4"/>
    <n v="4"/>
    <x v="2"/>
    <n v="8"/>
    <x v="1"/>
    <n v="12"/>
    <n v="8"/>
    <n v="2"/>
    <n v="9"/>
    <n v="243.77999999999997"/>
    <x v="1"/>
    <x v="0"/>
  </r>
  <r>
    <n v="54475"/>
    <x v="1"/>
    <n v="1"/>
    <x v="0"/>
    <n v="1"/>
    <n v="17"/>
    <s v="Credit Card"/>
    <s v="Male"/>
    <n v="4"/>
    <n v="4"/>
    <x v="5"/>
    <n v="5"/>
    <x v="2"/>
    <n v="3"/>
    <x v="0"/>
    <n v="15"/>
    <n v="2"/>
    <n v="12"/>
    <n v="11"/>
    <n v="295.68"/>
    <x v="0"/>
    <x v="2"/>
  </r>
  <r>
    <n v="54476"/>
    <x v="1"/>
    <n v="17"/>
    <x v="2"/>
    <n v="1"/>
    <n v="17"/>
    <s v="Debit Card"/>
    <s v="Female"/>
    <n v="3"/>
    <n v="4"/>
    <x v="2"/>
    <n v="1"/>
    <x v="0"/>
    <n v="2"/>
    <x v="1"/>
    <n v="20"/>
    <n v="1"/>
    <n v="2"/>
    <n v="8"/>
    <n v="149.55000000000001"/>
    <x v="2"/>
    <x v="1"/>
  </r>
  <r>
    <n v="54477"/>
    <x v="1"/>
    <n v="23"/>
    <x v="0"/>
    <n v="1"/>
    <n v="7"/>
    <s v="Cash on Delivery"/>
    <s v="Female"/>
    <n v="3"/>
    <n v="5"/>
    <x v="5"/>
    <n v="3"/>
    <x v="0"/>
    <n v="9"/>
    <x v="0"/>
    <n v="13"/>
    <n v="1"/>
    <n v="2"/>
    <n v="8"/>
    <n v="264.64"/>
    <x v="2"/>
    <x v="2"/>
  </r>
  <r>
    <n v="54478"/>
    <x v="0"/>
    <n v="16"/>
    <x v="0"/>
    <n v="1"/>
    <n v="15"/>
    <s v="Credit Card"/>
    <s v="Male"/>
    <n v="3"/>
    <n v="5"/>
    <x v="0"/>
    <n v="4"/>
    <x v="2"/>
    <n v="4"/>
    <x v="1"/>
    <n v="16"/>
    <n v="8"/>
    <n v="8"/>
    <n v="8"/>
    <n v="174.41"/>
    <x v="2"/>
    <x v="0"/>
  </r>
  <r>
    <n v="54479"/>
    <x v="1"/>
    <n v="1"/>
    <x v="0"/>
    <n v="1"/>
    <n v="12"/>
    <s v="Debit Card"/>
    <s v="Female"/>
    <n v="3"/>
    <n v="4"/>
    <x v="2"/>
    <n v="4"/>
    <x v="0"/>
    <n v="3"/>
    <x v="0"/>
    <n v="13"/>
    <n v="1"/>
    <n v="2"/>
    <n v="3"/>
    <n v="149.78"/>
    <x v="0"/>
    <x v="1"/>
  </r>
  <r>
    <n v="54480"/>
    <x v="1"/>
    <n v="6"/>
    <x v="0"/>
    <n v="3"/>
    <n v="15"/>
    <s v="COD"/>
    <s v="Female"/>
    <n v="4"/>
    <n v="5"/>
    <x v="0"/>
    <n v="4"/>
    <x v="2"/>
    <n v="3"/>
    <x v="0"/>
    <n v="12"/>
    <n v="12"/>
    <n v="12"/>
    <n v="10"/>
    <n v="177.28"/>
    <x v="0"/>
    <x v="0"/>
  </r>
  <r>
    <n v="54481"/>
    <x v="1"/>
    <n v="1"/>
    <x v="0"/>
    <n v="3"/>
    <n v="9"/>
    <s v="Debit Card"/>
    <s v="Male"/>
    <n v="4"/>
    <n v="4"/>
    <x v="0"/>
    <n v="3"/>
    <x v="0"/>
    <n v="3"/>
    <x v="0"/>
    <n v="12"/>
    <n v="1"/>
    <n v="2"/>
    <n v="5"/>
    <n v="169.78"/>
    <x v="0"/>
    <x v="0"/>
  </r>
  <r>
    <n v="54482"/>
    <x v="1"/>
    <n v="5"/>
    <x v="0"/>
    <n v="3"/>
    <n v="14"/>
    <s v="E wallet"/>
    <s v="Male"/>
    <n v="4"/>
    <n v="4"/>
    <x v="0"/>
    <n v="1"/>
    <x v="2"/>
    <n v="6"/>
    <x v="1"/>
    <n v="13"/>
    <n v="1"/>
    <n v="2"/>
    <n v="8"/>
    <n v="200.47"/>
    <x v="0"/>
    <x v="0"/>
  </r>
  <r>
    <n v="54483"/>
    <x v="1"/>
    <n v="6"/>
    <x v="0"/>
    <n v="1"/>
    <n v="9"/>
    <s v="Credit Card"/>
    <s v="Female"/>
    <n v="4"/>
    <n v="2"/>
    <x v="0"/>
    <n v="1"/>
    <x v="0"/>
    <n v="9"/>
    <x v="1"/>
    <n v="17"/>
    <n v="1"/>
    <n v="2"/>
    <n v="8"/>
    <n v="175.55"/>
    <x v="0"/>
    <x v="0"/>
  </r>
  <r>
    <n v="54484"/>
    <x v="0"/>
    <n v="1"/>
    <x v="0"/>
    <n v="1"/>
    <n v="9"/>
    <s v="Credit Card"/>
    <s v="Male"/>
    <n v="3"/>
    <n v="6"/>
    <x v="2"/>
    <n v="1"/>
    <x v="2"/>
    <n v="7"/>
    <x v="0"/>
    <n v="14"/>
    <n v="2"/>
    <n v="3"/>
    <n v="3"/>
    <n v="159.63999999999999"/>
    <x v="0"/>
    <x v="0"/>
  </r>
  <r>
    <n v="54485"/>
    <x v="1"/>
    <n v="4"/>
    <x v="0"/>
    <n v="1"/>
    <n v="35"/>
    <s v="Credit Card"/>
    <s v="Female"/>
    <n v="4"/>
    <n v="4"/>
    <x v="0"/>
    <n v="1"/>
    <x v="2"/>
    <n v="3"/>
    <x v="1"/>
    <n v="14"/>
    <n v="2"/>
    <n v="2"/>
    <n v="10"/>
    <n v="182.75"/>
    <x v="0"/>
    <x v="0"/>
  </r>
  <r>
    <n v="54486"/>
    <x v="1"/>
    <n v="5"/>
    <x v="2"/>
    <n v="1"/>
    <n v="14"/>
    <s v="Debit Card"/>
    <s v="Female"/>
    <n v="3"/>
    <n v="5"/>
    <x v="4"/>
    <n v="3"/>
    <x v="2"/>
    <n v="3"/>
    <x v="1"/>
    <n v="25"/>
    <n v="8"/>
    <n v="9"/>
    <n v="3"/>
    <n v="214.43"/>
    <x v="0"/>
    <x v="0"/>
  </r>
  <r>
    <n v="54487"/>
    <x v="1"/>
    <n v="13"/>
    <x v="2"/>
    <n v="1"/>
    <n v="14"/>
    <s v="Credit Card"/>
    <s v="Male"/>
    <n v="3"/>
    <n v="5"/>
    <x v="3"/>
    <n v="1"/>
    <x v="2"/>
    <n v="3"/>
    <x v="1"/>
    <n v="15"/>
    <n v="7"/>
    <n v="14"/>
    <n v="4"/>
    <n v="317.72000000000003"/>
    <x v="2"/>
    <x v="2"/>
  </r>
  <r>
    <n v="54488"/>
    <x v="0"/>
    <n v="3"/>
    <x v="0"/>
    <n v="3"/>
    <n v="10"/>
    <s v="Credit Card"/>
    <s v="Female"/>
    <n v="3"/>
    <n v="4"/>
    <x v="0"/>
    <n v="3"/>
    <x v="2"/>
    <n v="6"/>
    <x v="0"/>
    <n v="19"/>
    <n v="2"/>
    <n v="2"/>
    <n v="1"/>
    <n v="177.38"/>
    <x v="0"/>
    <x v="0"/>
  </r>
  <r>
    <n v="54489"/>
    <x v="1"/>
    <n v="7"/>
    <x v="2"/>
    <n v="3"/>
    <n v="17"/>
    <s v="E wallet"/>
    <s v="Male"/>
    <n v="3"/>
    <n v="5"/>
    <x v="0"/>
    <n v="1"/>
    <x v="0"/>
    <n v="5"/>
    <x v="1"/>
    <n v="15"/>
    <n v="2"/>
    <n v="2"/>
    <n v="2"/>
    <n v="171.82"/>
    <x v="1"/>
    <x v="0"/>
  </r>
  <r>
    <n v="54490"/>
    <x v="1"/>
    <n v="21"/>
    <x v="0"/>
    <n v="1"/>
    <n v="12"/>
    <s v="Debit Card"/>
    <s v="Male"/>
    <n v="3"/>
    <n v="4"/>
    <x v="3"/>
    <n v="3"/>
    <x v="2"/>
    <n v="6"/>
    <x v="1"/>
    <n v="15"/>
    <n v="2"/>
    <n v="2"/>
    <n v="2"/>
    <n v="308"/>
    <x v="2"/>
    <x v="2"/>
  </r>
  <r>
    <n v="54491"/>
    <x v="1"/>
    <n v="17"/>
    <x v="2"/>
    <n v="1"/>
    <n v="17"/>
    <s v="Debit Card"/>
    <s v="Female"/>
    <n v="3"/>
    <n v="5"/>
    <x v="0"/>
    <n v="3"/>
    <x v="2"/>
    <n v="3"/>
    <x v="1"/>
    <n v="12"/>
    <n v="2"/>
    <n v="2"/>
    <n v="1"/>
    <n v="177.57"/>
    <x v="2"/>
    <x v="0"/>
  </r>
  <r>
    <n v="54492"/>
    <x v="1"/>
    <n v="1"/>
    <x v="2"/>
    <n v="3"/>
    <n v="7"/>
    <s v="E wallet"/>
    <s v="Male"/>
    <n v="4"/>
    <n v="4"/>
    <x v="0"/>
    <n v="4"/>
    <x v="2"/>
    <n v="2"/>
    <x v="0"/>
    <n v="14"/>
    <n v="1"/>
    <n v="2"/>
    <n v="5"/>
    <n v="188.49"/>
    <x v="0"/>
    <x v="0"/>
  </r>
  <r>
    <n v="54493"/>
    <x v="1"/>
    <n v="28"/>
    <x v="2"/>
    <n v="1"/>
    <n v="27"/>
    <s v="Debit Card"/>
    <s v="Female"/>
    <n v="3"/>
    <n v="4"/>
    <x v="0"/>
    <n v="3"/>
    <x v="0"/>
    <n v="5"/>
    <x v="1"/>
    <n v="13"/>
    <n v="1"/>
    <n v="2"/>
    <n v="4"/>
    <n v="173.69"/>
    <x v="3"/>
    <x v="0"/>
  </r>
  <r>
    <n v="54494"/>
    <x v="1"/>
    <n v="17"/>
    <x v="0"/>
    <n v="1"/>
    <n v="14"/>
    <s v="Debit Card"/>
    <s v="Female"/>
    <n v="3"/>
    <n v="4"/>
    <x v="4"/>
    <n v="5"/>
    <x v="2"/>
    <n v="10"/>
    <x v="1"/>
    <n v="17"/>
    <n v="2"/>
    <n v="2"/>
    <n v="3"/>
    <n v="224.85"/>
    <x v="2"/>
    <x v="0"/>
  </r>
  <r>
    <n v="54495"/>
    <x v="1"/>
    <n v="19"/>
    <x v="0"/>
    <n v="1"/>
    <n v="15"/>
    <s v="UPI"/>
    <s v="Male"/>
    <n v="4"/>
    <n v="4"/>
    <x v="0"/>
    <n v="1"/>
    <x v="2"/>
    <n v="11"/>
    <x v="1"/>
    <n v="15"/>
    <n v="9"/>
    <n v="10"/>
    <n v="9"/>
    <n v="161.97"/>
    <x v="2"/>
    <x v="0"/>
  </r>
  <r>
    <n v="54496"/>
    <x v="1"/>
    <n v="14"/>
    <x v="0"/>
    <n v="3"/>
    <n v="7"/>
    <s v="Credit Card"/>
    <s v="Male"/>
    <n v="3"/>
    <n v="6"/>
    <x v="0"/>
    <n v="1"/>
    <x v="2"/>
    <n v="4"/>
    <x v="0"/>
    <n v="23"/>
    <n v="2"/>
    <n v="2"/>
    <n v="3"/>
    <n v="199.57"/>
    <x v="2"/>
    <x v="0"/>
  </r>
  <r>
    <n v="54497"/>
    <x v="0"/>
    <n v="1"/>
    <x v="1"/>
    <n v="1"/>
    <n v="15"/>
    <s v="UPI"/>
    <s v="Male"/>
    <n v="4"/>
    <n v="6"/>
    <x v="2"/>
    <n v="5"/>
    <x v="2"/>
    <n v="3"/>
    <x v="0"/>
    <n v="12"/>
    <n v="1"/>
    <n v="2"/>
    <n v="8"/>
    <n v="146.19"/>
    <x v="0"/>
    <x v="1"/>
  </r>
  <r>
    <n v="54498"/>
    <x v="1"/>
    <n v="3"/>
    <x v="0"/>
    <n v="1"/>
    <n v="16"/>
    <s v="UPI"/>
    <s v="Male"/>
    <n v="2"/>
    <n v="5"/>
    <x v="2"/>
    <n v="1"/>
    <x v="0"/>
    <n v="2"/>
    <x v="1"/>
    <n v="18"/>
    <n v="2"/>
    <n v="3"/>
    <n v="3"/>
    <n v="164.83"/>
    <x v="0"/>
    <x v="0"/>
  </r>
  <r>
    <n v="54499"/>
    <x v="1"/>
    <n v="4"/>
    <x v="0"/>
    <n v="3"/>
    <n v="12"/>
    <s v="E wallet"/>
    <s v="Female"/>
    <n v="2"/>
    <n v="5"/>
    <x v="0"/>
    <n v="3"/>
    <x v="2"/>
    <n v="3"/>
    <x v="1"/>
    <n v="14"/>
    <n v="2"/>
    <n v="2"/>
    <n v="3"/>
    <n v="186.18"/>
    <x v="0"/>
    <x v="0"/>
  </r>
  <r>
    <n v="54500"/>
    <x v="1"/>
    <n v="1"/>
    <x v="0"/>
    <n v="3"/>
    <n v="15"/>
    <s v="E wallet"/>
    <s v="Female"/>
    <n v="3"/>
    <n v="4"/>
    <x v="0"/>
    <n v="4"/>
    <x v="2"/>
    <n v="3"/>
    <x v="1"/>
    <n v="19"/>
    <n v="1"/>
    <n v="2"/>
    <n v="8"/>
    <n v="187.14"/>
    <x v="0"/>
    <x v="0"/>
  </r>
  <r>
    <n v="54501"/>
    <x v="1"/>
    <n v="11"/>
    <x v="0"/>
    <n v="1"/>
    <n v="12"/>
    <s v="Credit Card"/>
    <s v="Male"/>
    <n v="4"/>
    <n v="4"/>
    <x v="0"/>
    <n v="1"/>
    <x v="2"/>
    <n v="9"/>
    <x v="1"/>
    <n v="17"/>
    <n v="2"/>
    <n v="2"/>
    <n v="5"/>
    <n v="188.47"/>
    <x v="1"/>
    <x v="0"/>
  </r>
  <r>
    <n v="54502"/>
    <x v="1"/>
    <n v="12"/>
    <x v="0"/>
    <n v="1"/>
    <n v="22"/>
    <s v="Debit Card"/>
    <s v="Male"/>
    <n v="4"/>
    <n v="5"/>
    <x v="4"/>
    <n v="1"/>
    <x v="2"/>
    <n v="2"/>
    <x v="0"/>
    <n v="15"/>
    <n v="3"/>
    <n v="2"/>
    <n v="10"/>
    <n v="240.10000000000002"/>
    <x v="1"/>
    <x v="0"/>
  </r>
  <r>
    <n v="54503"/>
    <x v="1"/>
    <n v="5"/>
    <x v="0"/>
    <n v="1"/>
    <n v="14"/>
    <s v="Credit Card"/>
    <s v="Female"/>
    <n v="3"/>
    <n v="4"/>
    <x v="4"/>
    <n v="1"/>
    <x v="0"/>
    <n v="3"/>
    <x v="0"/>
    <n v="15"/>
    <n v="5"/>
    <n v="5"/>
    <n v="11"/>
    <n v="196.43"/>
    <x v="0"/>
    <x v="0"/>
  </r>
  <r>
    <n v="54504"/>
    <x v="1"/>
    <n v="3"/>
    <x v="0"/>
    <n v="3"/>
    <n v="17"/>
    <s v="E wallet"/>
    <s v="Female"/>
    <n v="3"/>
    <n v="5"/>
    <x v="0"/>
    <n v="4"/>
    <x v="2"/>
    <n v="3"/>
    <x v="0"/>
    <n v="15"/>
    <n v="2"/>
    <n v="2"/>
    <n v="8"/>
    <n v="207.68"/>
    <x v="0"/>
    <x v="0"/>
  </r>
  <r>
    <n v="54505"/>
    <x v="1"/>
    <n v="9"/>
    <x v="0"/>
    <n v="1"/>
    <n v="12"/>
    <s v="Cash on Delivery"/>
    <s v="Male"/>
    <n v="4"/>
    <n v="4"/>
    <x v="4"/>
    <n v="4"/>
    <x v="0"/>
    <n v="2"/>
    <x v="1"/>
    <n v="14"/>
    <n v="2"/>
    <n v="2"/>
    <n v="14"/>
    <n v="205.95"/>
    <x v="1"/>
    <x v="0"/>
  </r>
  <r>
    <n v="54506"/>
    <x v="1"/>
    <n v="1"/>
    <x v="0"/>
    <n v="1"/>
    <n v="33"/>
    <s v="Debit Card"/>
    <s v="Male"/>
    <n v="3"/>
    <n v="4"/>
    <x v="2"/>
    <n v="1"/>
    <x v="2"/>
    <n v="3"/>
    <x v="1"/>
    <n v="13"/>
    <n v="1"/>
    <n v="2"/>
    <n v="3"/>
    <n v="154.04"/>
    <x v="0"/>
    <x v="0"/>
  </r>
  <r>
    <n v="54507"/>
    <x v="1"/>
    <n v="15"/>
    <x v="0"/>
    <n v="1"/>
    <n v="13"/>
    <s v="Credit Card"/>
    <s v="Male"/>
    <n v="4"/>
    <n v="5"/>
    <x v="0"/>
    <n v="4"/>
    <x v="0"/>
    <n v="8"/>
    <x v="0"/>
    <n v="16"/>
    <n v="2"/>
    <n v="2"/>
    <n v="3"/>
    <n v="185.32"/>
    <x v="2"/>
    <x v="0"/>
  </r>
  <r>
    <n v="54508"/>
    <x v="1"/>
    <n v="21"/>
    <x v="2"/>
    <n v="3"/>
    <n v="11"/>
    <s v="Credit Card"/>
    <s v="Male"/>
    <n v="4"/>
    <n v="4"/>
    <x v="0"/>
    <n v="3"/>
    <x v="0"/>
    <n v="5"/>
    <x v="1"/>
    <n v="20"/>
    <n v="1"/>
    <n v="2"/>
    <n v="1"/>
    <n v="154.76"/>
    <x v="2"/>
    <x v="0"/>
  </r>
  <r>
    <n v="54509"/>
    <x v="1"/>
    <n v="16"/>
    <x v="0"/>
    <n v="1"/>
    <n v="30"/>
    <s v="Debit Card"/>
    <s v="Female"/>
    <n v="3"/>
    <n v="4"/>
    <x v="5"/>
    <n v="1"/>
    <x v="0"/>
    <n v="4"/>
    <x v="1"/>
    <n v="15"/>
    <n v="1"/>
    <n v="2"/>
    <n v="1"/>
    <n v="284.92"/>
    <x v="2"/>
    <x v="2"/>
  </r>
  <r>
    <n v="54510"/>
    <x v="1"/>
    <n v="3"/>
    <x v="2"/>
    <n v="3"/>
    <n v="9"/>
    <s v="Debit Card"/>
    <s v="Male"/>
    <n v="4"/>
    <n v="4"/>
    <x v="0"/>
    <n v="3"/>
    <x v="2"/>
    <n v="3"/>
    <x v="1"/>
    <n v="15"/>
    <n v="2"/>
    <n v="2"/>
    <n v="3"/>
    <n v="171.49"/>
    <x v="0"/>
    <x v="0"/>
  </r>
  <r>
    <n v="54511"/>
    <x v="1"/>
    <n v="16"/>
    <x v="0"/>
    <n v="2"/>
    <n v="9"/>
    <s v="COD"/>
    <s v="Male"/>
    <n v="3"/>
    <n v="4"/>
    <x v="2"/>
    <n v="3"/>
    <x v="2"/>
    <n v="2"/>
    <x v="0"/>
    <n v="12"/>
    <n v="2"/>
    <n v="2"/>
    <n v="1"/>
    <n v="151.96"/>
    <x v="2"/>
    <x v="0"/>
  </r>
  <r>
    <n v="54512"/>
    <x v="1"/>
    <n v="6"/>
    <x v="1"/>
    <n v="1"/>
    <n v="9"/>
    <s v="Credit Card"/>
    <s v="Female"/>
    <n v="4"/>
    <n v="4"/>
    <x v="2"/>
    <n v="4"/>
    <x v="2"/>
    <n v="3"/>
    <x v="1"/>
    <n v="14"/>
    <n v="1"/>
    <n v="2"/>
    <n v="8"/>
    <n v="148.69999999999999"/>
    <x v="0"/>
    <x v="1"/>
  </r>
  <r>
    <n v="54513"/>
    <x v="1"/>
    <n v="22"/>
    <x v="0"/>
    <n v="3"/>
    <n v="36"/>
    <s v="Credit Card"/>
    <s v="Female"/>
    <n v="4"/>
    <n v="4"/>
    <x v="4"/>
    <n v="3"/>
    <x v="2"/>
    <n v="5"/>
    <x v="1"/>
    <n v="22"/>
    <n v="1"/>
    <n v="2"/>
    <n v="1"/>
    <n v="250.04000000000002"/>
    <x v="2"/>
    <x v="2"/>
  </r>
  <r>
    <n v="54514"/>
    <x v="1"/>
    <n v="11"/>
    <x v="0"/>
    <n v="1"/>
    <n v="13"/>
    <s v="Credit Card"/>
    <s v="Male"/>
    <n v="3"/>
    <n v="2"/>
    <x v="0"/>
    <n v="5"/>
    <x v="2"/>
    <n v="6"/>
    <x v="0"/>
    <n v="14"/>
    <n v="7"/>
    <n v="7"/>
    <n v="8"/>
    <n v="184.74"/>
    <x v="1"/>
    <x v="0"/>
  </r>
  <r>
    <n v="54515"/>
    <x v="1"/>
    <n v="4"/>
    <x v="2"/>
    <n v="3"/>
    <n v="32"/>
    <s v="COD"/>
    <s v="Female"/>
    <n v="3"/>
    <n v="4"/>
    <x v="0"/>
    <n v="3"/>
    <x v="2"/>
    <n v="9"/>
    <x v="0"/>
    <n v="13"/>
    <n v="3"/>
    <n v="3"/>
    <n v="3"/>
    <n v="172.36"/>
    <x v="0"/>
    <x v="0"/>
  </r>
  <r>
    <n v="54516"/>
    <x v="1"/>
    <n v="1"/>
    <x v="0"/>
    <n v="3"/>
    <n v="7"/>
    <s v="Debit Card"/>
    <s v="Male"/>
    <n v="3"/>
    <n v="4"/>
    <x v="0"/>
    <n v="3"/>
    <x v="2"/>
    <n v="3"/>
    <x v="1"/>
    <n v="18"/>
    <n v="1"/>
    <n v="8"/>
    <n v="8"/>
    <n v="177.96"/>
    <x v="0"/>
    <x v="0"/>
  </r>
  <r>
    <n v="54517"/>
    <x v="1"/>
    <n v="16"/>
    <x v="0"/>
    <n v="1"/>
    <n v="9"/>
    <s v="UPI"/>
    <s v="Male"/>
    <n v="4"/>
    <n v="5"/>
    <x v="0"/>
    <n v="1"/>
    <x v="0"/>
    <n v="5"/>
    <x v="1"/>
    <n v="24"/>
    <n v="2"/>
    <n v="2"/>
    <n v="1"/>
    <n v="192.81"/>
    <x v="2"/>
    <x v="0"/>
  </r>
  <r>
    <n v="54518"/>
    <x v="0"/>
    <n v="1"/>
    <x v="2"/>
    <n v="3"/>
    <n v="7"/>
    <s v="COD"/>
    <s v="Female"/>
    <n v="4"/>
    <n v="5"/>
    <x v="2"/>
    <n v="4"/>
    <x v="0"/>
    <n v="3"/>
    <x v="0"/>
    <n v="12"/>
    <n v="2"/>
    <n v="2"/>
    <n v="3"/>
    <n v="146.74"/>
    <x v="0"/>
    <x v="1"/>
  </r>
  <r>
    <n v="54519"/>
    <x v="1"/>
    <n v="10"/>
    <x v="2"/>
    <n v="3"/>
    <n v="7"/>
    <s v="Credit Card"/>
    <s v="Female"/>
    <n v="3"/>
    <n v="4"/>
    <x v="0"/>
    <n v="1"/>
    <x v="0"/>
    <n v="6"/>
    <x v="1"/>
    <n v="16"/>
    <n v="2"/>
    <n v="2"/>
    <n v="1"/>
    <n v="191.53"/>
    <x v="1"/>
    <x v="0"/>
  </r>
  <r>
    <n v="54520"/>
    <x v="1"/>
    <n v="10"/>
    <x v="2"/>
    <n v="3"/>
    <n v="10"/>
    <s v="Credit Card"/>
    <s v="Male"/>
    <n v="3"/>
    <n v="5"/>
    <x v="4"/>
    <n v="1"/>
    <x v="2"/>
    <n v="6"/>
    <x v="1"/>
    <n v="12"/>
    <n v="1"/>
    <n v="2"/>
    <n v="3"/>
    <n v="221.99"/>
    <x v="1"/>
    <x v="0"/>
  </r>
  <r>
    <n v="54521"/>
    <x v="1"/>
    <n v="31"/>
    <x v="0"/>
    <n v="1"/>
    <n v="7"/>
    <s v="Credit Card"/>
    <s v="Male"/>
    <n v="3"/>
    <n v="4"/>
    <x v="0"/>
    <n v="3"/>
    <x v="2"/>
    <n v="4"/>
    <x v="1"/>
    <n v="12"/>
    <n v="1"/>
    <n v="2"/>
    <n v="3"/>
    <n v="192.55"/>
    <x v="3"/>
    <x v="0"/>
  </r>
  <r>
    <n v="54522"/>
    <x v="1"/>
    <n v="14"/>
    <x v="1"/>
    <n v="1"/>
    <n v="17"/>
    <s v="Debit Card"/>
    <s v="Female"/>
    <n v="3"/>
    <n v="2"/>
    <x v="2"/>
    <n v="3"/>
    <x v="2"/>
    <n v="5"/>
    <x v="0"/>
    <n v="14"/>
    <n v="1"/>
    <n v="2"/>
    <n v="8"/>
    <n v="147.13"/>
    <x v="2"/>
    <x v="1"/>
  </r>
  <r>
    <n v="54523"/>
    <x v="1"/>
    <n v="1"/>
    <x v="2"/>
    <n v="3"/>
    <n v="16"/>
    <s v="Credit Card"/>
    <s v="Male"/>
    <n v="3"/>
    <n v="4"/>
    <x v="2"/>
    <n v="1"/>
    <x v="0"/>
    <n v="3"/>
    <x v="1"/>
    <n v="25"/>
    <n v="3"/>
    <n v="3"/>
    <n v="3"/>
    <n v="151.1"/>
    <x v="0"/>
    <x v="0"/>
  </r>
  <r>
    <n v="54524"/>
    <x v="0"/>
    <n v="1"/>
    <x v="0"/>
    <n v="3"/>
    <n v="12"/>
    <s v="E wallet"/>
    <s v="Female"/>
    <n v="3"/>
    <n v="4"/>
    <x v="2"/>
    <n v="3"/>
    <x v="0"/>
    <n v="3"/>
    <x v="0"/>
    <n v="14"/>
    <n v="1"/>
    <n v="2"/>
    <n v="1"/>
    <n v="153.51"/>
    <x v="0"/>
    <x v="0"/>
  </r>
  <r>
    <n v="54525"/>
    <x v="1"/>
    <n v="11"/>
    <x v="0"/>
    <n v="1"/>
    <n v="17"/>
    <s v="Credit Card"/>
    <s v="Female"/>
    <n v="4"/>
    <n v="4"/>
    <x v="2"/>
    <n v="5"/>
    <x v="2"/>
    <n v="8"/>
    <x v="1"/>
    <n v="21"/>
    <n v="2"/>
    <n v="2"/>
    <n v="4"/>
    <n v="159.52000000000001"/>
    <x v="1"/>
    <x v="0"/>
  </r>
  <r>
    <n v="54526"/>
    <x v="1"/>
    <n v="20"/>
    <x v="2"/>
    <n v="1"/>
    <n v="14"/>
    <s v="Credit Card"/>
    <s v="Female"/>
    <n v="2"/>
    <n v="4"/>
    <x v="0"/>
    <n v="3"/>
    <x v="2"/>
    <n v="4"/>
    <x v="1"/>
    <n v="15"/>
    <n v="2"/>
    <n v="2"/>
    <n v="1"/>
    <n v="177.58"/>
    <x v="2"/>
    <x v="0"/>
  </r>
  <r>
    <n v="54527"/>
    <x v="0"/>
    <n v="5"/>
    <x v="2"/>
    <n v="3"/>
    <n v="11"/>
    <s v="E wallet"/>
    <s v="Male"/>
    <n v="3"/>
    <n v="4"/>
    <x v="0"/>
    <n v="4"/>
    <x v="0"/>
    <n v="3"/>
    <x v="1"/>
    <n v="19"/>
    <n v="5"/>
    <n v="8"/>
    <n v="3"/>
    <n v="218.55"/>
    <x v="0"/>
    <x v="0"/>
  </r>
  <r>
    <n v="54528"/>
    <x v="1"/>
    <n v="24"/>
    <x v="0"/>
    <n v="1"/>
    <n v="17"/>
    <s v="Cash on Delivery"/>
    <s v="Male"/>
    <n v="4"/>
    <n v="5"/>
    <x v="4"/>
    <n v="1"/>
    <x v="0"/>
    <n v="8"/>
    <x v="1"/>
    <n v="16"/>
    <n v="2"/>
    <n v="2"/>
    <n v="3"/>
    <n v="229.96"/>
    <x v="2"/>
    <x v="0"/>
  </r>
  <r>
    <n v="54529"/>
    <x v="0"/>
    <n v="4"/>
    <x v="0"/>
    <n v="3"/>
    <n v="29"/>
    <s v="E wallet"/>
    <s v="Male"/>
    <n v="4"/>
    <n v="5"/>
    <x v="0"/>
    <n v="3"/>
    <x v="2"/>
    <n v="4"/>
    <x v="0"/>
    <n v="13"/>
    <n v="2"/>
    <n v="2"/>
    <n v="1"/>
    <n v="188.8"/>
    <x v="0"/>
    <x v="0"/>
  </r>
  <r>
    <n v="54530"/>
    <x v="1"/>
    <n v="5"/>
    <x v="0"/>
    <n v="1"/>
    <n v="16"/>
    <s v="Debit Card"/>
    <s v="Male"/>
    <n v="3"/>
    <n v="5"/>
    <x v="2"/>
    <n v="4"/>
    <x v="0"/>
    <n v="2"/>
    <x v="0"/>
    <n v="17"/>
    <n v="3"/>
    <n v="3"/>
    <n v="3"/>
    <n v="151.57"/>
    <x v="0"/>
    <x v="0"/>
  </r>
  <r>
    <n v="54531"/>
    <x v="0"/>
    <n v="1"/>
    <x v="0"/>
    <n v="3"/>
    <n v="19"/>
    <s v="Debit Card"/>
    <s v="Female"/>
    <n v="3"/>
    <n v="2"/>
    <x v="2"/>
    <n v="4"/>
    <x v="0"/>
    <n v="3"/>
    <x v="1"/>
    <n v="16"/>
    <n v="1"/>
    <n v="2"/>
    <n v="1"/>
    <n v="152.16"/>
    <x v="0"/>
    <x v="0"/>
  </r>
  <r>
    <n v="54532"/>
    <x v="1"/>
    <n v="3"/>
    <x v="1"/>
    <n v="1"/>
    <n v="30"/>
    <s v="Debit Card"/>
    <s v="Male"/>
    <n v="3"/>
    <n v="4"/>
    <x v="2"/>
    <n v="1"/>
    <x v="0"/>
    <n v="11"/>
    <x v="1"/>
    <n v="17"/>
    <n v="1"/>
    <n v="2"/>
    <n v="3"/>
    <n v="147.01"/>
    <x v="0"/>
    <x v="1"/>
  </r>
  <r>
    <n v="54533"/>
    <x v="1"/>
    <n v="9"/>
    <x v="0"/>
    <n v="1"/>
    <n v="16"/>
    <s v="Debit Card"/>
    <s v="Male"/>
    <n v="4"/>
    <n v="5"/>
    <x v="0"/>
    <n v="4"/>
    <x v="0"/>
    <n v="11"/>
    <x v="1"/>
    <n v="20"/>
    <n v="1"/>
    <n v="2"/>
    <n v="1"/>
    <n v="190.4"/>
    <x v="1"/>
    <x v="0"/>
  </r>
  <r>
    <n v="54534"/>
    <x v="1"/>
    <n v="1"/>
    <x v="0"/>
    <n v="1"/>
    <n v="7"/>
    <s v="Credit Card"/>
    <s v="Male"/>
    <n v="3"/>
    <n v="4"/>
    <x v="2"/>
    <n v="4"/>
    <x v="2"/>
    <n v="3"/>
    <x v="1"/>
    <n v="12"/>
    <n v="1"/>
    <n v="2"/>
    <n v="5"/>
    <n v="163.16"/>
    <x v="0"/>
    <x v="0"/>
  </r>
  <r>
    <n v="54535"/>
    <x v="1"/>
    <n v="2"/>
    <x v="0"/>
    <n v="3"/>
    <n v="16"/>
    <s v="Debit Card"/>
    <s v="Male"/>
    <n v="4"/>
    <n v="4"/>
    <x v="0"/>
    <n v="1"/>
    <x v="0"/>
    <n v="3"/>
    <x v="1"/>
    <n v="17"/>
    <n v="2"/>
    <n v="2"/>
    <n v="8"/>
    <n v="177.53"/>
    <x v="0"/>
    <x v="0"/>
  </r>
  <r>
    <n v="54536"/>
    <x v="1"/>
    <n v="23"/>
    <x v="0"/>
    <n v="1"/>
    <n v="14"/>
    <s v="UPI"/>
    <s v="Male"/>
    <n v="3"/>
    <n v="5"/>
    <x v="4"/>
    <n v="3"/>
    <x v="0"/>
    <n v="10"/>
    <x v="1"/>
    <n v="25"/>
    <n v="2"/>
    <n v="2"/>
    <n v="1"/>
    <n v="234.64999999999998"/>
    <x v="2"/>
    <x v="0"/>
  </r>
  <r>
    <n v="54537"/>
    <x v="1"/>
    <n v="25"/>
    <x v="0"/>
    <n v="3"/>
    <n v="21"/>
    <s v="Debit Card"/>
    <s v="Female"/>
    <n v="3"/>
    <n v="4"/>
    <x v="0"/>
    <n v="1"/>
    <x v="2"/>
    <n v="6"/>
    <x v="1"/>
    <n v="12"/>
    <n v="2"/>
    <n v="2"/>
    <n v="8"/>
    <n v="174.36"/>
    <x v="3"/>
    <x v="0"/>
  </r>
  <r>
    <n v="54538"/>
    <x v="1"/>
    <n v="10"/>
    <x v="0"/>
    <n v="1"/>
    <n v="9"/>
    <s v="Debit Card"/>
    <s v="Female"/>
    <n v="4"/>
    <n v="4"/>
    <x v="2"/>
    <n v="3"/>
    <x v="2"/>
    <n v="6"/>
    <x v="1"/>
    <n v="14"/>
    <n v="3"/>
    <n v="3"/>
    <n v="3"/>
    <n v="150.43"/>
    <x v="1"/>
    <x v="0"/>
  </r>
  <r>
    <n v="54539"/>
    <x v="0"/>
    <n v="1"/>
    <x v="2"/>
    <n v="3"/>
    <n v="26"/>
    <s v="E wallet"/>
    <s v="Male"/>
    <n v="4"/>
    <n v="2"/>
    <x v="0"/>
    <n v="1"/>
    <x v="0"/>
    <n v="10"/>
    <x v="0"/>
    <n v="14"/>
    <n v="1"/>
    <n v="2"/>
    <n v="5"/>
    <n v="178.04"/>
    <x v="0"/>
    <x v="0"/>
  </r>
  <r>
    <n v="54540"/>
    <x v="1"/>
    <n v="29"/>
    <x v="0"/>
    <n v="1"/>
    <n v="9"/>
    <s v="Debit Card"/>
    <s v="Female"/>
    <n v="4"/>
    <n v="4"/>
    <x v="5"/>
    <n v="1"/>
    <x v="0"/>
    <n v="4"/>
    <x v="0"/>
    <n v="14"/>
    <n v="1"/>
    <n v="2"/>
    <n v="3"/>
    <n v="291.58999999999997"/>
    <x v="3"/>
    <x v="2"/>
  </r>
  <r>
    <n v="54541"/>
    <x v="1"/>
    <n v="1"/>
    <x v="0"/>
    <n v="3"/>
    <n v="17"/>
    <s v="E wallet"/>
    <s v="Female"/>
    <n v="4"/>
    <n v="4"/>
    <x v="0"/>
    <n v="3"/>
    <x v="2"/>
    <n v="3"/>
    <x v="0"/>
    <n v="13"/>
    <n v="1"/>
    <n v="2"/>
    <n v="4"/>
    <n v="167.6"/>
    <x v="0"/>
    <x v="0"/>
  </r>
  <r>
    <n v="54542"/>
    <x v="1"/>
    <n v="4"/>
    <x v="0"/>
    <n v="3"/>
    <n v="9"/>
    <s v="COD"/>
    <s v="Male"/>
    <n v="4"/>
    <n v="4"/>
    <x v="2"/>
    <n v="4"/>
    <x v="2"/>
    <n v="3"/>
    <x v="1"/>
    <n v="19"/>
    <n v="2"/>
    <n v="2"/>
    <n v="1"/>
    <n v="149.76"/>
    <x v="0"/>
    <x v="1"/>
  </r>
  <r>
    <n v="54543"/>
    <x v="0"/>
    <n v="1"/>
    <x v="2"/>
    <n v="1"/>
    <n v="10"/>
    <s v="COD"/>
    <s v="Male"/>
    <n v="4"/>
    <n v="4"/>
    <x v="2"/>
    <n v="5"/>
    <x v="0"/>
    <n v="2"/>
    <x v="1"/>
    <n v="23"/>
    <n v="1"/>
    <n v="2"/>
    <n v="5"/>
    <n v="156.02000000000001"/>
    <x v="0"/>
    <x v="0"/>
  </r>
  <r>
    <n v="54544"/>
    <x v="1"/>
    <n v="1"/>
    <x v="1"/>
    <n v="1"/>
    <n v="18"/>
    <s v="Credit Card"/>
    <s v="Female"/>
    <n v="3"/>
    <n v="4"/>
    <x v="2"/>
    <n v="4"/>
    <x v="2"/>
    <n v="3"/>
    <x v="1"/>
    <n v="14"/>
    <n v="2"/>
    <n v="2"/>
    <n v="3"/>
    <n v="147.44"/>
    <x v="0"/>
    <x v="1"/>
  </r>
  <r>
    <n v="54545"/>
    <x v="1"/>
    <n v="10"/>
    <x v="0"/>
    <n v="3"/>
    <n v="9"/>
    <s v="Credit Card"/>
    <s v="Male"/>
    <n v="4"/>
    <n v="5"/>
    <x v="4"/>
    <n v="3"/>
    <x v="2"/>
    <n v="3"/>
    <x v="1"/>
    <n v="14"/>
    <n v="9"/>
    <n v="10"/>
    <n v="1"/>
    <n v="200.96"/>
    <x v="1"/>
    <x v="0"/>
  </r>
  <r>
    <n v="54546"/>
    <x v="0"/>
    <n v="1"/>
    <x v="2"/>
    <n v="1"/>
    <n v="11"/>
    <s v="COD"/>
    <s v="Male"/>
    <n v="3"/>
    <n v="4"/>
    <x v="2"/>
    <n v="1"/>
    <x v="0"/>
    <n v="11"/>
    <x v="0"/>
    <n v="24"/>
    <n v="2"/>
    <n v="2"/>
    <n v="1"/>
    <n v="147.85"/>
    <x v="0"/>
    <x v="1"/>
  </r>
  <r>
    <n v="54547"/>
    <x v="1"/>
    <n v="11"/>
    <x v="0"/>
    <n v="1"/>
    <n v="21"/>
    <s v="Debit Card"/>
    <s v="Female"/>
    <n v="4"/>
    <n v="4"/>
    <x v="2"/>
    <n v="5"/>
    <x v="2"/>
    <n v="3"/>
    <x v="1"/>
    <n v="13"/>
    <n v="11"/>
    <n v="13"/>
    <n v="18"/>
    <n v="155.34"/>
    <x v="1"/>
    <x v="0"/>
  </r>
  <r>
    <n v="54548"/>
    <x v="1"/>
    <n v="14"/>
    <x v="0"/>
    <n v="3"/>
    <n v="9"/>
    <s v="E wallet"/>
    <s v="Female"/>
    <n v="3"/>
    <n v="4"/>
    <x v="0"/>
    <n v="4"/>
    <x v="2"/>
    <n v="9"/>
    <x v="1"/>
    <n v="13"/>
    <n v="1"/>
    <n v="2"/>
    <n v="4"/>
    <n v="182.15"/>
    <x v="2"/>
    <x v="0"/>
  </r>
  <r>
    <n v="54549"/>
    <x v="1"/>
    <n v="16"/>
    <x v="0"/>
    <n v="1"/>
    <n v="7"/>
    <s v="Debit Card"/>
    <s v="Female"/>
    <n v="4"/>
    <n v="4"/>
    <x v="2"/>
    <n v="5"/>
    <x v="2"/>
    <n v="5"/>
    <x v="1"/>
    <n v="17"/>
    <n v="1"/>
    <n v="2"/>
    <n v="3"/>
    <n v="150.76"/>
    <x v="2"/>
    <x v="0"/>
  </r>
  <r>
    <n v="54550"/>
    <x v="1"/>
    <n v="11"/>
    <x v="0"/>
    <n v="1"/>
    <n v="17"/>
    <s v="Debit Card"/>
    <s v="Male"/>
    <n v="3"/>
    <n v="4"/>
    <x v="0"/>
    <n v="4"/>
    <x v="0"/>
    <n v="4"/>
    <x v="0"/>
    <n v="13"/>
    <n v="1"/>
    <n v="2"/>
    <n v="2"/>
    <n v="166.97"/>
    <x v="1"/>
    <x v="0"/>
  </r>
  <r>
    <n v="54551"/>
    <x v="1"/>
    <n v="17"/>
    <x v="0"/>
    <n v="1"/>
    <n v="19"/>
    <s v="Debit Card"/>
    <s v="Male"/>
    <n v="3"/>
    <n v="5"/>
    <x v="5"/>
    <n v="4"/>
    <x v="2"/>
    <n v="3"/>
    <x v="1"/>
    <n v="12"/>
    <n v="1"/>
    <n v="4"/>
    <n v="10"/>
    <n v="268.36"/>
    <x v="2"/>
    <x v="2"/>
  </r>
  <r>
    <n v="54552"/>
    <x v="1"/>
    <n v="14"/>
    <x v="0"/>
    <n v="1"/>
    <n v="9"/>
    <s v="Credit Card"/>
    <s v="Female"/>
    <n v="4"/>
    <n v="5"/>
    <x v="0"/>
    <n v="3"/>
    <x v="2"/>
    <n v="8"/>
    <x v="1"/>
    <n v="23"/>
    <n v="2"/>
    <n v="2"/>
    <n v="1"/>
    <n v="159.47999999999999"/>
    <x v="2"/>
    <x v="0"/>
  </r>
  <r>
    <n v="54553"/>
    <x v="1"/>
    <n v="28"/>
    <x v="0"/>
    <n v="1"/>
    <n v="12"/>
    <s v="Credit Card"/>
    <s v="Male"/>
    <n v="3"/>
    <n v="4"/>
    <x v="3"/>
    <n v="5"/>
    <x v="2"/>
    <n v="6"/>
    <x v="1"/>
    <n v="15"/>
    <n v="2"/>
    <n v="2"/>
    <n v="3"/>
    <n v="319.06"/>
    <x v="3"/>
    <x v="2"/>
  </r>
  <r>
    <n v="54554"/>
    <x v="1"/>
    <n v="8"/>
    <x v="2"/>
    <n v="3"/>
    <n v="11"/>
    <s v="E wallet"/>
    <s v="Female"/>
    <n v="4"/>
    <n v="4"/>
    <x v="0"/>
    <n v="3"/>
    <x v="2"/>
    <n v="11"/>
    <x v="1"/>
    <n v="16"/>
    <n v="1"/>
    <n v="2"/>
    <n v="3"/>
    <n v="190.38"/>
    <x v="1"/>
    <x v="0"/>
  </r>
  <r>
    <n v="54555"/>
    <x v="1"/>
    <n v="5"/>
    <x v="0"/>
    <n v="1"/>
    <n v="14"/>
    <s v="Credit Card"/>
    <s v="Female"/>
    <n v="3"/>
    <n v="4"/>
    <x v="0"/>
    <n v="5"/>
    <x v="2"/>
    <n v="3"/>
    <x v="1"/>
    <n v="13"/>
    <n v="4"/>
    <n v="4"/>
    <n v="13"/>
    <n v="168.06"/>
    <x v="0"/>
    <x v="0"/>
  </r>
  <r>
    <n v="54556"/>
    <x v="1"/>
    <n v="17"/>
    <x v="2"/>
    <n v="1"/>
    <n v="28"/>
    <s v="Credit Card"/>
    <s v="Male"/>
    <n v="4"/>
    <n v="4"/>
    <x v="2"/>
    <n v="1"/>
    <x v="2"/>
    <n v="9"/>
    <x v="1"/>
    <n v="21"/>
    <n v="2"/>
    <n v="2"/>
    <n v="3"/>
    <n v="147.58000000000001"/>
    <x v="2"/>
    <x v="1"/>
  </r>
  <r>
    <n v="54557"/>
    <x v="1"/>
    <n v="17"/>
    <x v="0"/>
    <n v="1"/>
    <n v="15"/>
    <s v="UPI"/>
    <s v="Female"/>
    <n v="4"/>
    <n v="4"/>
    <x v="0"/>
    <n v="3"/>
    <x v="2"/>
    <n v="6"/>
    <x v="0"/>
    <n v="15"/>
    <n v="2"/>
    <n v="2"/>
    <n v="3"/>
    <n v="170.22"/>
    <x v="2"/>
    <x v="0"/>
  </r>
  <r>
    <n v="54558"/>
    <x v="1"/>
    <n v="1"/>
    <x v="0"/>
    <n v="3"/>
    <n v="11"/>
    <s v="Debit Card"/>
    <s v="Female"/>
    <n v="4"/>
    <n v="5"/>
    <x v="0"/>
    <n v="1"/>
    <x v="0"/>
    <n v="3"/>
    <x v="0"/>
    <n v="12"/>
    <n v="1"/>
    <n v="2"/>
    <n v="4"/>
    <n v="169.87"/>
    <x v="0"/>
    <x v="0"/>
  </r>
  <r>
    <n v="54559"/>
    <x v="1"/>
    <n v="11"/>
    <x v="2"/>
    <n v="1"/>
    <n v="32"/>
    <s v="Credit Card"/>
    <s v="Female"/>
    <n v="4"/>
    <n v="4"/>
    <x v="0"/>
    <n v="3"/>
    <x v="2"/>
    <n v="5"/>
    <x v="0"/>
    <n v="16"/>
    <n v="5"/>
    <n v="11"/>
    <n v="8"/>
    <n v="169.49"/>
    <x v="1"/>
    <x v="0"/>
  </r>
  <r>
    <n v="54560"/>
    <x v="1"/>
    <n v="5"/>
    <x v="1"/>
    <n v="1"/>
    <n v="7"/>
    <s v="Debit Card"/>
    <s v="Male"/>
    <n v="4"/>
    <n v="5"/>
    <x v="2"/>
    <n v="5"/>
    <x v="2"/>
    <n v="3"/>
    <x v="1"/>
    <n v="13"/>
    <n v="4"/>
    <n v="4"/>
    <n v="3"/>
    <n v="147.18"/>
    <x v="0"/>
    <x v="1"/>
  </r>
  <r>
    <n v="54561"/>
    <x v="1"/>
    <n v="13"/>
    <x v="2"/>
    <n v="1"/>
    <n v="7"/>
    <s v="Debit Card"/>
    <s v="Male"/>
    <n v="3"/>
    <n v="4"/>
    <x v="3"/>
    <n v="3"/>
    <x v="2"/>
    <n v="3"/>
    <x v="0"/>
    <n v="15"/>
    <n v="1"/>
    <n v="2"/>
    <n v="7"/>
    <n v="316.97000000000003"/>
    <x v="2"/>
    <x v="2"/>
  </r>
  <r>
    <n v="54562"/>
    <x v="1"/>
    <n v="30"/>
    <x v="2"/>
    <n v="3"/>
    <n v="13"/>
    <s v="Debit Card"/>
    <s v="Female"/>
    <n v="3"/>
    <n v="2"/>
    <x v="5"/>
    <n v="5"/>
    <x v="2"/>
    <n v="11"/>
    <x v="1"/>
    <n v="12"/>
    <n v="7"/>
    <n v="2"/>
    <n v="8"/>
    <n v="257.12"/>
    <x v="3"/>
    <x v="2"/>
  </r>
  <r>
    <n v="54563"/>
    <x v="1"/>
    <n v="4"/>
    <x v="0"/>
    <n v="3"/>
    <n v="19"/>
    <s v="COD"/>
    <s v="Female"/>
    <n v="3"/>
    <n v="4"/>
    <x v="0"/>
    <n v="3"/>
    <x v="0"/>
    <n v="2"/>
    <x v="1"/>
    <n v="12"/>
    <n v="4"/>
    <n v="5"/>
    <n v="5"/>
    <n v="190.77"/>
    <x v="0"/>
    <x v="0"/>
  </r>
  <r>
    <n v="54564"/>
    <x v="1"/>
    <n v="15"/>
    <x v="0"/>
    <n v="3"/>
    <n v="7"/>
    <s v="E wallet"/>
    <s v="Male"/>
    <n v="3"/>
    <n v="2"/>
    <x v="4"/>
    <n v="5"/>
    <x v="2"/>
    <n v="3"/>
    <x v="1"/>
    <n v="17"/>
    <n v="2"/>
    <n v="2"/>
    <n v="8"/>
    <n v="208.92"/>
    <x v="2"/>
    <x v="0"/>
  </r>
  <r>
    <n v="54565"/>
    <x v="1"/>
    <n v="2"/>
    <x v="0"/>
    <n v="1"/>
    <n v="24"/>
    <s v="Credit Card"/>
    <s v="Male"/>
    <n v="4"/>
    <n v="4"/>
    <x v="0"/>
    <n v="5"/>
    <x v="2"/>
    <n v="3"/>
    <x v="1"/>
    <n v="13"/>
    <n v="1"/>
    <n v="2"/>
    <n v="9"/>
    <n v="170.58"/>
    <x v="0"/>
    <x v="0"/>
  </r>
  <r>
    <n v="54566"/>
    <x v="0"/>
    <n v="1"/>
    <x v="0"/>
    <n v="1"/>
    <n v="10"/>
    <s v="Credit Card"/>
    <s v="Male"/>
    <n v="4"/>
    <n v="4"/>
    <x v="2"/>
    <n v="5"/>
    <x v="2"/>
    <n v="7"/>
    <x v="1"/>
    <n v="14"/>
    <n v="2"/>
    <n v="2"/>
    <n v="3"/>
    <n v="165.31"/>
    <x v="0"/>
    <x v="0"/>
  </r>
  <r>
    <n v="54567"/>
    <x v="1"/>
    <n v="26"/>
    <x v="0"/>
    <n v="1"/>
    <n v="10"/>
    <s v="Credit Card"/>
    <s v="Male"/>
    <n v="3"/>
    <n v="5"/>
    <x v="4"/>
    <n v="3"/>
    <x v="2"/>
    <n v="4"/>
    <x v="0"/>
    <n v="15"/>
    <n v="2"/>
    <n v="2"/>
    <n v="5"/>
    <n v="204.69"/>
    <x v="3"/>
    <x v="0"/>
  </r>
  <r>
    <n v="54568"/>
    <x v="1"/>
    <n v="19"/>
    <x v="0"/>
    <n v="1"/>
    <n v="17"/>
    <s v="Debit Card"/>
    <s v="Male"/>
    <n v="4"/>
    <n v="4"/>
    <x v="2"/>
    <n v="1"/>
    <x v="2"/>
    <n v="5"/>
    <x v="1"/>
    <n v="22"/>
    <n v="1"/>
    <n v="2"/>
    <n v="3"/>
    <n v="151.54"/>
    <x v="2"/>
    <x v="0"/>
  </r>
  <r>
    <n v="54569"/>
    <x v="1"/>
    <n v="26"/>
    <x v="0"/>
    <n v="1"/>
    <n v="11"/>
    <s v="Debit Card"/>
    <s v="Female"/>
    <n v="2"/>
    <n v="4"/>
    <x v="5"/>
    <n v="1"/>
    <x v="2"/>
    <n v="4"/>
    <x v="1"/>
    <n v="14"/>
    <n v="1"/>
    <n v="2"/>
    <n v="5"/>
    <n v="290.55"/>
    <x v="3"/>
    <x v="2"/>
  </r>
  <r>
    <n v="54570"/>
    <x v="1"/>
    <n v="16"/>
    <x v="2"/>
    <n v="1"/>
    <n v="36"/>
    <s v="Debit Card"/>
    <s v="Female"/>
    <n v="4"/>
    <n v="4"/>
    <x v="0"/>
    <n v="3"/>
    <x v="2"/>
    <n v="4"/>
    <x v="1"/>
    <n v="12"/>
    <n v="2"/>
    <n v="2"/>
    <n v="3"/>
    <n v="170.56"/>
    <x v="2"/>
    <x v="0"/>
  </r>
  <r>
    <n v="54571"/>
    <x v="1"/>
    <n v="4"/>
    <x v="0"/>
    <n v="1"/>
    <n v="9"/>
    <s v="Debit Card"/>
    <s v="Female"/>
    <n v="3"/>
    <n v="6"/>
    <x v="0"/>
    <n v="1"/>
    <x v="0"/>
    <n v="4"/>
    <x v="1"/>
    <n v="21"/>
    <n v="2"/>
    <n v="2"/>
    <n v="3"/>
    <n v="185.91"/>
    <x v="0"/>
    <x v="0"/>
  </r>
  <r>
    <n v="54572"/>
    <x v="1"/>
    <n v="31"/>
    <x v="0"/>
    <n v="1"/>
    <n v="14"/>
    <s v="Debit Card"/>
    <s v="Female"/>
    <n v="3"/>
    <n v="4"/>
    <x v="3"/>
    <n v="5"/>
    <x v="2"/>
    <n v="7"/>
    <x v="1"/>
    <n v="15"/>
    <n v="2"/>
    <n v="12"/>
    <n v="11"/>
    <n v="320.66000000000003"/>
    <x v="3"/>
    <x v="2"/>
  </r>
  <r>
    <n v="54573"/>
    <x v="1"/>
    <n v="20"/>
    <x v="0"/>
    <n v="1"/>
    <n v="25"/>
    <s v="Credit Card"/>
    <s v="Female"/>
    <n v="3"/>
    <n v="4"/>
    <x v="0"/>
    <n v="3"/>
    <x v="2"/>
    <n v="4"/>
    <x v="1"/>
    <n v="15"/>
    <n v="2"/>
    <n v="2"/>
    <n v="9"/>
    <n v="173.1"/>
    <x v="2"/>
    <x v="0"/>
  </r>
  <r>
    <n v="54574"/>
    <x v="1"/>
    <n v="16"/>
    <x v="2"/>
    <n v="1"/>
    <n v="35"/>
    <s v="COD"/>
    <s v="Female"/>
    <n v="3"/>
    <n v="5"/>
    <x v="0"/>
    <n v="1"/>
    <x v="2"/>
    <n v="2"/>
    <x v="1"/>
    <n v="12"/>
    <n v="1"/>
    <n v="2"/>
    <n v="5"/>
    <n v="170.23"/>
    <x v="2"/>
    <x v="0"/>
  </r>
  <r>
    <n v="54575"/>
    <x v="0"/>
    <n v="1"/>
    <x v="0"/>
    <n v="3"/>
    <n v="7"/>
    <s v="COD"/>
    <s v="Female"/>
    <n v="4"/>
    <n v="4"/>
    <x v="2"/>
    <n v="4"/>
    <x v="0"/>
    <n v="3"/>
    <x v="0"/>
    <n v="17"/>
    <n v="1"/>
    <n v="2"/>
    <n v="5"/>
    <n v="157.02000000000001"/>
    <x v="0"/>
    <x v="0"/>
  </r>
  <r>
    <n v="54576"/>
    <x v="0"/>
    <n v="1"/>
    <x v="2"/>
    <n v="3"/>
    <n v="13"/>
    <s v="E wallet"/>
    <s v="Female"/>
    <n v="3"/>
    <n v="6"/>
    <x v="2"/>
    <n v="3"/>
    <x v="2"/>
    <n v="2"/>
    <x v="1"/>
    <n v="17"/>
    <n v="1"/>
    <n v="2"/>
    <n v="1"/>
    <n v="148.51"/>
    <x v="0"/>
    <x v="1"/>
  </r>
  <r>
    <n v="54577"/>
    <x v="1"/>
    <n v="12"/>
    <x v="2"/>
    <n v="1"/>
    <n v="9"/>
    <s v="Debit Card"/>
    <s v="Male"/>
    <n v="3"/>
    <n v="4"/>
    <x v="2"/>
    <n v="1"/>
    <x v="2"/>
    <n v="3"/>
    <x v="0"/>
    <n v="24"/>
    <n v="2"/>
    <n v="2"/>
    <n v="1"/>
    <n v="142.02000000000001"/>
    <x v="1"/>
    <x v="1"/>
  </r>
  <r>
    <n v="54578"/>
    <x v="1"/>
    <n v="14"/>
    <x v="0"/>
    <n v="3"/>
    <n v="9"/>
    <s v="Debit Card"/>
    <s v="Female"/>
    <n v="4"/>
    <n v="4"/>
    <x v="3"/>
    <n v="3"/>
    <x v="2"/>
    <n v="2"/>
    <x v="1"/>
    <n v="15"/>
    <n v="2"/>
    <n v="2"/>
    <n v="13"/>
    <n v="305.41000000000003"/>
    <x v="2"/>
    <x v="2"/>
  </r>
  <r>
    <n v="54579"/>
    <x v="1"/>
    <n v="1"/>
    <x v="0"/>
    <n v="1"/>
    <n v="30"/>
    <s v="Debit Card"/>
    <s v="Female"/>
    <n v="3"/>
    <n v="4"/>
    <x v="2"/>
    <n v="1"/>
    <x v="2"/>
    <n v="3"/>
    <x v="1"/>
    <n v="23"/>
    <n v="1"/>
    <n v="2"/>
    <n v="3"/>
    <n v="153.86000000000001"/>
    <x v="0"/>
    <x v="0"/>
  </r>
  <r>
    <n v="54580"/>
    <x v="1"/>
    <n v="4"/>
    <x v="2"/>
    <n v="1"/>
    <n v="10"/>
    <s v="Debit Card"/>
    <s v="Male"/>
    <n v="3"/>
    <n v="4"/>
    <x v="2"/>
    <n v="1"/>
    <x v="2"/>
    <n v="6"/>
    <x v="1"/>
    <n v="16"/>
    <n v="2"/>
    <n v="2"/>
    <n v="5"/>
    <n v="145.97"/>
    <x v="0"/>
    <x v="1"/>
  </r>
  <r>
    <n v="54581"/>
    <x v="1"/>
    <n v="3"/>
    <x v="0"/>
    <n v="1"/>
    <n v="10"/>
    <s v="Credit Card"/>
    <s v="Male"/>
    <n v="4"/>
    <n v="5"/>
    <x v="4"/>
    <n v="3"/>
    <x v="2"/>
    <n v="3"/>
    <x v="1"/>
    <n v="19"/>
    <n v="1"/>
    <n v="2"/>
    <n v="8"/>
    <n v="244.35000000000002"/>
    <x v="0"/>
    <x v="0"/>
  </r>
  <r>
    <n v="54582"/>
    <x v="0"/>
    <n v="1"/>
    <x v="0"/>
    <n v="1"/>
    <n v="32"/>
    <s v="COD"/>
    <s v="Female"/>
    <n v="4"/>
    <n v="5"/>
    <x v="2"/>
    <n v="4"/>
    <x v="2"/>
    <n v="7"/>
    <x v="1"/>
    <n v="17"/>
    <n v="2"/>
    <n v="2"/>
    <n v="2"/>
    <n v="150.46"/>
    <x v="0"/>
    <x v="0"/>
  </r>
  <r>
    <n v="54583"/>
    <x v="0"/>
    <n v="1"/>
    <x v="0"/>
    <n v="2"/>
    <n v="9"/>
    <s v="COD"/>
    <s v="Male"/>
    <n v="3"/>
    <n v="5"/>
    <x v="2"/>
    <n v="1"/>
    <x v="0"/>
    <n v="3"/>
    <x v="1"/>
    <n v="13"/>
    <n v="1"/>
    <n v="2"/>
    <n v="1"/>
    <n v="150.63999999999999"/>
    <x v="0"/>
    <x v="0"/>
  </r>
  <r>
    <n v="54584"/>
    <x v="1"/>
    <n v="4"/>
    <x v="2"/>
    <n v="3"/>
    <n v="29"/>
    <s v="UPI"/>
    <s v="Female"/>
    <n v="4"/>
    <n v="4"/>
    <x v="4"/>
    <n v="5"/>
    <x v="2"/>
    <n v="2"/>
    <x v="1"/>
    <n v="12"/>
    <n v="4"/>
    <n v="8"/>
    <n v="9"/>
    <n v="209.12"/>
    <x v="0"/>
    <x v="0"/>
  </r>
  <r>
    <n v="54585"/>
    <x v="1"/>
    <n v="31"/>
    <x v="0"/>
    <n v="3"/>
    <n v="36"/>
    <s v="E wallet"/>
    <s v="Male"/>
    <n v="3"/>
    <n v="5"/>
    <x v="5"/>
    <n v="1"/>
    <x v="2"/>
    <n v="5"/>
    <x v="1"/>
    <n v="13"/>
    <n v="1"/>
    <n v="2"/>
    <n v="1"/>
    <n v="266.18"/>
    <x v="3"/>
    <x v="2"/>
  </r>
  <r>
    <n v="54586"/>
    <x v="1"/>
    <n v="24"/>
    <x v="0"/>
    <n v="1"/>
    <n v="36"/>
    <s v="Debit Card"/>
    <s v="Male"/>
    <n v="3"/>
    <n v="5"/>
    <x v="5"/>
    <n v="3"/>
    <x v="2"/>
    <n v="2"/>
    <x v="1"/>
    <n v="15"/>
    <n v="16"/>
    <n v="16"/>
    <n v="8"/>
    <n v="295.45999999999998"/>
    <x v="2"/>
    <x v="2"/>
  </r>
  <r>
    <n v="54587"/>
    <x v="1"/>
    <n v="4"/>
    <x v="2"/>
    <n v="1"/>
    <n v="9"/>
    <s v="Credit Card"/>
    <s v="Female"/>
    <n v="3"/>
    <n v="4"/>
    <x v="2"/>
    <n v="1"/>
    <x v="0"/>
    <n v="2"/>
    <x v="1"/>
    <n v="15"/>
    <n v="2"/>
    <n v="7"/>
    <n v="8"/>
    <n v="150.63999999999999"/>
    <x v="0"/>
    <x v="0"/>
  </r>
  <r>
    <n v="54588"/>
    <x v="1"/>
    <n v="31"/>
    <x v="2"/>
    <n v="3"/>
    <n v="35"/>
    <s v="E wallet"/>
    <s v="Female"/>
    <n v="4"/>
    <n v="5"/>
    <x v="4"/>
    <n v="5"/>
    <x v="2"/>
    <n v="6"/>
    <x v="1"/>
    <n v="20"/>
    <n v="4"/>
    <n v="14"/>
    <n v="3"/>
    <n v="227.66"/>
    <x v="3"/>
    <x v="0"/>
  </r>
  <r>
    <n v="54589"/>
    <x v="1"/>
    <n v="21"/>
    <x v="0"/>
    <n v="1"/>
    <n v="9"/>
    <s v="Credit Card"/>
    <s v="Female"/>
    <n v="4"/>
    <n v="4"/>
    <x v="0"/>
    <n v="1"/>
    <x v="2"/>
    <n v="7"/>
    <x v="1"/>
    <n v="14"/>
    <n v="1"/>
    <n v="2"/>
    <n v="5"/>
    <n v="175.7"/>
    <x v="2"/>
    <x v="0"/>
  </r>
  <r>
    <n v="54590"/>
    <x v="1"/>
    <n v="20"/>
    <x v="0"/>
    <n v="1"/>
    <n v="9"/>
    <s v="Debit Card"/>
    <s v="Male"/>
    <n v="3"/>
    <n v="4"/>
    <x v="5"/>
    <n v="3"/>
    <x v="2"/>
    <n v="8"/>
    <x v="1"/>
    <n v="15"/>
    <n v="2"/>
    <n v="2"/>
    <n v="2"/>
    <n v="303.61"/>
    <x v="2"/>
    <x v="2"/>
  </r>
  <r>
    <n v="54591"/>
    <x v="1"/>
    <n v="9"/>
    <x v="0"/>
    <n v="1"/>
    <n v="29"/>
    <s v="Debit Card"/>
    <s v="Male"/>
    <n v="3"/>
    <n v="6"/>
    <x v="2"/>
    <n v="3"/>
    <x v="0"/>
    <n v="2"/>
    <x v="1"/>
    <n v="16"/>
    <n v="2"/>
    <n v="5"/>
    <n v="4"/>
    <n v="167.3"/>
    <x v="1"/>
    <x v="0"/>
  </r>
  <r>
    <n v="54592"/>
    <x v="1"/>
    <n v="28"/>
    <x v="0"/>
    <n v="1"/>
    <n v="6"/>
    <s v="Debit Card"/>
    <s v="Female"/>
    <n v="3"/>
    <n v="4"/>
    <x v="0"/>
    <n v="3"/>
    <x v="0"/>
    <n v="9"/>
    <x v="1"/>
    <n v="12"/>
    <n v="1"/>
    <n v="2"/>
    <n v="1"/>
    <n v="162.80000000000001"/>
    <x v="3"/>
    <x v="0"/>
  </r>
  <r>
    <n v="54593"/>
    <x v="1"/>
    <n v="8"/>
    <x v="0"/>
    <n v="1"/>
    <n v="9"/>
    <s v="Debit Card"/>
    <s v="Male"/>
    <n v="4"/>
    <n v="5"/>
    <x v="2"/>
    <n v="3"/>
    <x v="2"/>
    <n v="5"/>
    <x v="1"/>
    <n v="13"/>
    <n v="4"/>
    <n v="6"/>
    <n v="8"/>
    <n v="152.68"/>
    <x v="1"/>
    <x v="0"/>
  </r>
  <r>
    <n v="54594"/>
    <x v="1"/>
    <n v="6"/>
    <x v="0"/>
    <n v="3"/>
    <n v="17"/>
    <s v="E wallet"/>
    <s v="Female"/>
    <n v="4"/>
    <n v="5"/>
    <x v="4"/>
    <n v="1"/>
    <x v="2"/>
    <n v="4"/>
    <x v="0"/>
    <n v="20"/>
    <n v="1"/>
    <n v="2"/>
    <n v="3"/>
    <n v="215.71"/>
    <x v="0"/>
    <x v="0"/>
  </r>
  <r>
    <n v="54595"/>
    <x v="1"/>
    <n v="5"/>
    <x v="0"/>
    <n v="1"/>
    <n v="16"/>
    <s v="Debit Card"/>
    <s v="Male"/>
    <n v="3"/>
    <n v="4"/>
    <x v="4"/>
    <n v="4"/>
    <x v="2"/>
    <n v="3"/>
    <x v="1"/>
    <n v="26"/>
    <n v="1"/>
    <n v="2"/>
    <n v="9"/>
    <n v="231.48000000000002"/>
    <x v="0"/>
    <x v="0"/>
  </r>
  <r>
    <n v="54596"/>
    <x v="0"/>
    <n v="1"/>
    <x v="0"/>
    <n v="1"/>
    <n v="22"/>
    <s v="Credit Card"/>
    <s v="Male"/>
    <n v="3"/>
    <n v="4"/>
    <x v="4"/>
    <n v="3"/>
    <x v="2"/>
    <n v="9"/>
    <x v="0"/>
    <n v="13"/>
    <n v="1"/>
    <n v="8"/>
    <n v="8"/>
    <n v="261.10000000000002"/>
    <x v="0"/>
    <x v="2"/>
  </r>
  <r>
    <n v="54597"/>
    <x v="0"/>
    <n v="1"/>
    <x v="0"/>
    <n v="1"/>
    <n v="17"/>
    <s v="Credit Card"/>
    <s v="Male"/>
    <n v="3"/>
    <n v="6"/>
    <x v="2"/>
    <n v="1"/>
    <x v="2"/>
    <n v="9"/>
    <x v="1"/>
    <n v="14"/>
    <n v="1"/>
    <n v="2"/>
    <n v="4"/>
    <n v="159.08000000000001"/>
    <x v="0"/>
    <x v="0"/>
  </r>
  <r>
    <n v="54598"/>
    <x v="1"/>
    <n v="4"/>
    <x v="0"/>
    <n v="3"/>
    <n v="14"/>
    <s v="E wallet"/>
    <s v="Male"/>
    <n v="3"/>
    <n v="4"/>
    <x v="2"/>
    <n v="4"/>
    <x v="0"/>
    <n v="2"/>
    <x v="1"/>
    <n v="15"/>
    <n v="1"/>
    <n v="2"/>
    <n v="3"/>
    <n v="154.83000000000001"/>
    <x v="0"/>
    <x v="0"/>
  </r>
  <r>
    <n v="54599"/>
    <x v="1"/>
    <n v="9"/>
    <x v="0"/>
    <n v="1"/>
    <n v="23"/>
    <s v="Debit Card"/>
    <s v="Male"/>
    <n v="4"/>
    <n v="4"/>
    <x v="4"/>
    <n v="3"/>
    <x v="2"/>
    <n v="6"/>
    <x v="0"/>
    <n v="13"/>
    <n v="1"/>
    <n v="2"/>
    <n v="1"/>
    <n v="201.32"/>
    <x v="1"/>
    <x v="0"/>
  </r>
  <r>
    <n v="54600"/>
    <x v="0"/>
    <n v="1"/>
    <x v="2"/>
    <n v="1"/>
    <n v="27"/>
    <s v="Debit Card"/>
    <s v="Male"/>
    <n v="4"/>
    <n v="4"/>
    <x v="4"/>
    <n v="3"/>
    <x v="2"/>
    <n v="5"/>
    <x v="1"/>
    <n v="13"/>
    <n v="2"/>
    <n v="2"/>
    <n v="3"/>
    <n v="223.24"/>
    <x v="0"/>
    <x v="0"/>
  </r>
  <r>
    <n v="54601"/>
    <x v="0"/>
    <n v="1"/>
    <x v="2"/>
    <n v="2"/>
    <n v="30"/>
    <s v="UPI"/>
    <s v="Female"/>
    <n v="3"/>
    <n v="4"/>
    <x v="4"/>
    <n v="5"/>
    <x v="2"/>
    <n v="11"/>
    <x v="0"/>
    <n v="16"/>
    <n v="2"/>
    <n v="2"/>
    <n v="3"/>
    <n v="224.5"/>
    <x v="0"/>
    <x v="0"/>
  </r>
  <r>
    <n v="54602"/>
    <x v="1"/>
    <n v="16"/>
    <x v="2"/>
    <n v="1"/>
    <n v="12"/>
    <s v="UPI"/>
    <s v="Male"/>
    <n v="4"/>
    <n v="4"/>
    <x v="2"/>
    <n v="3"/>
    <x v="2"/>
    <n v="6"/>
    <x v="1"/>
    <n v="18"/>
    <n v="1"/>
    <n v="3"/>
    <n v="1"/>
    <n v="145.93"/>
    <x v="2"/>
    <x v="1"/>
  </r>
  <r>
    <n v="54603"/>
    <x v="1"/>
    <n v="10"/>
    <x v="2"/>
    <n v="3"/>
    <n v="17"/>
    <s v="Credit Card"/>
    <s v="Male"/>
    <n v="3"/>
    <n v="4"/>
    <x v="4"/>
    <n v="1"/>
    <x v="0"/>
    <n v="3"/>
    <x v="1"/>
    <n v="15"/>
    <n v="9"/>
    <n v="10"/>
    <n v="3"/>
    <n v="224.8"/>
    <x v="1"/>
    <x v="0"/>
  </r>
  <r>
    <n v="54604"/>
    <x v="0"/>
    <n v="1"/>
    <x v="2"/>
    <n v="1"/>
    <n v="11"/>
    <s v="COD"/>
    <s v="Male"/>
    <n v="4"/>
    <n v="5"/>
    <x v="2"/>
    <n v="3"/>
    <x v="0"/>
    <n v="7"/>
    <x v="1"/>
    <n v="17"/>
    <n v="1"/>
    <n v="2"/>
    <n v="3"/>
    <n v="163.94"/>
    <x v="0"/>
    <x v="0"/>
  </r>
  <r>
    <n v="54605"/>
    <x v="1"/>
    <n v="22"/>
    <x v="0"/>
    <n v="3"/>
    <n v="9"/>
    <s v="E wallet"/>
    <s v="Female"/>
    <n v="3"/>
    <n v="4"/>
    <x v="0"/>
    <n v="1"/>
    <x v="2"/>
    <n v="4"/>
    <x v="1"/>
    <n v="15"/>
    <n v="7"/>
    <n v="7"/>
    <n v="8"/>
    <n v="165.51"/>
    <x v="2"/>
    <x v="0"/>
  </r>
  <r>
    <n v="54606"/>
    <x v="1"/>
    <n v="29"/>
    <x v="0"/>
    <n v="3"/>
    <n v="25"/>
    <s v="Debit Card"/>
    <s v="Female"/>
    <n v="3"/>
    <n v="4"/>
    <x v="5"/>
    <n v="4"/>
    <x v="0"/>
    <n v="5"/>
    <x v="1"/>
    <n v="15"/>
    <n v="2"/>
    <n v="8"/>
    <n v="9"/>
    <n v="293.35000000000002"/>
    <x v="3"/>
    <x v="2"/>
  </r>
  <r>
    <n v="54607"/>
    <x v="1"/>
    <n v="15"/>
    <x v="2"/>
    <n v="3"/>
    <n v="17"/>
    <s v="Debit Card"/>
    <s v="Male"/>
    <n v="3"/>
    <n v="4"/>
    <x v="0"/>
    <n v="1"/>
    <x v="0"/>
    <n v="9"/>
    <x v="1"/>
    <n v="15"/>
    <n v="1"/>
    <n v="2"/>
    <n v="11"/>
    <n v="187.3"/>
    <x v="2"/>
    <x v="0"/>
  </r>
  <r>
    <n v="54608"/>
    <x v="1"/>
    <n v="9"/>
    <x v="0"/>
    <n v="3"/>
    <n v="7"/>
    <s v="E wallet"/>
    <s v="Male"/>
    <n v="3"/>
    <n v="4"/>
    <x v="0"/>
    <n v="3"/>
    <x v="2"/>
    <n v="11"/>
    <x v="1"/>
    <n v="12"/>
    <n v="1"/>
    <n v="7"/>
    <n v="10"/>
    <n v="172.17"/>
    <x v="1"/>
    <x v="0"/>
  </r>
  <r>
    <n v="54609"/>
    <x v="1"/>
    <n v="14"/>
    <x v="0"/>
    <n v="1"/>
    <n v="13"/>
    <s v="Debit Card"/>
    <s v="Female"/>
    <n v="4"/>
    <n v="4"/>
    <x v="5"/>
    <n v="3"/>
    <x v="0"/>
    <n v="9"/>
    <x v="1"/>
    <n v="16"/>
    <n v="5"/>
    <n v="2"/>
    <n v="14"/>
    <n v="257.37"/>
    <x v="2"/>
    <x v="2"/>
  </r>
  <r>
    <n v="54610"/>
    <x v="1"/>
    <n v="13"/>
    <x v="2"/>
    <n v="1"/>
    <n v="15"/>
    <s v="Debit Card"/>
    <s v="Female"/>
    <n v="3"/>
    <n v="4"/>
    <x v="2"/>
    <n v="3"/>
    <x v="2"/>
    <n v="3"/>
    <x v="1"/>
    <n v="12"/>
    <n v="2"/>
    <n v="2"/>
    <n v="8"/>
    <n v="162.55000000000001"/>
    <x v="2"/>
    <x v="0"/>
  </r>
  <r>
    <n v="54611"/>
    <x v="1"/>
    <n v="5"/>
    <x v="0"/>
    <n v="3"/>
    <n v="9"/>
    <s v="Debit Card"/>
    <s v="Male"/>
    <n v="4"/>
    <n v="4"/>
    <x v="0"/>
    <n v="1"/>
    <x v="0"/>
    <n v="6"/>
    <x v="0"/>
    <n v="14"/>
    <n v="2"/>
    <n v="2"/>
    <n v="6"/>
    <n v="190.82"/>
    <x v="0"/>
    <x v="0"/>
  </r>
  <r>
    <n v="54612"/>
    <x v="1"/>
    <n v="16"/>
    <x v="0"/>
    <n v="1"/>
    <n v="31"/>
    <s v="Credit Card"/>
    <s v="Male"/>
    <n v="3"/>
    <n v="4"/>
    <x v="4"/>
    <n v="5"/>
    <x v="2"/>
    <n v="3"/>
    <x v="0"/>
    <n v="22"/>
    <n v="6"/>
    <n v="6"/>
    <n v="9"/>
    <n v="199.06"/>
    <x v="2"/>
    <x v="0"/>
  </r>
  <r>
    <n v="54613"/>
    <x v="1"/>
    <n v="19"/>
    <x v="0"/>
    <n v="3"/>
    <n v="9"/>
    <s v="UPI"/>
    <s v="Male"/>
    <n v="4"/>
    <n v="4"/>
    <x v="0"/>
    <n v="4"/>
    <x v="2"/>
    <n v="2"/>
    <x v="1"/>
    <n v="20"/>
    <n v="4"/>
    <n v="4"/>
    <n v="8"/>
    <n v="173.05"/>
    <x v="2"/>
    <x v="0"/>
  </r>
  <r>
    <n v="54614"/>
    <x v="0"/>
    <n v="1"/>
    <x v="2"/>
    <n v="2"/>
    <n v="24"/>
    <s v="Debit Card"/>
    <s v="Female"/>
    <n v="3"/>
    <n v="4"/>
    <x v="2"/>
    <n v="3"/>
    <x v="2"/>
    <n v="2"/>
    <x v="0"/>
    <n v="12"/>
    <n v="1"/>
    <n v="2"/>
    <n v="1"/>
    <n v="152.41"/>
    <x v="0"/>
    <x v="0"/>
  </r>
  <r>
    <n v="54615"/>
    <x v="1"/>
    <n v="3"/>
    <x v="0"/>
    <n v="1"/>
    <n v="26"/>
    <s v="COD"/>
    <s v="Male"/>
    <n v="3"/>
    <n v="4"/>
    <x v="0"/>
    <n v="1"/>
    <x v="2"/>
    <n v="6"/>
    <x v="1"/>
    <n v="13"/>
    <n v="2"/>
    <n v="2"/>
    <n v="3"/>
    <n v="167.62"/>
    <x v="0"/>
    <x v="0"/>
  </r>
  <r>
    <n v="54616"/>
    <x v="1"/>
    <n v="7"/>
    <x v="0"/>
    <n v="1"/>
    <n v="7"/>
    <s v="Credit Card"/>
    <s v="Female"/>
    <n v="4"/>
    <n v="2"/>
    <x v="5"/>
    <n v="3"/>
    <x v="2"/>
    <n v="6"/>
    <x v="1"/>
    <n v="20"/>
    <n v="1"/>
    <n v="2"/>
    <n v="6"/>
    <n v="286.83999999999997"/>
    <x v="1"/>
    <x v="2"/>
  </r>
  <r>
    <n v="54617"/>
    <x v="1"/>
    <n v="5"/>
    <x v="0"/>
    <n v="3"/>
    <n v="14"/>
    <s v="Debit Card"/>
    <s v="Male"/>
    <n v="3"/>
    <n v="5"/>
    <x v="4"/>
    <n v="1"/>
    <x v="2"/>
    <n v="11"/>
    <x v="1"/>
    <n v="22"/>
    <n v="2"/>
    <n v="2"/>
    <n v="2"/>
    <n v="240.57"/>
    <x v="0"/>
    <x v="0"/>
  </r>
  <r>
    <n v="54618"/>
    <x v="0"/>
    <n v="1"/>
    <x v="2"/>
    <n v="3"/>
    <n v="12"/>
    <s v="E wallet"/>
    <s v="Male"/>
    <n v="4"/>
    <n v="4"/>
    <x v="2"/>
    <n v="4"/>
    <x v="0"/>
    <n v="3"/>
    <x v="0"/>
    <n v="15"/>
    <n v="2"/>
    <n v="2"/>
    <n v="1"/>
    <n v="143.78"/>
    <x v="0"/>
    <x v="1"/>
  </r>
  <r>
    <n v="54619"/>
    <x v="1"/>
    <n v="14"/>
    <x v="2"/>
    <n v="3"/>
    <n v="35"/>
    <s v="UPI"/>
    <s v="Male"/>
    <n v="3"/>
    <n v="6"/>
    <x v="4"/>
    <n v="5"/>
    <x v="2"/>
    <n v="5"/>
    <x v="1"/>
    <n v="16"/>
    <n v="1"/>
    <n v="2"/>
    <n v="2"/>
    <n v="234.32"/>
    <x v="2"/>
    <x v="0"/>
  </r>
  <r>
    <n v="54620"/>
    <x v="1"/>
    <n v="15"/>
    <x v="2"/>
    <n v="1"/>
    <n v="9"/>
    <s v="UPI"/>
    <s v="Female"/>
    <n v="4"/>
    <n v="5"/>
    <x v="0"/>
    <n v="3"/>
    <x v="0"/>
    <n v="4"/>
    <x v="0"/>
    <n v="18"/>
    <n v="1"/>
    <n v="2"/>
    <n v="8"/>
    <n v="193.11"/>
    <x v="2"/>
    <x v="0"/>
  </r>
  <r>
    <n v="54621"/>
    <x v="1"/>
    <n v="1"/>
    <x v="0"/>
    <n v="3"/>
    <n v="36"/>
    <s v="Credit Card"/>
    <s v="Male"/>
    <n v="3"/>
    <n v="4"/>
    <x v="0"/>
    <n v="3"/>
    <x v="2"/>
    <n v="7"/>
    <x v="1"/>
    <n v="13"/>
    <n v="1"/>
    <n v="2"/>
    <n v="1"/>
    <n v="168.06"/>
    <x v="0"/>
    <x v="0"/>
  </r>
  <r>
    <n v="54622"/>
    <x v="1"/>
    <n v="9"/>
    <x v="0"/>
    <n v="3"/>
    <n v="7"/>
    <s v="Credit Card"/>
    <s v="Female"/>
    <n v="4"/>
    <n v="4"/>
    <x v="0"/>
    <n v="3"/>
    <x v="0"/>
    <n v="3"/>
    <x v="1"/>
    <n v="17"/>
    <n v="2"/>
    <n v="2"/>
    <n v="4"/>
    <n v="173.59"/>
    <x v="1"/>
    <x v="0"/>
  </r>
  <r>
    <n v="54623"/>
    <x v="1"/>
    <n v="8"/>
    <x v="0"/>
    <n v="3"/>
    <n v="28"/>
    <s v="Debit Card"/>
    <s v="Male"/>
    <n v="4"/>
    <n v="2"/>
    <x v="0"/>
    <n v="1"/>
    <x v="0"/>
    <n v="3"/>
    <x v="1"/>
    <n v="13"/>
    <n v="1"/>
    <n v="6"/>
    <n v="8"/>
    <n v="178.37"/>
    <x v="1"/>
    <x v="0"/>
  </r>
  <r>
    <n v="54624"/>
    <x v="0"/>
    <n v="1"/>
    <x v="1"/>
    <n v="1"/>
    <n v="31"/>
    <s v="COD"/>
    <s v="Male"/>
    <n v="4"/>
    <n v="6"/>
    <x v="2"/>
    <n v="1"/>
    <x v="0"/>
    <n v="3"/>
    <x v="0"/>
    <n v="19"/>
    <n v="1"/>
    <n v="2"/>
    <n v="1"/>
    <n v="148.4"/>
    <x v="0"/>
    <x v="1"/>
  </r>
  <r>
    <n v="54625"/>
    <x v="1"/>
    <n v="11"/>
    <x v="0"/>
    <n v="1"/>
    <n v="7"/>
    <s v="Cash on Delivery"/>
    <s v="Female"/>
    <n v="3"/>
    <n v="4"/>
    <x v="4"/>
    <n v="1"/>
    <x v="0"/>
    <n v="6"/>
    <x v="1"/>
    <n v="18"/>
    <n v="2"/>
    <n v="2"/>
    <n v="3"/>
    <n v="199.91"/>
    <x v="1"/>
    <x v="0"/>
  </r>
  <r>
    <n v="54626"/>
    <x v="1"/>
    <n v="20"/>
    <x v="2"/>
    <n v="1"/>
    <n v="25"/>
    <s v="Credit Card"/>
    <s v="Female"/>
    <n v="3"/>
    <n v="4"/>
    <x v="4"/>
    <n v="3"/>
    <x v="2"/>
    <n v="7"/>
    <x v="1"/>
    <n v="12"/>
    <n v="1"/>
    <n v="2"/>
    <n v="3"/>
    <n v="230.27"/>
    <x v="2"/>
    <x v="0"/>
  </r>
  <r>
    <n v="54627"/>
    <x v="1"/>
    <n v="15"/>
    <x v="0"/>
    <n v="3"/>
    <n v="9"/>
    <s v="Debit Card"/>
    <s v="Female"/>
    <n v="4"/>
    <n v="4"/>
    <x v="5"/>
    <n v="5"/>
    <x v="2"/>
    <n v="9"/>
    <x v="1"/>
    <n v="17"/>
    <n v="1"/>
    <n v="12"/>
    <n v="9"/>
    <n v="290.95"/>
    <x v="2"/>
    <x v="2"/>
  </r>
  <r>
    <n v="54628"/>
    <x v="1"/>
    <n v="11"/>
    <x v="2"/>
    <n v="3"/>
    <n v="16"/>
    <s v="Credit Card"/>
    <s v="Male"/>
    <n v="4"/>
    <n v="4"/>
    <x v="4"/>
    <n v="4"/>
    <x v="2"/>
    <n v="3"/>
    <x v="1"/>
    <n v="14"/>
    <n v="2"/>
    <n v="8"/>
    <n v="3"/>
    <n v="213.34"/>
    <x v="1"/>
    <x v="0"/>
  </r>
  <r>
    <n v="54629"/>
    <x v="1"/>
    <n v="26"/>
    <x v="0"/>
    <n v="1"/>
    <n v="13"/>
    <s v="COD"/>
    <s v="Male"/>
    <n v="4"/>
    <n v="4"/>
    <x v="0"/>
    <n v="5"/>
    <x v="2"/>
    <n v="5"/>
    <x v="0"/>
    <n v="13"/>
    <n v="3"/>
    <n v="7"/>
    <n v="10"/>
    <n v="180.77"/>
    <x v="3"/>
    <x v="0"/>
  </r>
  <r>
    <n v="54630"/>
    <x v="0"/>
    <n v="1"/>
    <x v="2"/>
    <n v="3"/>
    <n v="18"/>
    <s v="UPI"/>
    <s v="Male"/>
    <n v="3"/>
    <n v="2"/>
    <x v="0"/>
    <n v="3"/>
    <x v="2"/>
    <n v="10"/>
    <x v="1"/>
    <n v="13"/>
    <n v="2"/>
    <n v="2"/>
    <n v="3"/>
    <n v="172.07"/>
    <x v="0"/>
    <x v="0"/>
  </r>
  <r>
    <n v="54631"/>
    <x v="1"/>
    <n v="1"/>
    <x v="2"/>
    <n v="3"/>
    <n v="31"/>
    <s v="Credit Card"/>
    <s v="Male"/>
    <n v="3"/>
    <n v="4"/>
    <x v="2"/>
    <n v="1"/>
    <x v="2"/>
    <n v="2"/>
    <x v="1"/>
    <n v="14"/>
    <n v="2"/>
    <n v="3"/>
    <n v="2"/>
    <n v="149"/>
    <x v="0"/>
    <x v="1"/>
  </r>
  <r>
    <n v="54632"/>
    <x v="1"/>
    <n v="12"/>
    <x v="0"/>
    <n v="1"/>
    <n v="17"/>
    <s v="Credit Card"/>
    <s v="Female"/>
    <n v="4"/>
    <n v="4"/>
    <x v="0"/>
    <n v="3"/>
    <x v="2"/>
    <n v="5"/>
    <x v="1"/>
    <n v="20"/>
    <n v="1"/>
    <n v="2"/>
    <n v="3"/>
    <n v="223.24"/>
    <x v="1"/>
    <x v="0"/>
  </r>
  <r>
    <n v="54633"/>
    <x v="1"/>
    <n v="11"/>
    <x v="0"/>
    <n v="1"/>
    <n v="7"/>
    <s v="Debit Card"/>
    <s v="Female"/>
    <n v="4"/>
    <n v="4"/>
    <x v="0"/>
    <n v="4"/>
    <x v="2"/>
    <n v="8"/>
    <x v="1"/>
    <n v="13"/>
    <n v="5"/>
    <n v="5"/>
    <n v="4"/>
    <n v="189.47"/>
    <x v="1"/>
    <x v="0"/>
  </r>
  <r>
    <n v="54634"/>
    <x v="1"/>
    <n v="23"/>
    <x v="0"/>
    <n v="1"/>
    <n v="25"/>
    <s v="Debit Card"/>
    <s v="Male"/>
    <n v="3"/>
    <n v="5"/>
    <x v="3"/>
    <n v="3"/>
    <x v="2"/>
    <n v="3"/>
    <x v="0"/>
    <n v="15"/>
    <n v="2"/>
    <n v="2"/>
    <n v="10"/>
    <n v="320.02"/>
    <x v="2"/>
    <x v="2"/>
  </r>
  <r>
    <n v="54635"/>
    <x v="1"/>
    <n v="1"/>
    <x v="0"/>
    <n v="1"/>
    <n v="30"/>
    <s v="Credit Card"/>
    <s v="Male"/>
    <n v="3"/>
    <n v="2"/>
    <x v="2"/>
    <n v="1"/>
    <x v="2"/>
    <n v="3"/>
    <x v="0"/>
    <n v="12"/>
    <n v="1"/>
    <n v="2"/>
    <n v="5"/>
    <n v="152.25"/>
    <x v="0"/>
    <x v="0"/>
  </r>
  <r>
    <n v="54636"/>
    <x v="1"/>
    <n v="1"/>
    <x v="0"/>
    <n v="3"/>
    <n v="35"/>
    <s v="E wallet"/>
    <s v="Male"/>
    <n v="4"/>
    <n v="4"/>
    <x v="0"/>
    <n v="4"/>
    <x v="2"/>
    <n v="3"/>
    <x v="1"/>
    <n v="21"/>
    <n v="1"/>
    <n v="2"/>
    <n v="5"/>
    <n v="187.72"/>
    <x v="0"/>
    <x v="0"/>
  </r>
  <r>
    <n v="54637"/>
    <x v="1"/>
    <n v="1"/>
    <x v="1"/>
    <n v="1"/>
    <n v="24"/>
    <s v="UPI"/>
    <s v="Male"/>
    <n v="4"/>
    <n v="5"/>
    <x v="2"/>
    <n v="4"/>
    <x v="2"/>
    <n v="3"/>
    <x v="1"/>
    <n v="22"/>
    <n v="2"/>
    <n v="2"/>
    <n v="1"/>
    <n v="146.27000000000001"/>
    <x v="0"/>
    <x v="1"/>
  </r>
  <r>
    <n v="54638"/>
    <x v="1"/>
    <n v="24"/>
    <x v="2"/>
    <n v="2"/>
    <n v="10"/>
    <s v="Credit Card"/>
    <s v="Male"/>
    <n v="4"/>
    <n v="4"/>
    <x v="3"/>
    <n v="4"/>
    <x v="2"/>
    <n v="3"/>
    <x v="1"/>
    <n v="15"/>
    <n v="2"/>
    <n v="11"/>
    <n v="8"/>
    <n v="307"/>
    <x v="2"/>
    <x v="2"/>
  </r>
  <r>
    <n v="54639"/>
    <x v="1"/>
    <n v="1"/>
    <x v="1"/>
    <n v="3"/>
    <n v="20"/>
    <s v="Credit Card"/>
    <s v="Male"/>
    <n v="3"/>
    <n v="4"/>
    <x v="2"/>
    <n v="3"/>
    <x v="2"/>
    <n v="3"/>
    <x v="1"/>
    <n v="12"/>
    <n v="2"/>
    <n v="2"/>
    <n v="7"/>
    <n v="145.96"/>
    <x v="0"/>
    <x v="1"/>
  </r>
  <r>
    <n v="54640"/>
    <x v="0"/>
    <n v="1"/>
    <x v="2"/>
    <n v="1"/>
    <n v="14"/>
    <s v="Debit Card"/>
    <s v="Female"/>
    <n v="3"/>
    <n v="4"/>
    <x v="2"/>
    <n v="3"/>
    <x v="2"/>
    <n v="3"/>
    <x v="0"/>
    <n v="17"/>
    <n v="1"/>
    <n v="2"/>
    <n v="3"/>
    <n v="153.86000000000001"/>
    <x v="0"/>
    <x v="0"/>
  </r>
  <r>
    <n v="54641"/>
    <x v="0"/>
    <n v="1"/>
    <x v="2"/>
    <n v="3"/>
    <n v="19"/>
    <s v="Debit Card"/>
    <s v="Male"/>
    <n v="4"/>
    <n v="5"/>
    <x v="2"/>
    <n v="5"/>
    <x v="2"/>
    <n v="3"/>
    <x v="1"/>
    <n v="19"/>
    <n v="2"/>
    <n v="2"/>
    <n v="1"/>
    <n v="145.33000000000001"/>
    <x v="0"/>
    <x v="1"/>
  </r>
  <r>
    <n v="54642"/>
    <x v="1"/>
    <n v="8"/>
    <x v="0"/>
    <n v="1"/>
    <n v="7"/>
    <s v="Debit Card"/>
    <s v="Male"/>
    <n v="3"/>
    <n v="5"/>
    <x v="2"/>
    <n v="1"/>
    <x v="2"/>
    <n v="3"/>
    <x v="0"/>
    <n v="14"/>
    <n v="2"/>
    <n v="2"/>
    <n v="4"/>
    <n v="161.22"/>
    <x v="1"/>
    <x v="0"/>
  </r>
  <r>
    <n v="54643"/>
    <x v="0"/>
    <n v="1"/>
    <x v="0"/>
    <n v="3"/>
    <n v="20"/>
    <s v="Credit Card"/>
    <s v="Male"/>
    <n v="3"/>
    <n v="4"/>
    <x v="0"/>
    <n v="5"/>
    <x v="2"/>
    <n v="4"/>
    <x v="1"/>
    <n v="18"/>
    <n v="1"/>
    <n v="2"/>
    <n v="3"/>
    <n v="167.33"/>
    <x v="0"/>
    <x v="0"/>
  </r>
  <r>
    <n v="54644"/>
    <x v="1"/>
    <n v="9"/>
    <x v="0"/>
    <n v="1"/>
    <n v="32"/>
    <s v="UPI"/>
    <s v="Male"/>
    <n v="3"/>
    <n v="5"/>
    <x v="0"/>
    <n v="1"/>
    <x v="0"/>
    <n v="6"/>
    <x v="1"/>
    <n v="15"/>
    <n v="2"/>
    <n v="2"/>
    <n v="3"/>
    <n v="161.81"/>
    <x v="1"/>
    <x v="0"/>
  </r>
  <r>
    <n v="54645"/>
    <x v="1"/>
    <n v="5"/>
    <x v="0"/>
    <n v="3"/>
    <n v="13"/>
    <s v="Credit Card"/>
    <s v="Male"/>
    <n v="4"/>
    <n v="2"/>
    <x v="0"/>
    <n v="1"/>
    <x v="2"/>
    <n v="6"/>
    <x v="1"/>
    <n v="23"/>
    <n v="6"/>
    <n v="6"/>
    <n v="8"/>
    <n v="179.6"/>
    <x v="0"/>
    <x v="0"/>
  </r>
  <r>
    <n v="54646"/>
    <x v="1"/>
    <n v="1"/>
    <x v="1"/>
    <n v="1"/>
    <n v="13"/>
    <s v="Credit Card"/>
    <s v="Female"/>
    <n v="4"/>
    <n v="5"/>
    <x v="2"/>
    <n v="3"/>
    <x v="2"/>
    <n v="2"/>
    <x v="1"/>
    <n v="13"/>
    <n v="1"/>
    <n v="2"/>
    <n v="4"/>
    <n v="146.87"/>
    <x v="0"/>
    <x v="1"/>
  </r>
  <r>
    <n v="54647"/>
    <x v="1"/>
    <n v="11"/>
    <x v="0"/>
    <n v="3"/>
    <n v="9"/>
    <s v="E wallet"/>
    <s v="Male"/>
    <n v="4"/>
    <n v="4"/>
    <x v="0"/>
    <n v="3"/>
    <x v="2"/>
    <n v="6"/>
    <x v="0"/>
    <n v="12"/>
    <n v="1"/>
    <n v="2"/>
    <n v="3"/>
    <n v="221.02"/>
    <x v="1"/>
    <x v="0"/>
  </r>
  <r>
    <n v="54648"/>
    <x v="1"/>
    <n v="1"/>
    <x v="0"/>
    <n v="1"/>
    <n v="7"/>
    <s v="Debit Card"/>
    <s v="Female"/>
    <n v="3"/>
    <n v="5"/>
    <x v="2"/>
    <n v="4"/>
    <x v="0"/>
    <n v="3"/>
    <x v="1"/>
    <n v="14"/>
    <n v="1"/>
    <n v="2"/>
    <n v="1"/>
    <n v="153.36000000000001"/>
    <x v="0"/>
    <x v="0"/>
  </r>
  <r>
    <n v="54649"/>
    <x v="1"/>
    <n v="16"/>
    <x v="0"/>
    <n v="1"/>
    <n v="9"/>
    <s v="Debit Card"/>
    <s v="Female"/>
    <n v="3"/>
    <n v="4"/>
    <x v="0"/>
    <n v="1"/>
    <x v="2"/>
    <n v="3"/>
    <x v="1"/>
    <n v="14"/>
    <n v="1"/>
    <n v="3"/>
    <n v="3"/>
    <n v="165.89"/>
    <x v="2"/>
    <x v="0"/>
  </r>
  <r>
    <n v="54650"/>
    <x v="1"/>
    <n v="17"/>
    <x v="0"/>
    <n v="1"/>
    <n v="13"/>
    <s v="UPI"/>
    <s v="Male"/>
    <n v="3"/>
    <n v="5"/>
    <x v="5"/>
    <n v="1"/>
    <x v="2"/>
    <n v="6"/>
    <x v="0"/>
    <n v="15"/>
    <n v="1"/>
    <n v="2"/>
    <n v="1"/>
    <n v="291.27"/>
    <x v="2"/>
    <x v="2"/>
  </r>
  <r>
    <n v="54651"/>
    <x v="1"/>
    <n v="12"/>
    <x v="0"/>
    <n v="1"/>
    <n v="7"/>
    <s v="Debit Card"/>
    <s v="Female"/>
    <n v="3"/>
    <n v="4"/>
    <x v="2"/>
    <n v="5"/>
    <x v="0"/>
    <n v="5"/>
    <x v="1"/>
    <n v="18"/>
    <n v="1"/>
    <n v="2"/>
    <n v="1"/>
    <n v="151.19"/>
    <x v="1"/>
    <x v="0"/>
  </r>
  <r>
    <n v="54652"/>
    <x v="1"/>
    <n v="17"/>
    <x v="2"/>
    <n v="1"/>
    <n v="16"/>
    <s v="Credit Card"/>
    <s v="Male"/>
    <n v="4"/>
    <n v="4"/>
    <x v="0"/>
    <n v="3"/>
    <x v="2"/>
    <n v="5"/>
    <x v="0"/>
    <n v="14"/>
    <n v="2"/>
    <n v="5"/>
    <n v="8"/>
    <n v="181.79"/>
    <x v="2"/>
    <x v="0"/>
  </r>
  <r>
    <n v="54653"/>
    <x v="1"/>
    <n v="22"/>
    <x v="0"/>
    <n v="1"/>
    <n v="7"/>
    <s v="Debit Card"/>
    <s v="Female"/>
    <n v="3"/>
    <n v="5"/>
    <x v="5"/>
    <n v="5"/>
    <x v="2"/>
    <n v="9"/>
    <x v="1"/>
    <n v="12"/>
    <n v="1"/>
    <n v="2"/>
    <n v="3"/>
    <n v="279.02"/>
    <x v="2"/>
    <x v="2"/>
  </r>
  <r>
    <n v="54654"/>
    <x v="1"/>
    <n v="18"/>
    <x v="0"/>
    <n v="2"/>
    <n v="7"/>
    <s v="Debit Card"/>
    <s v="Female"/>
    <n v="3"/>
    <n v="5"/>
    <x v="0"/>
    <n v="3"/>
    <x v="0"/>
    <n v="6"/>
    <x v="1"/>
    <n v="12"/>
    <n v="2"/>
    <n v="2"/>
    <n v="3"/>
    <n v="184.85"/>
    <x v="2"/>
    <x v="0"/>
  </r>
  <r>
    <n v="54655"/>
    <x v="1"/>
    <n v="8"/>
    <x v="0"/>
    <n v="3"/>
    <n v="21"/>
    <s v="COD"/>
    <s v="Female"/>
    <n v="3"/>
    <n v="4"/>
    <x v="2"/>
    <n v="3"/>
    <x v="2"/>
    <n v="3"/>
    <x v="0"/>
    <n v="19"/>
    <n v="2"/>
    <n v="2"/>
    <n v="7"/>
    <n v="150.79"/>
    <x v="1"/>
    <x v="0"/>
  </r>
  <r>
    <n v="54656"/>
    <x v="0"/>
    <n v="1"/>
    <x v="0"/>
    <n v="3"/>
    <n v="9"/>
    <s v="E wallet"/>
    <s v="Male"/>
    <n v="3"/>
    <n v="4"/>
    <x v="2"/>
    <n v="5"/>
    <x v="2"/>
    <n v="2"/>
    <x v="1"/>
    <n v="12"/>
    <n v="2"/>
    <n v="2"/>
    <n v="3"/>
    <n v="155.41"/>
    <x v="0"/>
    <x v="0"/>
  </r>
  <r>
    <n v="54657"/>
    <x v="1"/>
    <n v="1"/>
    <x v="0"/>
    <n v="3"/>
    <n v="29"/>
    <s v="COD"/>
    <s v="Male"/>
    <n v="3"/>
    <n v="4"/>
    <x v="2"/>
    <n v="3"/>
    <x v="0"/>
    <n v="3"/>
    <x v="1"/>
    <n v="12"/>
    <n v="1"/>
    <n v="2"/>
    <n v="3"/>
    <n v="159.47"/>
    <x v="0"/>
    <x v="0"/>
  </r>
  <r>
    <n v="54658"/>
    <x v="1"/>
    <n v="18"/>
    <x v="0"/>
    <n v="1"/>
    <n v="10"/>
    <s v="UPI"/>
    <s v="Male"/>
    <n v="3"/>
    <n v="4"/>
    <x v="3"/>
    <n v="1"/>
    <x v="2"/>
    <n v="6"/>
    <x v="0"/>
    <n v="15"/>
    <n v="1"/>
    <n v="2"/>
    <n v="2"/>
    <n v="320.13"/>
    <x v="2"/>
    <x v="2"/>
  </r>
  <r>
    <n v="54659"/>
    <x v="1"/>
    <n v="1"/>
    <x v="0"/>
    <n v="1"/>
    <n v="13"/>
    <s v="Credit Card"/>
    <s v="Male"/>
    <n v="4"/>
    <n v="4"/>
    <x v="2"/>
    <n v="3"/>
    <x v="2"/>
    <n v="2"/>
    <x v="1"/>
    <n v="21"/>
    <n v="2"/>
    <n v="3"/>
    <n v="3"/>
    <n v="152.72999999999999"/>
    <x v="0"/>
    <x v="0"/>
  </r>
  <r>
    <n v="54660"/>
    <x v="1"/>
    <n v="7"/>
    <x v="0"/>
    <n v="3"/>
    <n v="15"/>
    <s v="E wallet"/>
    <s v="Male"/>
    <n v="3"/>
    <n v="4"/>
    <x v="0"/>
    <n v="3"/>
    <x v="2"/>
    <n v="2"/>
    <x v="1"/>
    <n v="13"/>
    <n v="1"/>
    <n v="2"/>
    <n v="3"/>
    <n v="196.04"/>
    <x v="1"/>
    <x v="0"/>
  </r>
  <r>
    <n v="54661"/>
    <x v="1"/>
    <n v="6"/>
    <x v="0"/>
    <n v="1"/>
    <n v="16"/>
    <s v="Debit Card"/>
    <s v="Female"/>
    <n v="4"/>
    <n v="4"/>
    <x v="0"/>
    <n v="1"/>
    <x v="2"/>
    <n v="3"/>
    <x v="0"/>
    <n v="13"/>
    <n v="2"/>
    <n v="2"/>
    <n v="6"/>
    <n v="188.22"/>
    <x v="0"/>
    <x v="0"/>
  </r>
  <r>
    <n v="54662"/>
    <x v="1"/>
    <n v="4"/>
    <x v="2"/>
    <n v="1"/>
    <n v="10"/>
    <s v="Credit Card"/>
    <s v="Female"/>
    <n v="4"/>
    <n v="4"/>
    <x v="2"/>
    <n v="3"/>
    <x v="2"/>
    <n v="3"/>
    <x v="1"/>
    <n v="21"/>
    <n v="2"/>
    <n v="2"/>
    <n v="1"/>
    <n v="145.83000000000001"/>
    <x v="0"/>
    <x v="1"/>
  </r>
  <r>
    <n v="54663"/>
    <x v="1"/>
    <n v="27"/>
    <x v="0"/>
    <n v="3"/>
    <n v="7"/>
    <s v="Credit Card"/>
    <s v="Female"/>
    <n v="3"/>
    <n v="4"/>
    <x v="0"/>
    <n v="5"/>
    <x v="0"/>
    <n v="9"/>
    <x v="1"/>
    <n v="21"/>
    <n v="5"/>
    <n v="9"/>
    <n v="11"/>
    <n v="208.81"/>
    <x v="3"/>
    <x v="0"/>
  </r>
  <r>
    <n v="54664"/>
    <x v="1"/>
    <n v="8"/>
    <x v="0"/>
    <n v="1"/>
    <n v="7"/>
    <s v="Debit Card"/>
    <s v="Male"/>
    <n v="3"/>
    <n v="4"/>
    <x v="2"/>
    <n v="1"/>
    <x v="2"/>
    <n v="3"/>
    <x v="1"/>
    <n v="13"/>
    <n v="2"/>
    <n v="9"/>
    <n v="9"/>
    <n v="151.91"/>
    <x v="1"/>
    <x v="0"/>
  </r>
  <r>
    <n v="54665"/>
    <x v="0"/>
    <n v="9"/>
    <x v="2"/>
    <n v="3"/>
    <n v="33"/>
    <s v="Debit Card"/>
    <s v="Female"/>
    <n v="4"/>
    <n v="4"/>
    <x v="0"/>
    <n v="5"/>
    <x v="2"/>
    <n v="4"/>
    <x v="1"/>
    <n v="15"/>
    <n v="1"/>
    <n v="2"/>
    <n v="1"/>
    <n v="167.86"/>
    <x v="1"/>
    <x v="0"/>
  </r>
  <r>
    <n v="54666"/>
    <x v="1"/>
    <n v="1"/>
    <x v="0"/>
    <n v="1"/>
    <n v="13"/>
    <s v="Debit Card"/>
    <s v="Female"/>
    <n v="4"/>
    <n v="4"/>
    <x v="2"/>
    <n v="1"/>
    <x v="2"/>
    <n v="3"/>
    <x v="0"/>
    <n v="14"/>
    <n v="1"/>
    <n v="2"/>
    <n v="3"/>
    <n v="81"/>
    <x v="0"/>
    <x v="1"/>
  </r>
  <r>
    <n v="54667"/>
    <x v="1"/>
    <n v="11"/>
    <x v="0"/>
    <n v="1"/>
    <n v="10"/>
    <s v="UPI"/>
    <s v="Male"/>
    <n v="3"/>
    <n v="4"/>
    <x v="4"/>
    <n v="3"/>
    <x v="2"/>
    <n v="3"/>
    <x v="1"/>
    <n v="16"/>
    <n v="8"/>
    <n v="8"/>
    <n v="3"/>
    <n v="219.34"/>
    <x v="1"/>
    <x v="0"/>
  </r>
  <r>
    <n v="54668"/>
    <x v="1"/>
    <n v="3"/>
    <x v="0"/>
    <n v="3"/>
    <n v="10"/>
    <s v="Credit Card"/>
    <s v="Female"/>
    <n v="4"/>
    <n v="4"/>
    <x v="0"/>
    <n v="3"/>
    <x v="2"/>
    <n v="3"/>
    <x v="1"/>
    <n v="15"/>
    <n v="1"/>
    <n v="2"/>
    <n v="3"/>
    <n v="180.61"/>
    <x v="0"/>
    <x v="0"/>
  </r>
  <r>
    <n v="54669"/>
    <x v="1"/>
    <n v="9"/>
    <x v="0"/>
    <n v="1"/>
    <n v="13"/>
    <s v="Debit Card"/>
    <s v="Male"/>
    <n v="3"/>
    <n v="6"/>
    <x v="0"/>
    <n v="1"/>
    <x v="0"/>
    <n v="3"/>
    <x v="1"/>
    <n v="14"/>
    <n v="1"/>
    <n v="12"/>
    <n v="9"/>
    <n v="191.46"/>
    <x v="1"/>
    <x v="0"/>
  </r>
  <r>
    <n v="54670"/>
    <x v="1"/>
    <n v="7"/>
    <x v="2"/>
    <n v="1"/>
    <n v="13"/>
    <s v="Debit Card"/>
    <s v="Male"/>
    <n v="2"/>
    <n v="4"/>
    <x v="0"/>
    <n v="1"/>
    <x v="2"/>
    <n v="5"/>
    <x v="1"/>
    <n v="24"/>
    <n v="4"/>
    <n v="5"/>
    <n v="8"/>
    <n v="202.25"/>
    <x v="1"/>
    <x v="0"/>
  </r>
  <r>
    <n v="54671"/>
    <x v="1"/>
    <n v="28"/>
    <x v="0"/>
    <n v="2"/>
    <n v="26"/>
    <s v="Credit Card"/>
    <s v="Male"/>
    <n v="3"/>
    <n v="4"/>
    <x v="4"/>
    <n v="4"/>
    <x v="2"/>
    <n v="4"/>
    <x v="1"/>
    <n v="16"/>
    <n v="3"/>
    <n v="2"/>
    <n v="2"/>
    <n v="232.25"/>
    <x v="3"/>
    <x v="0"/>
  </r>
  <r>
    <n v="54672"/>
    <x v="1"/>
    <n v="10"/>
    <x v="0"/>
    <n v="1"/>
    <n v="16"/>
    <s v="Credit Card"/>
    <s v="Male"/>
    <n v="3"/>
    <n v="5"/>
    <x v="0"/>
    <n v="4"/>
    <x v="2"/>
    <n v="4"/>
    <x v="0"/>
    <n v="12"/>
    <n v="1"/>
    <n v="2"/>
    <n v="3"/>
    <n v="213.47"/>
    <x v="1"/>
    <x v="0"/>
  </r>
  <r>
    <n v="54673"/>
    <x v="1"/>
    <n v="1"/>
    <x v="1"/>
    <n v="1"/>
    <n v="10"/>
    <s v="Credit Card"/>
    <s v="Male"/>
    <n v="3"/>
    <n v="5"/>
    <x v="2"/>
    <n v="1"/>
    <x v="0"/>
    <n v="2"/>
    <x v="1"/>
    <n v="14"/>
    <n v="2"/>
    <n v="2"/>
    <n v="2"/>
    <n v="145.44999999999999"/>
    <x v="0"/>
    <x v="1"/>
  </r>
  <r>
    <n v="54674"/>
    <x v="0"/>
    <n v="1"/>
    <x v="1"/>
    <n v="1"/>
    <n v="17"/>
    <s v="Credit Card"/>
    <s v="Male"/>
    <n v="3"/>
    <n v="4"/>
    <x v="1"/>
    <n v="3"/>
    <x v="0"/>
    <n v="3"/>
    <x v="0"/>
    <n v="12"/>
    <n v="2"/>
    <n v="2"/>
    <n v="2"/>
    <n v="135.09"/>
    <x v="0"/>
    <x v="1"/>
  </r>
  <r>
    <n v="54675"/>
    <x v="0"/>
    <n v="1"/>
    <x v="2"/>
    <n v="1"/>
    <n v="10"/>
    <s v="Debit Card"/>
    <s v="Male"/>
    <n v="4"/>
    <n v="4"/>
    <x v="2"/>
    <n v="5"/>
    <x v="0"/>
    <n v="3"/>
    <x v="0"/>
    <n v="12"/>
    <n v="6"/>
    <n v="10"/>
    <n v="8"/>
    <n v="158.47999999999999"/>
    <x v="0"/>
    <x v="0"/>
  </r>
  <r>
    <n v="54676"/>
    <x v="1"/>
    <n v="9"/>
    <x v="2"/>
    <n v="1"/>
    <n v="10"/>
    <s v="Debit Card"/>
    <s v="Male"/>
    <n v="3"/>
    <n v="5"/>
    <x v="2"/>
    <n v="3"/>
    <x v="2"/>
    <n v="3"/>
    <x v="1"/>
    <n v="19"/>
    <n v="2"/>
    <n v="2"/>
    <n v="1"/>
    <n v="137.81"/>
    <x v="1"/>
    <x v="1"/>
  </r>
  <r>
    <n v="54677"/>
    <x v="1"/>
    <n v="1"/>
    <x v="0"/>
    <n v="1"/>
    <n v="11"/>
    <s v="Credit Card"/>
    <s v="Male"/>
    <n v="3"/>
    <n v="2"/>
    <x v="2"/>
    <n v="5"/>
    <x v="2"/>
    <n v="4"/>
    <x v="1"/>
    <n v="17"/>
    <n v="1"/>
    <n v="2"/>
    <n v="3"/>
    <n v="153.19"/>
    <x v="0"/>
    <x v="0"/>
  </r>
  <r>
    <n v="54678"/>
    <x v="1"/>
    <n v="1"/>
    <x v="0"/>
    <n v="3"/>
    <n v="15"/>
    <s v="Debit Card"/>
    <s v="Male"/>
    <n v="3"/>
    <n v="2"/>
    <x v="0"/>
    <n v="4"/>
    <x v="2"/>
    <n v="2"/>
    <x v="1"/>
    <n v="23"/>
    <n v="2"/>
    <n v="2"/>
    <n v="3"/>
    <n v="173.51"/>
    <x v="0"/>
    <x v="0"/>
  </r>
  <r>
    <n v="54679"/>
    <x v="1"/>
    <n v="12"/>
    <x v="0"/>
    <n v="3"/>
    <n v="14"/>
    <s v="E wallet"/>
    <s v="Female"/>
    <n v="3"/>
    <n v="5"/>
    <x v="0"/>
    <n v="1"/>
    <x v="0"/>
    <n v="2"/>
    <x v="1"/>
    <n v="21"/>
    <n v="2"/>
    <n v="2"/>
    <n v="6"/>
    <n v="165.28"/>
    <x v="1"/>
    <x v="0"/>
  </r>
  <r>
    <n v="54680"/>
    <x v="1"/>
    <n v="3"/>
    <x v="2"/>
    <n v="1"/>
    <n v="7"/>
    <s v="Debit Card"/>
    <s v="Male"/>
    <n v="4"/>
    <n v="6"/>
    <x v="2"/>
    <n v="1"/>
    <x v="2"/>
    <n v="3"/>
    <x v="1"/>
    <n v="19"/>
    <n v="1"/>
    <n v="3"/>
    <n v="9"/>
    <n v="152.19999999999999"/>
    <x v="0"/>
    <x v="0"/>
  </r>
  <r>
    <n v="54681"/>
    <x v="1"/>
    <n v="22"/>
    <x v="0"/>
    <n v="3"/>
    <n v="9"/>
    <s v="E wallet"/>
    <s v="Male"/>
    <n v="3"/>
    <n v="2"/>
    <x v="0"/>
    <n v="4"/>
    <x v="2"/>
    <n v="5"/>
    <x v="1"/>
    <n v="13"/>
    <n v="1"/>
    <n v="3"/>
    <n v="3"/>
    <n v="206.2"/>
    <x v="2"/>
    <x v="0"/>
  </r>
  <r>
    <n v="54682"/>
    <x v="1"/>
    <n v="1"/>
    <x v="2"/>
    <n v="3"/>
    <n v="10"/>
    <s v="Credit Card"/>
    <s v="Female"/>
    <n v="4"/>
    <n v="2"/>
    <x v="0"/>
    <n v="1"/>
    <x v="2"/>
    <n v="3"/>
    <x v="0"/>
    <n v="21"/>
    <n v="2"/>
    <n v="2"/>
    <n v="5"/>
    <n v="171.47"/>
    <x v="0"/>
    <x v="0"/>
  </r>
  <r>
    <n v="54683"/>
    <x v="1"/>
    <n v="11"/>
    <x v="0"/>
    <n v="1"/>
    <n v="17"/>
    <s v="Debit Card"/>
    <s v="Male"/>
    <n v="4"/>
    <n v="2"/>
    <x v="2"/>
    <n v="1"/>
    <x v="0"/>
    <n v="5"/>
    <x v="1"/>
    <n v="18"/>
    <n v="2"/>
    <n v="2"/>
    <n v="1"/>
    <n v="171.8"/>
    <x v="1"/>
    <x v="0"/>
  </r>
  <r>
    <n v="54684"/>
    <x v="1"/>
    <n v="24"/>
    <x v="0"/>
    <n v="1"/>
    <n v="35"/>
    <s v="Credit Card"/>
    <s v="Male"/>
    <n v="4"/>
    <n v="2"/>
    <x v="2"/>
    <n v="3"/>
    <x v="2"/>
    <n v="3"/>
    <x v="0"/>
    <n v="12"/>
    <n v="1"/>
    <n v="4"/>
    <n v="9"/>
    <n v="157.21"/>
    <x v="2"/>
    <x v="0"/>
  </r>
  <r>
    <n v="54685"/>
    <x v="1"/>
    <n v="8"/>
    <x v="0"/>
    <n v="1"/>
    <n v="16"/>
    <s v="Credit Card"/>
    <s v="Female"/>
    <n v="3"/>
    <n v="5"/>
    <x v="4"/>
    <n v="4"/>
    <x v="0"/>
    <n v="3"/>
    <x v="1"/>
    <n v="15"/>
    <n v="5"/>
    <n v="8"/>
    <n v="3"/>
    <n v="211.21"/>
    <x v="1"/>
    <x v="0"/>
  </r>
  <r>
    <n v="54686"/>
    <x v="0"/>
    <n v="1"/>
    <x v="0"/>
    <n v="3"/>
    <n v="10"/>
    <s v="Debit Card"/>
    <s v="Female"/>
    <n v="4"/>
    <n v="4"/>
    <x v="0"/>
    <n v="3"/>
    <x v="0"/>
    <n v="11"/>
    <x v="1"/>
    <n v="15"/>
    <n v="2"/>
    <n v="3"/>
    <n v="1"/>
    <n v="170.77"/>
    <x v="0"/>
    <x v="0"/>
  </r>
  <r>
    <n v="54687"/>
    <x v="1"/>
    <n v="13"/>
    <x v="0"/>
    <n v="1"/>
    <n v="9"/>
    <s v="COD"/>
    <s v="Female"/>
    <n v="4"/>
    <n v="5"/>
    <x v="0"/>
    <n v="3"/>
    <x v="0"/>
    <n v="3"/>
    <x v="1"/>
    <n v="12"/>
    <n v="2"/>
    <n v="12"/>
    <n v="11"/>
    <n v="170.53"/>
    <x v="2"/>
    <x v="0"/>
  </r>
  <r>
    <n v="54688"/>
    <x v="1"/>
    <n v="6"/>
    <x v="0"/>
    <n v="3"/>
    <n v="17"/>
    <s v="E wallet"/>
    <s v="Male"/>
    <n v="3"/>
    <n v="4"/>
    <x v="0"/>
    <n v="1"/>
    <x v="0"/>
    <n v="3"/>
    <x v="1"/>
    <n v="13"/>
    <n v="2"/>
    <n v="2"/>
    <n v="9"/>
    <n v="178.96"/>
    <x v="0"/>
    <x v="0"/>
  </r>
  <r>
    <n v="54689"/>
    <x v="0"/>
    <n v="14"/>
    <x v="2"/>
    <n v="3"/>
    <n v="15"/>
    <s v="Cash on Delivery"/>
    <s v="Male"/>
    <n v="3"/>
    <n v="4"/>
    <x v="0"/>
    <n v="3"/>
    <x v="2"/>
    <n v="5"/>
    <x v="0"/>
    <n v="15"/>
    <n v="1"/>
    <n v="2"/>
    <n v="4"/>
    <n v="192.96"/>
    <x v="2"/>
    <x v="0"/>
  </r>
  <r>
    <n v="54690"/>
    <x v="1"/>
    <n v="12"/>
    <x v="0"/>
    <n v="1"/>
    <n v="7"/>
    <s v="Debit Card"/>
    <s v="Female"/>
    <n v="3"/>
    <n v="2"/>
    <x v="0"/>
    <n v="1"/>
    <x v="0"/>
    <n v="2"/>
    <x v="1"/>
    <n v="14"/>
    <n v="1"/>
    <n v="2"/>
    <n v="9"/>
    <n v="201.25"/>
    <x v="1"/>
    <x v="0"/>
  </r>
  <r>
    <n v="54691"/>
    <x v="1"/>
    <n v="1"/>
    <x v="0"/>
    <n v="1"/>
    <n v="7"/>
    <s v="Debit Card"/>
    <s v="Female"/>
    <n v="4"/>
    <n v="4"/>
    <x v="4"/>
    <n v="5"/>
    <x v="2"/>
    <n v="3"/>
    <x v="1"/>
    <n v="12"/>
    <n v="1"/>
    <n v="2"/>
    <n v="8"/>
    <n v="199.12"/>
    <x v="0"/>
    <x v="0"/>
  </r>
  <r>
    <n v="54692"/>
    <x v="1"/>
    <n v="6"/>
    <x v="0"/>
    <n v="1"/>
    <n v="10"/>
    <s v="Debit Card"/>
    <s v="Female"/>
    <n v="3"/>
    <n v="4"/>
    <x v="4"/>
    <n v="1"/>
    <x v="0"/>
    <n v="5"/>
    <x v="1"/>
    <n v="16"/>
    <n v="7"/>
    <n v="2"/>
    <n v="8"/>
    <n v="236.58999999999997"/>
    <x v="0"/>
    <x v="0"/>
  </r>
  <r>
    <n v="54693"/>
    <x v="1"/>
    <n v="21"/>
    <x v="0"/>
    <n v="3"/>
    <n v="21"/>
    <s v="E wallet"/>
    <s v="Male"/>
    <n v="3"/>
    <n v="4"/>
    <x v="0"/>
    <n v="5"/>
    <x v="0"/>
    <n v="4"/>
    <x v="1"/>
    <n v="13"/>
    <n v="2"/>
    <n v="2"/>
    <n v="8"/>
    <n v="174.6"/>
    <x v="2"/>
    <x v="0"/>
  </r>
  <r>
    <n v="54694"/>
    <x v="1"/>
    <n v="14"/>
    <x v="2"/>
    <n v="3"/>
    <n v="12"/>
    <s v="Debit Card"/>
    <s v="Male"/>
    <n v="3"/>
    <n v="5"/>
    <x v="4"/>
    <n v="5"/>
    <x v="2"/>
    <n v="7"/>
    <x v="0"/>
    <n v="22"/>
    <n v="1"/>
    <n v="2"/>
    <n v="3"/>
    <n v="229.75"/>
    <x v="2"/>
    <x v="0"/>
  </r>
  <r>
    <n v="54695"/>
    <x v="1"/>
    <n v="27"/>
    <x v="0"/>
    <n v="1"/>
    <n v="14"/>
    <s v="Debit Card"/>
    <s v="Male"/>
    <n v="3"/>
    <n v="2"/>
    <x v="5"/>
    <n v="3"/>
    <x v="2"/>
    <n v="5"/>
    <x v="1"/>
    <n v="20"/>
    <n v="1"/>
    <n v="2"/>
    <n v="4"/>
    <n v="273.14"/>
    <x v="3"/>
    <x v="2"/>
  </r>
  <r>
    <n v="54696"/>
    <x v="1"/>
    <n v="15"/>
    <x v="0"/>
    <n v="2"/>
    <n v="17"/>
    <s v="UPI"/>
    <s v="Male"/>
    <n v="4"/>
    <n v="5"/>
    <x v="3"/>
    <n v="1"/>
    <x v="2"/>
    <n v="5"/>
    <x v="1"/>
    <n v="15"/>
    <n v="4"/>
    <n v="13"/>
    <n v="7"/>
    <n v="316.41000000000003"/>
    <x v="2"/>
    <x v="2"/>
  </r>
  <r>
    <n v="54697"/>
    <x v="1"/>
    <n v="31"/>
    <x v="0"/>
    <n v="3"/>
    <n v="23"/>
    <s v="E wallet"/>
    <s v="Male"/>
    <n v="3"/>
    <n v="4"/>
    <x v="0"/>
    <n v="5"/>
    <x v="0"/>
    <n v="10"/>
    <x v="1"/>
    <n v="15"/>
    <n v="3"/>
    <n v="3"/>
    <n v="3"/>
    <n v="179.05"/>
    <x v="3"/>
    <x v="0"/>
  </r>
  <r>
    <n v="54698"/>
    <x v="1"/>
    <n v="1"/>
    <x v="2"/>
    <n v="1"/>
    <n v="17"/>
    <s v="Debit Card"/>
    <s v="Male"/>
    <n v="3"/>
    <n v="4"/>
    <x v="4"/>
    <n v="5"/>
    <x v="2"/>
    <n v="3"/>
    <x v="1"/>
    <n v="22"/>
    <n v="1"/>
    <n v="2"/>
    <n v="3"/>
    <n v="212.93"/>
    <x v="0"/>
    <x v="0"/>
  </r>
  <r>
    <n v="54699"/>
    <x v="1"/>
    <n v="15"/>
    <x v="0"/>
    <n v="2"/>
    <n v="7"/>
    <s v="UPI"/>
    <s v="Male"/>
    <n v="3"/>
    <n v="5"/>
    <x v="3"/>
    <n v="3"/>
    <x v="2"/>
    <n v="3"/>
    <x v="1"/>
    <n v="15"/>
    <n v="2"/>
    <n v="3"/>
    <n v="11"/>
    <n v="316.89"/>
    <x v="2"/>
    <x v="2"/>
  </r>
  <r>
    <n v="54700"/>
    <x v="1"/>
    <n v="24"/>
    <x v="0"/>
    <n v="3"/>
    <n v="15"/>
    <s v="E wallet"/>
    <s v="Male"/>
    <n v="3"/>
    <n v="4"/>
    <x v="2"/>
    <n v="4"/>
    <x v="2"/>
    <n v="9"/>
    <x v="1"/>
    <n v="16"/>
    <n v="1"/>
    <n v="3"/>
    <n v="3"/>
    <n v="163.75"/>
    <x v="2"/>
    <x v="0"/>
  </r>
  <r>
    <n v="54701"/>
    <x v="0"/>
    <n v="1"/>
    <x v="1"/>
    <n v="1"/>
    <n v="7"/>
    <s v="Debit Card"/>
    <s v="Female"/>
    <n v="4"/>
    <n v="6"/>
    <x v="2"/>
    <n v="4"/>
    <x v="0"/>
    <n v="9"/>
    <x v="0"/>
    <n v="14"/>
    <n v="2"/>
    <n v="4"/>
    <n v="8"/>
    <n v="147.16"/>
    <x v="0"/>
    <x v="1"/>
  </r>
  <r>
    <n v="54702"/>
    <x v="1"/>
    <n v="10"/>
    <x v="2"/>
    <n v="1"/>
    <n v="15"/>
    <s v="Debit Card"/>
    <s v="Female"/>
    <n v="4"/>
    <n v="2"/>
    <x v="4"/>
    <n v="5"/>
    <x v="2"/>
    <n v="11"/>
    <x v="1"/>
    <n v="15"/>
    <n v="1"/>
    <n v="2"/>
    <n v="6"/>
    <n v="242.13"/>
    <x v="1"/>
    <x v="0"/>
  </r>
  <r>
    <n v="54703"/>
    <x v="1"/>
    <n v="12"/>
    <x v="0"/>
    <n v="1"/>
    <n v="7"/>
    <s v="Debit Card"/>
    <s v="Female"/>
    <n v="3"/>
    <n v="4"/>
    <x v="4"/>
    <n v="3"/>
    <x v="0"/>
    <n v="6"/>
    <x v="0"/>
    <n v="15"/>
    <n v="1"/>
    <n v="2"/>
    <n v="1"/>
    <n v="203.61"/>
    <x v="1"/>
    <x v="0"/>
  </r>
  <r>
    <n v="54704"/>
    <x v="1"/>
    <n v="18"/>
    <x v="2"/>
    <n v="1"/>
    <n v="31"/>
    <s v="Credit Card"/>
    <s v="Male"/>
    <n v="3"/>
    <n v="6"/>
    <x v="2"/>
    <n v="3"/>
    <x v="0"/>
    <n v="4"/>
    <x v="1"/>
    <n v="15"/>
    <n v="1"/>
    <n v="2"/>
    <n v="5"/>
    <n v="162.08000000000001"/>
    <x v="2"/>
    <x v="0"/>
  </r>
  <r>
    <n v="54705"/>
    <x v="1"/>
    <n v="21"/>
    <x v="2"/>
    <n v="3"/>
    <n v="10"/>
    <s v="Credit Card"/>
    <s v="Female"/>
    <n v="3"/>
    <n v="4"/>
    <x v="5"/>
    <n v="3"/>
    <x v="2"/>
    <n v="11"/>
    <x v="0"/>
    <n v="13"/>
    <n v="1"/>
    <n v="12"/>
    <n v="14"/>
    <n v="262.7"/>
    <x v="2"/>
    <x v="2"/>
  </r>
  <r>
    <n v="54706"/>
    <x v="1"/>
    <n v="4"/>
    <x v="0"/>
    <n v="3"/>
    <n v="34"/>
    <s v="E wallet"/>
    <s v="Male"/>
    <n v="4"/>
    <n v="4"/>
    <x v="0"/>
    <n v="1"/>
    <x v="2"/>
    <n v="9"/>
    <x v="1"/>
    <n v="24"/>
    <n v="3"/>
    <n v="8"/>
    <n v="8"/>
    <n v="178.04"/>
    <x v="0"/>
    <x v="0"/>
  </r>
  <r>
    <n v="54707"/>
    <x v="1"/>
    <n v="3"/>
    <x v="0"/>
    <n v="3"/>
    <n v="17"/>
    <s v="Debit Card"/>
    <s v="Male"/>
    <n v="4"/>
    <n v="4"/>
    <x v="2"/>
    <n v="3"/>
    <x v="0"/>
    <n v="3"/>
    <x v="1"/>
    <n v="12"/>
    <n v="2"/>
    <n v="2"/>
    <n v="1"/>
    <n v="151.41999999999999"/>
    <x v="0"/>
    <x v="0"/>
  </r>
  <r>
    <n v="54708"/>
    <x v="0"/>
    <n v="6"/>
    <x v="2"/>
    <n v="1"/>
    <n v="26"/>
    <s v="Credit Card"/>
    <s v="Male"/>
    <n v="3"/>
    <n v="2"/>
    <x v="2"/>
    <n v="3"/>
    <x v="2"/>
    <n v="8"/>
    <x v="0"/>
    <n v="13"/>
    <n v="1"/>
    <n v="3"/>
    <n v="3"/>
    <n v="152.59"/>
    <x v="0"/>
    <x v="0"/>
  </r>
  <r>
    <n v="54709"/>
    <x v="1"/>
    <n v="17"/>
    <x v="2"/>
    <n v="3"/>
    <n v="22"/>
    <s v="Debit Card"/>
    <s v="Male"/>
    <n v="3"/>
    <n v="5"/>
    <x v="0"/>
    <n v="1"/>
    <x v="2"/>
    <n v="5"/>
    <x v="1"/>
    <n v="19"/>
    <n v="2"/>
    <n v="3"/>
    <n v="3"/>
    <n v="193.04"/>
    <x v="2"/>
    <x v="0"/>
  </r>
  <r>
    <n v="54710"/>
    <x v="1"/>
    <n v="8"/>
    <x v="0"/>
    <n v="1"/>
    <n v="15"/>
    <s v="Credit Card"/>
    <s v="Female"/>
    <n v="4"/>
    <n v="4"/>
    <x v="0"/>
    <n v="3"/>
    <x v="0"/>
    <n v="5"/>
    <x v="1"/>
    <n v="12"/>
    <n v="1"/>
    <n v="5"/>
    <n v="4"/>
    <n v="186.42"/>
    <x v="1"/>
    <x v="0"/>
  </r>
  <r>
    <n v="54711"/>
    <x v="1"/>
    <n v="1"/>
    <x v="0"/>
    <n v="1"/>
    <n v="16"/>
    <s v="Credit Card"/>
    <s v="Male"/>
    <n v="3"/>
    <n v="4"/>
    <x v="2"/>
    <n v="5"/>
    <x v="2"/>
    <n v="3"/>
    <x v="1"/>
    <n v="15"/>
    <n v="2"/>
    <n v="2"/>
    <n v="3"/>
    <n v="150"/>
    <x v="0"/>
    <x v="0"/>
  </r>
  <r>
    <n v="54712"/>
    <x v="1"/>
    <n v="13"/>
    <x v="0"/>
    <n v="2"/>
    <n v="10"/>
    <s v="UPI"/>
    <s v="Female"/>
    <n v="3"/>
    <n v="2"/>
    <x v="0"/>
    <n v="4"/>
    <x v="2"/>
    <n v="11"/>
    <x v="1"/>
    <n v="16"/>
    <n v="1"/>
    <n v="4"/>
    <n v="7"/>
    <n v="188.89"/>
    <x v="2"/>
    <x v="0"/>
  </r>
  <r>
    <n v="54713"/>
    <x v="1"/>
    <n v="30"/>
    <x v="0"/>
    <n v="1"/>
    <n v="16"/>
    <s v="Credit Card"/>
    <s v="Male"/>
    <n v="3"/>
    <n v="4"/>
    <x v="5"/>
    <n v="1"/>
    <x v="2"/>
    <n v="9"/>
    <x v="1"/>
    <n v="12"/>
    <n v="1"/>
    <n v="2"/>
    <n v="2"/>
    <n v="236.02999999999997"/>
    <x v="3"/>
    <x v="0"/>
  </r>
  <r>
    <n v="54714"/>
    <x v="1"/>
    <n v="14"/>
    <x v="1"/>
    <n v="1"/>
    <n v="9"/>
    <s v="Credit Card"/>
    <s v="Female"/>
    <n v="3"/>
    <n v="5"/>
    <x v="2"/>
    <n v="1"/>
    <x v="0"/>
    <n v="2"/>
    <x v="0"/>
    <n v="21"/>
    <n v="1"/>
    <n v="3"/>
    <n v="4"/>
    <n v="148.41999999999999"/>
    <x v="2"/>
    <x v="1"/>
  </r>
  <r>
    <n v="54715"/>
    <x v="1"/>
    <n v="1"/>
    <x v="0"/>
    <n v="1"/>
    <n v="14"/>
    <s v="Credit Card"/>
    <s v="Female"/>
    <n v="3"/>
    <n v="5"/>
    <x v="0"/>
    <n v="5"/>
    <x v="0"/>
    <n v="10"/>
    <x v="1"/>
    <n v="20"/>
    <n v="2"/>
    <n v="2"/>
    <n v="8"/>
    <n v="193.11"/>
    <x v="0"/>
    <x v="0"/>
  </r>
  <r>
    <n v="54716"/>
    <x v="1"/>
    <n v="3"/>
    <x v="1"/>
    <n v="3"/>
    <n v="17"/>
    <s v="E wallet"/>
    <s v="Male"/>
    <n v="3"/>
    <n v="4"/>
    <x v="2"/>
    <n v="4"/>
    <x v="2"/>
    <n v="3"/>
    <x v="1"/>
    <n v="15"/>
    <n v="3"/>
    <n v="3"/>
    <n v="3"/>
    <n v="147.97"/>
    <x v="0"/>
    <x v="1"/>
  </r>
  <r>
    <n v="54717"/>
    <x v="1"/>
    <n v="27"/>
    <x v="1"/>
    <n v="1"/>
    <n v="13"/>
    <s v="Debit Card"/>
    <s v="Male"/>
    <n v="3"/>
    <n v="4"/>
    <x v="0"/>
    <n v="1"/>
    <x v="0"/>
    <n v="4"/>
    <x v="1"/>
    <n v="18"/>
    <n v="3"/>
    <n v="3"/>
    <n v="3"/>
    <n v="149.5"/>
    <x v="3"/>
    <x v="1"/>
  </r>
  <r>
    <n v="54718"/>
    <x v="1"/>
    <n v="9"/>
    <x v="2"/>
    <n v="1"/>
    <n v="9"/>
    <s v="Debit Card"/>
    <s v="Female"/>
    <n v="4"/>
    <n v="4"/>
    <x v="0"/>
    <n v="5"/>
    <x v="2"/>
    <n v="4"/>
    <x v="1"/>
    <n v="12"/>
    <n v="2"/>
    <n v="2"/>
    <n v="1"/>
    <n v="175.93"/>
    <x v="1"/>
    <x v="0"/>
  </r>
  <r>
    <n v="54719"/>
    <x v="1"/>
    <n v="6"/>
    <x v="2"/>
    <n v="1"/>
    <n v="31"/>
    <s v="Debit Card"/>
    <s v="Male"/>
    <n v="4"/>
    <n v="4"/>
    <x v="0"/>
    <n v="1"/>
    <x v="2"/>
    <n v="3"/>
    <x v="1"/>
    <n v="16"/>
    <n v="2"/>
    <n v="5"/>
    <n v="8"/>
    <n v="178.09"/>
    <x v="0"/>
    <x v="0"/>
  </r>
  <r>
    <n v="54720"/>
    <x v="1"/>
    <n v="12"/>
    <x v="0"/>
    <n v="1"/>
    <n v="9"/>
    <s v="Credit Card"/>
    <s v="Male"/>
    <n v="4"/>
    <n v="4"/>
    <x v="2"/>
    <n v="3"/>
    <x v="2"/>
    <n v="8"/>
    <x v="0"/>
    <n v="14"/>
    <n v="1"/>
    <n v="2"/>
    <n v="2"/>
    <n v="155.57"/>
    <x v="1"/>
    <x v="0"/>
  </r>
  <r>
    <n v="54721"/>
    <x v="1"/>
    <n v="8"/>
    <x v="0"/>
    <n v="1"/>
    <n v="15"/>
    <s v="Debit Card"/>
    <s v="Female"/>
    <n v="3"/>
    <n v="4"/>
    <x v="0"/>
    <n v="5"/>
    <x v="2"/>
    <n v="5"/>
    <x v="1"/>
    <n v="15"/>
    <n v="2"/>
    <n v="2"/>
    <n v="1"/>
    <n v="176.21"/>
    <x v="1"/>
    <x v="0"/>
  </r>
  <r>
    <n v="54722"/>
    <x v="1"/>
    <n v="26"/>
    <x v="0"/>
    <n v="3"/>
    <n v="10"/>
    <s v="E wallet"/>
    <s v="Male"/>
    <n v="3"/>
    <n v="5"/>
    <x v="5"/>
    <n v="5"/>
    <x v="2"/>
    <n v="3"/>
    <x v="1"/>
    <n v="15"/>
    <n v="2"/>
    <n v="2"/>
    <n v="17"/>
    <n v="293.56"/>
    <x v="3"/>
    <x v="2"/>
  </r>
  <r>
    <n v="54723"/>
    <x v="0"/>
    <n v="1"/>
    <x v="0"/>
    <n v="1"/>
    <n v="7"/>
    <s v="UPI"/>
    <s v="Male"/>
    <n v="4"/>
    <n v="4"/>
    <x v="2"/>
    <n v="1"/>
    <x v="0"/>
    <n v="3"/>
    <x v="0"/>
    <n v="14"/>
    <n v="7"/>
    <n v="8"/>
    <n v="9"/>
    <n v="151.86000000000001"/>
    <x v="0"/>
    <x v="0"/>
  </r>
  <r>
    <n v="54724"/>
    <x v="1"/>
    <n v="1"/>
    <x v="0"/>
    <n v="3"/>
    <n v="33"/>
    <s v="Credit Card"/>
    <s v="Female"/>
    <n v="3"/>
    <n v="4"/>
    <x v="0"/>
    <n v="1"/>
    <x v="0"/>
    <n v="3"/>
    <x v="1"/>
    <n v="24"/>
    <n v="1"/>
    <n v="2"/>
    <n v="5"/>
    <n v="186.8"/>
    <x v="0"/>
    <x v="0"/>
  </r>
  <r>
    <n v="54725"/>
    <x v="1"/>
    <n v="19"/>
    <x v="0"/>
    <n v="3"/>
    <n v="9"/>
    <s v="COD"/>
    <s v="Male"/>
    <n v="3"/>
    <n v="6"/>
    <x v="0"/>
    <n v="3"/>
    <x v="0"/>
    <n v="2"/>
    <x v="1"/>
    <n v="14"/>
    <n v="2"/>
    <n v="4"/>
    <n v="2"/>
    <n v="191.32"/>
    <x v="2"/>
    <x v="0"/>
  </r>
  <r>
    <n v="54726"/>
    <x v="1"/>
    <n v="1"/>
    <x v="0"/>
    <n v="1"/>
    <n v="17"/>
    <s v="Credit Card"/>
    <s v="Male"/>
    <n v="4"/>
    <n v="2"/>
    <x v="2"/>
    <n v="3"/>
    <x v="0"/>
    <n v="3"/>
    <x v="1"/>
    <n v="19"/>
    <n v="1"/>
    <n v="2"/>
    <n v="3"/>
    <n v="160.05000000000001"/>
    <x v="0"/>
    <x v="0"/>
  </r>
  <r>
    <n v="54727"/>
    <x v="0"/>
    <n v="11"/>
    <x v="2"/>
    <n v="3"/>
    <n v="34"/>
    <s v="Debit Card"/>
    <s v="Female"/>
    <n v="4"/>
    <n v="2"/>
    <x v="0"/>
    <n v="3"/>
    <x v="0"/>
    <n v="6"/>
    <x v="0"/>
    <n v="13"/>
    <n v="1"/>
    <n v="2"/>
    <n v="4"/>
    <n v="188.97"/>
    <x v="1"/>
    <x v="0"/>
  </r>
  <r>
    <n v="54728"/>
    <x v="1"/>
    <n v="8"/>
    <x v="0"/>
    <n v="3"/>
    <n v="9"/>
    <s v="UPI"/>
    <s v="Male"/>
    <n v="3"/>
    <n v="4"/>
    <x v="0"/>
    <n v="1"/>
    <x v="0"/>
    <n v="3"/>
    <x v="1"/>
    <n v="23"/>
    <n v="1"/>
    <n v="2"/>
    <n v="5"/>
    <n v="187.74"/>
    <x v="1"/>
    <x v="0"/>
  </r>
  <r>
    <n v="54729"/>
    <x v="0"/>
    <n v="19"/>
    <x v="0"/>
    <n v="1"/>
    <n v="9"/>
    <s v="Credit Card"/>
    <s v="Male"/>
    <n v="4"/>
    <n v="4"/>
    <x v="3"/>
    <n v="5"/>
    <x v="2"/>
    <n v="7"/>
    <x v="0"/>
    <n v="14"/>
    <n v="2"/>
    <n v="2"/>
    <n v="5"/>
    <n v="323.58999999999997"/>
    <x v="2"/>
    <x v="2"/>
  </r>
  <r>
    <n v="54730"/>
    <x v="1"/>
    <n v="10"/>
    <x v="2"/>
    <n v="3"/>
    <n v="15"/>
    <s v="Debit Card"/>
    <s v="Male"/>
    <n v="4"/>
    <n v="5"/>
    <x v="4"/>
    <n v="5"/>
    <x v="0"/>
    <n v="3"/>
    <x v="1"/>
    <n v="16"/>
    <n v="1"/>
    <n v="2"/>
    <n v="10"/>
    <n v="200.87"/>
    <x v="1"/>
    <x v="0"/>
  </r>
  <r>
    <n v="54731"/>
    <x v="1"/>
    <n v="26"/>
    <x v="2"/>
    <n v="1"/>
    <n v="26"/>
    <s v="Credit Card"/>
    <s v="Male"/>
    <n v="3"/>
    <n v="4"/>
    <x v="2"/>
    <n v="1"/>
    <x v="2"/>
    <n v="2"/>
    <x v="1"/>
    <n v="19"/>
    <n v="2"/>
    <n v="2"/>
    <n v="3"/>
    <n v="167.58"/>
    <x v="3"/>
    <x v="0"/>
  </r>
  <r>
    <n v="54732"/>
    <x v="1"/>
    <n v="1"/>
    <x v="2"/>
    <n v="1"/>
    <n v="7"/>
    <s v="Debit Card"/>
    <s v="Female"/>
    <n v="4"/>
    <n v="6"/>
    <x v="2"/>
    <n v="1"/>
    <x v="2"/>
    <n v="5"/>
    <x v="1"/>
    <n v="15"/>
    <n v="3"/>
    <n v="3"/>
    <n v="1"/>
    <n v="168.64"/>
    <x v="0"/>
    <x v="0"/>
  </r>
  <r>
    <n v="54733"/>
    <x v="1"/>
    <n v="3"/>
    <x v="0"/>
    <n v="1"/>
    <n v="34"/>
    <s v="Credit Card"/>
    <s v="Female"/>
    <n v="4"/>
    <n v="4"/>
    <x v="0"/>
    <n v="3"/>
    <x v="2"/>
    <n v="6"/>
    <x v="1"/>
    <n v="13"/>
    <n v="1"/>
    <n v="2"/>
    <n v="2"/>
    <n v="168.35"/>
    <x v="0"/>
    <x v="0"/>
  </r>
  <r>
    <n v="54734"/>
    <x v="0"/>
    <n v="1"/>
    <x v="0"/>
    <n v="3"/>
    <n v="15"/>
    <s v="COD"/>
    <s v="Male"/>
    <n v="3"/>
    <n v="5"/>
    <x v="0"/>
    <n v="5"/>
    <x v="0"/>
    <n v="8"/>
    <x v="1"/>
    <n v="18"/>
    <n v="1"/>
    <n v="2"/>
    <n v="3"/>
    <n v="178.26"/>
    <x v="0"/>
    <x v="0"/>
  </r>
  <r>
    <n v="54735"/>
    <x v="1"/>
    <n v="8"/>
    <x v="0"/>
    <n v="1"/>
    <n v="7"/>
    <s v="Debit Card"/>
    <s v="Female"/>
    <n v="4"/>
    <n v="2"/>
    <x v="2"/>
    <n v="1"/>
    <x v="0"/>
    <n v="4"/>
    <x v="1"/>
    <n v="17"/>
    <n v="2"/>
    <n v="2"/>
    <n v="4"/>
    <n v="157.80000000000001"/>
    <x v="1"/>
    <x v="0"/>
  </r>
  <r>
    <n v="54736"/>
    <x v="1"/>
    <n v="28"/>
    <x v="0"/>
    <n v="1"/>
    <n v="26"/>
    <s v="Credit Card"/>
    <s v="Female"/>
    <n v="4"/>
    <n v="4"/>
    <x v="0"/>
    <n v="5"/>
    <x v="2"/>
    <n v="11"/>
    <x v="0"/>
    <n v="12"/>
    <n v="1"/>
    <n v="2"/>
    <n v="5"/>
    <n v="179.85"/>
    <x v="3"/>
    <x v="0"/>
  </r>
  <r>
    <n v="54737"/>
    <x v="1"/>
    <n v="1"/>
    <x v="2"/>
    <n v="3"/>
    <n v="15"/>
    <s v="E wallet"/>
    <s v="Male"/>
    <n v="3"/>
    <n v="4"/>
    <x v="0"/>
    <n v="1"/>
    <x v="2"/>
    <n v="2"/>
    <x v="1"/>
    <n v="20"/>
    <n v="2"/>
    <n v="2"/>
    <n v="2"/>
    <n v="168.42"/>
    <x v="0"/>
    <x v="0"/>
  </r>
  <r>
    <n v="54738"/>
    <x v="1"/>
    <n v="11"/>
    <x v="0"/>
    <n v="1"/>
    <n v="17"/>
    <s v="Debit Card"/>
    <s v="Female"/>
    <n v="3"/>
    <n v="4"/>
    <x v="2"/>
    <n v="5"/>
    <x v="2"/>
    <n v="2"/>
    <x v="0"/>
    <n v="14"/>
    <n v="5"/>
    <n v="5"/>
    <n v="4"/>
    <n v="152.82"/>
    <x v="1"/>
    <x v="0"/>
  </r>
  <r>
    <n v="54739"/>
    <x v="1"/>
    <n v="12"/>
    <x v="2"/>
    <n v="1"/>
    <n v="9"/>
    <s v="Debit Card"/>
    <s v="Female"/>
    <n v="4"/>
    <n v="2"/>
    <x v="0"/>
    <n v="5"/>
    <x v="0"/>
    <n v="8"/>
    <x v="0"/>
    <n v="13"/>
    <n v="1"/>
    <n v="5"/>
    <n v="13"/>
    <n v="184.8"/>
    <x v="1"/>
    <x v="0"/>
  </r>
  <r>
    <n v="54740"/>
    <x v="1"/>
    <n v="8"/>
    <x v="0"/>
    <n v="1"/>
    <n v="9"/>
    <s v="Credit Card"/>
    <s v="Female"/>
    <n v="3"/>
    <n v="5"/>
    <x v="2"/>
    <n v="5"/>
    <x v="0"/>
    <n v="3"/>
    <x v="1"/>
    <n v="12"/>
    <n v="2"/>
    <n v="2"/>
    <n v="4"/>
    <n v="168.81"/>
    <x v="1"/>
    <x v="0"/>
  </r>
  <r>
    <n v="54741"/>
    <x v="1"/>
    <n v="9"/>
    <x v="0"/>
    <n v="3"/>
    <n v="15"/>
    <s v="Debit Card"/>
    <s v="Female"/>
    <n v="4"/>
    <n v="4"/>
    <x v="2"/>
    <n v="1"/>
    <x v="2"/>
    <n v="3"/>
    <x v="1"/>
    <n v="17"/>
    <n v="2"/>
    <n v="2"/>
    <n v="3"/>
    <n v="150.72"/>
    <x v="1"/>
    <x v="0"/>
  </r>
  <r>
    <n v="54742"/>
    <x v="1"/>
    <n v="4"/>
    <x v="0"/>
    <n v="1"/>
    <n v="7"/>
    <s v="Debit Card"/>
    <s v="Male"/>
    <n v="3"/>
    <n v="6"/>
    <x v="2"/>
    <n v="3"/>
    <x v="2"/>
    <n v="5"/>
    <x v="1"/>
    <n v="22"/>
    <n v="2"/>
    <n v="2"/>
    <n v="3"/>
    <n v="163.33000000000001"/>
    <x v="0"/>
    <x v="0"/>
  </r>
  <r>
    <n v="54743"/>
    <x v="1"/>
    <n v="14"/>
    <x v="2"/>
    <n v="1"/>
    <n v="9"/>
    <s v="Credit Card"/>
    <s v="Female"/>
    <n v="3"/>
    <n v="2"/>
    <x v="0"/>
    <n v="4"/>
    <x v="2"/>
    <n v="3"/>
    <x v="1"/>
    <n v="25"/>
    <n v="1"/>
    <n v="4"/>
    <n v="8"/>
    <n v="167.44"/>
    <x v="2"/>
    <x v="0"/>
  </r>
  <r>
    <n v="54744"/>
    <x v="1"/>
    <n v="8"/>
    <x v="0"/>
    <n v="3"/>
    <n v="15"/>
    <s v="Debit Card"/>
    <s v="Female"/>
    <n v="4"/>
    <n v="4"/>
    <x v="0"/>
    <n v="5"/>
    <x v="2"/>
    <n v="7"/>
    <x v="1"/>
    <n v="18"/>
    <n v="2"/>
    <n v="2"/>
    <n v="3"/>
    <n v="190"/>
    <x v="1"/>
    <x v="0"/>
  </r>
  <r>
    <n v="54745"/>
    <x v="1"/>
    <n v="16"/>
    <x v="2"/>
    <n v="1"/>
    <n v="15"/>
    <s v="Debit Card"/>
    <s v="Male"/>
    <n v="4"/>
    <n v="4"/>
    <x v="3"/>
    <n v="1"/>
    <x v="2"/>
    <n v="3"/>
    <x v="1"/>
    <n v="15"/>
    <n v="6"/>
    <n v="15"/>
    <n v="10"/>
    <n v="309.3"/>
    <x v="2"/>
    <x v="2"/>
  </r>
  <r>
    <n v="54746"/>
    <x v="0"/>
    <n v="1"/>
    <x v="1"/>
    <n v="1"/>
    <n v="13"/>
    <s v="Debit Card"/>
    <s v="Male"/>
    <n v="4"/>
    <n v="2"/>
    <x v="2"/>
    <n v="5"/>
    <x v="2"/>
    <n v="3"/>
    <x v="0"/>
    <n v="22"/>
    <n v="1"/>
    <n v="2"/>
    <n v="1"/>
    <n v="141.01"/>
    <x v="0"/>
    <x v="1"/>
  </r>
  <r>
    <n v="54747"/>
    <x v="1"/>
    <n v="1"/>
    <x v="2"/>
    <n v="1"/>
    <n v="16"/>
    <s v="Debit Card"/>
    <s v="Male"/>
    <n v="3"/>
    <n v="5"/>
    <x v="2"/>
    <n v="4"/>
    <x v="2"/>
    <n v="3"/>
    <x v="1"/>
    <n v="12"/>
    <n v="1"/>
    <n v="2"/>
    <n v="1"/>
    <n v="151.94"/>
    <x v="0"/>
    <x v="0"/>
  </r>
  <r>
    <n v="54748"/>
    <x v="1"/>
    <n v="26"/>
    <x v="0"/>
    <n v="1"/>
    <n v="18"/>
    <s v="Debit Card"/>
    <s v="Female"/>
    <n v="3"/>
    <n v="4"/>
    <x v="0"/>
    <n v="3"/>
    <x v="2"/>
    <n v="10"/>
    <x v="1"/>
    <n v="21"/>
    <n v="2"/>
    <n v="2"/>
    <n v="5"/>
    <n v="156.49"/>
    <x v="3"/>
    <x v="0"/>
  </r>
  <r>
    <n v="54749"/>
    <x v="1"/>
    <n v="24"/>
    <x v="0"/>
    <n v="1"/>
    <n v="9"/>
    <s v="Credit Card"/>
    <s v="Male"/>
    <n v="4"/>
    <n v="4"/>
    <x v="5"/>
    <n v="3"/>
    <x v="2"/>
    <n v="7"/>
    <x v="1"/>
    <n v="15"/>
    <n v="1"/>
    <n v="2"/>
    <n v="4"/>
    <n v="301.39"/>
    <x v="2"/>
    <x v="2"/>
  </r>
  <r>
    <n v="54750"/>
    <x v="0"/>
    <n v="1"/>
    <x v="1"/>
    <n v="1"/>
    <n v="7"/>
    <s v="Debit Card"/>
    <s v="Female"/>
    <n v="3"/>
    <n v="5"/>
    <x v="2"/>
    <n v="5"/>
    <x v="2"/>
    <n v="3"/>
    <x v="0"/>
    <n v="12"/>
    <n v="1"/>
    <n v="2"/>
    <n v="1"/>
    <n v="148.19"/>
    <x v="0"/>
    <x v="1"/>
  </r>
  <r>
    <n v="54751"/>
    <x v="1"/>
    <n v="7"/>
    <x v="0"/>
    <n v="1"/>
    <n v="14"/>
    <s v="Credit Card"/>
    <s v="Male"/>
    <n v="3"/>
    <n v="4"/>
    <x v="4"/>
    <n v="3"/>
    <x v="2"/>
    <n v="2"/>
    <x v="1"/>
    <n v="12"/>
    <n v="2"/>
    <n v="2"/>
    <n v="8"/>
    <n v="241.91000000000003"/>
    <x v="1"/>
    <x v="0"/>
  </r>
  <r>
    <n v="54752"/>
    <x v="0"/>
    <n v="1"/>
    <x v="0"/>
    <n v="3"/>
    <n v="23"/>
    <s v="E wallet"/>
    <s v="Female"/>
    <n v="4"/>
    <n v="4"/>
    <x v="0"/>
    <n v="5"/>
    <x v="0"/>
    <n v="7"/>
    <x v="1"/>
    <n v="16"/>
    <n v="2"/>
    <n v="2"/>
    <n v="3"/>
    <n v="178.24"/>
    <x v="0"/>
    <x v="0"/>
  </r>
  <r>
    <n v="54753"/>
    <x v="1"/>
    <n v="21"/>
    <x v="0"/>
    <n v="1"/>
    <n v="9"/>
    <s v="UPI"/>
    <s v="Female"/>
    <n v="3"/>
    <n v="4"/>
    <x v="5"/>
    <n v="1"/>
    <x v="2"/>
    <n v="3"/>
    <x v="0"/>
    <n v="15"/>
    <n v="4"/>
    <n v="4"/>
    <n v="1"/>
    <n v="292.52"/>
    <x v="2"/>
    <x v="2"/>
  </r>
  <r>
    <n v="54754"/>
    <x v="1"/>
    <n v="10"/>
    <x v="0"/>
    <n v="1"/>
    <n v="7"/>
    <s v="UPI"/>
    <s v="Female"/>
    <n v="3"/>
    <n v="4"/>
    <x v="0"/>
    <n v="4"/>
    <x v="2"/>
    <n v="2"/>
    <x v="1"/>
    <n v="16"/>
    <n v="2"/>
    <n v="2"/>
    <n v="6"/>
    <n v="177.28"/>
    <x v="1"/>
    <x v="0"/>
  </r>
  <r>
    <n v="54755"/>
    <x v="1"/>
    <n v="3"/>
    <x v="0"/>
    <n v="1"/>
    <n v="30"/>
    <s v="Debit Card"/>
    <s v="Male"/>
    <n v="3"/>
    <n v="2"/>
    <x v="2"/>
    <n v="3"/>
    <x v="2"/>
    <n v="3"/>
    <x v="1"/>
    <n v="25"/>
    <n v="2"/>
    <n v="2"/>
    <n v="8"/>
    <n v="152"/>
    <x v="0"/>
    <x v="0"/>
  </r>
  <r>
    <n v="54756"/>
    <x v="0"/>
    <n v="21"/>
    <x v="0"/>
    <n v="1"/>
    <n v="9"/>
    <s v="Debit Card"/>
    <s v="Male"/>
    <n v="3"/>
    <n v="4"/>
    <x v="3"/>
    <n v="4"/>
    <x v="0"/>
    <n v="9"/>
    <x v="0"/>
    <n v="15"/>
    <n v="8"/>
    <n v="14"/>
    <n v="9"/>
    <n v="317.45999999999998"/>
    <x v="2"/>
    <x v="2"/>
  </r>
  <r>
    <n v="54757"/>
    <x v="1"/>
    <n v="9"/>
    <x v="0"/>
    <n v="1"/>
    <n v="7"/>
    <s v="Debit Card"/>
    <s v="Female"/>
    <n v="3"/>
    <n v="2"/>
    <x v="2"/>
    <n v="3"/>
    <x v="0"/>
    <n v="5"/>
    <x v="1"/>
    <n v="14"/>
    <n v="3"/>
    <n v="3"/>
    <n v="3"/>
    <n v="150.06"/>
    <x v="1"/>
    <x v="0"/>
  </r>
  <r>
    <n v="54758"/>
    <x v="1"/>
    <n v="16"/>
    <x v="0"/>
    <n v="1"/>
    <n v="7"/>
    <s v="Debit Card"/>
    <s v="Female"/>
    <n v="3"/>
    <n v="5"/>
    <x v="0"/>
    <n v="1"/>
    <x v="2"/>
    <n v="11"/>
    <x v="0"/>
    <n v="14"/>
    <n v="1"/>
    <n v="2"/>
    <n v="3"/>
    <n v="185.62"/>
    <x v="2"/>
    <x v="0"/>
  </r>
  <r>
    <n v="54759"/>
    <x v="0"/>
    <n v="1"/>
    <x v="0"/>
    <n v="1"/>
    <n v="9"/>
    <s v="Credit Card"/>
    <s v="Male"/>
    <n v="3"/>
    <n v="4"/>
    <x v="2"/>
    <n v="3"/>
    <x v="0"/>
    <n v="8"/>
    <x v="1"/>
    <n v="18"/>
    <n v="3"/>
    <n v="3"/>
    <n v="2"/>
    <n v="168.82"/>
    <x v="0"/>
    <x v="0"/>
  </r>
  <r>
    <n v="54760"/>
    <x v="1"/>
    <n v="10"/>
    <x v="1"/>
    <n v="2"/>
    <n v="20"/>
    <s v="UPI"/>
    <s v="Male"/>
    <n v="3"/>
    <n v="4"/>
    <x v="2"/>
    <n v="4"/>
    <x v="2"/>
    <n v="6"/>
    <x v="1"/>
    <n v="14"/>
    <n v="2"/>
    <n v="2"/>
    <n v="5"/>
    <n v="146.43"/>
    <x v="1"/>
    <x v="1"/>
  </r>
  <r>
    <n v="54761"/>
    <x v="1"/>
    <n v="6"/>
    <x v="0"/>
    <n v="1"/>
    <n v="11"/>
    <s v="Debit Card"/>
    <s v="Female"/>
    <n v="4"/>
    <n v="5"/>
    <x v="0"/>
    <n v="3"/>
    <x v="2"/>
    <n v="3"/>
    <x v="1"/>
    <n v="13"/>
    <n v="6"/>
    <n v="7"/>
    <n v="9"/>
    <n v="186.62"/>
    <x v="0"/>
    <x v="0"/>
  </r>
  <r>
    <n v="54762"/>
    <x v="1"/>
    <n v="14"/>
    <x v="2"/>
    <n v="1"/>
    <n v="23"/>
    <s v="Credit Card"/>
    <s v="Male"/>
    <n v="3"/>
    <n v="5"/>
    <x v="0"/>
    <n v="3"/>
    <x v="0"/>
    <n v="8"/>
    <x v="1"/>
    <n v="15"/>
    <n v="1"/>
    <n v="2"/>
    <n v="1"/>
    <n v="175.94"/>
    <x v="2"/>
    <x v="0"/>
  </r>
  <r>
    <n v="54763"/>
    <x v="1"/>
    <n v="4"/>
    <x v="0"/>
    <n v="1"/>
    <n v="9"/>
    <s v="Credit Card"/>
    <s v="Female"/>
    <n v="3"/>
    <n v="5"/>
    <x v="0"/>
    <n v="1"/>
    <x v="0"/>
    <n v="7"/>
    <x v="0"/>
    <n v="25"/>
    <n v="2"/>
    <n v="2"/>
    <n v="1"/>
    <n v="193.77"/>
    <x v="0"/>
    <x v="0"/>
  </r>
  <r>
    <n v="54764"/>
    <x v="1"/>
    <n v="19"/>
    <x v="1"/>
    <n v="1"/>
    <n v="9"/>
    <s v="Debit Card"/>
    <s v="Female"/>
    <n v="4"/>
    <n v="5"/>
    <x v="2"/>
    <n v="3"/>
    <x v="0"/>
    <n v="3"/>
    <x v="1"/>
    <n v="15"/>
    <n v="2"/>
    <n v="2"/>
    <n v="1"/>
    <n v="147.74"/>
    <x v="2"/>
    <x v="1"/>
  </r>
  <r>
    <n v="54765"/>
    <x v="1"/>
    <n v="16"/>
    <x v="0"/>
    <n v="1"/>
    <n v="36"/>
    <s v="Debit Card"/>
    <s v="Male"/>
    <n v="4"/>
    <n v="4"/>
    <x v="0"/>
    <n v="4"/>
    <x v="2"/>
    <n v="3"/>
    <x v="1"/>
    <n v="14"/>
    <n v="6"/>
    <n v="8"/>
    <n v="9"/>
    <n v="169.34"/>
    <x v="2"/>
    <x v="0"/>
  </r>
  <r>
    <n v="54766"/>
    <x v="1"/>
    <n v="12"/>
    <x v="2"/>
    <n v="1"/>
    <n v="19"/>
    <s v="Debit Card"/>
    <s v="Male"/>
    <n v="1"/>
    <n v="5"/>
    <x v="0"/>
    <n v="5"/>
    <x v="2"/>
    <n v="4"/>
    <x v="1"/>
    <n v="16"/>
    <n v="2"/>
    <n v="2"/>
    <n v="3"/>
    <n v="187.88"/>
    <x v="1"/>
    <x v="0"/>
  </r>
  <r>
    <n v="54767"/>
    <x v="1"/>
    <n v="8"/>
    <x v="2"/>
    <n v="1"/>
    <n v="23"/>
    <s v="Debit Card"/>
    <s v="Female"/>
    <n v="4"/>
    <n v="5"/>
    <x v="2"/>
    <n v="1"/>
    <x v="0"/>
    <n v="3"/>
    <x v="1"/>
    <n v="17"/>
    <n v="2"/>
    <n v="2"/>
    <n v="4"/>
    <n v="150.53"/>
    <x v="1"/>
    <x v="0"/>
  </r>
  <r>
    <n v="54768"/>
    <x v="0"/>
    <n v="13"/>
    <x v="0"/>
    <n v="3"/>
    <n v="18"/>
    <s v="E wallet"/>
    <s v="Female"/>
    <n v="3"/>
    <n v="4"/>
    <x v="4"/>
    <n v="1"/>
    <x v="2"/>
    <n v="3"/>
    <x v="1"/>
    <n v="19"/>
    <n v="1"/>
    <n v="8"/>
    <n v="8"/>
    <n v="201.54"/>
    <x v="2"/>
    <x v="0"/>
  </r>
  <r>
    <n v="54769"/>
    <x v="0"/>
    <n v="19"/>
    <x v="0"/>
    <n v="3"/>
    <n v="9"/>
    <s v="Credit Card"/>
    <s v="Male"/>
    <n v="3"/>
    <n v="4"/>
    <x v="0"/>
    <n v="1"/>
    <x v="0"/>
    <n v="6"/>
    <x v="1"/>
    <n v="17"/>
    <n v="2"/>
    <n v="8"/>
    <n v="4"/>
    <n v="176.6"/>
    <x v="2"/>
    <x v="0"/>
  </r>
  <r>
    <n v="54770"/>
    <x v="1"/>
    <n v="17"/>
    <x v="0"/>
    <n v="1"/>
    <n v="21"/>
    <s v="Debit Card"/>
    <s v="Male"/>
    <n v="4"/>
    <n v="4"/>
    <x v="5"/>
    <n v="5"/>
    <x v="2"/>
    <n v="8"/>
    <x v="1"/>
    <n v="15"/>
    <n v="2"/>
    <n v="2"/>
    <n v="1"/>
    <n v="296.58999999999997"/>
    <x v="2"/>
    <x v="2"/>
  </r>
  <r>
    <n v="54771"/>
    <x v="1"/>
    <n v="1"/>
    <x v="0"/>
    <n v="1"/>
    <n v="12"/>
    <s v="Cash on Delivery"/>
    <s v="Male"/>
    <n v="3"/>
    <n v="5"/>
    <x v="4"/>
    <n v="1"/>
    <x v="2"/>
    <n v="3"/>
    <x v="0"/>
    <n v="17"/>
    <n v="2"/>
    <n v="2"/>
    <n v="9"/>
    <n v="253.07999999999998"/>
    <x v="0"/>
    <x v="2"/>
  </r>
  <r>
    <n v="54772"/>
    <x v="1"/>
    <n v="9"/>
    <x v="0"/>
    <n v="1"/>
    <n v="14"/>
    <s v="UPI"/>
    <s v="Male"/>
    <n v="3"/>
    <n v="4"/>
    <x v="4"/>
    <n v="3"/>
    <x v="0"/>
    <n v="5"/>
    <x v="1"/>
    <n v="22"/>
    <n v="1"/>
    <n v="2"/>
    <n v="3"/>
    <n v="227.21"/>
    <x v="1"/>
    <x v="0"/>
  </r>
  <r>
    <n v="54773"/>
    <x v="1"/>
    <n v="2"/>
    <x v="0"/>
    <n v="3"/>
    <n v="9"/>
    <s v="E wallet"/>
    <s v="Female"/>
    <n v="3"/>
    <n v="4"/>
    <x v="0"/>
    <n v="4"/>
    <x v="2"/>
    <n v="3"/>
    <x v="0"/>
    <n v="21"/>
    <n v="7"/>
    <n v="8"/>
    <n v="6"/>
    <n v="172.79"/>
    <x v="0"/>
    <x v="0"/>
  </r>
  <r>
    <n v="54774"/>
    <x v="1"/>
    <n v="8"/>
    <x v="0"/>
    <n v="2"/>
    <n v="10"/>
    <s v="UPI"/>
    <s v="Male"/>
    <n v="3"/>
    <n v="4"/>
    <x v="2"/>
    <n v="1"/>
    <x v="2"/>
    <n v="2"/>
    <x v="1"/>
    <n v="20"/>
    <n v="2"/>
    <n v="2"/>
    <n v="3"/>
    <n v="162.37"/>
    <x v="1"/>
    <x v="0"/>
  </r>
  <r>
    <n v="54775"/>
    <x v="0"/>
    <n v="1"/>
    <x v="2"/>
    <n v="1"/>
    <n v="12"/>
    <s v="Credit Card"/>
    <s v="Female"/>
    <n v="3"/>
    <n v="5"/>
    <x v="2"/>
    <n v="3"/>
    <x v="2"/>
    <n v="3"/>
    <x v="0"/>
    <n v="15"/>
    <n v="1"/>
    <n v="2"/>
    <n v="8"/>
    <n v="148.66"/>
    <x v="0"/>
    <x v="1"/>
  </r>
  <r>
    <n v="54776"/>
    <x v="1"/>
    <n v="1"/>
    <x v="2"/>
    <n v="1"/>
    <n v="10"/>
    <s v="Credit Card"/>
    <s v="Male"/>
    <n v="3"/>
    <n v="4"/>
    <x v="2"/>
    <n v="1"/>
    <x v="2"/>
    <n v="3"/>
    <x v="1"/>
    <n v="12"/>
    <n v="1"/>
    <n v="2"/>
    <n v="1"/>
    <n v="142.06"/>
    <x v="0"/>
    <x v="1"/>
  </r>
  <r>
    <n v="54777"/>
    <x v="1"/>
    <n v="25"/>
    <x v="0"/>
    <n v="3"/>
    <n v="33"/>
    <s v="E wallet"/>
    <s v="Female"/>
    <n v="4"/>
    <n v="4"/>
    <x v="5"/>
    <n v="3"/>
    <x v="2"/>
    <n v="4"/>
    <x v="1"/>
    <n v="15"/>
    <n v="1"/>
    <n v="5"/>
    <n v="18"/>
    <n v="288.07"/>
    <x v="3"/>
    <x v="2"/>
  </r>
  <r>
    <n v="54778"/>
    <x v="1"/>
    <n v="18"/>
    <x v="0"/>
    <n v="1"/>
    <n v="11"/>
    <s v="Credit Card"/>
    <s v="Male"/>
    <n v="3"/>
    <n v="4"/>
    <x v="0"/>
    <n v="4"/>
    <x v="0"/>
    <n v="11"/>
    <x v="1"/>
    <n v="13"/>
    <n v="2"/>
    <n v="3"/>
    <n v="4"/>
    <n v="184.33"/>
    <x v="2"/>
    <x v="0"/>
  </r>
  <r>
    <n v="54779"/>
    <x v="1"/>
    <n v="1"/>
    <x v="0"/>
    <n v="1"/>
    <n v="9"/>
    <s v="Credit Card"/>
    <s v="Male"/>
    <n v="4"/>
    <n v="2"/>
    <x v="2"/>
    <n v="5"/>
    <x v="0"/>
    <n v="9"/>
    <x v="1"/>
    <n v="14"/>
    <n v="1"/>
    <n v="2"/>
    <n v="2"/>
    <n v="159.24"/>
    <x v="0"/>
    <x v="0"/>
  </r>
  <r>
    <n v="54780"/>
    <x v="1"/>
    <n v="7"/>
    <x v="0"/>
    <n v="3"/>
    <n v="7"/>
    <s v="Credit Card"/>
    <s v="Male"/>
    <n v="3"/>
    <n v="2"/>
    <x v="0"/>
    <n v="5"/>
    <x v="2"/>
    <n v="3"/>
    <x v="1"/>
    <n v="23"/>
    <n v="1"/>
    <n v="2"/>
    <n v="9"/>
    <n v="165.37"/>
    <x v="1"/>
    <x v="0"/>
  </r>
  <r>
    <n v="54781"/>
    <x v="1"/>
    <n v="9"/>
    <x v="0"/>
    <n v="1"/>
    <n v="34"/>
    <s v="Credit Card"/>
    <s v="Female"/>
    <n v="3"/>
    <n v="5"/>
    <x v="2"/>
    <n v="5"/>
    <x v="0"/>
    <n v="3"/>
    <x v="1"/>
    <n v="12"/>
    <n v="1"/>
    <n v="2"/>
    <n v="2"/>
    <n v="150.59"/>
    <x v="1"/>
    <x v="0"/>
  </r>
  <r>
    <n v="54782"/>
    <x v="1"/>
    <n v="10"/>
    <x v="0"/>
    <n v="3"/>
    <n v="7"/>
    <s v="Debit Card"/>
    <s v="Male"/>
    <n v="3"/>
    <n v="4"/>
    <x v="0"/>
    <n v="1"/>
    <x v="2"/>
    <n v="3"/>
    <x v="0"/>
    <n v="15"/>
    <n v="4"/>
    <n v="5"/>
    <n v="12"/>
    <n v="187.01"/>
    <x v="1"/>
    <x v="0"/>
  </r>
  <r>
    <n v="54783"/>
    <x v="1"/>
    <n v="6"/>
    <x v="0"/>
    <n v="3"/>
    <n v="20"/>
    <s v="Debit Card"/>
    <s v="Male"/>
    <n v="4"/>
    <n v="4"/>
    <x v="0"/>
    <n v="1"/>
    <x v="2"/>
    <n v="4"/>
    <x v="1"/>
    <n v="12"/>
    <n v="1"/>
    <n v="2"/>
    <n v="4"/>
    <n v="169.03"/>
    <x v="0"/>
    <x v="0"/>
  </r>
  <r>
    <n v="54784"/>
    <x v="1"/>
    <n v="4"/>
    <x v="2"/>
    <n v="1"/>
    <n v="12"/>
    <s v="Debit Card"/>
    <s v="Male"/>
    <n v="4"/>
    <n v="5"/>
    <x v="2"/>
    <n v="1"/>
    <x v="2"/>
    <n v="11"/>
    <x v="1"/>
    <n v="13"/>
    <n v="1"/>
    <n v="2"/>
    <n v="4"/>
    <n v="162.61000000000001"/>
    <x v="0"/>
    <x v="0"/>
  </r>
  <r>
    <n v="54785"/>
    <x v="1"/>
    <n v="27"/>
    <x v="0"/>
    <n v="3"/>
    <n v="14"/>
    <s v="E wallet"/>
    <s v="Female"/>
    <n v="4"/>
    <n v="5"/>
    <x v="4"/>
    <n v="1"/>
    <x v="2"/>
    <n v="9"/>
    <x v="0"/>
    <n v="19"/>
    <n v="1"/>
    <n v="2"/>
    <n v="5"/>
    <n v="234.33999999999997"/>
    <x v="3"/>
    <x v="0"/>
  </r>
  <r>
    <n v="54786"/>
    <x v="1"/>
    <n v="19"/>
    <x v="0"/>
    <n v="3"/>
    <n v="16"/>
    <s v="E wallet"/>
    <s v="Male"/>
    <n v="4"/>
    <n v="4"/>
    <x v="4"/>
    <n v="5"/>
    <x v="2"/>
    <n v="6"/>
    <x v="0"/>
    <n v="13"/>
    <n v="1"/>
    <n v="2"/>
    <n v="3"/>
    <n v="232.61"/>
    <x v="2"/>
    <x v="0"/>
  </r>
  <r>
    <n v="54787"/>
    <x v="1"/>
    <n v="6"/>
    <x v="0"/>
    <n v="1"/>
    <n v="15"/>
    <s v="Credit Card"/>
    <s v="Female"/>
    <n v="4"/>
    <n v="2"/>
    <x v="0"/>
    <n v="3"/>
    <x v="2"/>
    <n v="7"/>
    <x v="1"/>
    <n v="13"/>
    <n v="2"/>
    <n v="2"/>
    <n v="4"/>
    <n v="176.75"/>
    <x v="0"/>
    <x v="0"/>
  </r>
  <r>
    <n v="54788"/>
    <x v="1"/>
    <n v="26"/>
    <x v="2"/>
    <n v="1"/>
    <n v="32"/>
    <s v="Credit Card"/>
    <s v="Female"/>
    <n v="3"/>
    <n v="5"/>
    <x v="5"/>
    <n v="1"/>
    <x v="2"/>
    <n v="5"/>
    <x v="1"/>
    <n v="23"/>
    <n v="1"/>
    <n v="2"/>
    <n v="1"/>
    <n v="263.26"/>
    <x v="3"/>
    <x v="2"/>
  </r>
  <r>
    <n v="54789"/>
    <x v="1"/>
    <n v="11"/>
    <x v="0"/>
    <n v="3"/>
    <n v="23"/>
    <s v="E wallet"/>
    <s v="Male"/>
    <n v="4"/>
    <n v="5"/>
    <x v="0"/>
    <n v="3"/>
    <x v="2"/>
    <n v="6"/>
    <x v="1"/>
    <n v="20"/>
    <n v="2"/>
    <n v="2"/>
    <n v="1"/>
    <n v="188.34"/>
    <x v="1"/>
    <x v="0"/>
  </r>
  <r>
    <n v="54790"/>
    <x v="1"/>
    <n v="2"/>
    <x v="0"/>
    <n v="2"/>
    <n v="15"/>
    <s v="Credit Card"/>
    <s v="Male"/>
    <n v="4"/>
    <n v="5"/>
    <x v="2"/>
    <n v="1"/>
    <x v="2"/>
    <n v="3"/>
    <x v="1"/>
    <n v="14"/>
    <n v="2"/>
    <n v="2"/>
    <n v="5"/>
    <n v="174.36"/>
    <x v="0"/>
    <x v="0"/>
  </r>
  <r>
    <n v="54791"/>
    <x v="1"/>
    <n v="1"/>
    <x v="0"/>
    <n v="1"/>
    <n v="7"/>
    <s v="Debit Card"/>
    <s v="Male"/>
    <n v="3"/>
    <n v="5"/>
    <x v="0"/>
    <n v="1"/>
    <x v="2"/>
    <n v="8"/>
    <x v="1"/>
    <n v="23"/>
    <n v="3"/>
    <n v="3"/>
    <n v="3"/>
    <n v="172.75"/>
    <x v="0"/>
    <x v="0"/>
  </r>
  <r>
    <n v="54792"/>
    <x v="1"/>
    <n v="18"/>
    <x v="0"/>
    <n v="1"/>
    <n v="15"/>
    <s v="Debit Card"/>
    <s v="Male"/>
    <n v="4"/>
    <n v="2"/>
    <x v="2"/>
    <n v="1"/>
    <x v="2"/>
    <n v="4"/>
    <x v="0"/>
    <n v="25"/>
    <n v="2"/>
    <n v="2"/>
    <n v="3"/>
    <n v="153.18"/>
    <x v="2"/>
    <x v="0"/>
  </r>
  <r>
    <n v="54793"/>
    <x v="1"/>
    <n v="16"/>
    <x v="2"/>
    <n v="1"/>
    <n v="9"/>
    <s v="Credit Card"/>
    <s v="Male"/>
    <n v="3"/>
    <n v="4"/>
    <x v="2"/>
    <n v="1"/>
    <x v="0"/>
    <n v="7"/>
    <x v="0"/>
    <n v="15"/>
    <n v="2"/>
    <n v="3"/>
    <n v="3"/>
    <n v="150.15"/>
    <x v="2"/>
    <x v="0"/>
  </r>
  <r>
    <n v="54794"/>
    <x v="1"/>
    <n v="10"/>
    <x v="1"/>
    <n v="2"/>
    <n v="15"/>
    <s v="Debit Card"/>
    <s v="Male"/>
    <n v="4"/>
    <n v="5"/>
    <x v="2"/>
    <n v="5"/>
    <x v="2"/>
    <n v="2"/>
    <x v="1"/>
    <n v="22"/>
    <n v="1"/>
    <n v="2"/>
    <n v="4"/>
    <n v="148.41999999999999"/>
    <x v="1"/>
    <x v="1"/>
  </r>
  <r>
    <n v="54795"/>
    <x v="1"/>
    <n v="1"/>
    <x v="0"/>
    <n v="3"/>
    <n v="10"/>
    <s v="UPI"/>
    <s v="Male"/>
    <n v="4"/>
    <n v="4"/>
    <x v="0"/>
    <n v="5"/>
    <x v="2"/>
    <n v="3"/>
    <x v="0"/>
    <n v="19"/>
    <n v="1"/>
    <n v="2"/>
    <n v="4"/>
    <n v="166.94"/>
    <x v="0"/>
    <x v="0"/>
  </r>
  <r>
    <n v="54796"/>
    <x v="1"/>
    <n v="9"/>
    <x v="0"/>
    <n v="1"/>
    <n v="16"/>
    <s v="Debit Card"/>
    <s v="Female"/>
    <n v="4"/>
    <n v="5"/>
    <x v="4"/>
    <n v="3"/>
    <x v="2"/>
    <n v="3"/>
    <x v="0"/>
    <n v="21"/>
    <n v="4"/>
    <n v="2"/>
    <n v="16"/>
    <n v="231.85000000000002"/>
    <x v="1"/>
    <x v="0"/>
  </r>
  <r>
    <n v="54797"/>
    <x v="0"/>
    <n v="1"/>
    <x v="2"/>
    <n v="1"/>
    <n v="32"/>
    <s v="Debit Card"/>
    <s v="Female"/>
    <n v="4"/>
    <n v="4"/>
    <x v="2"/>
    <n v="4"/>
    <x v="2"/>
    <n v="3"/>
    <x v="0"/>
    <n v="20"/>
    <n v="7"/>
    <n v="8"/>
    <n v="9"/>
    <n v="145.22"/>
    <x v="0"/>
    <x v="1"/>
  </r>
  <r>
    <n v="54798"/>
    <x v="1"/>
    <n v="6"/>
    <x v="2"/>
    <n v="1"/>
    <n v="7"/>
    <s v="Debit Card"/>
    <s v="Male"/>
    <n v="4"/>
    <n v="4"/>
    <x v="2"/>
    <n v="1"/>
    <x v="2"/>
    <n v="2"/>
    <x v="1"/>
    <n v="13"/>
    <n v="2"/>
    <n v="2"/>
    <n v="3"/>
    <n v="148.13999999999999"/>
    <x v="0"/>
    <x v="1"/>
  </r>
  <r>
    <n v="54799"/>
    <x v="1"/>
    <n v="1"/>
    <x v="0"/>
    <n v="3"/>
    <n v="11"/>
    <s v="E wallet"/>
    <s v="Male"/>
    <n v="3"/>
    <n v="5"/>
    <x v="0"/>
    <n v="5"/>
    <x v="2"/>
    <n v="3"/>
    <x v="1"/>
    <n v="13"/>
    <n v="2"/>
    <n v="2"/>
    <n v="4"/>
    <n v="167.56"/>
    <x v="0"/>
    <x v="0"/>
  </r>
  <r>
    <n v="54800"/>
    <x v="1"/>
    <n v="23"/>
    <x v="0"/>
    <n v="1"/>
    <n v="7"/>
    <s v="COD"/>
    <s v="Female"/>
    <n v="3"/>
    <n v="4"/>
    <x v="2"/>
    <n v="5"/>
    <x v="2"/>
    <n v="4"/>
    <x v="1"/>
    <n v="17"/>
    <n v="1"/>
    <n v="2"/>
    <n v="3"/>
    <n v="160.80000000000001"/>
    <x v="2"/>
    <x v="0"/>
  </r>
  <r>
    <n v="54801"/>
    <x v="1"/>
    <n v="1"/>
    <x v="2"/>
    <n v="1"/>
    <n v="11"/>
    <s v="Debit Card"/>
    <s v="Male"/>
    <n v="3"/>
    <n v="5"/>
    <x v="2"/>
    <n v="1"/>
    <x v="2"/>
    <n v="2"/>
    <x v="1"/>
    <n v="18"/>
    <n v="1"/>
    <n v="4"/>
    <n v="5"/>
    <n v="156.62"/>
    <x v="0"/>
    <x v="0"/>
  </r>
  <r>
    <n v="54802"/>
    <x v="1"/>
    <n v="6"/>
    <x v="2"/>
    <n v="3"/>
    <n v="12"/>
    <s v="Debit Card"/>
    <s v="Male"/>
    <n v="3"/>
    <n v="4"/>
    <x v="0"/>
    <n v="4"/>
    <x v="2"/>
    <n v="3"/>
    <x v="1"/>
    <n v="15"/>
    <n v="3"/>
    <n v="6"/>
    <n v="4"/>
    <n v="190.24"/>
    <x v="0"/>
    <x v="0"/>
  </r>
  <r>
    <n v="54803"/>
    <x v="1"/>
    <n v="12"/>
    <x v="0"/>
    <n v="3"/>
    <n v="16"/>
    <s v="E wallet"/>
    <s v="Male"/>
    <n v="4"/>
    <n v="5"/>
    <x v="2"/>
    <n v="4"/>
    <x v="2"/>
    <n v="2"/>
    <x v="1"/>
    <n v="20"/>
    <n v="1"/>
    <n v="2"/>
    <n v="3"/>
    <n v="153.99"/>
    <x v="1"/>
    <x v="0"/>
  </r>
  <r>
    <n v="54804"/>
    <x v="1"/>
    <n v="16"/>
    <x v="0"/>
    <n v="1"/>
    <n v="10"/>
    <s v="Debit Card"/>
    <s v="Female"/>
    <n v="4"/>
    <n v="2"/>
    <x v="0"/>
    <n v="1"/>
    <x v="2"/>
    <n v="4"/>
    <x v="0"/>
    <n v="14"/>
    <n v="2"/>
    <n v="2"/>
    <n v="4"/>
    <n v="177.31"/>
    <x v="2"/>
    <x v="0"/>
  </r>
  <r>
    <n v="54805"/>
    <x v="1"/>
    <n v="5"/>
    <x v="1"/>
    <n v="1"/>
    <n v="18"/>
    <s v="Debit Card"/>
    <s v="Male"/>
    <n v="3"/>
    <n v="4"/>
    <x v="2"/>
    <n v="1"/>
    <x v="2"/>
    <n v="5"/>
    <x v="0"/>
    <n v="20"/>
    <n v="1"/>
    <n v="2"/>
    <n v="3"/>
    <n v="148.56"/>
    <x v="0"/>
    <x v="1"/>
  </r>
  <r>
    <n v="54806"/>
    <x v="0"/>
    <n v="1"/>
    <x v="0"/>
    <n v="3"/>
    <n v="7"/>
    <s v="Credit Card"/>
    <s v="Female"/>
    <n v="3"/>
    <n v="5"/>
    <x v="2"/>
    <n v="3"/>
    <x v="2"/>
    <n v="8"/>
    <x v="0"/>
    <n v="20"/>
    <n v="2"/>
    <n v="2"/>
    <n v="3"/>
    <n v="153"/>
    <x v="0"/>
    <x v="0"/>
  </r>
  <r>
    <n v="54807"/>
    <x v="1"/>
    <n v="27"/>
    <x v="0"/>
    <n v="3"/>
    <n v="15"/>
    <s v="E wallet"/>
    <s v="Male"/>
    <n v="4"/>
    <n v="4"/>
    <x v="5"/>
    <n v="1"/>
    <x v="2"/>
    <n v="7"/>
    <x v="1"/>
    <n v="15"/>
    <n v="3"/>
    <n v="2"/>
    <n v="3"/>
    <n v="243.36"/>
    <x v="3"/>
    <x v="0"/>
  </r>
  <r>
    <n v="54808"/>
    <x v="1"/>
    <n v="9"/>
    <x v="0"/>
    <n v="1"/>
    <n v="32"/>
    <s v="Cash on Delivery"/>
    <s v="Male"/>
    <n v="4"/>
    <n v="5"/>
    <x v="4"/>
    <n v="4"/>
    <x v="2"/>
    <n v="5"/>
    <x v="1"/>
    <n v="17"/>
    <n v="3"/>
    <n v="2"/>
    <n v="9"/>
    <n v="234.02999999999997"/>
    <x v="1"/>
    <x v="0"/>
  </r>
  <r>
    <n v="54809"/>
    <x v="1"/>
    <n v="11"/>
    <x v="2"/>
    <n v="3"/>
    <n v="28"/>
    <s v="Credit Card"/>
    <s v="Female"/>
    <n v="3"/>
    <n v="4"/>
    <x v="2"/>
    <n v="1"/>
    <x v="2"/>
    <n v="7"/>
    <x v="1"/>
    <n v="16"/>
    <n v="2"/>
    <n v="2"/>
    <n v="1"/>
    <n v="154.72999999999999"/>
    <x v="1"/>
    <x v="0"/>
  </r>
  <r>
    <n v="54810"/>
    <x v="1"/>
    <n v="27"/>
    <x v="0"/>
    <n v="1"/>
    <n v="30"/>
    <s v="Debit Card"/>
    <s v="Female"/>
    <n v="4"/>
    <n v="4"/>
    <x v="5"/>
    <n v="1"/>
    <x v="0"/>
    <n v="8"/>
    <x v="1"/>
    <n v="19"/>
    <n v="1"/>
    <n v="4"/>
    <n v="9"/>
    <n v="267.75"/>
    <x v="3"/>
    <x v="2"/>
  </r>
  <r>
    <n v="54811"/>
    <x v="1"/>
    <n v="17"/>
    <x v="2"/>
    <n v="1"/>
    <n v="7"/>
    <s v="Debit Card"/>
    <s v="Female"/>
    <n v="3"/>
    <n v="4"/>
    <x v="0"/>
    <n v="1"/>
    <x v="2"/>
    <n v="6"/>
    <x v="1"/>
    <n v="14"/>
    <n v="2"/>
    <n v="3"/>
    <n v="3"/>
    <n v="180.62"/>
    <x v="2"/>
    <x v="0"/>
  </r>
  <r>
    <n v="54812"/>
    <x v="1"/>
    <n v="21"/>
    <x v="0"/>
    <n v="3"/>
    <n v="9"/>
    <s v="E wallet"/>
    <s v="Female"/>
    <n v="3"/>
    <n v="4"/>
    <x v="0"/>
    <n v="1"/>
    <x v="2"/>
    <n v="2"/>
    <x v="0"/>
    <n v="23"/>
    <n v="4"/>
    <n v="8"/>
    <n v="8"/>
    <n v="170.37"/>
    <x v="2"/>
    <x v="0"/>
  </r>
  <r>
    <n v="54813"/>
    <x v="1"/>
    <n v="11"/>
    <x v="2"/>
    <n v="3"/>
    <n v="26"/>
    <s v="Credit Card"/>
    <s v="Male"/>
    <n v="3"/>
    <n v="4"/>
    <x v="4"/>
    <n v="4"/>
    <x v="0"/>
    <n v="3"/>
    <x v="0"/>
    <n v="14"/>
    <n v="1"/>
    <n v="2"/>
    <n v="10"/>
    <n v="201.42"/>
    <x v="1"/>
    <x v="0"/>
  </r>
  <r>
    <n v="54814"/>
    <x v="1"/>
    <n v="24"/>
    <x v="2"/>
    <n v="1"/>
    <n v="9"/>
    <s v="Debit Card"/>
    <s v="Male"/>
    <n v="4"/>
    <n v="4"/>
    <x v="5"/>
    <n v="5"/>
    <x v="2"/>
    <n v="3"/>
    <x v="1"/>
    <n v="15"/>
    <n v="14"/>
    <n v="15"/>
    <n v="8"/>
    <n v="304.24"/>
    <x v="2"/>
    <x v="2"/>
  </r>
  <r>
    <n v="54815"/>
    <x v="1"/>
    <n v="13"/>
    <x v="0"/>
    <n v="2"/>
    <n v="9"/>
    <s v="Debit Card"/>
    <s v="Female"/>
    <n v="3"/>
    <n v="5"/>
    <x v="0"/>
    <n v="1"/>
    <x v="2"/>
    <n v="10"/>
    <x v="1"/>
    <n v="12"/>
    <n v="2"/>
    <n v="2"/>
    <n v="5"/>
    <n v="177.04"/>
    <x v="2"/>
    <x v="0"/>
  </r>
  <r>
    <n v="54816"/>
    <x v="1"/>
    <n v="7"/>
    <x v="1"/>
    <n v="2"/>
    <n v="10"/>
    <s v="UPI"/>
    <s v="Male"/>
    <n v="3"/>
    <n v="4"/>
    <x v="2"/>
    <n v="4"/>
    <x v="2"/>
    <n v="5"/>
    <x v="0"/>
    <n v="12"/>
    <n v="1"/>
    <n v="2"/>
    <n v="4"/>
    <n v="147.77000000000001"/>
    <x v="1"/>
    <x v="1"/>
  </r>
  <r>
    <n v="54817"/>
    <x v="0"/>
    <n v="1"/>
    <x v="0"/>
    <n v="1"/>
    <n v="32"/>
    <s v="Debit Card"/>
    <s v="Male"/>
    <n v="3"/>
    <n v="4"/>
    <x v="2"/>
    <n v="1"/>
    <x v="0"/>
    <n v="3"/>
    <x v="0"/>
    <n v="25"/>
    <n v="1"/>
    <n v="2"/>
    <n v="2"/>
    <n v="152.94999999999999"/>
    <x v="0"/>
    <x v="0"/>
  </r>
  <r>
    <n v="54818"/>
    <x v="1"/>
    <n v="3"/>
    <x v="0"/>
    <n v="1"/>
    <n v="14"/>
    <s v="Credit Card"/>
    <s v="Female"/>
    <n v="4"/>
    <n v="5"/>
    <x v="2"/>
    <n v="1"/>
    <x v="2"/>
    <n v="8"/>
    <x v="1"/>
    <n v="15"/>
    <n v="2"/>
    <n v="2"/>
    <n v="4"/>
    <n v="150.32"/>
    <x v="0"/>
    <x v="0"/>
  </r>
  <r>
    <n v="54819"/>
    <x v="1"/>
    <n v="18"/>
    <x v="0"/>
    <n v="1"/>
    <n v="16"/>
    <s v="Debit Card"/>
    <s v="Male"/>
    <n v="4"/>
    <n v="4"/>
    <x v="2"/>
    <n v="5"/>
    <x v="2"/>
    <n v="3"/>
    <x v="0"/>
    <n v="14"/>
    <n v="6"/>
    <n v="8"/>
    <n v="2"/>
    <n v="150.59"/>
    <x v="2"/>
    <x v="0"/>
  </r>
  <r>
    <n v="54820"/>
    <x v="1"/>
    <n v="2"/>
    <x v="0"/>
    <n v="3"/>
    <n v="12"/>
    <s v="Credit Card"/>
    <s v="Male"/>
    <n v="4"/>
    <n v="4"/>
    <x v="0"/>
    <n v="1"/>
    <x v="0"/>
    <n v="3"/>
    <x v="1"/>
    <n v="15"/>
    <n v="1"/>
    <n v="2"/>
    <n v="3"/>
    <n v="174.08"/>
    <x v="0"/>
    <x v="0"/>
  </r>
  <r>
    <n v="54821"/>
    <x v="0"/>
    <n v="21"/>
    <x v="2"/>
    <n v="1"/>
    <n v="9"/>
    <s v="Debit Card"/>
    <s v="Male"/>
    <n v="3"/>
    <n v="5"/>
    <x v="2"/>
    <n v="1"/>
    <x v="2"/>
    <n v="11"/>
    <x v="0"/>
    <n v="15"/>
    <n v="2"/>
    <n v="2"/>
    <n v="1"/>
    <n v="148.80000000000001"/>
    <x v="2"/>
    <x v="1"/>
  </r>
  <r>
    <n v="54822"/>
    <x v="1"/>
    <n v="17"/>
    <x v="0"/>
    <n v="1"/>
    <n v="15"/>
    <s v="Debit Card"/>
    <s v="Female"/>
    <n v="3"/>
    <n v="4"/>
    <x v="0"/>
    <n v="4"/>
    <x v="2"/>
    <n v="6"/>
    <x v="1"/>
    <n v="22"/>
    <n v="2"/>
    <n v="2"/>
    <n v="1"/>
    <n v="172.65"/>
    <x v="2"/>
    <x v="0"/>
  </r>
  <r>
    <n v="54823"/>
    <x v="0"/>
    <n v="1"/>
    <x v="1"/>
    <n v="3"/>
    <n v="9"/>
    <s v="Credit Card"/>
    <s v="Female"/>
    <n v="3"/>
    <n v="5"/>
    <x v="2"/>
    <n v="3"/>
    <x v="0"/>
    <n v="3"/>
    <x v="1"/>
    <n v="14"/>
    <n v="2"/>
    <n v="2"/>
    <n v="3"/>
    <n v="145.44"/>
    <x v="0"/>
    <x v="1"/>
  </r>
  <r>
    <n v="54824"/>
    <x v="0"/>
    <n v="1"/>
    <x v="0"/>
    <n v="1"/>
    <n v="25"/>
    <s v="UPI"/>
    <s v="Female"/>
    <n v="4"/>
    <n v="4"/>
    <x v="2"/>
    <n v="1"/>
    <x v="0"/>
    <n v="3"/>
    <x v="1"/>
    <n v="20"/>
    <n v="2"/>
    <n v="2"/>
    <n v="1"/>
    <n v="151.93"/>
    <x v="0"/>
    <x v="0"/>
  </r>
  <r>
    <n v="54825"/>
    <x v="1"/>
    <n v="10"/>
    <x v="0"/>
    <n v="1"/>
    <n v="21"/>
    <s v="Debit Card"/>
    <s v="Male"/>
    <n v="4"/>
    <n v="4"/>
    <x v="0"/>
    <n v="1"/>
    <x v="2"/>
    <n v="2"/>
    <x v="0"/>
    <n v="18"/>
    <n v="3"/>
    <n v="5"/>
    <n v="12"/>
    <n v="190.86"/>
    <x v="1"/>
    <x v="0"/>
  </r>
  <r>
    <n v="54826"/>
    <x v="1"/>
    <n v="21"/>
    <x v="0"/>
    <n v="3"/>
    <n v="9"/>
    <s v="Debit Card"/>
    <s v="Female"/>
    <n v="4"/>
    <n v="5"/>
    <x v="2"/>
    <n v="1"/>
    <x v="0"/>
    <n v="3"/>
    <x v="0"/>
    <n v="19"/>
    <n v="1"/>
    <n v="2"/>
    <n v="3"/>
    <n v="157.94"/>
    <x v="2"/>
    <x v="0"/>
  </r>
  <r>
    <n v="54827"/>
    <x v="0"/>
    <n v="1"/>
    <x v="0"/>
    <n v="1"/>
    <n v="10"/>
    <s v="Debit Card"/>
    <s v="Female"/>
    <n v="3"/>
    <n v="4"/>
    <x v="0"/>
    <n v="3"/>
    <x v="2"/>
    <n v="2"/>
    <x v="0"/>
    <n v="20"/>
    <n v="2"/>
    <n v="2"/>
    <n v="3"/>
    <n v="166.71"/>
    <x v="0"/>
    <x v="0"/>
  </r>
  <r>
    <n v="54828"/>
    <x v="0"/>
    <n v="5"/>
    <x v="0"/>
    <n v="1"/>
    <n v="9"/>
    <s v="Debit Card"/>
    <s v="Female"/>
    <n v="3"/>
    <n v="6"/>
    <x v="2"/>
    <n v="1"/>
    <x v="2"/>
    <n v="6"/>
    <x v="0"/>
    <n v="14"/>
    <n v="1"/>
    <n v="2"/>
    <n v="1"/>
    <n v="152.78"/>
    <x v="0"/>
    <x v="0"/>
  </r>
  <r>
    <n v="54829"/>
    <x v="1"/>
    <n v="2"/>
    <x v="1"/>
    <n v="1"/>
    <n v="16"/>
    <s v="Credit Card"/>
    <s v="Female"/>
    <n v="4"/>
    <n v="4"/>
    <x v="2"/>
    <n v="3"/>
    <x v="2"/>
    <n v="7"/>
    <x v="1"/>
    <n v="19"/>
    <n v="1"/>
    <n v="3"/>
    <n v="3"/>
    <n v="148.77000000000001"/>
    <x v="0"/>
    <x v="1"/>
  </r>
  <r>
    <n v="54830"/>
    <x v="0"/>
    <n v="3"/>
    <x v="1"/>
    <n v="1"/>
    <n v="13"/>
    <s v="Credit Card"/>
    <s v="Male"/>
    <n v="4"/>
    <n v="4"/>
    <x v="2"/>
    <n v="5"/>
    <x v="2"/>
    <n v="9"/>
    <x v="0"/>
    <n v="22"/>
    <n v="2"/>
    <n v="3"/>
    <n v="3"/>
    <n v="149.04"/>
    <x v="0"/>
    <x v="1"/>
  </r>
  <r>
    <n v="54831"/>
    <x v="1"/>
    <n v="1"/>
    <x v="1"/>
    <n v="1"/>
    <n v="11"/>
    <s v="Debit Card"/>
    <s v="Female"/>
    <n v="4"/>
    <n v="4"/>
    <x v="2"/>
    <n v="3"/>
    <x v="0"/>
    <n v="3"/>
    <x v="1"/>
    <n v="20"/>
    <n v="1"/>
    <n v="2"/>
    <n v="1"/>
    <n v="148.18"/>
    <x v="0"/>
    <x v="1"/>
  </r>
  <r>
    <n v="54832"/>
    <x v="1"/>
    <n v="8"/>
    <x v="1"/>
    <n v="1"/>
    <n v="17"/>
    <s v="Debit Card"/>
    <s v="Male"/>
    <n v="3"/>
    <n v="4"/>
    <x v="2"/>
    <n v="4"/>
    <x v="2"/>
    <n v="3"/>
    <x v="1"/>
    <n v="15"/>
    <n v="2"/>
    <n v="2"/>
    <n v="1"/>
    <n v="145.08000000000001"/>
    <x v="1"/>
    <x v="1"/>
  </r>
  <r>
    <n v="54833"/>
    <x v="1"/>
    <n v="16"/>
    <x v="0"/>
    <n v="3"/>
    <n v="21"/>
    <s v="Credit Card"/>
    <s v="Female"/>
    <n v="4"/>
    <n v="5"/>
    <x v="0"/>
    <n v="3"/>
    <x v="0"/>
    <n v="9"/>
    <x v="1"/>
    <n v="18"/>
    <n v="2"/>
    <n v="2"/>
    <n v="4"/>
    <n v="187.44"/>
    <x v="2"/>
    <x v="0"/>
  </r>
  <r>
    <n v="54834"/>
    <x v="1"/>
    <n v="7"/>
    <x v="0"/>
    <n v="1"/>
    <n v="7"/>
    <s v="UPI"/>
    <s v="Male"/>
    <n v="4"/>
    <n v="5"/>
    <x v="2"/>
    <n v="5"/>
    <x v="0"/>
    <n v="5"/>
    <x v="0"/>
    <n v="12"/>
    <n v="2"/>
    <n v="2"/>
    <n v="3"/>
    <n v="152.99"/>
    <x v="1"/>
    <x v="0"/>
  </r>
  <r>
    <n v="54835"/>
    <x v="1"/>
    <n v="31"/>
    <x v="0"/>
    <n v="1"/>
    <n v="12"/>
    <s v="Cash on Delivery"/>
    <s v="Female"/>
    <n v="3"/>
    <n v="5"/>
    <x v="4"/>
    <n v="4"/>
    <x v="2"/>
    <n v="4"/>
    <x v="0"/>
    <n v="14"/>
    <n v="2"/>
    <n v="2"/>
    <n v="3"/>
    <n v="230.52"/>
    <x v="3"/>
    <x v="0"/>
  </r>
  <r>
    <n v="54836"/>
    <x v="1"/>
    <n v="5"/>
    <x v="1"/>
    <n v="3"/>
    <n v="14"/>
    <s v="Debit Card"/>
    <s v="Male"/>
    <n v="3"/>
    <n v="5"/>
    <x v="2"/>
    <n v="3"/>
    <x v="2"/>
    <n v="5"/>
    <x v="1"/>
    <n v="16"/>
    <n v="3"/>
    <n v="6"/>
    <n v="3"/>
    <n v="148.29"/>
    <x v="0"/>
    <x v="1"/>
  </r>
  <r>
    <n v="54837"/>
    <x v="1"/>
    <n v="9"/>
    <x v="0"/>
    <n v="1"/>
    <n v="28"/>
    <s v="Debit Card"/>
    <s v="Female"/>
    <n v="3"/>
    <n v="4"/>
    <x v="0"/>
    <n v="1"/>
    <x v="2"/>
    <n v="3"/>
    <x v="0"/>
    <n v="26"/>
    <n v="1"/>
    <n v="2"/>
    <n v="8"/>
    <n v="165.14"/>
    <x v="1"/>
    <x v="0"/>
  </r>
  <r>
    <n v="54838"/>
    <x v="1"/>
    <n v="23"/>
    <x v="0"/>
    <n v="1"/>
    <n v="15"/>
    <s v="UPI"/>
    <s v="Female"/>
    <n v="3"/>
    <n v="4"/>
    <x v="4"/>
    <n v="4"/>
    <x v="2"/>
    <n v="6"/>
    <x v="1"/>
    <n v="12"/>
    <n v="1"/>
    <n v="2"/>
    <n v="8"/>
    <n v="199.03"/>
    <x v="2"/>
    <x v="0"/>
  </r>
  <r>
    <n v="54839"/>
    <x v="1"/>
    <n v="22"/>
    <x v="1"/>
    <n v="1"/>
    <n v="27"/>
    <s v="Credit Card"/>
    <s v="Male"/>
    <n v="3"/>
    <n v="4"/>
    <x v="2"/>
    <n v="3"/>
    <x v="2"/>
    <n v="6"/>
    <x v="1"/>
    <n v="18"/>
    <n v="2"/>
    <n v="2"/>
    <n v="1"/>
    <n v="147.59"/>
    <x v="2"/>
    <x v="1"/>
  </r>
  <r>
    <n v="54840"/>
    <x v="1"/>
    <n v="5"/>
    <x v="2"/>
    <n v="3"/>
    <n v="27"/>
    <s v="E wallet"/>
    <s v="Female"/>
    <n v="3"/>
    <n v="4"/>
    <x v="0"/>
    <n v="3"/>
    <x v="2"/>
    <n v="3"/>
    <x v="1"/>
    <n v="14"/>
    <n v="2"/>
    <n v="2"/>
    <n v="1"/>
    <n v="194.32"/>
    <x v="0"/>
    <x v="0"/>
  </r>
  <r>
    <n v="54841"/>
    <x v="1"/>
    <n v="10"/>
    <x v="0"/>
    <n v="1"/>
    <n v="14"/>
    <s v="UPI"/>
    <s v="Male"/>
    <n v="4"/>
    <n v="4"/>
    <x v="2"/>
    <n v="1"/>
    <x v="0"/>
    <n v="4"/>
    <x v="1"/>
    <n v="19"/>
    <n v="2"/>
    <n v="2"/>
    <n v="2"/>
    <n v="171.78"/>
    <x v="1"/>
    <x v="0"/>
  </r>
  <r>
    <n v="54842"/>
    <x v="1"/>
    <n v="12"/>
    <x v="0"/>
    <n v="1"/>
    <n v="7"/>
    <s v="Cash on Delivery"/>
    <s v="Female"/>
    <n v="4"/>
    <n v="4"/>
    <x v="4"/>
    <n v="5"/>
    <x v="2"/>
    <n v="3"/>
    <x v="1"/>
    <n v="14"/>
    <n v="5"/>
    <n v="6"/>
    <n v="12"/>
    <n v="260.82"/>
    <x v="1"/>
    <x v="2"/>
  </r>
  <r>
    <n v="54843"/>
    <x v="1"/>
    <n v="6"/>
    <x v="2"/>
    <n v="1"/>
    <n v="7"/>
    <s v="Debit Card"/>
    <s v="Female"/>
    <n v="4"/>
    <n v="5"/>
    <x v="2"/>
    <n v="4"/>
    <x v="2"/>
    <n v="8"/>
    <x v="1"/>
    <n v="21"/>
    <n v="1"/>
    <n v="2"/>
    <n v="3"/>
    <n v="148.32"/>
    <x v="0"/>
    <x v="1"/>
  </r>
  <r>
    <n v="54844"/>
    <x v="0"/>
    <n v="1"/>
    <x v="1"/>
    <n v="3"/>
    <n v="26"/>
    <s v="E wallet"/>
    <s v="Male"/>
    <n v="3"/>
    <n v="5"/>
    <x v="2"/>
    <n v="4"/>
    <x v="2"/>
    <n v="3"/>
    <x v="0"/>
    <n v="19"/>
    <n v="1"/>
    <n v="2"/>
    <n v="1"/>
    <n v="149.13"/>
    <x v="0"/>
    <x v="1"/>
  </r>
  <r>
    <n v="54845"/>
    <x v="1"/>
    <n v="14"/>
    <x v="0"/>
    <n v="3"/>
    <n v="17"/>
    <s v="E wallet"/>
    <s v="Male"/>
    <n v="4"/>
    <n v="5"/>
    <x v="4"/>
    <n v="4"/>
    <x v="2"/>
    <n v="4"/>
    <x v="1"/>
    <n v="13"/>
    <n v="1"/>
    <n v="2"/>
    <n v="3"/>
    <n v="222.05"/>
    <x v="2"/>
    <x v="0"/>
  </r>
  <r>
    <n v="54846"/>
    <x v="1"/>
    <n v="1"/>
    <x v="2"/>
    <n v="3"/>
    <n v="7"/>
    <s v="Credit Card"/>
    <s v="Male"/>
    <n v="3"/>
    <n v="5"/>
    <x v="0"/>
    <n v="5"/>
    <x v="0"/>
    <n v="3"/>
    <x v="1"/>
    <n v="13"/>
    <n v="1"/>
    <n v="2"/>
    <n v="8"/>
    <n v="167.94"/>
    <x v="0"/>
    <x v="0"/>
  </r>
  <r>
    <n v="54847"/>
    <x v="1"/>
    <n v="15"/>
    <x v="0"/>
    <n v="1"/>
    <n v="13"/>
    <s v="Credit Card"/>
    <s v="Male"/>
    <n v="3"/>
    <n v="4"/>
    <x v="2"/>
    <n v="5"/>
    <x v="0"/>
    <n v="4"/>
    <x v="0"/>
    <n v="14"/>
    <n v="2"/>
    <n v="3"/>
    <n v="18"/>
    <n v="172.21"/>
    <x v="2"/>
    <x v="0"/>
  </r>
  <r>
    <n v="54848"/>
    <x v="1"/>
    <n v="10"/>
    <x v="0"/>
    <n v="1"/>
    <n v="9"/>
    <s v="Credit Card"/>
    <s v="Male"/>
    <n v="4"/>
    <n v="4"/>
    <x v="2"/>
    <n v="3"/>
    <x v="0"/>
    <n v="6"/>
    <x v="1"/>
    <n v="22"/>
    <n v="2"/>
    <n v="4"/>
    <n v="10"/>
    <n v="150.19"/>
    <x v="1"/>
    <x v="0"/>
  </r>
  <r>
    <n v="54849"/>
    <x v="0"/>
    <n v="1"/>
    <x v="1"/>
    <n v="3"/>
    <n v="28"/>
    <s v="UPI"/>
    <s v="Male"/>
    <n v="3"/>
    <n v="5"/>
    <x v="2"/>
    <n v="4"/>
    <x v="0"/>
    <n v="3"/>
    <x v="0"/>
    <n v="14"/>
    <n v="2"/>
    <n v="2"/>
    <n v="1"/>
    <n v="146.21"/>
    <x v="0"/>
    <x v="1"/>
  </r>
  <r>
    <n v="54850"/>
    <x v="0"/>
    <n v="1"/>
    <x v="0"/>
    <n v="1"/>
    <n v="11"/>
    <s v="COD"/>
    <s v="Male"/>
    <n v="3"/>
    <n v="4"/>
    <x v="2"/>
    <n v="5"/>
    <x v="0"/>
    <n v="3"/>
    <x v="1"/>
    <n v="20"/>
    <n v="2"/>
    <n v="2"/>
    <n v="1"/>
    <n v="154.72999999999999"/>
    <x v="0"/>
    <x v="0"/>
  </r>
  <r>
    <n v="54851"/>
    <x v="1"/>
    <n v="5"/>
    <x v="0"/>
    <n v="1"/>
    <n v="19"/>
    <s v="Credit Card"/>
    <s v="Female"/>
    <n v="3"/>
    <n v="4"/>
    <x v="0"/>
    <n v="1"/>
    <x v="2"/>
    <n v="2"/>
    <x v="0"/>
    <n v="12"/>
    <n v="7"/>
    <n v="9"/>
    <n v="6"/>
    <n v="183.55"/>
    <x v="0"/>
    <x v="0"/>
  </r>
  <r>
    <n v="54852"/>
    <x v="1"/>
    <n v="14"/>
    <x v="2"/>
    <n v="1"/>
    <n v="16"/>
    <s v="Credit Card"/>
    <s v="Male"/>
    <n v="3"/>
    <n v="4"/>
    <x v="2"/>
    <n v="4"/>
    <x v="2"/>
    <n v="10"/>
    <x v="0"/>
    <n v="15"/>
    <n v="1"/>
    <n v="2"/>
    <n v="1"/>
    <n v="161.16999999999999"/>
    <x v="2"/>
    <x v="0"/>
  </r>
  <r>
    <n v="54853"/>
    <x v="1"/>
    <n v="6"/>
    <x v="0"/>
    <n v="1"/>
    <n v="10"/>
    <s v="Credit Card"/>
    <s v="Female"/>
    <n v="4"/>
    <n v="4"/>
    <x v="0"/>
    <n v="5"/>
    <x v="2"/>
    <n v="3"/>
    <x v="1"/>
    <n v="13"/>
    <n v="2"/>
    <n v="7"/>
    <n v="4"/>
    <n v="192.25"/>
    <x v="0"/>
    <x v="0"/>
  </r>
  <r>
    <n v="54854"/>
    <x v="0"/>
    <n v="1"/>
    <x v="0"/>
    <n v="3"/>
    <n v="10"/>
    <s v="Debit Card"/>
    <s v="Male"/>
    <n v="3"/>
    <n v="5"/>
    <x v="4"/>
    <n v="1"/>
    <x v="2"/>
    <n v="3"/>
    <x v="0"/>
    <n v="12"/>
    <n v="4"/>
    <n v="4"/>
    <n v="3"/>
    <n v="228.25"/>
    <x v="0"/>
    <x v="0"/>
  </r>
  <r>
    <n v="54855"/>
    <x v="1"/>
    <n v="7"/>
    <x v="0"/>
    <n v="1"/>
    <n v="7"/>
    <s v="Debit Card"/>
    <s v="Female"/>
    <n v="3"/>
    <n v="5"/>
    <x v="0"/>
    <n v="1"/>
    <x v="0"/>
    <n v="2"/>
    <x v="1"/>
    <n v="15"/>
    <n v="2"/>
    <n v="2"/>
    <n v="5"/>
    <n v="194.49"/>
    <x v="1"/>
    <x v="0"/>
  </r>
  <r>
    <n v="54856"/>
    <x v="0"/>
    <n v="1"/>
    <x v="0"/>
    <n v="3"/>
    <n v="7"/>
    <s v="Debit Card"/>
    <s v="Male"/>
    <n v="3"/>
    <n v="5"/>
    <x v="4"/>
    <n v="3"/>
    <x v="2"/>
    <n v="7"/>
    <x v="1"/>
    <n v="12"/>
    <n v="6"/>
    <n v="12"/>
    <n v="3"/>
    <n v="231.08999999999997"/>
    <x v="0"/>
    <x v="0"/>
  </r>
  <r>
    <n v="54857"/>
    <x v="1"/>
    <n v="19"/>
    <x v="2"/>
    <n v="1"/>
    <n v="11"/>
    <s v="Debit Card"/>
    <s v="Male"/>
    <n v="3"/>
    <n v="4"/>
    <x v="0"/>
    <n v="4"/>
    <x v="2"/>
    <n v="3"/>
    <x v="1"/>
    <n v="13"/>
    <n v="2"/>
    <n v="2"/>
    <n v="9"/>
    <n v="169.47"/>
    <x v="2"/>
    <x v="0"/>
  </r>
  <r>
    <n v="54858"/>
    <x v="1"/>
    <n v="3"/>
    <x v="2"/>
    <n v="3"/>
    <n v="27"/>
    <s v="COD"/>
    <s v="Female"/>
    <n v="3"/>
    <n v="4"/>
    <x v="2"/>
    <n v="1"/>
    <x v="2"/>
    <n v="3"/>
    <x v="1"/>
    <n v="16"/>
    <n v="1"/>
    <n v="2"/>
    <n v="3"/>
    <n v="146.57"/>
    <x v="0"/>
    <x v="1"/>
  </r>
  <r>
    <n v="54859"/>
    <x v="1"/>
    <n v="9"/>
    <x v="0"/>
    <n v="3"/>
    <n v="25"/>
    <s v="Credit Card"/>
    <s v="Female"/>
    <n v="3"/>
    <n v="4"/>
    <x v="0"/>
    <n v="3"/>
    <x v="2"/>
    <n v="3"/>
    <x v="1"/>
    <n v="17"/>
    <n v="2"/>
    <n v="2"/>
    <n v="1"/>
    <n v="171.01"/>
    <x v="1"/>
    <x v="0"/>
  </r>
  <r>
    <n v="54860"/>
    <x v="1"/>
    <n v="26"/>
    <x v="0"/>
    <n v="1"/>
    <n v="7"/>
    <s v="Debit Card"/>
    <s v="Male"/>
    <n v="4"/>
    <n v="4"/>
    <x v="5"/>
    <n v="1"/>
    <x v="2"/>
    <n v="4"/>
    <x v="1"/>
    <n v="15"/>
    <n v="4"/>
    <n v="8"/>
    <n v="9"/>
    <n v="295.99"/>
    <x v="3"/>
    <x v="2"/>
  </r>
  <r>
    <n v="54861"/>
    <x v="0"/>
    <n v="21"/>
    <x v="0"/>
    <n v="1"/>
    <n v="9"/>
    <s v="COD"/>
    <s v="Male"/>
    <n v="3"/>
    <n v="4"/>
    <x v="2"/>
    <n v="3"/>
    <x v="0"/>
    <n v="6"/>
    <x v="1"/>
    <n v="25"/>
    <n v="1"/>
    <n v="2"/>
    <n v="1"/>
    <n v="149.79"/>
    <x v="2"/>
    <x v="1"/>
  </r>
  <r>
    <n v="54862"/>
    <x v="1"/>
    <n v="27"/>
    <x v="0"/>
    <n v="3"/>
    <n v="9"/>
    <s v="Credit Card"/>
    <s v="Male"/>
    <n v="3"/>
    <n v="4"/>
    <x v="5"/>
    <n v="3"/>
    <x v="2"/>
    <n v="8"/>
    <x v="1"/>
    <n v="14"/>
    <n v="1"/>
    <n v="16"/>
    <n v="3"/>
    <n v="273.52"/>
    <x v="3"/>
    <x v="2"/>
  </r>
  <r>
    <n v="54863"/>
    <x v="1"/>
    <n v="4"/>
    <x v="0"/>
    <n v="3"/>
    <n v="15"/>
    <s v="UPI"/>
    <s v="Male"/>
    <n v="4"/>
    <n v="4"/>
    <x v="4"/>
    <n v="3"/>
    <x v="2"/>
    <n v="7"/>
    <x v="1"/>
    <n v="12"/>
    <n v="3"/>
    <n v="8"/>
    <n v="8"/>
    <n v="197.64"/>
    <x v="0"/>
    <x v="0"/>
  </r>
  <r>
    <n v="54864"/>
    <x v="1"/>
    <n v="12"/>
    <x v="2"/>
    <n v="3"/>
    <n v="17"/>
    <s v="COD"/>
    <s v="Female"/>
    <n v="3"/>
    <n v="4"/>
    <x v="0"/>
    <n v="1"/>
    <x v="0"/>
    <n v="3"/>
    <x v="0"/>
    <n v="14"/>
    <n v="2"/>
    <n v="2"/>
    <n v="4"/>
    <n v="181.66"/>
    <x v="1"/>
    <x v="0"/>
  </r>
  <r>
    <n v="54865"/>
    <x v="1"/>
    <n v="9"/>
    <x v="0"/>
    <n v="3"/>
    <n v="10"/>
    <s v="Debit Card"/>
    <s v="Male"/>
    <n v="4"/>
    <n v="4"/>
    <x v="4"/>
    <n v="1"/>
    <x v="2"/>
    <n v="8"/>
    <x v="1"/>
    <n v="14"/>
    <n v="1"/>
    <n v="2"/>
    <n v="9"/>
    <n v="203.23"/>
    <x v="1"/>
    <x v="0"/>
  </r>
  <r>
    <n v="54866"/>
    <x v="1"/>
    <n v="13"/>
    <x v="0"/>
    <n v="3"/>
    <n v="9"/>
    <s v="Debit Card"/>
    <s v="Male"/>
    <n v="3"/>
    <n v="2"/>
    <x v="4"/>
    <n v="3"/>
    <x v="0"/>
    <n v="2"/>
    <x v="1"/>
    <n v="19"/>
    <n v="1"/>
    <n v="2"/>
    <n v="8"/>
    <n v="203.8"/>
    <x v="2"/>
    <x v="0"/>
  </r>
  <r>
    <n v="54867"/>
    <x v="0"/>
    <n v="4"/>
    <x v="2"/>
    <n v="3"/>
    <n v="31"/>
    <s v="Debit Card"/>
    <s v="Female"/>
    <n v="4"/>
    <n v="2"/>
    <x v="5"/>
    <n v="4"/>
    <x v="0"/>
    <n v="6"/>
    <x v="0"/>
    <n v="17"/>
    <n v="2"/>
    <n v="2"/>
    <n v="1"/>
    <n v="256.94"/>
    <x v="0"/>
    <x v="2"/>
  </r>
  <r>
    <n v="54868"/>
    <x v="1"/>
    <n v="21"/>
    <x v="2"/>
    <n v="1"/>
    <n v="23"/>
    <s v="Credit Card"/>
    <s v="Male"/>
    <n v="4"/>
    <n v="2"/>
    <x v="0"/>
    <n v="3"/>
    <x v="2"/>
    <n v="3"/>
    <x v="0"/>
    <n v="20"/>
    <n v="2"/>
    <n v="3"/>
    <n v="8"/>
    <n v="175.67"/>
    <x v="2"/>
    <x v="0"/>
  </r>
  <r>
    <n v="54869"/>
    <x v="1"/>
    <n v="10"/>
    <x v="2"/>
    <n v="3"/>
    <n v="15"/>
    <s v="COD"/>
    <s v="Male"/>
    <n v="3"/>
    <n v="4"/>
    <x v="0"/>
    <n v="1"/>
    <x v="2"/>
    <n v="6"/>
    <x v="1"/>
    <n v="14"/>
    <n v="2"/>
    <n v="2"/>
    <n v="8"/>
    <n v="175.79"/>
    <x v="1"/>
    <x v="0"/>
  </r>
  <r>
    <n v="54870"/>
    <x v="0"/>
    <n v="1"/>
    <x v="2"/>
    <n v="1"/>
    <n v="16"/>
    <s v="Credit Card"/>
    <s v="Male"/>
    <n v="3"/>
    <n v="5"/>
    <x v="2"/>
    <n v="5"/>
    <x v="0"/>
    <n v="2"/>
    <x v="0"/>
    <n v="23"/>
    <n v="1"/>
    <n v="2"/>
    <n v="3"/>
    <n v="148.21"/>
    <x v="0"/>
    <x v="1"/>
  </r>
  <r>
    <n v="54871"/>
    <x v="1"/>
    <n v="7"/>
    <x v="2"/>
    <n v="3"/>
    <n v="24"/>
    <s v="Debit Card"/>
    <s v="Male"/>
    <n v="3"/>
    <n v="4"/>
    <x v="5"/>
    <n v="3"/>
    <x v="0"/>
    <n v="3"/>
    <x v="1"/>
    <n v="15"/>
    <n v="6"/>
    <n v="7"/>
    <n v="1"/>
    <n v="299.44"/>
    <x v="1"/>
    <x v="2"/>
  </r>
  <r>
    <n v="54872"/>
    <x v="0"/>
    <n v="1"/>
    <x v="1"/>
    <n v="1"/>
    <n v="17"/>
    <s v="Debit Card"/>
    <s v="Female"/>
    <n v="4"/>
    <n v="5"/>
    <x v="2"/>
    <n v="5"/>
    <x v="0"/>
    <n v="8"/>
    <x v="0"/>
    <n v="21"/>
    <n v="2"/>
    <n v="2"/>
    <n v="1"/>
    <n v="149.04"/>
    <x v="0"/>
    <x v="1"/>
  </r>
  <r>
    <n v="54873"/>
    <x v="1"/>
    <n v="7"/>
    <x v="0"/>
    <n v="1"/>
    <n v="20"/>
    <s v="Debit Card"/>
    <s v="Female"/>
    <n v="3"/>
    <n v="4"/>
    <x v="2"/>
    <n v="1"/>
    <x v="0"/>
    <n v="5"/>
    <x v="1"/>
    <n v="19"/>
    <n v="2"/>
    <n v="2"/>
    <n v="3"/>
    <n v="159.52000000000001"/>
    <x v="1"/>
    <x v="0"/>
  </r>
  <r>
    <n v="54874"/>
    <x v="1"/>
    <n v="19"/>
    <x v="1"/>
    <n v="1"/>
    <n v="7"/>
    <s v="Credit Card"/>
    <s v="Female"/>
    <n v="4"/>
    <n v="4"/>
    <x v="2"/>
    <n v="1"/>
    <x v="2"/>
    <n v="5"/>
    <x v="1"/>
    <n v="15"/>
    <n v="2"/>
    <n v="2"/>
    <n v="3"/>
    <n v="147.69999999999999"/>
    <x v="2"/>
    <x v="1"/>
  </r>
  <r>
    <n v="54875"/>
    <x v="1"/>
    <n v="24"/>
    <x v="0"/>
    <n v="1"/>
    <n v="7"/>
    <s v="Credit Card"/>
    <s v="Male"/>
    <n v="4"/>
    <n v="4"/>
    <x v="5"/>
    <n v="1"/>
    <x v="2"/>
    <n v="11"/>
    <x v="1"/>
    <n v="15"/>
    <n v="1"/>
    <n v="2"/>
    <n v="4"/>
    <n v="298.99"/>
    <x v="2"/>
    <x v="2"/>
  </r>
  <r>
    <n v="54876"/>
    <x v="1"/>
    <n v="7"/>
    <x v="2"/>
    <n v="1"/>
    <n v="7"/>
    <s v="UPI"/>
    <s v="Female"/>
    <n v="3"/>
    <n v="2"/>
    <x v="0"/>
    <n v="4"/>
    <x v="2"/>
    <n v="3"/>
    <x v="0"/>
    <n v="14"/>
    <n v="2"/>
    <n v="2"/>
    <n v="3"/>
    <n v="179.88"/>
    <x v="1"/>
    <x v="0"/>
  </r>
  <r>
    <n v="54877"/>
    <x v="1"/>
    <n v="15"/>
    <x v="2"/>
    <n v="1"/>
    <n v="16"/>
    <s v="Credit Card"/>
    <s v="Male"/>
    <n v="4"/>
    <n v="4"/>
    <x v="3"/>
    <n v="3"/>
    <x v="2"/>
    <n v="4"/>
    <x v="1"/>
    <n v="15"/>
    <n v="1"/>
    <n v="2"/>
    <n v="12"/>
    <n v="319.19"/>
    <x v="2"/>
    <x v="2"/>
  </r>
  <r>
    <n v="54878"/>
    <x v="1"/>
    <n v="1"/>
    <x v="0"/>
    <n v="1"/>
    <n v="23"/>
    <s v="COD"/>
    <s v="Female"/>
    <n v="3"/>
    <n v="4"/>
    <x v="2"/>
    <n v="4"/>
    <x v="2"/>
    <n v="11"/>
    <x v="1"/>
    <n v="15"/>
    <n v="3"/>
    <n v="3"/>
    <n v="3"/>
    <n v="153.11000000000001"/>
    <x v="0"/>
    <x v="0"/>
  </r>
  <r>
    <n v="54879"/>
    <x v="1"/>
    <n v="19"/>
    <x v="2"/>
    <n v="1"/>
    <n v="30"/>
    <s v="Debit Card"/>
    <s v="Male"/>
    <n v="3"/>
    <n v="4"/>
    <x v="0"/>
    <n v="5"/>
    <x v="2"/>
    <n v="3"/>
    <x v="0"/>
    <n v="16"/>
    <n v="2"/>
    <n v="2"/>
    <n v="9"/>
    <n v="161.33000000000001"/>
    <x v="2"/>
    <x v="0"/>
  </r>
  <r>
    <n v="54880"/>
    <x v="1"/>
    <n v="21"/>
    <x v="0"/>
    <n v="3"/>
    <n v="11"/>
    <s v="Debit Card"/>
    <s v="Female"/>
    <n v="3"/>
    <n v="4"/>
    <x v="0"/>
    <n v="1"/>
    <x v="0"/>
    <n v="3"/>
    <x v="0"/>
    <n v="18"/>
    <n v="2"/>
    <n v="2"/>
    <n v="8"/>
    <n v="166.63"/>
    <x v="2"/>
    <x v="0"/>
  </r>
  <r>
    <n v="54881"/>
    <x v="0"/>
    <n v="1"/>
    <x v="1"/>
    <n v="1"/>
    <n v="29"/>
    <s v="Debit Card"/>
    <s v="Female"/>
    <n v="3"/>
    <n v="4"/>
    <x v="2"/>
    <n v="3"/>
    <x v="2"/>
    <n v="6"/>
    <x v="0"/>
    <n v="12"/>
    <n v="1"/>
    <n v="2"/>
    <n v="2"/>
    <n v="146.32"/>
    <x v="0"/>
    <x v="1"/>
  </r>
  <r>
    <n v="54882"/>
    <x v="1"/>
    <n v="24"/>
    <x v="0"/>
    <n v="1"/>
    <n v="31"/>
    <s v="Debit Card"/>
    <s v="Male"/>
    <n v="4"/>
    <n v="4"/>
    <x v="5"/>
    <n v="3"/>
    <x v="2"/>
    <n v="5"/>
    <x v="0"/>
    <n v="19"/>
    <n v="1"/>
    <n v="2"/>
    <n v="6"/>
    <n v="264.73"/>
    <x v="2"/>
    <x v="2"/>
  </r>
  <r>
    <n v="54883"/>
    <x v="1"/>
    <n v="12"/>
    <x v="2"/>
    <n v="1"/>
    <n v="17"/>
    <s v="Credit Card"/>
    <s v="Male"/>
    <n v="4"/>
    <n v="4"/>
    <x v="2"/>
    <n v="3"/>
    <x v="2"/>
    <n v="2"/>
    <x v="1"/>
    <n v="18"/>
    <n v="1"/>
    <n v="2"/>
    <n v="3"/>
    <n v="151.84"/>
    <x v="1"/>
    <x v="0"/>
  </r>
  <r>
    <n v="54884"/>
    <x v="1"/>
    <n v="20"/>
    <x v="0"/>
    <n v="1"/>
    <n v="14"/>
    <s v="Credit Card"/>
    <s v="Male"/>
    <n v="4"/>
    <n v="4"/>
    <x v="4"/>
    <n v="3"/>
    <x v="2"/>
    <n v="8"/>
    <x v="1"/>
    <n v="14"/>
    <n v="2"/>
    <n v="2"/>
    <n v="8"/>
    <n v="233.45"/>
    <x v="2"/>
    <x v="0"/>
  </r>
  <r>
    <n v="54885"/>
    <x v="1"/>
    <n v="1"/>
    <x v="0"/>
    <n v="1"/>
    <n v="24"/>
    <s v="Credit Card"/>
    <s v="Female"/>
    <n v="3"/>
    <n v="5"/>
    <x v="0"/>
    <n v="3"/>
    <x v="2"/>
    <n v="3"/>
    <x v="1"/>
    <n v="16"/>
    <n v="1"/>
    <n v="4"/>
    <n v="3"/>
    <n v="168.77"/>
    <x v="0"/>
    <x v="0"/>
  </r>
  <r>
    <n v="54886"/>
    <x v="0"/>
    <n v="1"/>
    <x v="0"/>
    <n v="1"/>
    <n v="21"/>
    <s v="UPI"/>
    <s v="Male"/>
    <n v="3"/>
    <n v="5"/>
    <x v="2"/>
    <n v="4"/>
    <x v="2"/>
    <n v="3"/>
    <x v="0"/>
    <n v="25"/>
    <n v="2"/>
    <n v="2"/>
    <n v="3"/>
    <n v="162.43"/>
    <x v="0"/>
    <x v="0"/>
  </r>
  <r>
    <n v="54887"/>
    <x v="1"/>
    <n v="5"/>
    <x v="2"/>
    <n v="1"/>
    <n v="7"/>
    <s v="Debit Card"/>
    <s v="Female"/>
    <n v="4"/>
    <n v="4"/>
    <x v="0"/>
    <n v="5"/>
    <x v="2"/>
    <n v="3"/>
    <x v="1"/>
    <n v="13"/>
    <n v="2"/>
    <n v="2"/>
    <n v="4"/>
    <n v="166.48"/>
    <x v="0"/>
    <x v="0"/>
  </r>
  <r>
    <n v="54888"/>
    <x v="1"/>
    <n v="1"/>
    <x v="2"/>
    <n v="1"/>
    <n v="12"/>
    <s v="Debit Card"/>
    <s v="Male"/>
    <n v="4"/>
    <n v="4"/>
    <x v="2"/>
    <n v="1"/>
    <x v="0"/>
    <n v="3"/>
    <x v="1"/>
    <n v="16"/>
    <n v="1"/>
    <n v="2"/>
    <n v="1"/>
    <n v="135.51"/>
    <x v="0"/>
    <x v="1"/>
  </r>
  <r>
    <n v="54889"/>
    <x v="1"/>
    <n v="28"/>
    <x v="0"/>
    <n v="1"/>
    <n v="24"/>
    <s v="Cash on Delivery"/>
    <s v="Female"/>
    <n v="3"/>
    <n v="4"/>
    <x v="4"/>
    <n v="3"/>
    <x v="2"/>
    <n v="10"/>
    <x v="1"/>
    <n v="12"/>
    <n v="1"/>
    <n v="2"/>
    <n v="9"/>
    <n v="232.39"/>
    <x v="3"/>
    <x v="0"/>
  </r>
  <r>
    <n v="54890"/>
    <x v="1"/>
    <n v="9"/>
    <x v="0"/>
    <n v="1"/>
    <n v="32"/>
    <s v="Credit Card"/>
    <s v="Female"/>
    <n v="3"/>
    <n v="4"/>
    <x v="4"/>
    <n v="3"/>
    <x v="2"/>
    <n v="3"/>
    <x v="0"/>
    <n v="12"/>
    <n v="1"/>
    <n v="11"/>
    <n v="3"/>
    <n v="228.88"/>
    <x v="1"/>
    <x v="0"/>
  </r>
  <r>
    <n v="54891"/>
    <x v="1"/>
    <n v="4"/>
    <x v="0"/>
    <n v="1"/>
    <n v="15"/>
    <s v="Debit Card"/>
    <s v="Female"/>
    <n v="4"/>
    <n v="2"/>
    <x v="4"/>
    <n v="5"/>
    <x v="2"/>
    <n v="2"/>
    <x v="0"/>
    <n v="13"/>
    <n v="1"/>
    <n v="2"/>
    <n v="8"/>
    <n v="239.16000000000003"/>
    <x v="0"/>
    <x v="0"/>
  </r>
  <r>
    <n v="54892"/>
    <x v="0"/>
    <n v="1"/>
    <x v="0"/>
    <n v="1"/>
    <n v="18"/>
    <s v="Credit Card"/>
    <s v="Female"/>
    <n v="4"/>
    <n v="5"/>
    <x v="2"/>
    <n v="5"/>
    <x v="0"/>
    <n v="3"/>
    <x v="0"/>
    <n v="16"/>
    <n v="2"/>
    <n v="2"/>
    <n v="1"/>
    <n v="151"/>
    <x v="0"/>
    <x v="0"/>
  </r>
  <r>
    <n v="54893"/>
    <x v="0"/>
    <n v="1"/>
    <x v="2"/>
    <n v="1"/>
    <n v="12"/>
    <s v="Credit Card"/>
    <s v="Female"/>
    <n v="3"/>
    <n v="4"/>
    <x v="2"/>
    <n v="4"/>
    <x v="0"/>
    <n v="2"/>
    <x v="1"/>
    <n v="18"/>
    <n v="1"/>
    <n v="2"/>
    <n v="3"/>
    <n v="149.22"/>
    <x v="0"/>
    <x v="1"/>
  </r>
  <r>
    <n v="54894"/>
    <x v="1"/>
    <n v="1"/>
    <x v="0"/>
    <n v="1"/>
    <n v="9"/>
    <s v="Credit Card"/>
    <s v="Male"/>
    <n v="3"/>
    <n v="2"/>
    <x v="0"/>
    <n v="1"/>
    <x v="2"/>
    <n v="3"/>
    <x v="1"/>
    <n v="13"/>
    <n v="2"/>
    <n v="2"/>
    <n v="4"/>
    <n v="179.72"/>
    <x v="0"/>
    <x v="0"/>
  </r>
  <r>
    <n v="54895"/>
    <x v="1"/>
    <n v="1"/>
    <x v="0"/>
    <n v="1"/>
    <n v="15"/>
    <s v="Debit Card"/>
    <s v="Male"/>
    <n v="4"/>
    <n v="6"/>
    <x v="2"/>
    <n v="5"/>
    <x v="2"/>
    <n v="3"/>
    <x v="1"/>
    <n v="16"/>
    <n v="1"/>
    <n v="2"/>
    <n v="2"/>
    <n v="149.51"/>
    <x v="0"/>
    <x v="1"/>
  </r>
  <r>
    <n v="54896"/>
    <x v="1"/>
    <n v="22"/>
    <x v="0"/>
    <n v="1"/>
    <n v="13"/>
    <s v="Debit Card"/>
    <s v="Male"/>
    <n v="4"/>
    <n v="5"/>
    <x v="0"/>
    <n v="3"/>
    <x v="0"/>
    <n v="4"/>
    <x v="1"/>
    <n v="14"/>
    <n v="1"/>
    <n v="3"/>
    <n v="3"/>
    <n v="167.4"/>
    <x v="2"/>
    <x v="0"/>
  </r>
  <r>
    <n v="54897"/>
    <x v="1"/>
    <n v="22"/>
    <x v="0"/>
    <n v="1"/>
    <n v="11"/>
    <s v="Debit Card"/>
    <s v="Male"/>
    <n v="4"/>
    <n v="5"/>
    <x v="4"/>
    <n v="3"/>
    <x v="0"/>
    <n v="9"/>
    <x v="1"/>
    <n v="15"/>
    <n v="2"/>
    <n v="2"/>
    <n v="9"/>
    <n v="234.99"/>
    <x v="2"/>
    <x v="0"/>
  </r>
  <r>
    <n v="54898"/>
    <x v="1"/>
    <n v="15"/>
    <x v="0"/>
    <n v="1"/>
    <n v="14"/>
    <s v="Credit Card"/>
    <s v="Female"/>
    <n v="3"/>
    <n v="4"/>
    <x v="0"/>
    <n v="3"/>
    <x v="0"/>
    <n v="8"/>
    <x v="1"/>
    <n v="15"/>
    <n v="3"/>
    <n v="3"/>
    <n v="2"/>
    <n v="175.03"/>
    <x v="2"/>
    <x v="0"/>
  </r>
  <r>
    <n v="54899"/>
    <x v="1"/>
    <n v="13"/>
    <x v="0"/>
    <n v="1"/>
    <n v="7"/>
    <s v="Debit Card"/>
    <s v="Female"/>
    <n v="4"/>
    <n v="5"/>
    <x v="5"/>
    <n v="1"/>
    <x v="2"/>
    <n v="3"/>
    <x v="1"/>
    <n v="17"/>
    <n v="10"/>
    <n v="2"/>
    <n v="9"/>
    <n v="252.42000000000002"/>
    <x v="2"/>
    <x v="2"/>
  </r>
  <r>
    <n v="54900"/>
    <x v="1"/>
    <n v="1"/>
    <x v="0"/>
    <n v="1"/>
    <n v="9"/>
    <s v="Debit Card"/>
    <s v="Female"/>
    <n v="3"/>
    <n v="4"/>
    <x v="0"/>
    <n v="1"/>
    <x v="2"/>
    <n v="2"/>
    <x v="1"/>
    <n v="19"/>
    <n v="3"/>
    <n v="3"/>
    <n v="3"/>
    <n v="167.27"/>
    <x v="0"/>
    <x v="0"/>
  </r>
  <r>
    <n v="54901"/>
    <x v="1"/>
    <n v="9"/>
    <x v="0"/>
    <n v="1"/>
    <n v="17"/>
    <s v="UPI"/>
    <s v="Male"/>
    <n v="3"/>
    <n v="4"/>
    <x v="2"/>
    <n v="1"/>
    <x v="2"/>
    <n v="3"/>
    <x v="1"/>
    <n v="21"/>
    <n v="1"/>
    <n v="2"/>
    <n v="3"/>
    <n v="164.17"/>
    <x v="1"/>
    <x v="0"/>
  </r>
  <r>
    <n v="54902"/>
    <x v="1"/>
    <n v="1"/>
    <x v="0"/>
    <n v="3"/>
    <n v="12"/>
    <s v="E wallet"/>
    <s v="Male"/>
    <n v="3"/>
    <n v="4"/>
    <x v="3"/>
    <n v="3"/>
    <x v="2"/>
    <n v="8"/>
    <x v="1"/>
    <n v="15"/>
    <n v="1"/>
    <n v="2"/>
    <n v="1"/>
    <n v="308.02999999999997"/>
    <x v="0"/>
    <x v="2"/>
  </r>
  <r>
    <n v="54903"/>
    <x v="1"/>
    <n v="24"/>
    <x v="1"/>
    <n v="1"/>
    <n v="16"/>
    <s v="Debit Card"/>
    <s v="Male"/>
    <n v="4"/>
    <n v="4"/>
    <x v="2"/>
    <n v="1"/>
    <x v="2"/>
    <n v="6"/>
    <x v="1"/>
    <n v="19"/>
    <n v="2"/>
    <n v="2"/>
    <n v="1"/>
    <n v="148.80000000000001"/>
    <x v="2"/>
    <x v="1"/>
  </r>
  <r>
    <n v="54904"/>
    <x v="1"/>
    <n v="31"/>
    <x v="0"/>
    <n v="1"/>
    <n v="9"/>
    <s v="Debit Card"/>
    <s v="Female"/>
    <n v="4"/>
    <n v="5"/>
    <x v="5"/>
    <n v="1"/>
    <x v="0"/>
    <n v="5"/>
    <x v="0"/>
    <n v="14"/>
    <n v="1"/>
    <n v="5"/>
    <n v="4"/>
    <n v="262.26"/>
    <x v="3"/>
    <x v="2"/>
  </r>
  <r>
    <n v="54905"/>
    <x v="0"/>
    <n v="1"/>
    <x v="0"/>
    <n v="1"/>
    <n v="18"/>
    <s v="Credit Card"/>
    <s v="Female"/>
    <n v="4"/>
    <n v="6"/>
    <x v="0"/>
    <n v="4"/>
    <x v="2"/>
    <n v="7"/>
    <x v="1"/>
    <n v="16"/>
    <n v="2"/>
    <n v="2"/>
    <n v="1"/>
    <n v="172.77"/>
    <x v="0"/>
    <x v="0"/>
  </r>
  <r>
    <n v="54906"/>
    <x v="1"/>
    <n v="29"/>
    <x v="2"/>
    <n v="1"/>
    <n v="25"/>
    <s v="Credit Card"/>
    <s v="Male"/>
    <n v="4"/>
    <n v="4"/>
    <x v="0"/>
    <n v="4"/>
    <x v="2"/>
    <n v="5"/>
    <x v="0"/>
    <n v="15"/>
    <n v="3"/>
    <n v="7"/>
    <n v="8"/>
    <n v="188.85"/>
    <x v="3"/>
    <x v="0"/>
  </r>
  <r>
    <n v="54907"/>
    <x v="1"/>
    <n v="15"/>
    <x v="2"/>
    <n v="1"/>
    <n v="14"/>
    <s v="Debit Card"/>
    <s v="Female"/>
    <n v="3"/>
    <n v="6"/>
    <x v="3"/>
    <n v="3"/>
    <x v="2"/>
    <n v="3"/>
    <x v="1"/>
    <n v="23"/>
    <n v="6"/>
    <n v="6"/>
    <n v="11"/>
    <n v="324.73"/>
    <x v="2"/>
    <x v="2"/>
  </r>
  <r>
    <n v="54908"/>
    <x v="1"/>
    <n v="12"/>
    <x v="0"/>
    <n v="3"/>
    <n v="10"/>
    <s v="Debit Card"/>
    <s v="Male"/>
    <n v="3"/>
    <n v="4"/>
    <x v="0"/>
    <n v="1"/>
    <x v="0"/>
    <n v="10"/>
    <x v="0"/>
    <n v="13"/>
    <n v="2"/>
    <n v="2"/>
    <n v="1"/>
    <n v="193.61"/>
    <x v="1"/>
    <x v="0"/>
  </r>
  <r>
    <n v="54909"/>
    <x v="0"/>
    <n v="1"/>
    <x v="2"/>
    <n v="3"/>
    <n v="36"/>
    <s v="Credit Card"/>
    <s v="Male"/>
    <n v="4"/>
    <n v="6"/>
    <x v="0"/>
    <n v="5"/>
    <x v="0"/>
    <n v="10"/>
    <x v="1"/>
    <n v="19"/>
    <n v="2"/>
    <n v="3"/>
    <n v="3"/>
    <n v="174.69"/>
    <x v="0"/>
    <x v="0"/>
  </r>
  <r>
    <n v="54910"/>
    <x v="0"/>
    <n v="16"/>
    <x v="0"/>
    <n v="3"/>
    <n v="9"/>
    <s v="E wallet"/>
    <s v="Female"/>
    <n v="3"/>
    <n v="6"/>
    <x v="3"/>
    <n v="1"/>
    <x v="2"/>
    <n v="3"/>
    <x v="1"/>
    <n v="16"/>
    <n v="4"/>
    <n v="7"/>
    <n v="10"/>
    <n v="323.45"/>
    <x v="2"/>
    <x v="2"/>
  </r>
  <r>
    <n v="54911"/>
    <x v="1"/>
    <n v="18"/>
    <x v="0"/>
    <n v="3"/>
    <n v="35"/>
    <s v="Credit Card"/>
    <s v="Female"/>
    <n v="3"/>
    <n v="2"/>
    <x v="5"/>
    <n v="1"/>
    <x v="2"/>
    <n v="5"/>
    <x v="0"/>
    <n v="19"/>
    <n v="5"/>
    <n v="2"/>
    <n v="12"/>
    <n v="258.2"/>
    <x v="2"/>
    <x v="2"/>
  </r>
  <r>
    <n v="54912"/>
    <x v="1"/>
    <n v="24"/>
    <x v="2"/>
    <n v="3"/>
    <n v="7"/>
    <s v="Debit Card"/>
    <s v="Female"/>
    <n v="4"/>
    <n v="4"/>
    <x v="0"/>
    <n v="3"/>
    <x v="2"/>
    <n v="2"/>
    <x v="1"/>
    <n v="13"/>
    <n v="1"/>
    <n v="2"/>
    <n v="14"/>
    <n v="188.47"/>
    <x v="2"/>
    <x v="0"/>
  </r>
  <r>
    <n v="54913"/>
    <x v="0"/>
    <n v="1"/>
    <x v="0"/>
    <n v="1"/>
    <n v="23"/>
    <s v="Debit Card"/>
    <s v="Female"/>
    <n v="3"/>
    <n v="2"/>
    <x v="2"/>
    <n v="5"/>
    <x v="0"/>
    <n v="3"/>
    <x v="1"/>
    <n v="17"/>
    <n v="4"/>
    <n v="16"/>
    <n v="15"/>
    <n v="152.43"/>
    <x v="0"/>
    <x v="0"/>
  </r>
  <r>
    <n v="54914"/>
    <x v="1"/>
    <n v="13"/>
    <x v="2"/>
    <n v="1"/>
    <n v="29"/>
    <s v="Credit Card"/>
    <s v="Female"/>
    <n v="3"/>
    <n v="4"/>
    <x v="4"/>
    <n v="5"/>
    <x v="0"/>
    <n v="3"/>
    <x v="0"/>
    <n v="14"/>
    <n v="2"/>
    <n v="2"/>
    <n v="9"/>
    <n v="233.8"/>
    <x v="2"/>
    <x v="0"/>
  </r>
  <r>
    <n v="54915"/>
    <x v="1"/>
    <n v="7"/>
    <x v="2"/>
    <n v="3"/>
    <n v="15"/>
    <s v="Debit Card"/>
    <s v="Female"/>
    <n v="3"/>
    <n v="5"/>
    <x v="2"/>
    <n v="1"/>
    <x v="0"/>
    <n v="2"/>
    <x v="1"/>
    <n v="20"/>
    <n v="1"/>
    <n v="3"/>
    <n v="3"/>
    <n v="148.41999999999999"/>
    <x v="1"/>
    <x v="1"/>
  </r>
  <r>
    <n v="54916"/>
    <x v="1"/>
    <n v="19"/>
    <x v="0"/>
    <n v="3"/>
    <n v="18"/>
    <s v="Debit Card"/>
    <s v="Female"/>
    <n v="3"/>
    <n v="4"/>
    <x v="5"/>
    <n v="1"/>
    <x v="2"/>
    <n v="5"/>
    <x v="1"/>
    <n v="15"/>
    <n v="1"/>
    <n v="2"/>
    <n v="2"/>
    <n v="301.5"/>
    <x v="2"/>
    <x v="2"/>
  </r>
  <r>
    <n v="54917"/>
    <x v="1"/>
    <n v="6"/>
    <x v="2"/>
    <n v="1"/>
    <n v="36"/>
    <s v="Credit Card"/>
    <s v="Female"/>
    <n v="4"/>
    <n v="4"/>
    <x v="2"/>
    <n v="3"/>
    <x v="0"/>
    <n v="11"/>
    <x v="1"/>
    <n v="13"/>
    <n v="7"/>
    <n v="8"/>
    <n v="8"/>
    <n v="165.25"/>
    <x v="0"/>
    <x v="0"/>
  </r>
  <r>
    <n v="54918"/>
    <x v="1"/>
    <n v="8"/>
    <x v="0"/>
    <n v="3"/>
    <n v="7"/>
    <s v="E wallet"/>
    <s v="Male"/>
    <n v="4"/>
    <n v="2"/>
    <x v="0"/>
    <n v="1"/>
    <x v="2"/>
    <n v="2"/>
    <x v="1"/>
    <n v="12"/>
    <n v="1"/>
    <n v="2"/>
    <n v="3"/>
    <n v="222.25"/>
    <x v="1"/>
    <x v="0"/>
  </r>
  <r>
    <n v="54919"/>
    <x v="1"/>
    <n v="31"/>
    <x v="0"/>
    <n v="3"/>
    <n v="7"/>
    <s v="Cash on Delivery"/>
    <s v="Male"/>
    <n v="4"/>
    <n v="4"/>
    <x v="4"/>
    <n v="1"/>
    <x v="2"/>
    <n v="5"/>
    <x v="0"/>
    <n v="15"/>
    <n v="2"/>
    <n v="2"/>
    <n v="5"/>
    <n v="244.04000000000002"/>
    <x v="3"/>
    <x v="0"/>
  </r>
  <r>
    <n v="54920"/>
    <x v="1"/>
    <n v="19"/>
    <x v="1"/>
    <n v="2"/>
    <n v="31"/>
    <s v="Credit Card"/>
    <s v="Male"/>
    <n v="3"/>
    <n v="4"/>
    <x v="2"/>
    <n v="4"/>
    <x v="0"/>
    <n v="3"/>
    <x v="1"/>
    <n v="17"/>
    <n v="1"/>
    <n v="2"/>
    <n v="5"/>
    <n v="146.77000000000001"/>
    <x v="2"/>
    <x v="1"/>
  </r>
  <r>
    <n v="54921"/>
    <x v="1"/>
    <n v="27"/>
    <x v="2"/>
    <n v="3"/>
    <n v="9"/>
    <s v="E wallet"/>
    <s v="Female"/>
    <n v="3"/>
    <n v="5"/>
    <x v="4"/>
    <n v="4"/>
    <x v="2"/>
    <n v="4"/>
    <x v="1"/>
    <n v="13"/>
    <n v="6"/>
    <n v="7"/>
    <n v="13"/>
    <n v="200.25"/>
    <x v="3"/>
    <x v="0"/>
  </r>
  <r>
    <n v="54922"/>
    <x v="0"/>
    <n v="1"/>
    <x v="0"/>
    <n v="1"/>
    <n v="22"/>
    <s v="UPI"/>
    <s v="Male"/>
    <n v="3"/>
    <n v="4"/>
    <x v="0"/>
    <n v="3"/>
    <x v="2"/>
    <n v="9"/>
    <x v="1"/>
    <n v="15"/>
    <n v="1"/>
    <n v="2"/>
    <n v="1"/>
    <n v="173.34"/>
    <x v="0"/>
    <x v="0"/>
  </r>
  <r>
    <n v="54923"/>
    <x v="0"/>
    <n v="1"/>
    <x v="2"/>
    <n v="1"/>
    <n v="9"/>
    <s v="Debit Card"/>
    <s v="Male"/>
    <n v="3"/>
    <n v="4"/>
    <x v="2"/>
    <n v="5"/>
    <x v="2"/>
    <n v="8"/>
    <x v="0"/>
    <n v="15"/>
    <n v="1"/>
    <n v="2"/>
    <n v="3"/>
    <n v="145.41999999999999"/>
    <x v="0"/>
    <x v="1"/>
  </r>
  <r>
    <n v="54924"/>
    <x v="1"/>
    <n v="8"/>
    <x v="1"/>
    <n v="3"/>
    <n v="17"/>
    <s v="Debit Card"/>
    <s v="Female"/>
    <n v="3"/>
    <n v="4"/>
    <x v="2"/>
    <n v="3"/>
    <x v="2"/>
    <n v="3"/>
    <x v="0"/>
    <n v="20"/>
    <n v="1"/>
    <n v="2"/>
    <n v="1"/>
    <n v="147.19999999999999"/>
    <x v="1"/>
    <x v="1"/>
  </r>
  <r>
    <n v="54925"/>
    <x v="1"/>
    <n v="2"/>
    <x v="1"/>
    <n v="3"/>
    <n v="17"/>
    <s v="Credit Card"/>
    <s v="Male"/>
    <n v="4"/>
    <n v="4"/>
    <x v="2"/>
    <n v="4"/>
    <x v="2"/>
    <n v="3"/>
    <x v="1"/>
    <n v="23"/>
    <n v="1"/>
    <n v="2"/>
    <n v="1"/>
    <n v="135.52000000000001"/>
    <x v="0"/>
    <x v="1"/>
  </r>
  <r>
    <n v="54926"/>
    <x v="1"/>
    <n v="12"/>
    <x v="2"/>
    <n v="1"/>
    <n v="10"/>
    <s v="UPI"/>
    <s v="Male"/>
    <n v="3"/>
    <n v="4"/>
    <x v="2"/>
    <n v="3"/>
    <x v="2"/>
    <n v="5"/>
    <x v="1"/>
    <n v="17"/>
    <n v="3"/>
    <n v="3"/>
    <n v="3"/>
    <n v="153.21"/>
    <x v="1"/>
    <x v="0"/>
  </r>
  <r>
    <n v="54927"/>
    <x v="1"/>
    <n v="24"/>
    <x v="0"/>
    <n v="1"/>
    <n v="9"/>
    <s v="Credit Card"/>
    <s v="Male"/>
    <n v="4"/>
    <n v="4"/>
    <x v="3"/>
    <n v="3"/>
    <x v="2"/>
    <n v="4"/>
    <x v="0"/>
    <n v="15"/>
    <n v="5"/>
    <n v="8"/>
    <n v="8"/>
    <n v="317.37"/>
    <x v="2"/>
    <x v="2"/>
  </r>
  <r>
    <n v="54928"/>
    <x v="1"/>
    <n v="11"/>
    <x v="0"/>
    <n v="1"/>
    <n v="10"/>
    <s v="UPI"/>
    <s v="Female"/>
    <n v="3"/>
    <n v="4"/>
    <x v="0"/>
    <n v="4"/>
    <x v="0"/>
    <n v="5"/>
    <x v="1"/>
    <n v="16"/>
    <n v="2"/>
    <n v="2"/>
    <n v="2"/>
    <n v="166.07"/>
    <x v="1"/>
    <x v="0"/>
  </r>
  <r>
    <n v="54929"/>
    <x v="1"/>
    <n v="14"/>
    <x v="0"/>
    <n v="3"/>
    <n v="33"/>
    <s v="E wallet"/>
    <s v="Male"/>
    <n v="4"/>
    <n v="4"/>
    <x v="0"/>
    <n v="5"/>
    <x v="2"/>
    <n v="3"/>
    <x v="1"/>
    <n v="15"/>
    <n v="4"/>
    <n v="8"/>
    <n v="6"/>
    <n v="208.96"/>
    <x v="2"/>
    <x v="0"/>
  </r>
  <r>
    <n v="54930"/>
    <x v="1"/>
    <n v="1"/>
    <x v="2"/>
    <n v="1"/>
    <n v="7"/>
    <s v="Credit Card"/>
    <s v="Female"/>
    <n v="4"/>
    <n v="5"/>
    <x v="2"/>
    <n v="3"/>
    <x v="2"/>
    <n v="3"/>
    <x v="1"/>
    <n v="14"/>
    <n v="1"/>
    <n v="2"/>
    <n v="4"/>
    <n v="145.07"/>
    <x v="0"/>
    <x v="1"/>
  </r>
  <r>
    <n v="54931"/>
    <x v="1"/>
    <n v="20"/>
    <x v="0"/>
    <n v="1"/>
    <n v="7"/>
    <s v="Credit Card"/>
    <s v="Male"/>
    <n v="3"/>
    <n v="4"/>
    <x v="3"/>
    <n v="1"/>
    <x v="2"/>
    <n v="11"/>
    <x v="1"/>
    <n v="15"/>
    <n v="2"/>
    <n v="3"/>
    <n v="3"/>
    <n v="321.27"/>
    <x v="2"/>
    <x v="2"/>
  </r>
  <r>
    <n v="54932"/>
    <x v="1"/>
    <n v="28"/>
    <x v="0"/>
    <n v="3"/>
    <n v="9"/>
    <s v="Debit Card"/>
    <s v="Female"/>
    <n v="3"/>
    <n v="5"/>
    <x v="4"/>
    <n v="3"/>
    <x v="2"/>
    <n v="8"/>
    <x v="1"/>
    <n v="12"/>
    <n v="7"/>
    <n v="2"/>
    <n v="1"/>
    <n v="231.86"/>
    <x v="3"/>
    <x v="0"/>
  </r>
  <r>
    <n v="54933"/>
    <x v="1"/>
    <n v="30"/>
    <x v="2"/>
    <n v="1"/>
    <n v="16"/>
    <s v="Credit Card"/>
    <s v="Female"/>
    <n v="4"/>
    <n v="4"/>
    <x v="2"/>
    <n v="3"/>
    <x v="2"/>
    <n v="4"/>
    <x v="1"/>
    <n v="20"/>
    <n v="2"/>
    <n v="2"/>
    <n v="4"/>
    <n v="154.41999999999999"/>
    <x v="3"/>
    <x v="0"/>
  </r>
  <r>
    <n v="54934"/>
    <x v="1"/>
    <n v="10"/>
    <x v="0"/>
    <n v="1"/>
    <n v="19"/>
    <s v="Credit Card"/>
    <s v="Female"/>
    <n v="3"/>
    <n v="5"/>
    <x v="4"/>
    <n v="1"/>
    <x v="0"/>
    <n v="2"/>
    <x v="1"/>
    <n v="12"/>
    <n v="6"/>
    <n v="8"/>
    <n v="3"/>
    <n v="213.58"/>
    <x v="1"/>
    <x v="0"/>
  </r>
  <r>
    <n v="54935"/>
    <x v="1"/>
    <n v="29"/>
    <x v="2"/>
    <n v="1"/>
    <n v="9"/>
    <s v="Credit Card"/>
    <s v="Male"/>
    <n v="3"/>
    <n v="5"/>
    <x v="5"/>
    <n v="5"/>
    <x v="0"/>
    <n v="9"/>
    <x v="1"/>
    <n v="15"/>
    <n v="3"/>
    <n v="7"/>
    <n v="3"/>
    <n v="292.56"/>
    <x v="3"/>
    <x v="2"/>
  </r>
  <r>
    <n v="54936"/>
    <x v="1"/>
    <n v="17"/>
    <x v="0"/>
    <n v="3"/>
    <n v="32"/>
    <s v="Credit Card"/>
    <s v="Male"/>
    <n v="4"/>
    <n v="5"/>
    <x v="4"/>
    <n v="1"/>
    <x v="2"/>
    <n v="7"/>
    <x v="1"/>
    <n v="14"/>
    <n v="2"/>
    <n v="2"/>
    <n v="1"/>
    <n v="232.98000000000002"/>
    <x v="2"/>
    <x v="0"/>
  </r>
  <r>
    <n v="54937"/>
    <x v="0"/>
    <n v="1"/>
    <x v="2"/>
    <n v="3"/>
    <n v="16"/>
    <s v="E wallet"/>
    <s v="Female"/>
    <n v="3"/>
    <n v="4"/>
    <x v="2"/>
    <n v="1"/>
    <x v="0"/>
    <n v="3"/>
    <x v="0"/>
    <n v="15"/>
    <n v="2"/>
    <n v="2"/>
    <n v="3"/>
    <n v="148.22999999999999"/>
    <x v="0"/>
    <x v="1"/>
  </r>
  <r>
    <n v="54938"/>
    <x v="0"/>
    <n v="1"/>
    <x v="1"/>
    <n v="1"/>
    <n v="17"/>
    <s v="Debit Card"/>
    <s v="Female"/>
    <n v="3"/>
    <n v="5"/>
    <x v="2"/>
    <n v="5"/>
    <x v="0"/>
    <n v="3"/>
    <x v="1"/>
    <n v="14"/>
    <n v="1"/>
    <n v="2"/>
    <n v="1"/>
    <n v="139.16"/>
    <x v="0"/>
    <x v="1"/>
  </r>
  <r>
    <n v="54939"/>
    <x v="1"/>
    <n v="20"/>
    <x v="0"/>
    <n v="1"/>
    <n v="15"/>
    <s v="Debit Card"/>
    <s v="Female"/>
    <n v="4"/>
    <n v="5"/>
    <x v="0"/>
    <n v="5"/>
    <x v="2"/>
    <n v="10"/>
    <x v="0"/>
    <n v="24"/>
    <n v="2"/>
    <n v="2"/>
    <n v="8"/>
    <n v="171.15"/>
    <x v="2"/>
    <x v="0"/>
  </r>
  <r>
    <n v="54940"/>
    <x v="0"/>
    <n v="15"/>
    <x v="0"/>
    <n v="1"/>
    <n v="11"/>
    <s v="Debit Card"/>
    <s v="Male"/>
    <n v="3"/>
    <n v="4"/>
    <x v="2"/>
    <n v="3"/>
    <x v="2"/>
    <n v="11"/>
    <x v="0"/>
    <n v="13"/>
    <n v="1"/>
    <n v="3"/>
    <n v="8"/>
    <n v="149.61000000000001"/>
    <x v="2"/>
    <x v="1"/>
  </r>
  <r>
    <n v="54941"/>
    <x v="0"/>
    <n v="1"/>
    <x v="2"/>
    <n v="1"/>
    <n v="31"/>
    <s v="Cash on Delivery"/>
    <s v="Male"/>
    <n v="4"/>
    <n v="5"/>
    <x v="4"/>
    <n v="5"/>
    <x v="0"/>
    <n v="3"/>
    <x v="1"/>
    <n v="13"/>
    <n v="2"/>
    <n v="2"/>
    <n v="3"/>
    <n v="212.22"/>
    <x v="0"/>
    <x v="0"/>
  </r>
  <r>
    <n v="54942"/>
    <x v="1"/>
    <n v="1"/>
    <x v="0"/>
    <n v="1"/>
    <n v="7"/>
    <s v="Credit Card"/>
    <s v="Male"/>
    <n v="3"/>
    <n v="5"/>
    <x v="2"/>
    <n v="5"/>
    <x v="2"/>
    <n v="3"/>
    <x v="1"/>
    <n v="17"/>
    <n v="2"/>
    <n v="2"/>
    <n v="4"/>
    <n v="164.55"/>
    <x v="0"/>
    <x v="0"/>
  </r>
  <r>
    <n v="54943"/>
    <x v="1"/>
    <n v="4"/>
    <x v="0"/>
    <n v="1"/>
    <n v="27"/>
    <s v="UPI"/>
    <s v="Male"/>
    <n v="3"/>
    <n v="4"/>
    <x v="0"/>
    <n v="5"/>
    <x v="2"/>
    <n v="2"/>
    <x v="1"/>
    <n v="16"/>
    <n v="1"/>
    <n v="2"/>
    <n v="3"/>
    <n v="224.57"/>
    <x v="0"/>
    <x v="0"/>
  </r>
  <r>
    <n v="54944"/>
    <x v="1"/>
    <n v="15"/>
    <x v="0"/>
    <n v="1"/>
    <n v="14"/>
    <s v="COD"/>
    <s v="Female"/>
    <n v="3"/>
    <n v="2"/>
    <x v="2"/>
    <n v="3"/>
    <x v="2"/>
    <n v="3"/>
    <x v="1"/>
    <n v="14"/>
    <n v="1"/>
    <n v="2"/>
    <n v="9"/>
    <n v="158.76"/>
    <x v="2"/>
    <x v="0"/>
  </r>
  <r>
    <n v="54945"/>
    <x v="1"/>
    <n v="12"/>
    <x v="0"/>
    <n v="1"/>
    <n v="24"/>
    <s v="Debit Card"/>
    <s v="Female"/>
    <n v="4"/>
    <n v="5"/>
    <x v="4"/>
    <n v="3"/>
    <x v="2"/>
    <n v="2"/>
    <x v="1"/>
    <n v="19"/>
    <n v="2"/>
    <n v="2"/>
    <n v="3"/>
    <n v="213.23"/>
    <x v="1"/>
    <x v="0"/>
  </r>
  <r>
    <n v="54946"/>
    <x v="1"/>
    <n v="14"/>
    <x v="0"/>
    <n v="1"/>
    <n v="27"/>
    <s v="Cash on Delivery"/>
    <s v="Male"/>
    <n v="4"/>
    <n v="4"/>
    <x v="4"/>
    <n v="1"/>
    <x v="2"/>
    <n v="6"/>
    <x v="1"/>
    <n v="21"/>
    <n v="4"/>
    <n v="12"/>
    <n v="3"/>
    <n v="228.22"/>
    <x v="2"/>
    <x v="0"/>
  </r>
  <r>
    <n v="54947"/>
    <x v="1"/>
    <n v="1"/>
    <x v="2"/>
    <n v="1"/>
    <n v="15"/>
    <s v="Debit Card"/>
    <s v="Male"/>
    <n v="3"/>
    <n v="6"/>
    <x v="2"/>
    <n v="3"/>
    <x v="2"/>
    <n v="3"/>
    <x v="1"/>
    <n v="20"/>
    <n v="2"/>
    <n v="2"/>
    <n v="3"/>
    <n v="171.21"/>
    <x v="0"/>
    <x v="0"/>
  </r>
  <r>
    <n v="54948"/>
    <x v="1"/>
    <n v="29"/>
    <x v="2"/>
    <n v="1"/>
    <n v="9"/>
    <s v="Debit Card"/>
    <s v="Male"/>
    <n v="4"/>
    <n v="4"/>
    <x v="4"/>
    <n v="4"/>
    <x v="2"/>
    <n v="5"/>
    <x v="1"/>
    <n v="19"/>
    <n v="1"/>
    <n v="2"/>
    <n v="3"/>
    <n v="234.76"/>
    <x v="3"/>
    <x v="0"/>
  </r>
  <r>
    <n v="54949"/>
    <x v="1"/>
    <n v="2"/>
    <x v="0"/>
    <n v="1"/>
    <n v="17"/>
    <s v="UPI"/>
    <s v="Female"/>
    <n v="3"/>
    <n v="4"/>
    <x v="0"/>
    <n v="3"/>
    <x v="0"/>
    <n v="5"/>
    <x v="1"/>
    <n v="14"/>
    <n v="1"/>
    <n v="2"/>
    <n v="8"/>
    <n v="161.6"/>
    <x v="0"/>
    <x v="0"/>
  </r>
  <r>
    <n v="54950"/>
    <x v="0"/>
    <n v="8"/>
    <x v="0"/>
    <n v="2"/>
    <n v="7"/>
    <s v="Credit Card"/>
    <s v="Male"/>
    <n v="4"/>
    <n v="5"/>
    <x v="4"/>
    <n v="5"/>
    <x v="2"/>
    <n v="11"/>
    <x v="1"/>
    <n v="15"/>
    <n v="3"/>
    <n v="4"/>
    <n v="3"/>
    <n v="229.82"/>
    <x v="1"/>
    <x v="0"/>
  </r>
  <r>
    <n v="54951"/>
    <x v="1"/>
    <n v="7"/>
    <x v="0"/>
    <n v="1"/>
    <n v="12"/>
    <s v="Debit Card"/>
    <s v="Male"/>
    <n v="3"/>
    <n v="5"/>
    <x v="4"/>
    <n v="1"/>
    <x v="2"/>
    <n v="6"/>
    <x v="1"/>
    <n v="16"/>
    <n v="2"/>
    <n v="2"/>
    <n v="3"/>
    <n v="196.19"/>
    <x v="1"/>
    <x v="0"/>
  </r>
  <r>
    <n v="54952"/>
    <x v="0"/>
    <n v="1"/>
    <x v="0"/>
    <n v="3"/>
    <n v="11"/>
    <s v="Cash on Delivery"/>
    <s v="Male"/>
    <n v="3"/>
    <n v="4"/>
    <x v="4"/>
    <n v="5"/>
    <x v="0"/>
    <n v="2"/>
    <x v="0"/>
    <n v="23"/>
    <n v="3"/>
    <n v="5"/>
    <n v="3"/>
    <n v="220.82"/>
    <x v="0"/>
    <x v="0"/>
  </r>
  <r>
    <n v="54953"/>
    <x v="0"/>
    <n v="1"/>
    <x v="2"/>
    <n v="1"/>
    <n v="36"/>
    <s v="Credit Card"/>
    <s v="Female"/>
    <n v="3"/>
    <n v="5"/>
    <x v="0"/>
    <n v="3"/>
    <x v="0"/>
    <n v="3"/>
    <x v="1"/>
    <n v="23"/>
    <n v="3"/>
    <n v="4"/>
    <n v="9"/>
    <n v="170.08"/>
    <x v="0"/>
    <x v="0"/>
  </r>
  <r>
    <n v="54954"/>
    <x v="1"/>
    <n v="2"/>
    <x v="1"/>
    <n v="1"/>
    <n v="22"/>
    <s v="Debit Card"/>
    <s v="Male"/>
    <n v="3"/>
    <n v="4"/>
    <x v="2"/>
    <n v="3"/>
    <x v="2"/>
    <n v="3"/>
    <x v="1"/>
    <n v="17"/>
    <n v="1"/>
    <n v="3"/>
    <n v="3"/>
    <n v="147.07"/>
    <x v="0"/>
    <x v="1"/>
  </r>
  <r>
    <n v="54955"/>
    <x v="1"/>
    <n v="8"/>
    <x v="2"/>
    <n v="1"/>
    <n v="10"/>
    <s v="Debit Card"/>
    <s v="Male"/>
    <n v="3"/>
    <n v="4"/>
    <x v="0"/>
    <n v="1"/>
    <x v="0"/>
    <n v="2"/>
    <x v="1"/>
    <n v="18"/>
    <n v="2"/>
    <n v="2"/>
    <n v="5"/>
    <n v="202.56"/>
    <x v="1"/>
    <x v="0"/>
  </r>
  <r>
    <n v="54956"/>
    <x v="1"/>
    <n v="11"/>
    <x v="0"/>
    <n v="3"/>
    <n v="17"/>
    <s v="Debit Card"/>
    <s v="Female"/>
    <n v="3"/>
    <n v="5"/>
    <x v="0"/>
    <n v="1"/>
    <x v="2"/>
    <n v="4"/>
    <x v="0"/>
    <n v="15"/>
    <n v="2"/>
    <n v="2"/>
    <n v="1"/>
    <n v="191.94"/>
    <x v="1"/>
    <x v="0"/>
  </r>
  <r>
    <n v="54957"/>
    <x v="0"/>
    <n v="1"/>
    <x v="0"/>
    <n v="1"/>
    <n v="11"/>
    <s v="COD"/>
    <s v="Male"/>
    <n v="3"/>
    <n v="4"/>
    <x v="2"/>
    <n v="1"/>
    <x v="2"/>
    <n v="3"/>
    <x v="0"/>
    <n v="16"/>
    <n v="5"/>
    <n v="6"/>
    <n v="7"/>
    <n v="161.91"/>
    <x v="0"/>
    <x v="0"/>
  </r>
  <r>
    <n v="54958"/>
    <x v="0"/>
    <n v="1"/>
    <x v="1"/>
    <n v="1"/>
    <n v="28"/>
    <s v="Credit Card"/>
    <s v="Male"/>
    <n v="3"/>
    <n v="4"/>
    <x v="2"/>
    <n v="3"/>
    <x v="2"/>
    <n v="3"/>
    <x v="1"/>
    <n v="21"/>
    <n v="2"/>
    <n v="2"/>
    <n v="1"/>
    <n v="148.77000000000001"/>
    <x v="0"/>
    <x v="1"/>
  </r>
  <r>
    <n v="54959"/>
    <x v="0"/>
    <n v="1"/>
    <x v="1"/>
    <n v="1"/>
    <n v="32"/>
    <s v="Credit Card"/>
    <s v="Male"/>
    <n v="3"/>
    <n v="5"/>
    <x v="2"/>
    <n v="4"/>
    <x v="0"/>
    <n v="6"/>
    <x v="0"/>
    <n v="21"/>
    <n v="2"/>
    <n v="3"/>
    <n v="3"/>
    <n v="148.13"/>
    <x v="0"/>
    <x v="1"/>
  </r>
  <r>
    <n v="54960"/>
    <x v="1"/>
    <n v="16"/>
    <x v="0"/>
    <n v="1"/>
    <n v="9"/>
    <s v="Credit Card"/>
    <s v="Male"/>
    <n v="3"/>
    <n v="4"/>
    <x v="5"/>
    <n v="5"/>
    <x v="2"/>
    <n v="2"/>
    <x v="1"/>
    <n v="15"/>
    <n v="6"/>
    <n v="14"/>
    <n v="8"/>
    <n v="301.64999999999998"/>
    <x v="2"/>
    <x v="2"/>
  </r>
  <r>
    <n v="54961"/>
    <x v="0"/>
    <n v="1"/>
    <x v="2"/>
    <n v="1"/>
    <n v="7"/>
    <s v="Credit Card"/>
    <s v="Male"/>
    <n v="3"/>
    <n v="5"/>
    <x v="2"/>
    <n v="4"/>
    <x v="2"/>
    <n v="3"/>
    <x v="1"/>
    <n v="16"/>
    <n v="2"/>
    <n v="2"/>
    <n v="1"/>
    <n v="150.96"/>
    <x v="0"/>
    <x v="0"/>
  </r>
  <r>
    <n v="54962"/>
    <x v="0"/>
    <n v="14"/>
    <x v="2"/>
    <n v="3"/>
    <n v="7"/>
    <s v="UPI"/>
    <s v="Male"/>
    <n v="3"/>
    <n v="4"/>
    <x v="0"/>
    <n v="3"/>
    <x v="0"/>
    <n v="5"/>
    <x v="0"/>
    <n v="15"/>
    <n v="2"/>
    <n v="2"/>
    <n v="1"/>
    <n v="172.28"/>
    <x v="2"/>
    <x v="0"/>
  </r>
  <r>
    <n v="54963"/>
    <x v="1"/>
    <n v="7"/>
    <x v="2"/>
    <n v="3"/>
    <n v="14"/>
    <s v="Debit Card"/>
    <s v="Female"/>
    <n v="2"/>
    <n v="4"/>
    <x v="0"/>
    <n v="4"/>
    <x v="2"/>
    <n v="2"/>
    <x v="1"/>
    <n v="18"/>
    <n v="1"/>
    <n v="2"/>
    <n v="3"/>
    <n v="168.02"/>
    <x v="1"/>
    <x v="0"/>
  </r>
  <r>
    <n v="54964"/>
    <x v="1"/>
    <n v="8"/>
    <x v="2"/>
    <n v="1"/>
    <n v="10"/>
    <s v="Debit Card"/>
    <s v="Male"/>
    <n v="3"/>
    <n v="5"/>
    <x v="2"/>
    <n v="1"/>
    <x v="2"/>
    <n v="5"/>
    <x v="1"/>
    <n v="18"/>
    <n v="1"/>
    <n v="2"/>
    <n v="1"/>
    <n v="154.79"/>
    <x v="1"/>
    <x v="0"/>
  </r>
  <r>
    <n v="54965"/>
    <x v="1"/>
    <n v="22"/>
    <x v="2"/>
    <n v="1"/>
    <n v="7"/>
    <s v="Credit Card"/>
    <s v="Male"/>
    <n v="3"/>
    <n v="2"/>
    <x v="5"/>
    <n v="1"/>
    <x v="0"/>
    <n v="4"/>
    <x v="1"/>
    <n v="15"/>
    <n v="1"/>
    <n v="3"/>
    <n v="2"/>
    <n v="293.85000000000002"/>
    <x v="2"/>
    <x v="2"/>
  </r>
  <r>
    <n v="54966"/>
    <x v="1"/>
    <n v="19"/>
    <x v="2"/>
    <n v="3"/>
    <n v="16"/>
    <s v="Debit Card"/>
    <s v="Female"/>
    <n v="4"/>
    <n v="5"/>
    <x v="0"/>
    <n v="3"/>
    <x v="2"/>
    <n v="3"/>
    <x v="1"/>
    <n v="14"/>
    <n v="5"/>
    <n v="5"/>
    <n v="13"/>
    <n v="180.93"/>
    <x v="2"/>
    <x v="0"/>
  </r>
  <r>
    <n v="54967"/>
    <x v="1"/>
    <n v="26"/>
    <x v="0"/>
    <n v="1"/>
    <n v="6"/>
    <s v="Debit Card"/>
    <s v="Male"/>
    <n v="3"/>
    <n v="4"/>
    <x v="4"/>
    <n v="4"/>
    <x v="0"/>
    <n v="9"/>
    <x v="1"/>
    <n v="20"/>
    <n v="3"/>
    <n v="5"/>
    <n v="3"/>
    <n v="229.45"/>
    <x v="3"/>
    <x v="0"/>
  </r>
  <r>
    <n v="54968"/>
    <x v="1"/>
    <n v="12"/>
    <x v="0"/>
    <n v="3"/>
    <n v="17"/>
    <s v="E wallet"/>
    <s v="Male"/>
    <n v="4"/>
    <n v="5"/>
    <x v="4"/>
    <n v="3"/>
    <x v="2"/>
    <n v="2"/>
    <x v="0"/>
    <n v="15"/>
    <n v="2"/>
    <n v="3"/>
    <n v="3"/>
    <n v="212.4"/>
    <x v="1"/>
    <x v="0"/>
  </r>
  <r>
    <n v="54969"/>
    <x v="1"/>
    <n v="3"/>
    <x v="0"/>
    <n v="1"/>
    <n v="35"/>
    <s v="Debit Card"/>
    <s v="Female"/>
    <n v="4"/>
    <n v="4"/>
    <x v="2"/>
    <n v="1"/>
    <x v="2"/>
    <n v="6"/>
    <x v="1"/>
    <n v="23"/>
    <n v="2"/>
    <n v="2"/>
    <n v="8"/>
    <n v="150.13999999999999"/>
    <x v="0"/>
    <x v="0"/>
  </r>
  <r>
    <n v="54970"/>
    <x v="1"/>
    <n v="2"/>
    <x v="0"/>
    <n v="1"/>
    <n v="10"/>
    <s v="Credit Card"/>
    <s v="Female"/>
    <n v="4"/>
    <n v="4"/>
    <x v="4"/>
    <n v="4"/>
    <x v="2"/>
    <n v="2"/>
    <x v="1"/>
    <n v="18"/>
    <n v="1"/>
    <n v="2"/>
    <n v="8"/>
    <n v="201.55"/>
    <x v="0"/>
    <x v="0"/>
  </r>
  <r>
    <n v="54971"/>
    <x v="1"/>
    <n v="20"/>
    <x v="0"/>
    <n v="3"/>
    <n v="10"/>
    <s v="E wallet"/>
    <s v="Male"/>
    <n v="3"/>
    <n v="4"/>
    <x v="5"/>
    <n v="3"/>
    <x v="2"/>
    <n v="5"/>
    <x v="1"/>
    <n v="15"/>
    <n v="5"/>
    <n v="5"/>
    <n v="10"/>
    <n v="299.64999999999998"/>
    <x v="2"/>
    <x v="2"/>
  </r>
  <r>
    <n v="54972"/>
    <x v="1"/>
    <n v="12"/>
    <x v="0"/>
    <n v="3"/>
    <n v="9"/>
    <s v="E wallet"/>
    <s v="Male"/>
    <n v="3"/>
    <n v="4"/>
    <x v="4"/>
    <n v="4"/>
    <x v="0"/>
    <n v="9"/>
    <x v="1"/>
    <n v="17"/>
    <n v="2"/>
    <n v="2"/>
    <n v="1"/>
    <n v="198.51"/>
    <x v="1"/>
    <x v="0"/>
  </r>
  <r>
    <n v="54973"/>
    <x v="1"/>
    <n v="17"/>
    <x v="2"/>
    <n v="1"/>
    <n v="34"/>
    <s v="Debit Card"/>
    <s v="Female"/>
    <n v="3"/>
    <n v="4"/>
    <x v="4"/>
    <n v="5"/>
    <x v="2"/>
    <n v="10"/>
    <x v="1"/>
    <n v="12"/>
    <n v="2"/>
    <n v="2"/>
    <n v="2"/>
    <n v="233.2"/>
    <x v="2"/>
    <x v="0"/>
  </r>
  <r>
    <n v="54974"/>
    <x v="0"/>
    <n v="3"/>
    <x v="2"/>
    <n v="1"/>
    <n v="9"/>
    <s v="Debit Card"/>
    <s v="Male"/>
    <n v="3"/>
    <n v="4"/>
    <x v="5"/>
    <n v="1"/>
    <x v="2"/>
    <n v="9"/>
    <x v="1"/>
    <n v="12"/>
    <n v="11"/>
    <n v="2"/>
    <n v="6"/>
    <n v="246.69"/>
    <x v="0"/>
    <x v="0"/>
  </r>
  <r>
    <n v="54975"/>
    <x v="1"/>
    <n v="14"/>
    <x v="0"/>
    <n v="1"/>
    <n v="21"/>
    <s v="Credit Card"/>
    <s v="Male"/>
    <n v="3"/>
    <n v="5"/>
    <x v="3"/>
    <n v="3"/>
    <x v="0"/>
    <n v="3"/>
    <x v="1"/>
    <n v="15"/>
    <n v="4"/>
    <n v="5"/>
    <n v="10"/>
    <n v="321.26"/>
    <x v="2"/>
    <x v="2"/>
  </r>
  <r>
    <n v="54976"/>
    <x v="1"/>
    <n v="1"/>
    <x v="1"/>
    <n v="1"/>
    <n v="7"/>
    <s v="COD"/>
    <s v="Female"/>
    <n v="4"/>
    <n v="5"/>
    <x v="2"/>
    <n v="4"/>
    <x v="0"/>
    <n v="3"/>
    <x v="0"/>
    <n v="12"/>
    <n v="2"/>
    <n v="3"/>
    <n v="3"/>
    <n v="145.69999999999999"/>
    <x v="0"/>
    <x v="1"/>
  </r>
  <r>
    <n v="54977"/>
    <x v="1"/>
    <n v="13"/>
    <x v="2"/>
    <n v="1"/>
    <n v="16"/>
    <s v="Debit Card"/>
    <s v="Male"/>
    <n v="4"/>
    <n v="4"/>
    <x v="0"/>
    <n v="4"/>
    <x v="0"/>
    <n v="11"/>
    <x v="1"/>
    <n v="16"/>
    <n v="2"/>
    <n v="2"/>
    <n v="4"/>
    <n v="192.82"/>
    <x v="2"/>
    <x v="0"/>
  </r>
  <r>
    <n v="54978"/>
    <x v="1"/>
    <n v="10"/>
    <x v="2"/>
    <n v="1"/>
    <n v="25"/>
    <s v="Debit Card"/>
    <s v="Male"/>
    <n v="4"/>
    <n v="4"/>
    <x v="0"/>
    <n v="1"/>
    <x v="0"/>
    <n v="4"/>
    <x v="1"/>
    <n v="21"/>
    <n v="1"/>
    <n v="2"/>
    <n v="10"/>
    <n v="202.79"/>
    <x v="1"/>
    <x v="0"/>
  </r>
  <r>
    <n v="54979"/>
    <x v="1"/>
    <n v="5"/>
    <x v="2"/>
    <n v="3"/>
    <n v="27"/>
    <s v="Debit Card"/>
    <s v="Male"/>
    <n v="4"/>
    <n v="2"/>
    <x v="2"/>
    <n v="1"/>
    <x v="2"/>
    <n v="2"/>
    <x v="1"/>
    <n v="13"/>
    <n v="3"/>
    <n v="3"/>
    <n v="3"/>
    <n v="152.91"/>
    <x v="0"/>
    <x v="0"/>
  </r>
  <r>
    <n v="54980"/>
    <x v="1"/>
    <n v="2"/>
    <x v="0"/>
    <n v="1"/>
    <n v="9"/>
    <s v="Debit Card"/>
    <s v="Male"/>
    <n v="4"/>
    <n v="5"/>
    <x v="2"/>
    <n v="4"/>
    <x v="2"/>
    <n v="2"/>
    <x v="1"/>
    <n v="18"/>
    <n v="1"/>
    <n v="2"/>
    <n v="5"/>
    <n v="157.01"/>
    <x v="0"/>
    <x v="0"/>
  </r>
  <r>
    <n v="54981"/>
    <x v="1"/>
    <n v="9"/>
    <x v="2"/>
    <n v="3"/>
    <n v="18"/>
    <s v="E wallet"/>
    <s v="Male"/>
    <n v="3"/>
    <n v="4"/>
    <x v="0"/>
    <n v="1"/>
    <x v="2"/>
    <n v="3"/>
    <x v="1"/>
    <n v="12"/>
    <n v="2"/>
    <n v="2"/>
    <n v="3"/>
    <n v="174.68"/>
    <x v="1"/>
    <x v="0"/>
  </r>
  <r>
    <n v="54982"/>
    <x v="1"/>
    <n v="23"/>
    <x v="0"/>
    <n v="3"/>
    <n v="15"/>
    <s v="Cash on Delivery"/>
    <s v="Male"/>
    <n v="3"/>
    <n v="5"/>
    <x v="5"/>
    <n v="4"/>
    <x v="2"/>
    <n v="8"/>
    <x v="1"/>
    <n v="18"/>
    <n v="2"/>
    <n v="2"/>
    <n v="4"/>
    <n v="256.2"/>
    <x v="2"/>
    <x v="2"/>
  </r>
  <r>
    <n v="54983"/>
    <x v="1"/>
    <n v="8"/>
    <x v="2"/>
    <n v="1"/>
    <n v="9"/>
    <s v="Debit Card"/>
    <s v="Male"/>
    <n v="4"/>
    <n v="4"/>
    <x v="0"/>
    <n v="3"/>
    <x v="0"/>
    <n v="4"/>
    <x v="1"/>
    <n v="12"/>
    <n v="2"/>
    <n v="2"/>
    <n v="3"/>
    <n v="165.33"/>
    <x v="1"/>
    <x v="0"/>
  </r>
  <r>
    <n v="54984"/>
    <x v="1"/>
    <n v="3"/>
    <x v="2"/>
    <n v="1"/>
    <n v="17"/>
    <s v="Debit Card"/>
    <s v="Female"/>
    <n v="4"/>
    <n v="4"/>
    <x v="2"/>
    <n v="4"/>
    <x v="2"/>
    <n v="2"/>
    <x v="1"/>
    <n v="15"/>
    <n v="1"/>
    <n v="2"/>
    <n v="2"/>
    <n v="157.91"/>
    <x v="0"/>
    <x v="0"/>
  </r>
  <r>
    <n v="54985"/>
    <x v="1"/>
    <n v="16"/>
    <x v="0"/>
    <n v="1"/>
    <n v="36"/>
    <s v="Credit Card"/>
    <s v="Male"/>
    <n v="3"/>
    <n v="6"/>
    <x v="0"/>
    <n v="1"/>
    <x v="0"/>
    <n v="6"/>
    <x v="1"/>
    <n v="20"/>
    <n v="2"/>
    <n v="2"/>
    <n v="1"/>
    <n v="167.72"/>
    <x v="2"/>
    <x v="0"/>
  </r>
  <r>
    <n v="54986"/>
    <x v="1"/>
    <n v="3"/>
    <x v="0"/>
    <n v="1"/>
    <n v="15"/>
    <s v="Credit Card"/>
    <s v="Male"/>
    <n v="4"/>
    <n v="5"/>
    <x v="0"/>
    <n v="1"/>
    <x v="2"/>
    <n v="3"/>
    <x v="0"/>
    <n v="16"/>
    <n v="2"/>
    <n v="2"/>
    <n v="3"/>
    <n v="175.56"/>
    <x v="0"/>
    <x v="0"/>
  </r>
  <r>
    <n v="54987"/>
    <x v="1"/>
    <n v="12"/>
    <x v="0"/>
    <n v="2"/>
    <n v="7"/>
    <s v="UPI"/>
    <s v="Male"/>
    <n v="3"/>
    <n v="2"/>
    <x v="2"/>
    <n v="3"/>
    <x v="2"/>
    <n v="3"/>
    <x v="1"/>
    <n v="14"/>
    <n v="4"/>
    <n v="6"/>
    <n v="1"/>
    <n v="153.44"/>
    <x v="1"/>
    <x v="0"/>
  </r>
  <r>
    <n v="54988"/>
    <x v="1"/>
    <n v="2"/>
    <x v="2"/>
    <n v="1"/>
    <n v="13"/>
    <s v="Debit Card"/>
    <s v="Male"/>
    <n v="3"/>
    <n v="5"/>
    <x v="2"/>
    <n v="3"/>
    <x v="2"/>
    <n v="3"/>
    <x v="0"/>
    <n v="15"/>
    <n v="2"/>
    <n v="2"/>
    <n v="3"/>
    <n v="152.03"/>
    <x v="0"/>
    <x v="0"/>
  </r>
  <r>
    <n v="54989"/>
    <x v="0"/>
    <n v="1"/>
    <x v="2"/>
    <n v="1"/>
    <n v="15"/>
    <s v="Credit Card"/>
    <s v="Male"/>
    <n v="4"/>
    <n v="4"/>
    <x v="2"/>
    <n v="3"/>
    <x v="0"/>
    <n v="3"/>
    <x v="1"/>
    <n v="13"/>
    <n v="2"/>
    <n v="2"/>
    <n v="1"/>
    <n v="144.04"/>
    <x v="0"/>
    <x v="1"/>
  </r>
  <r>
    <n v="54990"/>
    <x v="0"/>
    <n v="1"/>
    <x v="0"/>
    <n v="3"/>
    <n v="16"/>
    <s v="E wallet"/>
    <s v="Female"/>
    <n v="4"/>
    <n v="4"/>
    <x v="0"/>
    <n v="5"/>
    <x v="0"/>
    <n v="5"/>
    <x v="0"/>
    <n v="18"/>
    <n v="1"/>
    <n v="2"/>
    <n v="4"/>
    <n v="207.24"/>
    <x v="0"/>
    <x v="0"/>
  </r>
  <r>
    <n v="54991"/>
    <x v="1"/>
    <n v="15"/>
    <x v="0"/>
    <n v="1"/>
    <n v="19"/>
    <s v="Debit Card"/>
    <s v="Male"/>
    <n v="3"/>
    <n v="4"/>
    <x v="2"/>
    <n v="1"/>
    <x v="2"/>
    <n v="5"/>
    <x v="0"/>
    <n v="12"/>
    <n v="2"/>
    <n v="2"/>
    <n v="1"/>
    <n v="172.66"/>
    <x v="2"/>
    <x v="0"/>
  </r>
  <r>
    <n v="54992"/>
    <x v="0"/>
    <n v="1"/>
    <x v="2"/>
    <n v="1"/>
    <n v="22"/>
    <s v="Credit Card"/>
    <s v="Male"/>
    <n v="4"/>
    <n v="4"/>
    <x v="2"/>
    <n v="3"/>
    <x v="2"/>
    <n v="3"/>
    <x v="1"/>
    <n v="13"/>
    <n v="2"/>
    <n v="3"/>
    <n v="3"/>
    <n v="151.1"/>
    <x v="0"/>
    <x v="0"/>
  </r>
  <r>
    <n v="54993"/>
    <x v="1"/>
    <n v="11"/>
    <x v="0"/>
    <n v="1"/>
    <n v="32"/>
    <s v="Credit Card"/>
    <s v="Female"/>
    <n v="3"/>
    <n v="5"/>
    <x v="0"/>
    <n v="1"/>
    <x v="2"/>
    <n v="9"/>
    <x v="1"/>
    <n v="14"/>
    <n v="2"/>
    <n v="2"/>
    <n v="4"/>
    <n v="182.31"/>
    <x v="1"/>
    <x v="0"/>
  </r>
  <r>
    <n v="54994"/>
    <x v="1"/>
    <n v="1"/>
    <x v="0"/>
    <n v="1"/>
    <n v="13"/>
    <s v="Debit Card"/>
    <s v="Male"/>
    <n v="3"/>
    <n v="5"/>
    <x v="2"/>
    <n v="3"/>
    <x v="2"/>
    <n v="3"/>
    <x v="1"/>
    <n v="14"/>
    <n v="2"/>
    <n v="3"/>
    <n v="3"/>
    <n v="150.38999999999999"/>
    <x v="0"/>
    <x v="0"/>
  </r>
  <r>
    <n v="54995"/>
    <x v="1"/>
    <n v="8"/>
    <x v="0"/>
    <n v="3"/>
    <n v="16"/>
    <s v="Debit Card"/>
    <s v="Female"/>
    <n v="4"/>
    <n v="4"/>
    <x v="0"/>
    <n v="3"/>
    <x v="2"/>
    <n v="3"/>
    <x v="1"/>
    <n v="21"/>
    <n v="1"/>
    <n v="2"/>
    <n v="4"/>
    <n v="182.14"/>
    <x v="1"/>
    <x v="0"/>
  </r>
  <r>
    <n v="54996"/>
    <x v="1"/>
    <n v="9"/>
    <x v="0"/>
    <n v="2"/>
    <n v="15"/>
    <s v="COD"/>
    <s v="Male"/>
    <n v="4"/>
    <n v="4"/>
    <x v="2"/>
    <n v="3"/>
    <x v="0"/>
    <n v="3"/>
    <x v="1"/>
    <n v="18"/>
    <n v="1"/>
    <n v="2"/>
    <n v="5"/>
    <n v="168.23"/>
    <x v="1"/>
    <x v="0"/>
  </r>
  <r>
    <n v="54997"/>
    <x v="0"/>
    <n v="1"/>
    <x v="0"/>
    <n v="3"/>
    <n v="30"/>
    <s v="Debit Card"/>
    <s v="Female"/>
    <n v="3"/>
    <n v="5"/>
    <x v="4"/>
    <n v="5"/>
    <x v="2"/>
    <n v="3"/>
    <x v="1"/>
    <n v="14"/>
    <n v="2"/>
    <n v="4"/>
    <n v="11"/>
    <n v="198.36"/>
    <x v="0"/>
    <x v="0"/>
  </r>
  <r>
    <n v="54998"/>
    <x v="1"/>
    <n v="14"/>
    <x v="2"/>
    <n v="1"/>
    <n v="16"/>
    <s v="Credit Card"/>
    <s v="Female"/>
    <n v="3"/>
    <n v="4"/>
    <x v="4"/>
    <n v="3"/>
    <x v="0"/>
    <n v="11"/>
    <x v="1"/>
    <n v="18"/>
    <n v="2"/>
    <n v="2"/>
    <n v="14"/>
    <n v="259.99"/>
    <x v="2"/>
    <x v="2"/>
  </r>
  <r>
    <n v="54999"/>
    <x v="0"/>
    <n v="6"/>
    <x v="2"/>
    <n v="3"/>
    <n v="19"/>
    <s v="Debit Card"/>
    <s v="Male"/>
    <n v="3"/>
    <n v="4"/>
    <x v="5"/>
    <n v="5"/>
    <x v="0"/>
    <n v="2"/>
    <x v="0"/>
    <n v="13"/>
    <n v="1"/>
    <n v="14"/>
    <n v="15"/>
    <n v="262.58"/>
    <x v="0"/>
    <x v="2"/>
  </r>
  <r>
    <n v="55000"/>
    <x v="1"/>
    <n v="16"/>
    <x v="0"/>
    <n v="3"/>
    <n v="11"/>
    <s v="E wallet"/>
    <s v="Male"/>
    <n v="3"/>
    <n v="4"/>
    <x v="0"/>
    <n v="5"/>
    <x v="0"/>
    <n v="9"/>
    <x v="1"/>
    <n v="14"/>
    <n v="2"/>
    <n v="2"/>
    <n v="6"/>
    <n v="176.55"/>
    <x v="2"/>
    <x v="0"/>
  </r>
  <r>
    <n v="55001"/>
    <x v="1"/>
    <n v="9"/>
    <x v="1"/>
    <n v="1"/>
    <n v="7"/>
    <s v="Credit Card"/>
    <s v="Male"/>
    <n v="3"/>
    <n v="5"/>
    <x v="2"/>
    <n v="3"/>
    <x v="2"/>
    <n v="8"/>
    <x v="1"/>
    <n v="13"/>
    <n v="2"/>
    <n v="2"/>
    <n v="8"/>
    <n v="147.58000000000001"/>
    <x v="1"/>
    <x v="1"/>
  </r>
  <r>
    <n v="55002"/>
    <x v="1"/>
    <n v="1"/>
    <x v="0"/>
    <n v="1"/>
    <n v="31"/>
    <s v="Credit Card"/>
    <s v="Male"/>
    <n v="3"/>
    <n v="4"/>
    <x v="2"/>
    <n v="4"/>
    <x v="0"/>
    <n v="10"/>
    <x v="1"/>
    <n v="23"/>
    <n v="1"/>
    <n v="2"/>
    <n v="3"/>
    <n v="160.97"/>
    <x v="0"/>
    <x v="0"/>
  </r>
  <r>
    <n v="55003"/>
    <x v="0"/>
    <n v="1"/>
    <x v="0"/>
    <n v="1"/>
    <n v="19"/>
    <s v="Debit Card"/>
    <s v="Female"/>
    <n v="4"/>
    <n v="4"/>
    <x v="2"/>
    <n v="1"/>
    <x v="2"/>
    <n v="3"/>
    <x v="0"/>
    <n v="12"/>
    <n v="2"/>
    <n v="2"/>
    <n v="1"/>
    <n v="150.15"/>
    <x v="0"/>
    <x v="0"/>
  </r>
  <r>
    <n v="55004"/>
    <x v="1"/>
    <n v="1"/>
    <x v="0"/>
    <n v="1"/>
    <n v="10"/>
    <s v="Credit Card"/>
    <s v="Male"/>
    <n v="3"/>
    <n v="2"/>
    <x v="2"/>
    <n v="1"/>
    <x v="2"/>
    <n v="3"/>
    <x v="1"/>
    <n v="23"/>
    <n v="2"/>
    <n v="2"/>
    <n v="8"/>
    <n v="169.2"/>
    <x v="0"/>
    <x v="0"/>
  </r>
  <r>
    <n v="55005"/>
    <x v="1"/>
    <n v="4"/>
    <x v="0"/>
    <n v="3"/>
    <n v="17"/>
    <s v="E wallet"/>
    <s v="Male"/>
    <n v="4"/>
    <n v="5"/>
    <x v="0"/>
    <n v="3"/>
    <x v="2"/>
    <n v="3"/>
    <x v="1"/>
    <n v="19"/>
    <n v="1"/>
    <n v="2"/>
    <n v="5"/>
    <n v="190.78"/>
    <x v="0"/>
    <x v="0"/>
  </r>
  <r>
    <n v="55006"/>
    <x v="1"/>
    <n v="14"/>
    <x v="2"/>
    <n v="1"/>
    <n v="33"/>
    <s v="Credit Card"/>
    <s v="Female"/>
    <n v="4"/>
    <n v="5"/>
    <x v="0"/>
    <n v="1"/>
    <x v="2"/>
    <n v="5"/>
    <x v="0"/>
    <n v="14"/>
    <n v="1"/>
    <n v="2"/>
    <n v="1"/>
    <n v="169.22"/>
    <x v="2"/>
    <x v="0"/>
  </r>
  <r>
    <n v="55007"/>
    <x v="1"/>
    <n v="9"/>
    <x v="0"/>
    <n v="1"/>
    <n v="9"/>
    <s v="Debit Card"/>
    <s v="Male"/>
    <n v="3"/>
    <n v="5"/>
    <x v="4"/>
    <n v="4"/>
    <x v="2"/>
    <n v="4"/>
    <x v="1"/>
    <n v="19"/>
    <n v="3"/>
    <n v="7"/>
    <n v="3"/>
    <n v="227.74"/>
    <x v="1"/>
    <x v="0"/>
  </r>
  <r>
    <n v="55008"/>
    <x v="1"/>
    <n v="8"/>
    <x v="2"/>
    <n v="1"/>
    <n v="8"/>
    <s v="Credit Card"/>
    <s v="Male"/>
    <n v="4"/>
    <n v="5"/>
    <x v="0"/>
    <n v="5"/>
    <x v="0"/>
    <n v="2"/>
    <x v="1"/>
    <n v="21"/>
    <n v="1"/>
    <n v="5"/>
    <n v="10"/>
    <n v="178.43"/>
    <x v="1"/>
    <x v="0"/>
  </r>
  <r>
    <n v="55009"/>
    <x v="1"/>
    <n v="9"/>
    <x v="2"/>
    <n v="1"/>
    <n v="11"/>
    <s v="UPI"/>
    <s v="Male"/>
    <n v="3"/>
    <n v="5"/>
    <x v="2"/>
    <n v="1"/>
    <x v="2"/>
    <n v="3"/>
    <x v="1"/>
    <n v="14"/>
    <n v="2"/>
    <n v="3"/>
    <n v="3"/>
    <n v="148.76"/>
    <x v="1"/>
    <x v="1"/>
  </r>
  <r>
    <n v="55010"/>
    <x v="0"/>
    <n v="7"/>
    <x v="0"/>
    <n v="3"/>
    <n v="16"/>
    <s v="E wallet"/>
    <s v="Female"/>
    <n v="3"/>
    <n v="6"/>
    <x v="0"/>
    <n v="3"/>
    <x v="0"/>
    <n v="10"/>
    <x v="1"/>
    <n v="14"/>
    <n v="1"/>
    <n v="2"/>
    <n v="4"/>
    <n v="178.46"/>
    <x v="1"/>
    <x v="0"/>
  </r>
  <r>
    <n v="55011"/>
    <x v="1"/>
    <n v="6"/>
    <x v="2"/>
    <n v="3"/>
    <n v="9"/>
    <s v="Debit Card"/>
    <s v="Female"/>
    <n v="4"/>
    <n v="4"/>
    <x v="2"/>
    <n v="5"/>
    <x v="2"/>
    <n v="3"/>
    <x v="1"/>
    <n v="13"/>
    <n v="2"/>
    <n v="2"/>
    <n v="1"/>
    <n v="153.27000000000001"/>
    <x v="0"/>
    <x v="0"/>
  </r>
  <r>
    <n v="55012"/>
    <x v="1"/>
    <n v="30"/>
    <x v="0"/>
    <n v="1"/>
    <n v="11"/>
    <s v="Cash on Delivery"/>
    <s v="Female"/>
    <n v="4"/>
    <n v="4"/>
    <x v="3"/>
    <n v="5"/>
    <x v="2"/>
    <n v="6"/>
    <x v="1"/>
    <n v="14"/>
    <n v="5"/>
    <n v="5"/>
    <n v="3"/>
    <n v="324.43"/>
    <x v="3"/>
    <x v="2"/>
  </r>
  <r>
    <n v="55013"/>
    <x v="1"/>
    <n v="3"/>
    <x v="0"/>
    <n v="1"/>
    <n v="13"/>
    <s v="Credit Card"/>
    <s v="Female"/>
    <n v="3"/>
    <n v="4"/>
    <x v="2"/>
    <n v="1"/>
    <x v="2"/>
    <n v="3"/>
    <x v="1"/>
    <n v="14"/>
    <n v="1"/>
    <n v="2"/>
    <n v="9"/>
    <n v="156.31"/>
    <x v="0"/>
    <x v="0"/>
  </r>
  <r>
    <n v="55014"/>
    <x v="1"/>
    <n v="1"/>
    <x v="0"/>
    <n v="1"/>
    <n v="16"/>
    <s v="Debit Card"/>
    <s v="Male"/>
    <n v="3"/>
    <n v="4"/>
    <x v="2"/>
    <n v="5"/>
    <x v="0"/>
    <n v="3"/>
    <x v="1"/>
    <n v="26"/>
    <n v="1"/>
    <n v="2"/>
    <n v="1"/>
    <n v="150.52000000000001"/>
    <x v="0"/>
    <x v="0"/>
  </r>
  <r>
    <n v="55015"/>
    <x v="1"/>
    <n v="19"/>
    <x v="0"/>
    <n v="1"/>
    <n v="14"/>
    <s v="Credit Card"/>
    <s v="Female"/>
    <n v="3"/>
    <n v="4"/>
    <x v="2"/>
    <n v="3"/>
    <x v="2"/>
    <n v="6"/>
    <x v="0"/>
    <n v="20"/>
    <n v="1"/>
    <n v="2"/>
    <n v="3"/>
    <n v="169.77"/>
    <x v="2"/>
    <x v="0"/>
  </r>
  <r>
    <n v="55016"/>
    <x v="1"/>
    <n v="11"/>
    <x v="0"/>
    <n v="1"/>
    <n v="8"/>
    <s v="Debit Card"/>
    <s v="Female"/>
    <n v="3"/>
    <n v="5"/>
    <x v="0"/>
    <n v="1"/>
    <x v="2"/>
    <n v="3"/>
    <x v="1"/>
    <n v="14"/>
    <n v="1"/>
    <n v="4"/>
    <n v="12"/>
    <n v="189.74"/>
    <x v="1"/>
    <x v="0"/>
  </r>
  <r>
    <n v="55017"/>
    <x v="1"/>
    <n v="1"/>
    <x v="0"/>
    <n v="1"/>
    <n v="6"/>
    <s v="Debit Card"/>
    <s v="Male"/>
    <n v="3"/>
    <n v="5"/>
    <x v="2"/>
    <n v="3"/>
    <x v="0"/>
    <n v="3"/>
    <x v="1"/>
    <n v="13"/>
    <n v="1"/>
    <n v="2"/>
    <n v="3"/>
    <n v="155.33000000000001"/>
    <x v="0"/>
    <x v="0"/>
  </r>
  <r>
    <n v="55018"/>
    <x v="0"/>
    <n v="8"/>
    <x v="0"/>
    <n v="1"/>
    <n v="17"/>
    <s v="Debit Card"/>
    <s v="Male"/>
    <n v="4"/>
    <n v="4"/>
    <x v="2"/>
    <n v="3"/>
    <x v="0"/>
    <n v="3"/>
    <x v="0"/>
    <n v="12"/>
    <n v="2"/>
    <n v="2"/>
    <n v="3"/>
    <n v="154.36000000000001"/>
    <x v="1"/>
    <x v="0"/>
  </r>
  <r>
    <n v="55019"/>
    <x v="1"/>
    <n v="27"/>
    <x v="0"/>
    <n v="1"/>
    <n v="14"/>
    <s v="Credit Card"/>
    <s v="Female"/>
    <n v="3"/>
    <n v="4"/>
    <x v="3"/>
    <n v="3"/>
    <x v="2"/>
    <n v="5"/>
    <x v="1"/>
    <n v="15"/>
    <n v="4"/>
    <n v="5"/>
    <n v="8"/>
    <n v="311.06"/>
    <x v="3"/>
    <x v="2"/>
  </r>
  <r>
    <n v="55020"/>
    <x v="1"/>
    <n v="3"/>
    <x v="1"/>
    <n v="1"/>
    <n v="22"/>
    <s v="Debit Card"/>
    <s v="Female"/>
    <n v="4"/>
    <n v="6"/>
    <x v="2"/>
    <n v="1"/>
    <x v="2"/>
    <n v="2"/>
    <x v="0"/>
    <n v="19"/>
    <n v="2"/>
    <n v="2"/>
    <n v="4"/>
    <n v="146.68"/>
    <x v="0"/>
    <x v="1"/>
  </r>
  <r>
    <n v="55021"/>
    <x v="0"/>
    <n v="1"/>
    <x v="2"/>
    <n v="1"/>
    <n v="10"/>
    <s v="Debit Card"/>
    <s v="Male"/>
    <n v="3"/>
    <n v="5"/>
    <x v="2"/>
    <n v="1"/>
    <x v="2"/>
    <n v="2"/>
    <x v="0"/>
    <n v="12"/>
    <n v="1"/>
    <n v="2"/>
    <n v="1"/>
    <n v="153.53"/>
    <x v="0"/>
    <x v="0"/>
  </r>
  <r>
    <n v="55022"/>
    <x v="1"/>
    <n v="20"/>
    <x v="0"/>
    <n v="3"/>
    <n v="9"/>
    <s v="E wallet"/>
    <s v="Female"/>
    <n v="4"/>
    <n v="4"/>
    <x v="5"/>
    <n v="5"/>
    <x v="2"/>
    <n v="10"/>
    <x v="1"/>
    <n v="15"/>
    <n v="7"/>
    <n v="16"/>
    <n v="10"/>
    <n v="295.48"/>
    <x v="2"/>
    <x v="2"/>
  </r>
  <r>
    <n v="55023"/>
    <x v="1"/>
    <n v="18"/>
    <x v="2"/>
    <n v="1"/>
    <n v="24"/>
    <s v="Debit Card"/>
    <s v="Male"/>
    <n v="4"/>
    <n v="6"/>
    <x v="2"/>
    <n v="3"/>
    <x v="0"/>
    <n v="4"/>
    <x v="1"/>
    <n v="14"/>
    <n v="2"/>
    <n v="2"/>
    <n v="1"/>
    <n v="147.9"/>
    <x v="2"/>
    <x v="1"/>
  </r>
  <r>
    <n v="55024"/>
    <x v="1"/>
    <n v="7"/>
    <x v="0"/>
    <n v="2"/>
    <n v="9"/>
    <s v="UPI"/>
    <s v="Male"/>
    <n v="4"/>
    <n v="4"/>
    <x v="2"/>
    <n v="3"/>
    <x v="2"/>
    <n v="3"/>
    <x v="1"/>
    <n v="14"/>
    <n v="2"/>
    <n v="2"/>
    <n v="5"/>
    <n v="161"/>
    <x v="1"/>
    <x v="0"/>
  </r>
  <r>
    <n v="55025"/>
    <x v="0"/>
    <n v="5"/>
    <x v="2"/>
    <n v="1"/>
    <n v="12"/>
    <s v="Debit Card"/>
    <s v="Male"/>
    <n v="4"/>
    <n v="5"/>
    <x v="2"/>
    <n v="5"/>
    <x v="2"/>
    <n v="8"/>
    <x v="1"/>
    <n v="18"/>
    <n v="1"/>
    <n v="2"/>
    <n v="1"/>
    <n v="146.07"/>
    <x v="0"/>
    <x v="1"/>
  </r>
  <r>
    <n v="55026"/>
    <x v="1"/>
    <n v="4"/>
    <x v="0"/>
    <n v="3"/>
    <n v="36"/>
    <s v="Debit Card"/>
    <s v="Male"/>
    <n v="4"/>
    <n v="4"/>
    <x v="0"/>
    <n v="5"/>
    <x v="2"/>
    <n v="10"/>
    <x v="1"/>
    <n v="20"/>
    <n v="2"/>
    <n v="2"/>
    <n v="4"/>
    <n v="166.15"/>
    <x v="0"/>
    <x v="0"/>
  </r>
  <r>
    <n v="55027"/>
    <x v="1"/>
    <n v="14"/>
    <x v="2"/>
    <n v="3"/>
    <n v="9"/>
    <s v="Credit Card"/>
    <s v="Male"/>
    <n v="4"/>
    <n v="4"/>
    <x v="0"/>
    <n v="4"/>
    <x v="2"/>
    <n v="7"/>
    <x v="1"/>
    <n v="13"/>
    <n v="2"/>
    <n v="2"/>
    <n v="1"/>
    <n v="168.27"/>
    <x v="2"/>
    <x v="0"/>
  </r>
  <r>
    <n v="55028"/>
    <x v="1"/>
    <n v="24"/>
    <x v="2"/>
    <n v="1"/>
    <n v="9"/>
    <s v="Credit Card"/>
    <s v="Female"/>
    <n v="2"/>
    <n v="4"/>
    <x v="5"/>
    <n v="5"/>
    <x v="2"/>
    <n v="4"/>
    <x v="1"/>
    <n v="15"/>
    <n v="1"/>
    <n v="3"/>
    <n v="3"/>
    <n v="303.56"/>
    <x v="2"/>
    <x v="2"/>
  </r>
  <r>
    <n v="55029"/>
    <x v="1"/>
    <n v="2"/>
    <x v="0"/>
    <n v="1"/>
    <n v="26"/>
    <s v="Credit Card"/>
    <s v="Male"/>
    <n v="4"/>
    <n v="5"/>
    <x v="2"/>
    <n v="5"/>
    <x v="2"/>
    <n v="3"/>
    <x v="1"/>
    <n v="13"/>
    <n v="2"/>
    <n v="4"/>
    <n v="4"/>
    <n v="156.96"/>
    <x v="0"/>
    <x v="0"/>
  </r>
  <r>
    <n v="55030"/>
    <x v="1"/>
    <n v="20"/>
    <x v="0"/>
    <n v="1"/>
    <n v="22"/>
    <s v="Debit Card"/>
    <s v="Male"/>
    <n v="3"/>
    <n v="4"/>
    <x v="3"/>
    <n v="4"/>
    <x v="2"/>
    <n v="7"/>
    <x v="1"/>
    <n v="15"/>
    <n v="2"/>
    <n v="2"/>
    <n v="4"/>
    <n v="315.81"/>
    <x v="2"/>
    <x v="2"/>
  </r>
  <r>
    <n v="55031"/>
    <x v="1"/>
    <n v="9"/>
    <x v="0"/>
    <n v="3"/>
    <n v="24"/>
    <s v="Debit Card"/>
    <s v="Male"/>
    <n v="4"/>
    <n v="4"/>
    <x v="0"/>
    <n v="5"/>
    <x v="2"/>
    <n v="5"/>
    <x v="0"/>
    <n v="16"/>
    <n v="1"/>
    <n v="2"/>
    <n v="3"/>
    <n v="214.66"/>
    <x v="1"/>
    <x v="0"/>
  </r>
  <r>
    <n v="55032"/>
    <x v="0"/>
    <n v="1"/>
    <x v="1"/>
    <n v="1"/>
    <n v="24"/>
    <s v="Debit Card"/>
    <s v="Female"/>
    <n v="4"/>
    <n v="4"/>
    <x v="2"/>
    <n v="4"/>
    <x v="2"/>
    <n v="3"/>
    <x v="1"/>
    <n v="14"/>
    <n v="2"/>
    <n v="2"/>
    <n v="1"/>
    <n v="147.1"/>
    <x v="0"/>
    <x v="1"/>
  </r>
  <r>
    <n v="55033"/>
    <x v="1"/>
    <n v="7"/>
    <x v="2"/>
    <n v="3"/>
    <n v="32"/>
    <s v="Credit Card"/>
    <s v="Female"/>
    <n v="3"/>
    <n v="4"/>
    <x v="0"/>
    <n v="3"/>
    <x v="2"/>
    <n v="3"/>
    <x v="1"/>
    <n v="13"/>
    <n v="1"/>
    <n v="2"/>
    <n v="2"/>
    <n v="170.39"/>
    <x v="1"/>
    <x v="0"/>
  </r>
  <r>
    <n v="55034"/>
    <x v="1"/>
    <n v="10"/>
    <x v="0"/>
    <n v="1"/>
    <n v="13"/>
    <s v="Debit Card"/>
    <s v="Male"/>
    <n v="3"/>
    <n v="6"/>
    <x v="2"/>
    <n v="3"/>
    <x v="2"/>
    <n v="3"/>
    <x v="1"/>
    <n v="15"/>
    <n v="2"/>
    <n v="2"/>
    <n v="8"/>
    <n v="152.41"/>
    <x v="1"/>
    <x v="0"/>
  </r>
  <r>
    <n v="55035"/>
    <x v="1"/>
    <n v="4"/>
    <x v="0"/>
    <n v="1"/>
    <n v="14"/>
    <s v="Debit Card"/>
    <s v="Male"/>
    <n v="3"/>
    <n v="4"/>
    <x v="0"/>
    <n v="3"/>
    <x v="2"/>
    <n v="3"/>
    <x v="1"/>
    <n v="14"/>
    <n v="5"/>
    <n v="9"/>
    <n v="10"/>
    <n v="159.91"/>
    <x v="0"/>
    <x v="0"/>
  </r>
  <r>
    <n v="55036"/>
    <x v="1"/>
    <n v="18"/>
    <x v="0"/>
    <n v="1"/>
    <n v="36"/>
    <s v="UPI"/>
    <s v="Male"/>
    <n v="3"/>
    <n v="4"/>
    <x v="0"/>
    <n v="1"/>
    <x v="0"/>
    <n v="3"/>
    <x v="1"/>
    <n v="26"/>
    <n v="7"/>
    <n v="14"/>
    <n v="18"/>
    <n v="170.41"/>
    <x v="2"/>
    <x v="0"/>
  </r>
  <r>
    <n v="55037"/>
    <x v="1"/>
    <n v="1"/>
    <x v="0"/>
    <n v="3"/>
    <n v="28"/>
    <s v="E wallet"/>
    <s v="Male"/>
    <n v="3"/>
    <n v="2"/>
    <x v="2"/>
    <n v="1"/>
    <x v="0"/>
    <n v="3"/>
    <x v="1"/>
    <n v="18"/>
    <n v="3"/>
    <n v="3"/>
    <n v="3"/>
    <n v="151.78"/>
    <x v="0"/>
    <x v="0"/>
  </r>
  <r>
    <n v="55038"/>
    <x v="1"/>
    <n v="20"/>
    <x v="0"/>
    <n v="1"/>
    <n v="9"/>
    <s v="Cash on Delivery"/>
    <s v="Male"/>
    <n v="3"/>
    <n v="4"/>
    <x v="0"/>
    <n v="1"/>
    <x v="2"/>
    <n v="4"/>
    <x v="1"/>
    <n v="12"/>
    <n v="1"/>
    <n v="2"/>
    <n v="5"/>
    <n v="198.79"/>
    <x v="2"/>
    <x v="0"/>
  </r>
  <r>
    <n v="55039"/>
    <x v="1"/>
    <n v="16"/>
    <x v="2"/>
    <n v="2"/>
    <n v="9"/>
    <s v="Credit Card"/>
    <s v="Male"/>
    <n v="4"/>
    <n v="2"/>
    <x v="0"/>
    <n v="5"/>
    <x v="2"/>
    <n v="9"/>
    <x v="1"/>
    <n v="17"/>
    <n v="2"/>
    <n v="2"/>
    <n v="4"/>
    <n v="187.72"/>
    <x v="2"/>
    <x v="0"/>
  </r>
  <r>
    <n v="55040"/>
    <x v="1"/>
    <n v="31"/>
    <x v="0"/>
    <n v="3"/>
    <n v="14"/>
    <s v="E wallet"/>
    <s v="Male"/>
    <n v="3"/>
    <n v="2"/>
    <x v="0"/>
    <n v="1"/>
    <x v="2"/>
    <n v="2"/>
    <x v="0"/>
    <n v="19"/>
    <n v="1"/>
    <n v="2"/>
    <n v="10"/>
    <n v="177.2"/>
    <x v="3"/>
    <x v="0"/>
  </r>
  <r>
    <n v="55041"/>
    <x v="1"/>
    <n v="6"/>
    <x v="2"/>
    <n v="1"/>
    <n v="20"/>
    <s v="UPI"/>
    <s v="Female"/>
    <n v="4"/>
    <n v="5"/>
    <x v="2"/>
    <n v="4"/>
    <x v="2"/>
    <n v="3"/>
    <x v="1"/>
    <n v="21"/>
    <n v="3"/>
    <n v="3"/>
    <n v="3"/>
    <n v="159"/>
    <x v="0"/>
    <x v="0"/>
  </r>
  <r>
    <n v="55042"/>
    <x v="1"/>
    <n v="6"/>
    <x v="2"/>
    <n v="1"/>
    <n v="9"/>
    <s v="Debit Card"/>
    <s v="Female"/>
    <n v="3"/>
    <n v="4"/>
    <x v="0"/>
    <n v="3"/>
    <x v="0"/>
    <n v="6"/>
    <x v="0"/>
    <n v="15"/>
    <n v="2"/>
    <n v="2"/>
    <n v="8"/>
    <n v="174.98"/>
    <x v="0"/>
    <x v="0"/>
  </r>
  <r>
    <n v="55043"/>
    <x v="1"/>
    <n v="10"/>
    <x v="0"/>
    <n v="1"/>
    <n v="8"/>
    <s v="Cash on Delivery"/>
    <s v="Female"/>
    <n v="4"/>
    <n v="6"/>
    <x v="4"/>
    <n v="5"/>
    <x v="2"/>
    <n v="4"/>
    <x v="0"/>
    <n v="22"/>
    <n v="8"/>
    <n v="8"/>
    <n v="3"/>
    <n v="227.52"/>
    <x v="1"/>
    <x v="0"/>
  </r>
  <r>
    <n v="55044"/>
    <x v="1"/>
    <n v="7"/>
    <x v="0"/>
    <n v="1"/>
    <n v="16"/>
    <s v="Credit Card"/>
    <s v="Male"/>
    <n v="3"/>
    <n v="4"/>
    <x v="2"/>
    <n v="1"/>
    <x v="2"/>
    <n v="2"/>
    <x v="1"/>
    <n v="14"/>
    <n v="1"/>
    <n v="5"/>
    <n v="11"/>
    <n v="152.81"/>
    <x v="1"/>
    <x v="0"/>
  </r>
  <r>
    <n v="55045"/>
    <x v="1"/>
    <n v="14"/>
    <x v="0"/>
    <n v="3"/>
    <n v="17"/>
    <s v="Cash on Delivery"/>
    <s v="Female"/>
    <n v="3"/>
    <n v="5"/>
    <x v="0"/>
    <n v="4"/>
    <x v="2"/>
    <n v="9"/>
    <x v="1"/>
    <n v="13"/>
    <n v="2"/>
    <n v="2"/>
    <n v="4"/>
    <n v="193.52"/>
    <x v="2"/>
    <x v="0"/>
  </r>
  <r>
    <n v="55046"/>
    <x v="1"/>
    <n v="1"/>
    <x v="0"/>
    <n v="3"/>
    <n v="17"/>
    <s v="Debit Card"/>
    <s v="Male"/>
    <n v="3"/>
    <n v="4"/>
    <x v="0"/>
    <n v="1"/>
    <x v="0"/>
    <n v="2"/>
    <x v="1"/>
    <n v="15"/>
    <n v="2"/>
    <n v="2"/>
    <n v="2"/>
    <n v="174.5"/>
    <x v="0"/>
    <x v="0"/>
  </r>
  <r>
    <n v="55047"/>
    <x v="1"/>
    <n v="4"/>
    <x v="0"/>
    <n v="1"/>
    <n v="8"/>
    <s v="Credit Card"/>
    <s v="Male"/>
    <n v="4"/>
    <n v="4"/>
    <x v="2"/>
    <n v="4"/>
    <x v="2"/>
    <n v="2"/>
    <x v="0"/>
    <n v="22"/>
    <n v="4"/>
    <n v="6"/>
    <n v="8"/>
    <n v="160.79"/>
    <x v="0"/>
    <x v="0"/>
  </r>
  <r>
    <n v="55048"/>
    <x v="1"/>
    <n v="16"/>
    <x v="2"/>
    <n v="1"/>
    <n v="33"/>
    <s v="Credit Card"/>
    <s v="Female"/>
    <n v="3"/>
    <n v="4"/>
    <x v="4"/>
    <n v="5"/>
    <x v="2"/>
    <n v="5"/>
    <x v="0"/>
    <n v="18"/>
    <n v="1"/>
    <n v="2"/>
    <n v="1"/>
    <n v="256.91000000000003"/>
    <x v="2"/>
    <x v="2"/>
  </r>
  <r>
    <n v="55049"/>
    <x v="1"/>
    <n v="9"/>
    <x v="2"/>
    <n v="3"/>
    <n v="15"/>
    <s v="E wallet"/>
    <s v="Female"/>
    <n v="4"/>
    <n v="5"/>
    <x v="4"/>
    <n v="1"/>
    <x v="2"/>
    <n v="6"/>
    <x v="0"/>
    <n v="12"/>
    <n v="4"/>
    <n v="5"/>
    <n v="3"/>
    <n v="228.77"/>
    <x v="1"/>
    <x v="0"/>
  </r>
  <r>
    <n v="55050"/>
    <x v="1"/>
    <n v="1"/>
    <x v="1"/>
    <n v="1"/>
    <n v="21"/>
    <s v="Debit Card"/>
    <s v="Male"/>
    <n v="3"/>
    <n v="4"/>
    <x v="2"/>
    <n v="5"/>
    <x v="2"/>
    <n v="3"/>
    <x v="0"/>
    <n v="15"/>
    <n v="6"/>
    <n v="7"/>
    <n v="9"/>
    <n v="147.35"/>
    <x v="0"/>
    <x v="1"/>
  </r>
  <r>
    <n v="55051"/>
    <x v="1"/>
    <n v="28"/>
    <x v="2"/>
    <n v="1"/>
    <n v="8"/>
    <s v="Debit Card"/>
    <s v="Female"/>
    <n v="3"/>
    <n v="4"/>
    <x v="4"/>
    <n v="3"/>
    <x v="2"/>
    <n v="9"/>
    <x v="1"/>
    <n v="18"/>
    <n v="1"/>
    <n v="2"/>
    <n v="3"/>
    <n v="230.02"/>
    <x v="3"/>
    <x v="0"/>
  </r>
  <r>
    <n v="55052"/>
    <x v="1"/>
    <n v="18"/>
    <x v="1"/>
    <n v="1"/>
    <n v="9"/>
    <s v="Debit Card"/>
    <s v="Female"/>
    <n v="4"/>
    <n v="2"/>
    <x v="2"/>
    <n v="1"/>
    <x v="2"/>
    <n v="3"/>
    <x v="1"/>
    <n v="14"/>
    <n v="2"/>
    <n v="8"/>
    <n v="8"/>
    <n v="145.11000000000001"/>
    <x v="2"/>
    <x v="1"/>
  </r>
  <r>
    <n v="55053"/>
    <x v="0"/>
    <n v="1"/>
    <x v="2"/>
    <n v="1"/>
    <n v="17"/>
    <s v="Credit Card"/>
    <s v="Female"/>
    <n v="4"/>
    <n v="5"/>
    <x v="2"/>
    <n v="4"/>
    <x v="0"/>
    <n v="3"/>
    <x v="0"/>
    <n v="26"/>
    <n v="1"/>
    <n v="2"/>
    <n v="1"/>
    <n v="143.59"/>
    <x v="0"/>
    <x v="1"/>
  </r>
  <r>
    <n v="55054"/>
    <x v="1"/>
    <n v="3"/>
    <x v="0"/>
    <n v="1"/>
    <n v="8"/>
    <s v="Debit Card"/>
    <s v="Female"/>
    <n v="4"/>
    <n v="4"/>
    <x v="2"/>
    <n v="1"/>
    <x v="2"/>
    <n v="3"/>
    <x v="1"/>
    <n v="16"/>
    <n v="2"/>
    <n v="2"/>
    <n v="3"/>
    <n v="162.6"/>
    <x v="0"/>
    <x v="0"/>
  </r>
  <r>
    <n v="55055"/>
    <x v="1"/>
    <n v="28"/>
    <x v="0"/>
    <n v="1"/>
    <n v="10"/>
    <s v="Debit Card"/>
    <s v="Male"/>
    <n v="3"/>
    <n v="4"/>
    <x v="5"/>
    <n v="1"/>
    <x v="2"/>
    <n v="5"/>
    <x v="1"/>
    <n v="15"/>
    <n v="1"/>
    <n v="2"/>
    <n v="10"/>
    <n v="302.79000000000002"/>
    <x v="3"/>
    <x v="2"/>
  </r>
  <r>
    <n v="55056"/>
    <x v="1"/>
    <n v="5"/>
    <x v="0"/>
    <n v="1"/>
    <n v="18"/>
    <s v="Credit Card"/>
    <s v="Male"/>
    <n v="4"/>
    <n v="4"/>
    <x v="0"/>
    <n v="5"/>
    <x v="2"/>
    <n v="3"/>
    <x v="0"/>
    <n v="13"/>
    <n v="2"/>
    <n v="2"/>
    <n v="2"/>
    <n v="193.33"/>
    <x v="0"/>
    <x v="0"/>
  </r>
  <r>
    <n v="55057"/>
    <x v="1"/>
    <n v="5"/>
    <x v="0"/>
    <n v="1"/>
    <n v="31"/>
    <s v="Credit Card"/>
    <s v="Female"/>
    <n v="4"/>
    <n v="5"/>
    <x v="0"/>
    <n v="5"/>
    <x v="0"/>
    <n v="3"/>
    <x v="1"/>
    <n v="20"/>
    <n v="2"/>
    <n v="2"/>
    <n v="9"/>
    <n v="193.12"/>
    <x v="0"/>
    <x v="0"/>
  </r>
  <r>
    <n v="55058"/>
    <x v="1"/>
    <n v="31"/>
    <x v="0"/>
    <n v="3"/>
    <n v="10"/>
    <s v="Debit Card"/>
    <s v="Female"/>
    <n v="3"/>
    <n v="5"/>
    <x v="0"/>
    <n v="1"/>
    <x v="0"/>
    <n v="7"/>
    <x v="1"/>
    <n v="18"/>
    <n v="1"/>
    <n v="2"/>
    <n v="6"/>
    <n v="176.71"/>
    <x v="3"/>
    <x v="0"/>
  </r>
  <r>
    <n v="55059"/>
    <x v="1"/>
    <n v="17"/>
    <x v="0"/>
    <n v="1"/>
    <n v="10"/>
    <s v="Debit Card"/>
    <s v="Male"/>
    <n v="4"/>
    <n v="6"/>
    <x v="3"/>
    <n v="1"/>
    <x v="2"/>
    <n v="5"/>
    <x v="1"/>
    <n v="15"/>
    <n v="2"/>
    <n v="2"/>
    <n v="8"/>
    <n v="322.39999999999998"/>
    <x v="2"/>
    <x v="2"/>
  </r>
  <r>
    <n v="55060"/>
    <x v="1"/>
    <n v="23"/>
    <x v="0"/>
    <n v="1"/>
    <n v="11"/>
    <s v="Credit Card"/>
    <s v="Male"/>
    <n v="3"/>
    <n v="5"/>
    <x v="3"/>
    <n v="3"/>
    <x v="2"/>
    <n v="4"/>
    <x v="1"/>
    <n v="15"/>
    <n v="1"/>
    <n v="2"/>
    <n v="1"/>
    <n v="312.11"/>
    <x v="2"/>
    <x v="2"/>
  </r>
  <r>
    <n v="55061"/>
    <x v="1"/>
    <n v="10"/>
    <x v="2"/>
    <n v="1"/>
    <n v="10"/>
    <s v="COD"/>
    <s v="Male"/>
    <n v="3"/>
    <n v="4"/>
    <x v="2"/>
    <n v="4"/>
    <x v="2"/>
    <n v="3"/>
    <x v="1"/>
    <n v="13"/>
    <n v="1"/>
    <n v="2"/>
    <n v="8"/>
    <n v="161.91999999999999"/>
    <x v="1"/>
    <x v="0"/>
  </r>
  <r>
    <n v="55062"/>
    <x v="1"/>
    <n v="22"/>
    <x v="0"/>
    <n v="1"/>
    <n v="9"/>
    <s v="COD"/>
    <s v="Male"/>
    <n v="4"/>
    <n v="2"/>
    <x v="2"/>
    <n v="4"/>
    <x v="0"/>
    <n v="7"/>
    <x v="1"/>
    <n v="12"/>
    <n v="1"/>
    <n v="2"/>
    <n v="1"/>
    <n v="150.59"/>
    <x v="2"/>
    <x v="0"/>
  </r>
  <r>
    <n v="55063"/>
    <x v="1"/>
    <n v="1"/>
    <x v="0"/>
    <n v="1"/>
    <n v="11"/>
    <s v="Debit Card"/>
    <s v="Male"/>
    <n v="4"/>
    <n v="4"/>
    <x v="2"/>
    <n v="3"/>
    <x v="2"/>
    <n v="3"/>
    <x v="1"/>
    <n v="12"/>
    <n v="2"/>
    <n v="2"/>
    <n v="4"/>
    <n v="150.16999999999999"/>
    <x v="0"/>
    <x v="0"/>
  </r>
  <r>
    <n v="55064"/>
    <x v="1"/>
    <n v="3"/>
    <x v="0"/>
    <n v="1"/>
    <n v="14"/>
    <s v="Debit Card"/>
    <s v="Male"/>
    <n v="3"/>
    <n v="4"/>
    <x v="0"/>
    <n v="1"/>
    <x v="2"/>
    <n v="3"/>
    <x v="0"/>
    <n v="12"/>
    <n v="2"/>
    <n v="2"/>
    <n v="1"/>
    <n v="191.23"/>
    <x v="0"/>
    <x v="0"/>
  </r>
  <r>
    <n v="55065"/>
    <x v="1"/>
    <n v="22"/>
    <x v="0"/>
    <n v="1"/>
    <n v="8"/>
    <s v="Debit Card"/>
    <s v="Male"/>
    <n v="4"/>
    <n v="5"/>
    <x v="3"/>
    <n v="1"/>
    <x v="0"/>
    <n v="8"/>
    <x v="1"/>
    <n v="15"/>
    <n v="2"/>
    <n v="2"/>
    <n v="1"/>
    <n v="307.64999999999998"/>
    <x v="2"/>
    <x v="2"/>
  </r>
  <r>
    <n v="55066"/>
    <x v="1"/>
    <n v="3"/>
    <x v="0"/>
    <n v="1"/>
    <n v="8"/>
    <s v="Debit Card"/>
    <s v="Female"/>
    <n v="3"/>
    <n v="5"/>
    <x v="5"/>
    <n v="1"/>
    <x v="2"/>
    <n v="5"/>
    <x v="1"/>
    <n v="15"/>
    <n v="1"/>
    <n v="2"/>
    <n v="8"/>
    <n v="286.24"/>
    <x v="0"/>
    <x v="2"/>
  </r>
  <r>
    <n v="55067"/>
    <x v="1"/>
    <n v="8"/>
    <x v="0"/>
    <n v="1"/>
    <n v="27"/>
    <s v="COD"/>
    <s v="Female"/>
    <n v="3"/>
    <n v="2"/>
    <x v="2"/>
    <n v="3"/>
    <x v="2"/>
    <n v="2"/>
    <x v="1"/>
    <n v="18"/>
    <n v="2"/>
    <n v="2"/>
    <n v="1"/>
    <n v="150.85"/>
    <x v="1"/>
    <x v="0"/>
  </r>
  <r>
    <n v="55068"/>
    <x v="1"/>
    <n v="18"/>
    <x v="0"/>
    <n v="3"/>
    <n v="12"/>
    <s v="E wallet"/>
    <s v="Male"/>
    <n v="3"/>
    <n v="4"/>
    <x v="3"/>
    <n v="4"/>
    <x v="2"/>
    <n v="9"/>
    <x v="1"/>
    <n v="15"/>
    <n v="2"/>
    <n v="4"/>
    <n v="11"/>
    <n v="307.13"/>
    <x v="2"/>
    <x v="2"/>
  </r>
  <r>
    <n v="55069"/>
    <x v="1"/>
    <n v="7"/>
    <x v="0"/>
    <n v="3"/>
    <n v="17"/>
    <s v="E wallet"/>
    <s v="Male"/>
    <n v="3"/>
    <n v="2"/>
    <x v="4"/>
    <n v="3"/>
    <x v="2"/>
    <n v="2"/>
    <x v="0"/>
    <n v="15"/>
    <n v="1"/>
    <n v="2"/>
    <n v="9"/>
    <n v="208.8"/>
    <x v="1"/>
    <x v="0"/>
  </r>
  <r>
    <n v="55070"/>
    <x v="1"/>
    <n v="1"/>
    <x v="0"/>
    <n v="1"/>
    <n v="32"/>
    <s v="Debit Card"/>
    <s v="Female"/>
    <n v="3"/>
    <n v="2"/>
    <x v="2"/>
    <n v="1"/>
    <x v="0"/>
    <n v="3"/>
    <x v="0"/>
    <n v="13"/>
    <n v="1"/>
    <n v="2"/>
    <n v="2"/>
    <n v="154.94"/>
    <x v="0"/>
    <x v="0"/>
  </r>
  <r>
    <n v="55071"/>
    <x v="1"/>
    <n v="1"/>
    <x v="1"/>
    <n v="1"/>
    <n v="8"/>
    <s v="Debit Card"/>
    <s v="Male"/>
    <n v="3"/>
    <n v="4"/>
    <x v="2"/>
    <n v="3"/>
    <x v="2"/>
    <n v="3"/>
    <x v="1"/>
    <n v="23"/>
    <n v="2"/>
    <n v="2"/>
    <n v="2"/>
    <n v="137.22999999999999"/>
    <x v="0"/>
    <x v="1"/>
  </r>
  <r>
    <n v="55072"/>
    <x v="0"/>
    <n v="1"/>
    <x v="2"/>
    <n v="3"/>
    <n v="31"/>
    <s v="Debit Card"/>
    <s v="Male"/>
    <n v="4"/>
    <n v="6"/>
    <x v="2"/>
    <n v="1"/>
    <x v="0"/>
    <n v="3"/>
    <x v="0"/>
    <n v="15"/>
    <n v="2"/>
    <n v="2"/>
    <n v="1"/>
    <n v="136.18"/>
    <x v="0"/>
    <x v="1"/>
  </r>
  <r>
    <n v="55073"/>
    <x v="1"/>
    <n v="1"/>
    <x v="0"/>
    <n v="1"/>
    <n v="11"/>
    <s v="Debit Card"/>
    <s v="Male"/>
    <n v="3"/>
    <n v="4"/>
    <x v="2"/>
    <n v="1"/>
    <x v="0"/>
    <n v="3"/>
    <x v="0"/>
    <n v="21"/>
    <n v="3"/>
    <n v="3"/>
    <n v="3"/>
    <n v="153.75"/>
    <x v="0"/>
    <x v="0"/>
  </r>
  <r>
    <n v="55074"/>
    <x v="0"/>
    <n v="9"/>
    <x v="0"/>
    <n v="3"/>
    <n v="9"/>
    <s v="E wallet"/>
    <s v="Female"/>
    <n v="4"/>
    <n v="6"/>
    <x v="3"/>
    <n v="4"/>
    <x v="0"/>
    <n v="4"/>
    <x v="0"/>
    <n v="15"/>
    <n v="2"/>
    <n v="2"/>
    <n v="12"/>
    <n v="313.24"/>
    <x v="1"/>
    <x v="2"/>
  </r>
  <r>
    <n v="55075"/>
    <x v="1"/>
    <n v="29"/>
    <x v="2"/>
    <n v="1"/>
    <n v="15"/>
    <s v="Credit Card"/>
    <s v="Male"/>
    <n v="3"/>
    <n v="5"/>
    <x v="5"/>
    <n v="4"/>
    <x v="2"/>
    <n v="3"/>
    <x v="0"/>
    <n v="16"/>
    <n v="3"/>
    <n v="16"/>
    <n v="1"/>
    <n v="260.77"/>
    <x v="3"/>
    <x v="2"/>
  </r>
  <r>
    <n v="55076"/>
    <x v="0"/>
    <n v="1"/>
    <x v="2"/>
    <n v="1"/>
    <n v="17"/>
    <s v="Debit Card"/>
    <s v="Female"/>
    <n v="3"/>
    <n v="5"/>
    <x v="2"/>
    <n v="3"/>
    <x v="0"/>
    <n v="3"/>
    <x v="1"/>
    <n v="21"/>
    <n v="2"/>
    <n v="3"/>
    <n v="3"/>
    <n v="151.25"/>
    <x v="0"/>
    <x v="0"/>
  </r>
  <r>
    <n v="55077"/>
    <x v="1"/>
    <n v="20"/>
    <x v="0"/>
    <n v="3"/>
    <n v="11"/>
    <s v="E wallet"/>
    <s v="Female"/>
    <n v="3"/>
    <n v="5"/>
    <x v="3"/>
    <n v="4"/>
    <x v="2"/>
    <n v="4"/>
    <x v="1"/>
    <n v="15"/>
    <n v="2"/>
    <n v="2"/>
    <n v="9"/>
    <n v="312.89"/>
    <x v="2"/>
    <x v="2"/>
  </r>
  <r>
    <n v="55078"/>
    <x v="1"/>
    <n v="8"/>
    <x v="0"/>
    <n v="3"/>
    <n v="9"/>
    <s v="E wallet"/>
    <s v="Female"/>
    <n v="3"/>
    <n v="4"/>
    <x v="0"/>
    <n v="5"/>
    <x v="0"/>
    <n v="2"/>
    <x v="0"/>
    <n v="13"/>
    <n v="2"/>
    <n v="2"/>
    <n v="3"/>
    <n v="170.38"/>
    <x v="1"/>
    <x v="0"/>
  </r>
  <r>
    <n v="55079"/>
    <x v="1"/>
    <n v="25"/>
    <x v="2"/>
    <n v="3"/>
    <n v="16"/>
    <s v="Debit Card"/>
    <s v="Male"/>
    <n v="3"/>
    <n v="4"/>
    <x v="3"/>
    <n v="4"/>
    <x v="2"/>
    <n v="6"/>
    <x v="0"/>
    <n v="25"/>
    <n v="7"/>
    <n v="12"/>
    <n v="11"/>
    <n v="323.47000000000003"/>
    <x v="3"/>
    <x v="2"/>
  </r>
  <r>
    <n v="55080"/>
    <x v="1"/>
    <n v="31"/>
    <x v="0"/>
    <n v="1"/>
    <n v="25"/>
    <s v="Credit Card"/>
    <s v="Male"/>
    <n v="4"/>
    <n v="4"/>
    <x v="4"/>
    <n v="1"/>
    <x v="0"/>
    <n v="8"/>
    <x v="1"/>
    <n v="13"/>
    <n v="4"/>
    <n v="6"/>
    <n v="3"/>
    <n v="230.12"/>
    <x v="3"/>
    <x v="0"/>
  </r>
  <r>
    <n v="55081"/>
    <x v="1"/>
    <n v="8"/>
    <x v="2"/>
    <n v="1"/>
    <n v="26"/>
    <s v="Credit Card"/>
    <s v="Female"/>
    <n v="3"/>
    <n v="4"/>
    <x v="0"/>
    <n v="4"/>
    <x v="2"/>
    <n v="6"/>
    <x v="1"/>
    <n v="14"/>
    <n v="1"/>
    <n v="6"/>
    <n v="11"/>
    <n v="169.44"/>
    <x v="1"/>
    <x v="0"/>
  </r>
  <r>
    <n v="55082"/>
    <x v="1"/>
    <n v="2"/>
    <x v="2"/>
    <n v="1"/>
    <n v="8"/>
    <s v="Credit Card"/>
    <s v="Male"/>
    <n v="3"/>
    <n v="4"/>
    <x v="2"/>
    <n v="3"/>
    <x v="0"/>
    <n v="2"/>
    <x v="0"/>
    <n v="12"/>
    <n v="2"/>
    <n v="2"/>
    <n v="3"/>
    <n v="146.54"/>
    <x v="0"/>
    <x v="1"/>
  </r>
  <r>
    <n v="55083"/>
    <x v="1"/>
    <n v="18"/>
    <x v="0"/>
    <n v="1"/>
    <n v="11"/>
    <s v="Debit Card"/>
    <s v="Male"/>
    <n v="4"/>
    <n v="2"/>
    <x v="3"/>
    <n v="5"/>
    <x v="2"/>
    <n v="3"/>
    <x v="1"/>
    <n v="15"/>
    <n v="3"/>
    <n v="15"/>
    <n v="14"/>
    <n v="316.89999999999998"/>
    <x v="2"/>
    <x v="2"/>
  </r>
  <r>
    <n v="55084"/>
    <x v="1"/>
    <n v="8"/>
    <x v="2"/>
    <n v="2"/>
    <n v="18"/>
    <s v="Debit Card"/>
    <s v="Male"/>
    <n v="3"/>
    <n v="5"/>
    <x v="0"/>
    <n v="4"/>
    <x v="2"/>
    <n v="6"/>
    <x v="1"/>
    <n v="12"/>
    <n v="1"/>
    <n v="2"/>
    <n v="9"/>
    <n v="169.9"/>
    <x v="1"/>
    <x v="0"/>
  </r>
  <r>
    <n v="55085"/>
    <x v="1"/>
    <n v="9"/>
    <x v="0"/>
    <n v="1"/>
    <n v="13"/>
    <s v="Debit Card"/>
    <s v="Male"/>
    <n v="4"/>
    <n v="4"/>
    <x v="2"/>
    <n v="3"/>
    <x v="2"/>
    <n v="2"/>
    <x v="0"/>
    <n v="15"/>
    <n v="2"/>
    <n v="3"/>
    <n v="3"/>
    <n v="160.06"/>
    <x v="1"/>
    <x v="0"/>
  </r>
  <r>
    <n v="55086"/>
    <x v="1"/>
    <n v="16"/>
    <x v="1"/>
    <n v="1"/>
    <n v="14"/>
    <s v="Credit Card"/>
    <s v="Female"/>
    <n v="4"/>
    <n v="2"/>
    <x v="0"/>
    <n v="4"/>
    <x v="2"/>
    <n v="8"/>
    <x v="0"/>
    <n v="17"/>
    <n v="1"/>
    <n v="2"/>
    <n v="1"/>
    <n v="148.72"/>
    <x v="2"/>
    <x v="1"/>
  </r>
  <r>
    <n v="55087"/>
    <x v="1"/>
    <n v="17"/>
    <x v="0"/>
    <n v="3"/>
    <n v="11"/>
    <s v="E wallet"/>
    <s v="Female"/>
    <n v="3"/>
    <n v="5"/>
    <x v="4"/>
    <n v="1"/>
    <x v="0"/>
    <n v="5"/>
    <x v="1"/>
    <n v="15"/>
    <n v="11"/>
    <n v="16"/>
    <n v="3"/>
    <n v="227.31"/>
    <x v="2"/>
    <x v="0"/>
  </r>
  <r>
    <n v="55088"/>
    <x v="1"/>
    <n v="10"/>
    <x v="0"/>
    <n v="1"/>
    <n v="9"/>
    <s v="Debit Card"/>
    <s v="Female"/>
    <n v="3"/>
    <n v="4"/>
    <x v="0"/>
    <n v="4"/>
    <x v="0"/>
    <n v="11"/>
    <x v="0"/>
    <n v="12"/>
    <n v="5"/>
    <n v="6"/>
    <n v="13"/>
    <n v="179.1"/>
    <x v="1"/>
    <x v="0"/>
  </r>
  <r>
    <n v="55089"/>
    <x v="0"/>
    <n v="8"/>
    <x v="0"/>
    <n v="1"/>
    <n v="22"/>
    <s v="Credit Card"/>
    <s v="Female"/>
    <n v="4"/>
    <n v="4"/>
    <x v="4"/>
    <n v="1"/>
    <x v="2"/>
    <n v="3"/>
    <x v="1"/>
    <n v="12"/>
    <n v="1"/>
    <n v="2"/>
    <n v="6"/>
    <n v="204.78"/>
    <x v="1"/>
    <x v="0"/>
  </r>
  <r>
    <n v="55090"/>
    <x v="1"/>
    <n v="2"/>
    <x v="2"/>
    <n v="1"/>
    <n v="9"/>
    <s v="Debit Card"/>
    <s v="Male"/>
    <n v="3"/>
    <n v="5"/>
    <x v="2"/>
    <n v="1"/>
    <x v="2"/>
    <n v="3"/>
    <x v="0"/>
    <n v="13"/>
    <n v="1"/>
    <n v="3"/>
    <n v="3"/>
    <n v="163.66999999999999"/>
    <x v="0"/>
    <x v="0"/>
  </r>
  <r>
    <n v="55091"/>
    <x v="1"/>
    <n v="25"/>
    <x v="2"/>
    <n v="1"/>
    <n v="13"/>
    <s v="Credit Card"/>
    <s v="Female"/>
    <n v="3"/>
    <n v="5"/>
    <x v="2"/>
    <n v="3"/>
    <x v="0"/>
    <n v="2"/>
    <x v="1"/>
    <n v="15"/>
    <n v="4"/>
    <n v="8"/>
    <n v="8"/>
    <n v="153.38"/>
    <x v="3"/>
    <x v="0"/>
  </r>
  <r>
    <n v="55092"/>
    <x v="1"/>
    <n v="4"/>
    <x v="2"/>
    <n v="1"/>
    <n v="16"/>
    <s v="Credit Card"/>
    <s v="Female"/>
    <n v="4"/>
    <n v="4"/>
    <x v="0"/>
    <n v="3"/>
    <x v="0"/>
    <n v="9"/>
    <x v="0"/>
    <n v="19"/>
    <n v="1"/>
    <n v="2"/>
    <n v="8"/>
    <n v="171.95"/>
    <x v="0"/>
    <x v="0"/>
  </r>
  <r>
    <n v="55093"/>
    <x v="0"/>
    <n v="1"/>
    <x v="0"/>
    <n v="1"/>
    <n v="14"/>
    <s v="COD"/>
    <s v="Female"/>
    <n v="3"/>
    <n v="4"/>
    <x v="2"/>
    <n v="3"/>
    <x v="2"/>
    <n v="5"/>
    <x v="0"/>
    <n v="14"/>
    <n v="5"/>
    <n v="8"/>
    <n v="8"/>
    <n v="158.38999999999999"/>
    <x v="0"/>
    <x v="0"/>
  </r>
  <r>
    <n v="55094"/>
    <x v="1"/>
    <n v="2"/>
    <x v="1"/>
    <n v="1"/>
    <n v="8"/>
    <s v="COD"/>
    <s v="Male"/>
    <n v="3"/>
    <n v="4"/>
    <x v="2"/>
    <n v="5"/>
    <x v="0"/>
    <n v="4"/>
    <x v="1"/>
    <n v="12"/>
    <n v="2"/>
    <n v="2"/>
    <n v="3"/>
    <n v="145.80000000000001"/>
    <x v="0"/>
    <x v="1"/>
  </r>
  <r>
    <n v="55095"/>
    <x v="1"/>
    <n v="1"/>
    <x v="1"/>
    <n v="1"/>
    <n v="8"/>
    <s v="Credit Card"/>
    <s v="Female"/>
    <n v="3"/>
    <n v="4"/>
    <x v="2"/>
    <n v="4"/>
    <x v="0"/>
    <n v="3"/>
    <x v="1"/>
    <n v="19"/>
    <n v="2"/>
    <n v="3"/>
    <n v="2"/>
    <n v="145.96"/>
    <x v="0"/>
    <x v="1"/>
  </r>
  <r>
    <n v="55096"/>
    <x v="1"/>
    <n v="6"/>
    <x v="0"/>
    <n v="3"/>
    <n v="15"/>
    <s v="Credit Card"/>
    <s v="Male"/>
    <n v="3"/>
    <n v="2"/>
    <x v="0"/>
    <n v="1"/>
    <x v="2"/>
    <n v="3"/>
    <x v="1"/>
    <n v="16"/>
    <n v="1"/>
    <n v="2"/>
    <n v="9"/>
    <n v="187.09"/>
    <x v="0"/>
    <x v="0"/>
  </r>
  <r>
    <n v="55097"/>
    <x v="1"/>
    <n v="19"/>
    <x v="2"/>
    <n v="1"/>
    <n v="32"/>
    <s v="Credit Card"/>
    <s v="Female"/>
    <n v="3"/>
    <n v="4"/>
    <x v="3"/>
    <n v="4"/>
    <x v="0"/>
    <n v="5"/>
    <x v="1"/>
    <n v="15"/>
    <n v="1"/>
    <n v="2"/>
    <n v="1"/>
    <n v="305.61"/>
    <x v="2"/>
    <x v="2"/>
  </r>
  <r>
    <n v="55098"/>
    <x v="1"/>
    <n v="13"/>
    <x v="0"/>
    <n v="1"/>
    <n v="20"/>
    <s v="Credit Card"/>
    <s v="Female"/>
    <n v="4"/>
    <n v="5"/>
    <x v="5"/>
    <n v="4"/>
    <x v="2"/>
    <n v="8"/>
    <x v="0"/>
    <n v="15"/>
    <n v="11"/>
    <n v="16"/>
    <n v="3"/>
    <n v="296.23"/>
    <x v="2"/>
    <x v="2"/>
  </r>
  <r>
    <n v="55099"/>
    <x v="1"/>
    <n v="31"/>
    <x v="1"/>
    <n v="1"/>
    <n v="30"/>
    <s v="Debit Card"/>
    <s v="Male"/>
    <n v="3"/>
    <n v="4"/>
    <x v="2"/>
    <n v="3"/>
    <x v="2"/>
    <n v="3"/>
    <x v="1"/>
    <n v="13"/>
    <n v="2"/>
    <n v="3"/>
    <n v="3"/>
    <n v="148.72"/>
    <x v="3"/>
    <x v="1"/>
  </r>
  <r>
    <n v="55100"/>
    <x v="0"/>
    <n v="1"/>
    <x v="0"/>
    <n v="1"/>
    <n v="14"/>
    <s v="Debit Card"/>
    <s v="Male"/>
    <n v="4"/>
    <n v="4"/>
    <x v="0"/>
    <n v="3"/>
    <x v="2"/>
    <n v="3"/>
    <x v="1"/>
    <n v="19"/>
    <n v="1"/>
    <n v="2"/>
    <n v="2"/>
    <n v="173.83"/>
    <x v="0"/>
    <x v="0"/>
  </r>
  <r>
    <n v="55101"/>
    <x v="0"/>
    <n v="3"/>
    <x v="0"/>
    <n v="1"/>
    <n v="30"/>
    <s v="Credit Card"/>
    <s v="Male"/>
    <n v="4"/>
    <n v="4"/>
    <x v="2"/>
    <n v="5"/>
    <x v="0"/>
    <n v="2"/>
    <x v="1"/>
    <n v="14"/>
    <n v="1"/>
    <n v="2"/>
    <n v="4"/>
    <n v="164.04"/>
    <x v="0"/>
    <x v="0"/>
  </r>
  <r>
    <n v="55102"/>
    <x v="1"/>
    <n v="4"/>
    <x v="0"/>
    <n v="1"/>
    <n v="13"/>
    <s v="COD"/>
    <s v="Female"/>
    <n v="3"/>
    <n v="5"/>
    <x v="0"/>
    <n v="1"/>
    <x v="2"/>
    <n v="2"/>
    <x v="1"/>
    <n v="13"/>
    <n v="6"/>
    <n v="7"/>
    <n v="8"/>
    <n v="171.27"/>
    <x v="0"/>
    <x v="0"/>
  </r>
  <r>
    <n v="55103"/>
    <x v="1"/>
    <n v="10"/>
    <x v="0"/>
    <n v="1"/>
    <n v="17"/>
    <s v="Cash on Delivery"/>
    <s v="Female"/>
    <n v="4"/>
    <n v="4"/>
    <x v="4"/>
    <n v="3"/>
    <x v="2"/>
    <n v="5"/>
    <x v="1"/>
    <n v="13"/>
    <n v="2"/>
    <n v="2"/>
    <n v="8"/>
    <n v="195.94"/>
    <x v="1"/>
    <x v="0"/>
  </r>
  <r>
    <n v="55104"/>
    <x v="1"/>
    <n v="20"/>
    <x v="0"/>
    <n v="2"/>
    <n v="8"/>
    <s v="Debit Card"/>
    <s v="Female"/>
    <n v="3"/>
    <n v="4"/>
    <x v="2"/>
    <n v="5"/>
    <x v="0"/>
    <n v="8"/>
    <x v="1"/>
    <n v="13"/>
    <n v="3"/>
    <n v="6"/>
    <n v="8"/>
    <n v="159.22999999999999"/>
    <x v="2"/>
    <x v="0"/>
  </r>
  <r>
    <n v="55105"/>
    <x v="1"/>
    <n v="2"/>
    <x v="2"/>
    <n v="1"/>
    <n v="8"/>
    <s v="Debit Card"/>
    <s v="Female"/>
    <n v="3"/>
    <n v="6"/>
    <x v="0"/>
    <n v="1"/>
    <x v="2"/>
    <n v="2"/>
    <x v="1"/>
    <n v="12"/>
    <n v="8"/>
    <n v="8"/>
    <n v="6"/>
    <n v="191.74"/>
    <x v="0"/>
    <x v="0"/>
  </r>
  <r>
    <n v="55106"/>
    <x v="1"/>
    <n v="24"/>
    <x v="0"/>
    <n v="1"/>
    <n v="35"/>
    <s v="Debit Card"/>
    <s v="Female"/>
    <n v="3"/>
    <n v="4"/>
    <x v="5"/>
    <n v="5"/>
    <x v="2"/>
    <n v="6"/>
    <x v="0"/>
    <n v="15"/>
    <n v="1"/>
    <n v="2"/>
    <n v="3"/>
    <n v="293.8"/>
    <x v="2"/>
    <x v="2"/>
  </r>
  <r>
    <n v="55107"/>
    <x v="0"/>
    <n v="4"/>
    <x v="0"/>
    <n v="3"/>
    <n v="32"/>
    <s v="E wallet"/>
    <s v="Male"/>
    <n v="3"/>
    <n v="5"/>
    <x v="4"/>
    <n v="4"/>
    <x v="0"/>
    <n v="4"/>
    <x v="0"/>
    <n v="13"/>
    <n v="2"/>
    <n v="2"/>
    <n v="3"/>
    <n v="215.94"/>
    <x v="0"/>
    <x v="0"/>
  </r>
  <r>
    <n v="55108"/>
    <x v="0"/>
    <n v="16"/>
    <x v="0"/>
    <n v="3"/>
    <n v="12"/>
    <s v="Debit Card"/>
    <s v="Male"/>
    <n v="4"/>
    <n v="4"/>
    <x v="4"/>
    <n v="4"/>
    <x v="0"/>
    <n v="11"/>
    <x v="0"/>
    <n v="20"/>
    <n v="8"/>
    <n v="8"/>
    <n v="3"/>
    <n v="209.46"/>
    <x v="2"/>
    <x v="0"/>
  </r>
  <r>
    <n v="55109"/>
    <x v="1"/>
    <n v="4"/>
    <x v="0"/>
    <n v="1"/>
    <n v="24"/>
    <s v="Credit Card"/>
    <s v="Female"/>
    <n v="4"/>
    <n v="4"/>
    <x v="4"/>
    <n v="5"/>
    <x v="2"/>
    <n v="3"/>
    <x v="0"/>
    <n v="24"/>
    <n v="2"/>
    <n v="2"/>
    <n v="9"/>
    <n v="244.16000000000003"/>
    <x v="0"/>
    <x v="0"/>
  </r>
  <r>
    <n v="55110"/>
    <x v="1"/>
    <n v="13"/>
    <x v="0"/>
    <n v="1"/>
    <n v="25"/>
    <s v="Debit Card"/>
    <s v="Male"/>
    <n v="3"/>
    <n v="4"/>
    <x v="0"/>
    <n v="3"/>
    <x v="0"/>
    <n v="2"/>
    <x v="1"/>
    <n v="12"/>
    <n v="2"/>
    <n v="2"/>
    <n v="8"/>
    <n v="170.34"/>
    <x v="2"/>
    <x v="0"/>
  </r>
  <r>
    <n v="55111"/>
    <x v="1"/>
    <n v="5"/>
    <x v="2"/>
    <n v="3"/>
    <n v="9"/>
    <s v="Debit Card"/>
    <s v="Female"/>
    <n v="3"/>
    <n v="4"/>
    <x v="4"/>
    <n v="3"/>
    <x v="2"/>
    <n v="3"/>
    <x v="0"/>
    <n v="20"/>
    <n v="9"/>
    <n v="10"/>
    <n v="3"/>
    <n v="223.52"/>
    <x v="0"/>
    <x v="0"/>
  </r>
  <r>
    <n v="55112"/>
    <x v="1"/>
    <n v="15"/>
    <x v="2"/>
    <n v="3"/>
    <n v="17"/>
    <s v="Credit Card"/>
    <s v="Male"/>
    <n v="3"/>
    <n v="6"/>
    <x v="0"/>
    <n v="4"/>
    <x v="0"/>
    <n v="3"/>
    <x v="1"/>
    <n v="14"/>
    <n v="4"/>
    <n v="12"/>
    <n v="10"/>
    <n v="186.51"/>
    <x v="2"/>
    <x v="0"/>
  </r>
  <r>
    <n v="55113"/>
    <x v="0"/>
    <n v="1"/>
    <x v="2"/>
    <n v="3"/>
    <n v="8"/>
    <s v="Debit Card"/>
    <s v="Female"/>
    <n v="3"/>
    <n v="4"/>
    <x v="2"/>
    <n v="4"/>
    <x v="0"/>
    <n v="3"/>
    <x v="0"/>
    <n v="12"/>
    <n v="3"/>
    <n v="3"/>
    <n v="3"/>
    <n v="148.02000000000001"/>
    <x v="0"/>
    <x v="1"/>
  </r>
  <r>
    <n v="55114"/>
    <x v="0"/>
    <n v="8"/>
    <x v="1"/>
    <n v="1"/>
    <n v="10"/>
    <s v="Debit Card"/>
    <s v="Male"/>
    <n v="3"/>
    <n v="4"/>
    <x v="2"/>
    <n v="5"/>
    <x v="2"/>
    <n v="6"/>
    <x v="1"/>
    <n v="13"/>
    <n v="2"/>
    <n v="2"/>
    <n v="3"/>
    <n v="148.62"/>
    <x v="1"/>
    <x v="1"/>
  </r>
  <r>
    <n v="55115"/>
    <x v="1"/>
    <n v="16"/>
    <x v="2"/>
    <n v="1"/>
    <n v="9"/>
    <s v="Debit Card"/>
    <s v="Male"/>
    <n v="3"/>
    <n v="4"/>
    <x v="5"/>
    <n v="3"/>
    <x v="2"/>
    <n v="2"/>
    <x v="0"/>
    <n v="15"/>
    <n v="1"/>
    <n v="3"/>
    <n v="11"/>
    <n v="303.61"/>
    <x v="2"/>
    <x v="2"/>
  </r>
  <r>
    <n v="55116"/>
    <x v="1"/>
    <n v="29"/>
    <x v="0"/>
    <n v="1"/>
    <n v="9"/>
    <s v="Credit Card"/>
    <s v="Female"/>
    <n v="3"/>
    <n v="6"/>
    <x v="3"/>
    <n v="3"/>
    <x v="2"/>
    <n v="6"/>
    <x v="1"/>
    <n v="15"/>
    <n v="5"/>
    <n v="10"/>
    <n v="12"/>
    <n v="316.87"/>
    <x v="3"/>
    <x v="2"/>
  </r>
  <r>
    <n v="55117"/>
    <x v="1"/>
    <n v="30"/>
    <x v="0"/>
    <n v="2"/>
    <n v="15"/>
    <s v="Debit Card"/>
    <s v="Male"/>
    <n v="4"/>
    <n v="4"/>
    <x v="3"/>
    <n v="4"/>
    <x v="0"/>
    <n v="8"/>
    <x v="1"/>
    <n v="15"/>
    <n v="3"/>
    <n v="8"/>
    <n v="8"/>
    <n v="322.17"/>
    <x v="3"/>
    <x v="2"/>
  </r>
  <r>
    <n v="55118"/>
    <x v="1"/>
    <n v="14"/>
    <x v="2"/>
    <n v="1"/>
    <n v="23"/>
    <s v="Debit Card"/>
    <s v="Male"/>
    <n v="4"/>
    <n v="4"/>
    <x v="2"/>
    <n v="3"/>
    <x v="2"/>
    <n v="11"/>
    <x v="1"/>
    <n v="17"/>
    <n v="2"/>
    <n v="2"/>
    <n v="1"/>
    <n v="160.44"/>
    <x v="2"/>
    <x v="0"/>
  </r>
  <r>
    <n v="55119"/>
    <x v="1"/>
    <n v="8"/>
    <x v="0"/>
    <n v="1"/>
    <n v="16"/>
    <s v="Debit Card"/>
    <s v="Male"/>
    <n v="3"/>
    <n v="4"/>
    <x v="4"/>
    <n v="1"/>
    <x v="2"/>
    <n v="2"/>
    <x v="1"/>
    <n v="12"/>
    <n v="1"/>
    <n v="2"/>
    <n v="3"/>
    <n v="210"/>
    <x v="1"/>
    <x v="0"/>
  </r>
  <r>
    <n v="55120"/>
    <x v="1"/>
    <n v="14"/>
    <x v="0"/>
    <n v="1"/>
    <n v="9"/>
    <s v="Debit Card"/>
    <s v="Male"/>
    <n v="4"/>
    <n v="4"/>
    <x v="0"/>
    <n v="1"/>
    <x v="0"/>
    <n v="3"/>
    <x v="1"/>
    <n v="14"/>
    <n v="4"/>
    <n v="9"/>
    <n v="9"/>
    <n v="171.61"/>
    <x v="2"/>
    <x v="0"/>
  </r>
  <r>
    <n v="55121"/>
    <x v="1"/>
    <n v="15"/>
    <x v="2"/>
    <n v="3"/>
    <n v="8"/>
    <s v="E wallet"/>
    <s v="Female"/>
    <n v="4"/>
    <n v="4"/>
    <x v="0"/>
    <n v="5"/>
    <x v="2"/>
    <n v="2"/>
    <x v="1"/>
    <n v="18"/>
    <n v="1"/>
    <n v="2"/>
    <n v="8"/>
    <n v="166.03"/>
    <x v="2"/>
    <x v="0"/>
  </r>
  <r>
    <n v="55122"/>
    <x v="1"/>
    <n v="9"/>
    <x v="2"/>
    <n v="1"/>
    <n v="11"/>
    <s v="Debit Card"/>
    <s v="Male"/>
    <n v="3"/>
    <n v="4"/>
    <x v="0"/>
    <n v="3"/>
    <x v="0"/>
    <n v="3"/>
    <x v="0"/>
    <n v="12"/>
    <n v="2"/>
    <n v="2"/>
    <n v="2"/>
    <n v="167.49"/>
    <x v="1"/>
    <x v="0"/>
  </r>
  <r>
    <n v="55123"/>
    <x v="1"/>
    <n v="25"/>
    <x v="0"/>
    <n v="2"/>
    <n v="12"/>
    <s v="Debit Card"/>
    <s v="Male"/>
    <n v="3"/>
    <n v="4"/>
    <x v="5"/>
    <n v="4"/>
    <x v="2"/>
    <n v="3"/>
    <x v="0"/>
    <n v="12"/>
    <n v="1"/>
    <n v="2"/>
    <n v="11"/>
    <n v="265.26"/>
    <x v="3"/>
    <x v="2"/>
  </r>
  <r>
    <n v="55124"/>
    <x v="1"/>
    <n v="12"/>
    <x v="0"/>
    <n v="3"/>
    <n v="9"/>
    <s v="Debit Card"/>
    <s v="Female"/>
    <n v="3"/>
    <n v="4"/>
    <x v="0"/>
    <n v="5"/>
    <x v="2"/>
    <n v="5"/>
    <x v="1"/>
    <n v="16"/>
    <n v="1"/>
    <n v="2"/>
    <n v="8"/>
    <n v="193.93"/>
    <x v="1"/>
    <x v="0"/>
  </r>
  <r>
    <n v="55125"/>
    <x v="1"/>
    <n v="8"/>
    <x v="0"/>
    <n v="3"/>
    <n v="22"/>
    <s v="Credit Card"/>
    <s v="Female"/>
    <n v="4"/>
    <n v="4"/>
    <x v="0"/>
    <n v="5"/>
    <x v="0"/>
    <n v="3"/>
    <x v="1"/>
    <n v="13"/>
    <n v="5"/>
    <n v="10"/>
    <n v="7"/>
    <n v="186.25"/>
    <x v="1"/>
    <x v="0"/>
  </r>
  <r>
    <n v="55126"/>
    <x v="1"/>
    <n v="1"/>
    <x v="0"/>
    <n v="1"/>
    <n v="26"/>
    <s v="Credit Card"/>
    <s v="Male"/>
    <n v="4"/>
    <n v="4"/>
    <x v="2"/>
    <n v="1"/>
    <x v="2"/>
    <n v="5"/>
    <x v="1"/>
    <n v="12"/>
    <n v="1"/>
    <n v="2"/>
    <n v="3"/>
    <n v="161.69"/>
    <x v="0"/>
    <x v="0"/>
  </r>
  <r>
    <n v="55127"/>
    <x v="0"/>
    <n v="21"/>
    <x v="0"/>
    <n v="1"/>
    <n v="14"/>
    <s v="Credit Card"/>
    <s v="Female"/>
    <n v="3"/>
    <n v="5"/>
    <x v="4"/>
    <n v="5"/>
    <x v="2"/>
    <n v="9"/>
    <x v="0"/>
    <n v="15"/>
    <n v="2"/>
    <n v="6"/>
    <n v="3"/>
    <n v="225.08"/>
    <x v="2"/>
    <x v="0"/>
  </r>
  <r>
    <n v="55128"/>
    <x v="1"/>
    <n v="14"/>
    <x v="1"/>
    <n v="1"/>
    <n v="8"/>
    <s v="Debit Card"/>
    <s v="Male"/>
    <n v="3"/>
    <n v="4"/>
    <x v="2"/>
    <n v="4"/>
    <x v="2"/>
    <n v="5"/>
    <x v="1"/>
    <n v="23"/>
    <n v="2"/>
    <n v="2"/>
    <n v="4"/>
    <n v="148.87"/>
    <x v="2"/>
    <x v="1"/>
  </r>
  <r>
    <n v="55129"/>
    <x v="1"/>
    <n v="10"/>
    <x v="2"/>
    <n v="3"/>
    <n v="14"/>
    <s v="E wallet"/>
    <s v="Female"/>
    <n v="3"/>
    <n v="2"/>
    <x v="0"/>
    <n v="5"/>
    <x v="2"/>
    <n v="4"/>
    <x v="1"/>
    <n v="17"/>
    <n v="6"/>
    <n v="7"/>
    <n v="14"/>
    <n v="171.39"/>
    <x v="1"/>
    <x v="0"/>
  </r>
  <r>
    <n v="55130"/>
    <x v="1"/>
    <n v="22"/>
    <x v="0"/>
    <n v="1"/>
    <n v="11"/>
    <s v="Debit Card"/>
    <s v="Male"/>
    <n v="3"/>
    <n v="4"/>
    <x v="4"/>
    <n v="1"/>
    <x v="0"/>
    <n v="3"/>
    <x v="1"/>
    <n v="12"/>
    <n v="2"/>
    <n v="2"/>
    <n v="9"/>
    <n v="203.98"/>
    <x v="2"/>
    <x v="0"/>
  </r>
  <r>
    <n v="55131"/>
    <x v="1"/>
    <n v="1"/>
    <x v="0"/>
    <n v="3"/>
    <n v="18"/>
    <s v="Credit Card"/>
    <s v="Female"/>
    <n v="4"/>
    <n v="2"/>
    <x v="2"/>
    <n v="1"/>
    <x v="2"/>
    <n v="10"/>
    <x v="1"/>
    <n v="15"/>
    <n v="1"/>
    <n v="2"/>
    <n v="1"/>
    <n v="150.34"/>
    <x v="0"/>
    <x v="0"/>
  </r>
  <r>
    <n v="55132"/>
    <x v="1"/>
    <n v="25"/>
    <x v="0"/>
    <n v="1"/>
    <n v="18"/>
    <s v="Cash on Delivery"/>
    <s v="Female"/>
    <n v="3"/>
    <n v="5"/>
    <x v="5"/>
    <n v="4"/>
    <x v="0"/>
    <n v="5"/>
    <x v="1"/>
    <n v="17"/>
    <n v="1"/>
    <n v="2"/>
    <n v="4"/>
    <n v="256.42"/>
    <x v="3"/>
    <x v="2"/>
  </r>
  <r>
    <n v="55133"/>
    <x v="1"/>
    <n v="1"/>
    <x v="2"/>
    <n v="1"/>
    <n v="8"/>
    <s v="Debit Card"/>
    <s v="Female"/>
    <n v="4"/>
    <n v="4"/>
    <x v="2"/>
    <n v="1"/>
    <x v="0"/>
    <n v="3"/>
    <x v="1"/>
    <n v="16"/>
    <n v="2"/>
    <n v="2"/>
    <n v="1"/>
    <n v="141.11000000000001"/>
    <x v="0"/>
    <x v="1"/>
  </r>
  <r>
    <n v="55134"/>
    <x v="1"/>
    <n v="9"/>
    <x v="0"/>
    <n v="1"/>
    <n v="8"/>
    <s v="Credit Card"/>
    <s v="Female"/>
    <n v="3"/>
    <n v="5"/>
    <x v="0"/>
    <n v="1"/>
    <x v="2"/>
    <n v="2"/>
    <x v="1"/>
    <n v="13"/>
    <n v="1"/>
    <n v="2"/>
    <n v="1"/>
    <n v="178.63"/>
    <x v="1"/>
    <x v="0"/>
  </r>
  <r>
    <n v="55135"/>
    <x v="1"/>
    <n v="1"/>
    <x v="2"/>
    <n v="3"/>
    <n v="9"/>
    <s v="Debit Card"/>
    <s v="Male"/>
    <n v="3"/>
    <n v="6"/>
    <x v="0"/>
    <n v="1"/>
    <x v="0"/>
    <n v="5"/>
    <x v="1"/>
    <n v="21"/>
    <n v="1"/>
    <n v="2"/>
    <n v="1"/>
    <n v="175.71"/>
    <x v="0"/>
    <x v="0"/>
  </r>
  <r>
    <n v="55136"/>
    <x v="0"/>
    <n v="19"/>
    <x v="0"/>
    <n v="3"/>
    <n v="20"/>
    <s v="E wallet"/>
    <s v="Male"/>
    <n v="3"/>
    <n v="2"/>
    <x v="5"/>
    <n v="3"/>
    <x v="0"/>
    <n v="8"/>
    <x v="0"/>
    <n v="18"/>
    <n v="1"/>
    <n v="4"/>
    <n v="9"/>
    <n v="261.95"/>
    <x v="2"/>
    <x v="2"/>
  </r>
  <r>
    <n v="55137"/>
    <x v="1"/>
    <n v="30"/>
    <x v="0"/>
    <n v="1"/>
    <n v="30"/>
    <s v="Debit Card"/>
    <s v="Male"/>
    <n v="4"/>
    <n v="4"/>
    <x v="5"/>
    <n v="4"/>
    <x v="2"/>
    <n v="6"/>
    <x v="0"/>
    <n v="13"/>
    <n v="14"/>
    <n v="2"/>
    <n v="10"/>
    <n v="259.02"/>
    <x v="3"/>
    <x v="2"/>
  </r>
  <r>
    <n v="55138"/>
    <x v="1"/>
    <n v="8"/>
    <x v="2"/>
    <n v="1"/>
    <n v="33"/>
    <s v="COD"/>
    <s v="Female"/>
    <n v="4"/>
    <n v="5"/>
    <x v="2"/>
    <n v="3"/>
    <x v="2"/>
    <n v="3"/>
    <x v="1"/>
    <n v="21"/>
    <n v="2"/>
    <n v="2"/>
    <n v="1"/>
    <n v="145.29"/>
    <x v="1"/>
    <x v="1"/>
  </r>
  <r>
    <n v="55139"/>
    <x v="1"/>
    <n v="14"/>
    <x v="0"/>
    <n v="1"/>
    <n v="9"/>
    <s v="Credit Card"/>
    <s v="Female"/>
    <n v="3"/>
    <n v="2"/>
    <x v="0"/>
    <n v="3"/>
    <x v="2"/>
    <n v="7"/>
    <x v="1"/>
    <n v="21"/>
    <n v="7"/>
    <n v="12"/>
    <n v="9"/>
    <n v="188.77"/>
    <x v="2"/>
    <x v="0"/>
  </r>
  <r>
    <n v="55140"/>
    <x v="1"/>
    <n v="8"/>
    <x v="0"/>
    <n v="1"/>
    <n v="36"/>
    <s v="Credit Card"/>
    <s v="Male"/>
    <n v="3"/>
    <n v="4"/>
    <x v="0"/>
    <n v="3"/>
    <x v="2"/>
    <n v="6"/>
    <x v="1"/>
    <n v="14"/>
    <n v="6"/>
    <n v="8"/>
    <n v="8"/>
    <n v="179.29"/>
    <x v="1"/>
    <x v="0"/>
  </r>
  <r>
    <n v="55141"/>
    <x v="0"/>
    <n v="1"/>
    <x v="2"/>
    <n v="3"/>
    <n v="9"/>
    <s v="Debit Card"/>
    <s v="Female"/>
    <n v="3"/>
    <n v="5"/>
    <x v="2"/>
    <n v="1"/>
    <x v="0"/>
    <n v="9"/>
    <x v="1"/>
    <n v="15"/>
    <n v="1"/>
    <n v="2"/>
    <n v="1"/>
    <n v="152.85"/>
    <x v="0"/>
    <x v="0"/>
  </r>
  <r>
    <n v="55142"/>
    <x v="0"/>
    <n v="1"/>
    <x v="2"/>
    <n v="3"/>
    <n v="25"/>
    <s v="E wallet"/>
    <s v="Female"/>
    <n v="4"/>
    <n v="4"/>
    <x v="0"/>
    <n v="3"/>
    <x v="2"/>
    <n v="2"/>
    <x v="0"/>
    <n v="19"/>
    <n v="1"/>
    <n v="4"/>
    <n v="3"/>
    <n v="171.14"/>
    <x v="0"/>
    <x v="0"/>
  </r>
  <r>
    <n v="55143"/>
    <x v="1"/>
    <n v="12"/>
    <x v="2"/>
    <n v="1"/>
    <n v="14"/>
    <s v="Debit Card"/>
    <s v="Male"/>
    <n v="3"/>
    <n v="2"/>
    <x v="2"/>
    <n v="3"/>
    <x v="2"/>
    <n v="3"/>
    <x v="1"/>
    <n v="12"/>
    <n v="1"/>
    <n v="2"/>
    <n v="4"/>
    <n v="151.1"/>
    <x v="1"/>
    <x v="0"/>
  </r>
  <r>
    <n v="55144"/>
    <x v="1"/>
    <n v="8"/>
    <x v="0"/>
    <n v="1"/>
    <n v="9"/>
    <s v="COD"/>
    <s v="Female"/>
    <n v="4"/>
    <n v="4"/>
    <x v="0"/>
    <n v="1"/>
    <x v="0"/>
    <n v="3"/>
    <x v="1"/>
    <n v="12"/>
    <n v="5"/>
    <n v="5"/>
    <n v="12"/>
    <n v="191.87"/>
    <x v="1"/>
    <x v="0"/>
  </r>
  <r>
    <n v="55145"/>
    <x v="1"/>
    <n v="2"/>
    <x v="0"/>
    <n v="3"/>
    <n v="33"/>
    <s v="Debit Card"/>
    <s v="Male"/>
    <n v="3"/>
    <n v="5"/>
    <x v="0"/>
    <n v="5"/>
    <x v="2"/>
    <n v="3"/>
    <x v="1"/>
    <n v="12"/>
    <n v="2"/>
    <n v="2"/>
    <n v="5"/>
    <n v="172.24"/>
    <x v="0"/>
    <x v="0"/>
  </r>
  <r>
    <n v="55146"/>
    <x v="0"/>
    <n v="1"/>
    <x v="0"/>
    <n v="1"/>
    <n v="29"/>
    <s v="Credit Card"/>
    <s v="Male"/>
    <n v="4"/>
    <n v="4"/>
    <x v="0"/>
    <n v="3"/>
    <x v="2"/>
    <n v="3"/>
    <x v="0"/>
    <n v="16"/>
    <n v="6"/>
    <n v="7"/>
    <n v="8"/>
    <n v="186.79"/>
    <x v="0"/>
    <x v="0"/>
  </r>
  <r>
    <n v="55147"/>
    <x v="1"/>
    <n v="13"/>
    <x v="0"/>
    <n v="3"/>
    <n v="28"/>
    <s v="Debit Card"/>
    <s v="Male"/>
    <n v="3"/>
    <n v="5"/>
    <x v="0"/>
    <n v="1"/>
    <x v="2"/>
    <n v="5"/>
    <x v="0"/>
    <n v="13"/>
    <n v="1"/>
    <n v="2"/>
    <n v="5"/>
    <n v="186.2"/>
    <x v="2"/>
    <x v="0"/>
  </r>
  <r>
    <n v="55148"/>
    <x v="1"/>
    <n v="25"/>
    <x v="2"/>
    <n v="3"/>
    <n v="9"/>
    <s v="E wallet"/>
    <s v="Male"/>
    <n v="3"/>
    <n v="4"/>
    <x v="4"/>
    <n v="4"/>
    <x v="2"/>
    <n v="4"/>
    <x v="1"/>
    <n v="12"/>
    <n v="4"/>
    <n v="4"/>
    <n v="3"/>
    <n v="230.96"/>
    <x v="3"/>
    <x v="0"/>
  </r>
  <r>
    <n v="55149"/>
    <x v="1"/>
    <n v="15"/>
    <x v="2"/>
    <n v="1"/>
    <n v="29"/>
    <s v="Debit Card"/>
    <s v="Female"/>
    <n v="4"/>
    <n v="4"/>
    <x v="0"/>
    <n v="1"/>
    <x v="2"/>
    <n v="5"/>
    <x v="0"/>
    <n v="15"/>
    <n v="3"/>
    <n v="4"/>
    <n v="4"/>
    <n v="179.67"/>
    <x v="2"/>
    <x v="0"/>
  </r>
  <r>
    <n v="55150"/>
    <x v="1"/>
    <n v="11"/>
    <x v="0"/>
    <n v="1"/>
    <n v="11"/>
    <s v="Debit Card"/>
    <s v="Male"/>
    <n v="3"/>
    <n v="4"/>
    <x v="2"/>
    <n v="3"/>
    <x v="2"/>
    <n v="9"/>
    <x v="0"/>
    <n v="16"/>
    <n v="2"/>
    <n v="2"/>
    <n v="4"/>
    <n v="154.96"/>
    <x v="1"/>
    <x v="0"/>
  </r>
  <r>
    <n v="55151"/>
    <x v="1"/>
    <n v="7"/>
    <x v="2"/>
    <n v="3"/>
    <n v="12"/>
    <s v="Debit Card"/>
    <s v="Male"/>
    <n v="4"/>
    <n v="4"/>
    <x v="0"/>
    <n v="1"/>
    <x v="2"/>
    <n v="8"/>
    <x v="1"/>
    <n v="14"/>
    <n v="2"/>
    <n v="2"/>
    <n v="3"/>
    <n v="224.98"/>
    <x v="1"/>
    <x v="0"/>
  </r>
  <r>
    <n v="55152"/>
    <x v="1"/>
    <n v="6"/>
    <x v="0"/>
    <n v="3"/>
    <n v="9"/>
    <s v="E wallet"/>
    <s v="Male"/>
    <n v="3"/>
    <n v="4"/>
    <x v="0"/>
    <n v="4"/>
    <x v="2"/>
    <n v="2"/>
    <x v="0"/>
    <n v="14"/>
    <n v="2"/>
    <n v="2"/>
    <n v="3"/>
    <n v="165.78"/>
    <x v="0"/>
    <x v="0"/>
  </r>
  <r>
    <n v="55153"/>
    <x v="1"/>
    <n v="13"/>
    <x v="2"/>
    <n v="1"/>
    <n v="32"/>
    <s v="Debit Card"/>
    <s v="Male"/>
    <n v="4"/>
    <n v="4"/>
    <x v="4"/>
    <n v="3"/>
    <x v="2"/>
    <n v="5"/>
    <x v="1"/>
    <n v="22"/>
    <n v="1"/>
    <n v="2"/>
    <n v="6"/>
    <n v="234.2"/>
    <x v="2"/>
    <x v="0"/>
  </r>
  <r>
    <n v="55154"/>
    <x v="1"/>
    <n v="1"/>
    <x v="0"/>
    <n v="3"/>
    <n v="25"/>
    <s v="Debit Card"/>
    <s v="Male"/>
    <n v="4"/>
    <n v="2"/>
    <x v="0"/>
    <n v="3"/>
    <x v="2"/>
    <n v="4"/>
    <x v="1"/>
    <n v="12"/>
    <n v="2"/>
    <n v="2"/>
    <n v="3"/>
    <n v="187.32"/>
    <x v="0"/>
    <x v="0"/>
  </r>
  <r>
    <n v="55155"/>
    <x v="1"/>
    <n v="26"/>
    <x v="2"/>
    <n v="1"/>
    <n v="35"/>
    <s v="Credit Card"/>
    <s v="Female"/>
    <n v="3"/>
    <n v="2"/>
    <x v="5"/>
    <n v="3"/>
    <x v="2"/>
    <n v="4"/>
    <x v="0"/>
    <n v="12"/>
    <n v="2"/>
    <n v="2"/>
    <n v="3"/>
    <n v="257.47000000000003"/>
    <x v="3"/>
    <x v="2"/>
  </r>
  <r>
    <n v="55156"/>
    <x v="1"/>
    <n v="17"/>
    <x v="0"/>
    <n v="1"/>
    <n v="13"/>
    <s v="Credit Card"/>
    <s v="Female"/>
    <n v="4"/>
    <n v="5"/>
    <x v="0"/>
    <n v="3"/>
    <x v="0"/>
    <n v="3"/>
    <x v="0"/>
    <n v="15"/>
    <n v="1"/>
    <n v="2"/>
    <n v="9"/>
    <n v="165.81"/>
    <x v="2"/>
    <x v="0"/>
  </r>
  <r>
    <n v="55157"/>
    <x v="1"/>
    <n v="1"/>
    <x v="0"/>
    <n v="3"/>
    <n v="17"/>
    <s v="E wallet"/>
    <s v="Female"/>
    <n v="4"/>
    <n v="5"/>
    <x v="0"/>
    <n v="1"/>
    <x v="2"/>
    <n v="3"/>
    <x v="0"/>
    <n v="12"/>
    <n v="2"/>
    <n v="5"/>
    <n v="5"/>
    <n v="182.69"/>
    <x v="0"/>
    <x v="0"/>
  </r>
  <r>
    <n v="55158"/>
    <x v="0"/>
    <n v="1"/>
    <x v="1"/>
    <n v="1"/>
    <n v="24"/>
    <s v="Debit Card"/>
    <s v="Female"/>
    <n v="3"/>
    <n v="4"/>
    <x v="2"/>
    <n v="3"/>
    <x v="0"/>
    <n v="3"/>
    <x v="0"/>
    <n v="14"/>
    <n v="5"/>
    <n v="8"/>
    <n v="8"/>
    <n v="148.94"/>
    <x v="0"/>
    <x v="1"/>
  </r>
  <r>
    <n v="55159"/>
    <x v="1"/>
    <n v="1"/>
    <x v="0"/>
    <n v="1"/>
    <n v="9"/>
    <s v="Credit Card"/>
    <s v="Male"/>
    <n v="3"/>
    <n v="5"/>
    <x v="2"/>
    <n v="1"/>
    <x v="0"/>
    <n v="2"/>
    <x v="1"/>
    <n v="13"/>
    <n v="2"/>
    <n v="2"/>
    <n v="2"/>
    <n v="164.04"/>
    <x v="0"/>
    <x v="0"/>
  </r>
  <r>
    <n v="55160"/>
    <x v="1"/>
    <n v="16"/>
    <x v="0"/>
    <n v="2"/>
    <n v="17"/>
    <s v="UPI"/>
    <s v="Female"/>
    <n v="3"/>
    <n v="4"/>
    <x v="5"/>
    <n v="5"/>
    <x v="2"/>
    <n v="2"/>
    <x v="1"/>
    <n v="15"/>
    <n v="1"/>
    <n v="2"/>
    <n v="10"/>
    <n v="292.99"/>
    <x v="2"/>
    <x v="2"/>
  </r>
  <r>
    <n v="55161"/>
    <x v="1"/>
    <n v="26"/>
    <x v="0"/>
    <n v="1"/>
    <n v="15"/>
    <s v="UPI"/>
    <s v="Female"/>
    <n v="3"/>
    <n v="4"/>
    <x v="2"/>
    <n v="5"/>
    <x v="2"/>
    <n v="11"/>
    <x v="1"/>
    <n v="14"/>
    <n v="2"/>
    <n v="2"/>
    <n v="5"/>
    <n v="154.5"/>
    <x v="3"/>
    <x v="0"/>
  </r>
  <r>
    <n v="55162"/>
    <x v="1"/>
    <n v="11"/>
    <x v="0"/>
    <n v="1"/>
    <n v="18"/>
    <s v="Credit Card"/>
    <s v="Female"/>
    <n v="4"/>
    <n v="4"/>
    <x v="2"/>
    <n v="3"/>
    <x v="0"/>
    <n v="6"/>
    <x v="1"/>
    <n v="19"/>
    <n v="2"/>
    <n v="2"/>
    <n v="3"/>
    <n v="161.29"/>
    <x v="1"/>
    <x v="0"/>
  </r>
  <r>
    <n v="55163"/>
    <x v="1"/>
    <n v="9"/>
    <x v="2"/>
    <n v="1"/>
    <n v="25"/>
    <s v="Debit Card"/>
    <s v="Male"/>
    <n v="3"/>
    <n v="4"/>
    <x v="4"/>
    <n v="1"/>
    <x v="0"/>
    <n v="4"/>
    <x v="1"/>
    <n v="12"/>
    <n v="3"/>
    <n v="3"/>
    <n v="3"/>
    <n v="218.62"/>
    <x v="1"/>
    <x v="0"/>
  </r>
  <r>
    <n v="55164"/>
    <x v="1"/>
    <n v="1"/>
    <x v="0"/>
    <n v="1"/>
    <n v="8"/>
    <s v="COD"/>
    <s v="Male"/>
    <n v="3"/>
    <n v="4"/>
    <x v="2"/>
    <n v="1"/>
    <x v="2"/>
    <n v="6"/>
    <x v="1"/>
    <n v="12"/>
    <n v="1"/>
    <n v="2"/>
    <n v="3"/>
    <n v="157.29"/>
    <x v="0"/>
    <x v="0"/>
  </r>
  <r>
    <n v="55165"/>
    <x v="1"/>
    <n v="1"/>
    <x v="0"/>
    <n v="1"/>
    <n v="14"/>
    <s v="UPI"/>
    <s v="Male"/>
    <n v="4"/>
    <n v="2"/>
    <x v="2"/>
    <n v="5"/>
    <x v="0"/>
    <n v="2"/>
    <x v="1"/>
    <n v="13"/>
    <n v="1"/>
    <n v="2"/>
    <n v="8"/>
    <n v="160.78"/>
    <x v="0"/>
    <x v="0"/>
  </r>
  <r>
    <n v="55166"/>
    <x v="1"/>
    <n v="3"/>
    <x v="0"/>
    <n v="2"/>
    <n v="24"/>
    <s v="UPI"/>
    <s v="Male"/>
    <n v="3"/>
    <n v="5"/>
    <x v="4"/>
    <n v="5"/>
    <x v="0"/>
    <n v="3"/>
    <x v="1"/>
    <n v="14"/>
    <n v="1"/>
    <n v="2"/>
    <n v="10"/>
    <n v="204.88"/>
    <x v="0"/>
    <x v="0"/>
  </r>
  <r>
    <n v="55167"/>
    <x v="0"/>
    <n v="13"/>
    <x v="2"/>
    <n v="1"/>
    <n v="35"/>
    <s v="Debit Card"/>
    <s v="Male"/>
    <n v="4"/>
    <n v="5"/>
    <x v="0"/>
    <n v="5"/>
    <x v="0"/>
    <n v="5"/>
    <x v="1"/>
    <n v="21"/>
    <n v="1"/>
    <n v="2"/>
    <n v="4"/>
    <n v="167.84"/>
    <x v="2"/>
    <x v="0"/>
  </r>
  <r>
    <n v="55168"/>
    <x v="0"/>
    <n v="1"/>
    <x v="2"/>
    <n v="1"/>
    <n v="21"/>
    <s v="UPI"/>
    <s v="Female"/>
    <n v="3"/>
    <n v="4"/>
    <x v="4"/>
    <n v="1"/>
    <x v="0"/>
    <n v="2"/>
    <x v="0"/>
    <n v="13"/>
    <n v="5"/>
    <n v="8"/>
    <n v="8"/>
    <n v="200.53"/>
    <x v="0"/>
    <x v="0"/>
  </r>
  <r>
    <n v="55169"/>
    <x v="1"/>
    <n v="28"/>
    <x v="0"/>
    <n v="1"/>
    <n v="8"/>
    <s v="Credit Card"/>
    <s v="Female"/>
    <n v="3"/>
    <n v="4"/>
    <x v="5"/>
    <n v="1"/>
    <x v="0"/>
    <n v="8"/>
    <x v="1"/>
    <n v="15"/>
    <n v="7"/>
    <n v="13"/>
    <n v="8"/>
    <n v="298.27999999999997"/>
    <x v="3"/>
    <x v="2"/>
  </r>
  <r>
    <n v="55170"/>
    <x v="1"/>
    <n v="31"/>
    <x v="0"/>
    <n v="1"/>
    <n v="8"/>
    <s v="Credit Card"/>
    <s v="Female"/>
    <n v="4"/>
    <n v="4"/>
    <x v="3"/>
    <n v="5"/>
    <x v="2"/>
    <n v="5"/>
    <x v="0"/>
    <n v="15"/>
    <n v="2"/>
    <n v="2"/>
    <n v="6"/>
    <n v="322.01"/>
    <x v="3"/>
    <x v="2"/>
  </r>
  <r>
    <n v="55171"/>
    <x v="1"/>
    <n v="29"/>
    <x v="0"/>
    <n v="1"/>
    <n v="8"/>
    <s v="Credit Card"/>
    <s v="Male"/>
    <n v="3"/>
    <n v="2"/>
    <x v="5"/>
    <n v="1"/>
    <x v="2"/>
    <n v="4"/>
    <x v="1"/>
    <n v="14"/>
    <n v="1"/>
    <n v="2"/>
    <n v="1"/>
    <n v="272.32"/>
    <x v="3"/>
    <x v="2"/>
  </r>
  <r>
    <n v="55172"/>
    <x v="1"/>
    <n v="10"/>
    <x v="0"/>
    <n v="3"/>
    <n v="10"/>
    <s v="E wallet"/>
    <s v="Female"/>
    <n v="4"/>
    <n v="4"/>
    <x v="0"/>
    <n v="4"/>
    <x v="0"/>
    <n v="5"/>
    <x v="0"/>
    <n v="17"/>
    <n v="1"/>
    <n v="2"/>
    <n v="3"/>
    <n v="217.78"/>
    <x v="1"/>
    <x v="0"/>
  </r>
  <r>
    <n v="55173"/>
    <x v="0"/>
    <n v="1"/>
    <x v="2"/>
    <n v="3"/>
    <n v="8"/>
    <s v="Debit Card"/>
    <s v="Female"/>
    <n v="3"/>
    <n v="6"/>
    <x v="2"/>
    <n v="3"/>
    <x v="0"/>
    <n v="3"/>
    <x v="1"/>
    <n v="13"/>
    <n v="1"/>
    <n v="2"/>
    <n v="1"/>
    <n v="138.59"/>
    <x v="0"/>
    <x v="1"/>
  </r>
  <r>
    <n v="55174"/>
    <x v="1"/>
    <n v="4"/>
    <x v="0"/>
    <n v="3"/>
    <n v="14"/>
    <s v="E wallet"/>
    <s v="Female"/>
    <n v="4"/>
    <n v="4"/>
    <x v="0"/>
    <n v="5"/>
    <x v="2"/>
    <n v="9"/>
    <x v="1"/>
    <n v="15"/>
    <n v="2"/>
    <n v="2"/>
    <n v="3"/>
    <n v="172.79"/>
    <x v="0"/>
    <x v="0"/>
  </r>
  <r>
    <n v="55175"/>
    <x v="1"/>
    <n v="5"/>
    <x v="0"/>
    <n v="1"/>
    <n v="15"/>
    <s v="Debit Card"/>
    <s v="Female"/>
    <n v="4"/>
    <n v="4"/>
    <x v="5"/>
    <n v="4"/>
    <x v="0"/>
    <n v="5"/>
    <x v="1"/>
    <n v="12"/>
    <n v="1"/>
    <n v="2"/>
    <n v="1"/>
    <n v="289.22000000000003"/>
    <x v="0"/>
    <x v="2"/>
  </r>
  <r>
    <n v="55176"/>
    <x v="1"/>
    <n v="8"/>
    <x v="2"/>
    <n v="1"/>
    <n v="8"/>
    <s v="UPI"/>
    <s v="Male"/>
    <n v="4"/>
    <n v="4"/>
    <x v="2"/>
    <n v="5"/>
    <x v="2"/>
    <n v="7"/>
    <x v="1"/>
    <n v="15"/>
    <n v="2"/>
    <n v="2"/>
    <n v="4"/>
    <n v="154.96"/>
    <x v="1"/>
    <x v="0"/>
  </r>
  <r>
    <n v="55177"/>
    <x v="0"/>
    <n v="1"/>
    <x v="1"/>
    <n v="1"/>
    <n v="15"/>
    <s v="Debit Card"/>
    <s v="Female"/>
    <n v="3"/>
    <n v="5"/>
    <x v="2"/>
    <n v="4"/>
    <x v="0"/>
    <n v="3"/>
    <x v="1"/>
    <n v="13"/>
    <n v="1"/>
    <n v="2"/>
    <n v="1"/>
    <n v="137.61000000000001"/>
    <x v="0"/>
    <x v="1"/>
  </r>
  <r>
    <n v="55178"/>
    <x v="1"/>
    <n v="1"/>
    <x v="1"/>
    <n v="1"/>
    <n v="18"/>
    <s v="Debit Card"/>
    <s v="Male"/>
    <n v="4"/>
    <n v="4"/>
    <x v="2"/>
    <n v="5"/>
    <x v="2"/>
    <n v="2"/>
    <x v="1"/>
    <n v="15"/>
    <n v="2"/>
    <n v="2"/>
    <n v="5"/>
    <n v="145.99"/>
    <x v="0"/>
    <x v="1"/>
  </r>
  <r>
    <n v="55179"/>
    <x v="1"/>
    <n v="10"/>
    <x v="0"/>
    <n v="1"/>
    <n v="11"/>
    <s v="Debit Card"/>
    <s v="Male"/>
    <n v="3"/>
    <n v="5"/>
    <x v="0"/>
    <n v="1"/>
    <x v="0"/>
    <n v="3"/>
    <x v="1"/>
    <n v="17"/>
    <n v="1"/>
    <n v="2"/>
    <n v="9"/>
    <n v="183.1"/>
    <x v="1"/>
    <x v="0"/>
  </r>
  <r>
    <n v="55180"/>
    <x v="1"/>
    <n v="10"/>
    <x v="0"/>
    <n v="3"/>
    <n v="23"/>
    <s v="E wallet"/>
    <s v="Female"/>
    <n v="4"/>
    <n v="5"/>
    <x v="0"/>
    <n v="5"/>
    <x v="2"/>
    <n v="6"/>
    <x v="1"/>
    <n v="14"/>
    <n v="2"/>
    <n v="2"/>
    <n v="3"/>
    <n v="181.47"/>
    <x v="1"/>
    <x v="0"/>
  </r>
  <r>
    <n v="55181"/>
    <x v="1"/>
    <n v="21"/>
    <x v="0"/>
    <n v="1"/>
    <n v="8"/>
    <s v="COD"/>
    <s v="Male"/>
    <n v="4"/>
    <n v="4"/>
    <x v="2"/>
    <n v="1"/>
    <x v="2"/>
    <n v="9"/>
    <x v="1"/>
    <n v="13"/>
    <n v="2"/>
    <n v="2"/>
    <n v="3"/>
    <n v="159.19999999999999"/>
    <x v="2"/>
    <x v="0"/>
  </r>
  <r>
    <n v="55182"/>
    <x v="0"/>
    <n v="1"/>
    <x v="0"/>
    <n v="3"/>
    <n v="16"/>
    <s v="Debit Card"/>
    <s v="Male"/>
    <n v="4"/>
    <n v="5"/>
    <x v="2"/>
    <n v="5"/>
    <x v="2"/>
    <n v="5"/>
    <x v="1"/>
    <n v="13"/>
    <n v="3"/>
    <n v="3"/>
    <n v="3"/>
    <n v="169"/>
    <x v="0"/>
    <x v="0"/>
  </r>
  <r>
    <n v="55183"/>
    <x v="1"/>
    <n v="11"/>
    <x v="2"/>
    <n v="1"/>
    <n v="12"/>
    <s v="COD"/>
    <s v="Male"/>
    <n v="3"/>
    <n v="2"/>
    <x v="2"/>
    <n v="3"/>
    <x v="0"/>
    <n v="2"/>
    <x v="1"/>
    <n v="15"/>
    <n v="1"/>
    <n v="2"/>
    <n v="4"/>
    <n v="160"/>
    <x v="1"/>
    <x v="0"/>
  </r>
  <r>
    <n v="55184"/>
    <x v="1"/>
    <n v="30"/>
    <x v="1"/>
    <n v="1"/>
    <n v="8"/>
    <s v="Debit Card"/>
    <s v="Female"/>
    <n v="3"/>
    <n v="4"/>
    <x v="2"/>
    <n v="5"/>
    <x v="2"/>
    <n v="4"/>
    <x v="1"/>
    <n v="23"/>
    <n v="1"/>
    <n v="2"/>
    <n v="1"/>
    <n v="145.66"/>
    <x v="3"/>
    <x v="1"/>
  </r>
  <r>
    <n v="55185"/>
    <x v="1"/>
    <n v="21"/>
    <x v="0"/>
    <n v="1"/>
    <n v="9"/>
    <s v="Credit Card"/>
    <s v="Female"/>
    <n v="3"/>
    <n v="4"/>
    <x v="5"/>
    <n v="3"/>
    <x v="2"/>
    <n v="5"/>
    <x v="1"/>
    <n v="15"/>
    <n v="3"/>
    <n v="6"/>
    <n v="7"/>
    <n v="296.69"/>
    <x v="2"/>
    <x v="2"/>
  </r>
  <r>
    <n v="55186"/>
    <x v="1"/>
    <n v="1"/>
    <x v="0"/>
    <n v="3"/>
    <n v="11"/>
    <s v="Credit Card"/>
    <s v="Female"/>
    <n v="3"/>
    <n v="4"/>
    <x v="0"/>
    <n v="3"/>
    <x v="2"/>
    <n v="3"/>
    <x v="0"/>
    <n v="13"/>
    <n v="2"/>
    <n v="2"/>
    <n v="4"/>
    <n v="166.62"/>
    <x v="0"/>
    <x v="0"/>
  </r>
  <r>
    <n v="55187"/>
    <x v="1"/>
    <n v="6"/>
    <x v="0"/>
    <n v="3"/>
    <n v="14"/>
    <s v="E wallet"/>
    <s v="Male"/>
    <n v="4"/>
    <n v="4"/>
    <x v="0"/>
    <n v="1"/>
    <x v="2"/>
    <n v="6"/>
    <x v="1"/>
    <n v="13"/>
    <n v="1"/>
    <n v="2"/>
    <n v="3"/>
    <n v="217.04"/>
    <x v="0"/>
    <x v="0"/>
  </r>
  <r>
    <n v="55188"/>
    <x v="1"/>
    <n v="8"/>
    <x v="0"/>
    <n v="1"/>
    <n v="8"/>
    <s v="Debit Card"/>
    <s v="Female"/>
    <n v="3"/>
    <n v="5"/>
    <x v="2"/>
    <n v="4"/>
    <x v="2"/>
    <n v="7"/>
    <x v="1"/>
    <n v="18"/>
    <n v="2"/>
    <n v="2"/>
    <n v="3"/>
    <n v="157.94"/>
    <x v="1"/>
    <x v="0"/>
  </r>
  <r>
    <n v="55189"/>
    <x v="1"/>
    <n v="15"/>
    <x v="1"/>
    <n v="1"/>
    <n v="12"/>
    <s v="Credit Card"/>
    <s v="Male"/>
    <n v="3"/>
    <n v="2"/>
    <x v="2"/>
    <n v="3"/>
    <x v="2"/>
    <n v="4"/>
    <x v="0"/>
    <n v="13"/>
    <n v="1"/>
    <n v="2"/>
    <n v="4"/>
    <n v="146.27000000000001"/>
    <x v="2"/>
    <x v="1"/>
  </r>
  <r>
    <n v="55190"/>
    <x v="1"/>
    <n v="14"/>
    <x v="2"/>
    <n v="1"/>
    <n v="16"/>
    <s v="UPI"/>
    <s v="Male"/>
    <n v="3"/>
    <n v="4"/>
    <x v="0"/>
    <n v="3"/>
    <x v="2"/>
    <n v="5"/>
    <x v="1"/>
    <n v="12"/>
    <n v="1"/>
    <n v="2"/>
    <n v="8"/>
    <n v="164.75"/>
    <x v="2"/>
    <x v="0"/>
  </r>
  <r>
    <n v="55191"/>
    <x v="1"/>
    <n v="5"/>
    <x v="0"/>
    <n v="3"/>
    <n v="15"/>
    <s v="Debit Card"/>
    <s v="Male"/>
    <n v="3"/>
    <n v="4"/>
    <x v="4"/>
    <n v="1"/>
    <x v="2"/>
    <n v="3"/>
    <x v="1"/>
    <n v="19"/>
    <n v="3"/>
    <n v="2"/>
    <n v="10"/>
    <n v="232.93"/>
    <x v="0"/>
    <x v="0"/>
  </r>
  <r>
    <n v="55192"/>
    <x v="0"/>
    <n v="10"/>
    <x v="0"/>
    <n v="3"/>
    <n v="16"/>
    <s v="E wallet"/>
    <s v="Male"/>
    <n v="3"/>
    <n v="4"/>
    <x v="4"/>
    <n v="1"/>
    <x v="2"/>
    <n v="6"/>
    <x v="1"/>
    <n v="12"/>
    <n v="5"/>
    <n v="5"/>
    <n v="3"/>
    <n v="225.96"/>
    <x v="1"/>
    <x v="0"/>
  </r>
  <r>
    <n v="55193"/>
    <x v="0"/>
    <n v="3"/>
    <x v="2"/>
    <n v="1"/>
    <n v="9"/>
    <s v="Debit Card"/>
    <s v="Female"/>
    <n v="3"/>
    <n v="5"/>
    <x v="2"/>
    <n v="5"/>
    <x v="0"/>
    <n v="4"/>
    <x v="0"/>
    <n v="24"/>
    <n v="1"/>
    <n v="2"/>
    <n v="1"/>
    <n v="161.46"/>
    <x v="0"/>
    <x v="0"/>
  </r>
  <r>
    <n v="55194"/>
    <x v="0"/>
    <n v="1"/>
    <x v="2"/>
    <n v="1"/>
    <n v="8"/>
    <s v="Debit Card"/>
    <s v="Female"/>
    <n v="4"/>
    <n v="2"/>
    <x v="4"/>
    <n v="4"/>
    <x v="0"/>
    <n v="3"/>
    <x v="1"/>
    <n v="12"/>
    <n v="2"/>
    <n v="5"/>
    <n v="8"/>
    <n v="199.46"/>
    <x v="0"/>
    <x v="0"/>
  </r>
  <r>
    <n v="55195"/>
    <x v="1"/>
    <n v="19"/>
    <x v="0"/>
    <n v="1"/>
    <n v="27"/>
    <s v="Credit Card"/>
    <s v="Male"/>
    <n v="4"/>
    <n v="6"/>
    <x v="4"/>
    <n v="5"/>
    <x v="2"/>
    <n v="4"/>
    <x v="0"/>
    <n v="19"/>
    <n v="2"/>
    <n v="2"/>
    <n v="8"/>
    <n v="233.51"/>
    <x v="2"/>
    <x v="0"/>
  </r>
  <r>
    <n v="55196"/>
    <x v="1"/>
    <n v="5"/>
    <x v="1"/>
    <n v="2"/>
    <n v="15"/>
    <s v="Credit Card"/>
    <s v="Female"/>
    <n v="4"/>
    <n v="2"/>
    <x v="2"/>
    <n v="4"/>
    <x v="0"/>
    <n v="11"/>
    <x v="1"/>
    <n v="19"/>
    <n v="2"/>
    <n v="2"/>
    <n v="3"/>
    <n v="146.09"/>
    <x v="0"/>
    <x v="1"/>
  </r>
  <r>
    <n v="55197"/>
    <x v="0"/>
    <n v="1"/>
    <x v="2"/>
    <n v="1"/>
    <n v="9"/>
    <s v="Debit Card"/>
    <s v="Male"/>
    <n v="4"/>
    <n v="4"/>
    <x v="2"/>
    <n v="1"/>
    <x v="2"/>
    <n v="8"/>
    <x v="0"/>
    <n v="14"/>
    <n v="1"/>
    <n v="3"/>
    <n v="3"/>
    <n v="162.22"/>
    <x v="0"/>
    <x v="0"/>
  </r>
  <r>
    <n v="55198"/>
    <x v="1"/>
    <n v="19"/>
    <x v="0"/>
    <n v="1"/>
    <n v="36"/>
    <s v="Cash on Delivery"/>
    <s v="Male"/>
    <n v="3"/>
    <n v="4"/>
    <x v="4"/>
    <n v="1"/>
    <x v="2"/>
    <n v="6"/>
    <x v="0"/>
    <n v="19"/>
    <n v="2"/>
    <n v="2"/>
    <n v="3"/>
    <n v="218.8"/>
    <x v="2"/>
    <x v="0"/>
  </r>
  <r>
    <n v="55199"/>
    <x v="1"/>
    <n v="22"/>
    <x v="0"/>
    <n v="3"/>
    <n v="14"/>
    <s v="E wallet"/>
    <s v="Male"/>
    <n v="4"/>
    <n v="4"/>
    <x v="0"/>
    <n v="5"/>
    <x v="2"/>
    <n v="6"/>
    <x v="1"/>
    <n v="12"/>
    <n v="1"/>
    <n v="3"/>
    <n v="3"/>
    <n v="179.86"/>
    <x v="2"/>
    <x v="0"/>
  </r>
  <r>
    <n v="55200"/>
    <x v="0"/>
    <n v="1"/>
    <x v="0"/>
    <n v="2"/>
    <n v="16"/>
    <s v="COD"/>
    <s v="Female"/>
    <n v="3"/>
    <n v="4"/>
    <x v="2"/>
    <n v="3"/>
    <x v="2"/>
    <n v="3"/>
    <x v="1"/>
    <n v="16"/>
    <n v="3"/>
    <n v="3"/>
    <n v="3"/>
    <n v="152.41999999999999"/>
    <x v="0"/>
    <x v="0"/>
  </r>
  <r>
    <n v="55201"/>
    <x v="1"/>
    <n v="14"/>
    <x v="2"/>
    <n v="1"/>
    <n v="15"/>
    <s v="Credit Card"/>
    <s v="Male"/>
    <n v="3"/>
    <n v="5"/>
    <x v="4"/>
    <n v="4"/>
    <x v="2"/>
    <n v="4"/>
    <x v="1"/>
    <n v="12"/>
    <n v="1"/>
    <n v="5"/>
    <n v="9"/>
    <n v="262.57"/>
    <x v="2"/>
    <x v="2"/>
  </r>
  <r>
    <n v="55202"/>
    <x v="1"/>
    <n v="2"/>
    <x v="0"/>
    <n v="3"/>
    <n v="12"/>
    <s v="Credit Card"/>
    <s v="Male"/>
    <n v="3"/>
    <n v="4"/>
    <x v="0"/>
    <n v="5"/>
    <x v="0"/>
    <n v="2"/>
    <x v="1"/>
    <n v="19"/>
    <n v="1"/>
    <n v="2"/>
    <n v="3"/>
    <n v="209.63"/>
    <x v="0"/>
    <x v="0"/>
  </r>
  <r>
    <n v="55203"/>
    <x v="1"/>
    <n v="18"/>
    <x v="2"/>
    <n v="1"/>
    <n v="12"/>
    <s v="Debit Card"/>
    <s v="Male"/>
    <n v="3"/>
    <n v="5"/>
    <x v="2"/>
    <n v="3"/>
    <x v="0"/>
    <n v="5"/>
    <x v="1"/>
    <n v="15"/>
    <n v="1"/>
    <n v="2"/>
    <n v="4"/>
    <n v="156.62"/>
    <x v="2"/>
    <x v="0"/>
  </r>
  <r>
    <n v="55204"/>
    <x v="1"/>
    <n v="27"/>
    <x v="0"/>
    <n v="1"/>
    <n v="9"/>
    <s v="Credit Card"/>
    <s v="Male"/>
    <n v="3"/>
    <n v="2"/>
    <x v="5"/>
    <n v="4"/>
    <x v="0"/>
    <n v="6"/>
    <x v="1"/>
    <n v="13"/>
    <n v="1"/>
    <n v="9"/>
    <n v="9"/>
    <n v="290.98"/>
    <x v="3"/>
    <x v="2"/>
  </r>
  <r>
    <n v="55205"/>
    <x v="1"/>
    <n v="23"/>
    <x v="0"/>
    <n v="1"/>
    <n v="12"/>
    <s v="COD"/>
    <s v="Male"/>
    <n v="4"/>
    <n v="4"/>
    <x v="0"/>
    <n v="3"/>
    <x v="2"/>
    <n v="4"/>
    <x v="1"/>
    <n v="15"/>
    <n v="1"/>
    <n v="2"/>
    <n v="3"/>
    <n v="191.51"/>
    <x v="2"/>
    <x v="0"/>
  </r>
  <r>
    <n v="55206"/>
    <x v="1"/>
    <n v="14"/>
    <x v="1"/>
    <n v="1"/>
    <n v="9"/>
    <s v="Credit Card"/>
    <s v="Male"/>
    <n v="4"/>
    <n v="4"/>
    <x v="2"/>
    <n v="3"/>
    <x v="2"/>
    <n v="4"/>
    <x v="1"/>
    <n v="15"/>
    <n v="2"/>
    <n v="2"/>
    <n v="3"/>
    <n v="148.44999999999999"/>
    <x v="2"/>
    <x v="1"/>
  </r>
  <r>
    <n v="55207"/>
    <x v="1"/>
    <n v="18"/>
    <x v="0"/>
    <n v="1"/>
    <n v="27"/>
    <s v="Debit Card"/>
    <s v="Male"/>
    <n v="3"/>
    <n v="4"/>
    <x v="2"/>
    <n v="4"/>
    <x v="0"/>
    <n v="3"/>
    <x v="1"/>
    <n v="14"/>
    <n v="2"/>
    <n v="2"/>
    <n v="4"/>
    <n v="159.19999999999999"/>
    <x v="2"/>
    <x v="0"/>
  </r>
  <r>
    <n v="55208"/>
    <x v="1"/>
    <n v="7"/>
    <x v="2"/>
    <n v="3"/>
    <n v="14"/>
    <s v="Credit Card"/>
    <s v="Male"/>
    <n v="3"/>
    <n v="4"/>
    <x v="0"/>
    <n v="5"/>
    <x v="2"/>
    <n v="2"/>
    <x v="1"/>
    <n v="15"/>
    <n v="2"/>
    <n v="2"/>
    <n v="4"/>
    <n v="168.73"/>
    <x v="1"/>
    <x v="0"/>
  </r>
  <r>
    <n v="55209"/>
    <x v="1"/>
    <n v="8"/>
    <x v="0"/>
    <n v="3"/>
    <n v="10"/>
    <s v="UPI"/>
    <s v="Male"/>
    <n v="3"/>
    <n v="6"/>
    <x v="0"/>
    <n v="5"/>
    <x v="0"/>
    <n v="5"/>
    <x v="1"/>
    <n v="19"/>
    <n v="3"/>
    <n v="4"/>
    <n v="13"/>
    <n v="172.59"/>
    <x v="1"/>
    <x v="0"/>
  </r>
  <r>
    <n v="55210"/>
    <x v="1"/>
    <n v="4"/>
    <x v="0"/>
    <n v="3"/>
    <n v="23"/>
    <s v="Debit Card"/>
    <s v="Male"/>
    <n v="4"/>
    <n v="4"/>
    <x v="0"/>
    <n v="3"/>
    <x v="2"/>
    <n v="10"/>
    <x v="1"/>
    <n v="16"/>
    <n v="2"/>
    <n v="3"/>
    <n v="3"/>
    <n v="178.01"/>
    <x v="0"/>
    <x v="0"/>
  </r>
  <r>
    <n v="55211"/>
    <x v="1"/>
    <n v="16"/>
    <x v="2"/>
    <n v="1"/>
    <n v="16"/>
    <s v="Credit Card"/>
    <s v="Female"/>
    <n v="4"/>
    <n v="4"/>
    <x v="2"/>
    <n v="1"/>
    <x v="0"/>
    <n v="3"/>
    <x v="1"/>
    <n v="14"/>
    <n v="1"/>
    <n v="6"/>
    <n v="9"/>
    <n v="161.72999999999999"/>
    <x v="2"/>
    <x v="0"/>
  </r>
  <r>
    <n v="55212"/>
    <x v="1"/>
    <n v="18"/>
    <x v="2"/>
    <n v="3"/>
    <n v="8"/>
    <s v="E wallet"/>
    <s v="Female"/>
    <n v="4"/>
    <n v="4"/>
    <x v="0"/>
    <n v="3"/>
    <x v="2"/>
    <n v="9"/>
    <x v="1"/>
    <n v="13"/>
    <n v="1"/>
    <n v="2"/>
    <n v="1"/>
    <n v="172.68"/>
    <x v="2"/>
    <x v="0"/>
  </r>
  <r>
    <n v="55213"/>
    <x v="1"/>
    <n v="4"/>
    <x v="2"/>
    <n v="1"/>
    <n v="14"/>
    <s v="COD"/>
    <s v="Male"/>
    <n v="4"/>
    <n v="4"/>
    <x v="2"/>
    <n v="3"/>
    <x v="2"/>
    <n v="3"/>
    <x v="1"/>
    <n v="14"/>
    <n v="1"/>
    <n v="2"/>
    <n v="1"/>
    <n v="137.74"/>
    <x v="0"/>
    <x v="1"/>
  </r>
  <r>
    <n v="55214"/>
    <x v="1"/>
    <n v="31"/>
    <x v="0"/>
    <n v="1"/>
    <n v="8"/>
    <s v="Debit Card"/>
    <s v="Male"/>
    <n v="4"/>
    <n v="2"/>
    <x v="0"/>
    <n v="3"/>
    <x v="2"/>
    <n v="2"/>
    <x v="1"/>
    <n v="25"/>
    <n v="2"/>
    <n v="3"/>
    <n v="9"/>
    <n v="174"/>
    <x v="3"/>
    <x v="0"/>
  </r>
  <r>
    <n v="55215"/>
    <x v="1"/>
    <n v="23"/>
    <x v="0"/>
    <n v="1"/>
    <n v="14"/>
    <s v="Debit Card"/>
    <s v="Male"/>
    <n v="3"/>
    <n v="4"/>
    <x v="4"/>
    <n v="4"/>
    <x v="2"/>
    <n v="5"/>
    <x v="1"/>
    <n v="15"/>
    <n v="1"/>
    <n v="2"/>
    <n v="3"/>
    <n v="229.66"/>
    <x v="2"/>
    <x v="0"/>
  </r>
  <r>
    <n v="55216"/>
    <x v="1"/>
    <n v="8"/>
    <x v="2"/>
    <n v="1"/>
    <n v="22"/>
    <s v="Credit Card"/>
    <s v="Male"/>
    <n v="4"/>
    <n v="4"/>
    <x v="5"/>
    <n v="5"/>
    <x v="2"/>
    <n v="9"/>
    <x v="1"/>
    <n v="15"/>
    <n v="3"/>
    <n v="7"/>
    <n v="10"/>
    <n v="295.07"/>
    <x v="1"/>
    <x v="2"/>
  </r>
  <r>
    <n v="55217"/>
    <x v="0"/>
    <n v="1"/>
    <x v="2"/>
    <n v="3"/>
    <n v="8"/>
    <s v="COD"/>
    <s v="Male"/>
    <n v="4"/>
    <n v="4"/>
    <x v="2"/>
    <n v="3"/>
    <x v="2"/>
    <n v="5"/>
    <x v="1"/>
    <n v="16"/>
    <n v="2"/>
    <n v="2"/>
    <n v="3"/>
    <n v="154.09"/>
    <x v="0"/>
    <x v="0"/>
  </r>
  <r>
    <n v="55218"/>
    <x v="0"/>
    <n v="1"/>
    <x v="2"/>
    <n v="3"/>
    <n v="20"/>
    <s v="COD"/>
    <s v="Female"/>
    <n v="3"/>
    <n v="4"/>
    <x v="0"/>
    <n v="4"/>
    <x v="0"/>
    <n v="7"/>
    <x v="1"/>
    <n v="12"/>
    <n v="2"/>
    <n v="2"/>
    <n v="1"/>
    <n v="182.65"/>
    <x v="0"/>
    <x v="0"/>
  </r>
  <r>
    <n v="55219"/>
    <x v="0"/>
    <n v="1"/>
    <x v="0"/>
    <n v="3"/>
    <n v="31"/>
    <s v="Credit Card"/>
    <s v="Female"/>
    <n v="3"/>
    <n v="5"/>
    <x v="0"/>
    <n v="4"/>
    <x v="0"/>
    <n v="2"/>
    <x v="0"/>
    <n v="24"/>
    <n v="5"/>
    <n v="11"/>
    <n v="11"/>
    <n v="170.99"/>
    <x v="0"/>
    <x v="0"/>
  </r>
  <r>
    <n v="55220"/>
    <x v="1"/>
    <n v="9"/>
    <x v="1"/>
    <n v="3"/>
    <n v="14"/>
    <s v="Debit Card"/>
    <s v="Male"/>
    <n v="4"/>
    <n v="4"/>
    <x v="2"/>
    <n v="3"/>
    <x v="2"/>
    <n v="3"/>
    <x v="1"/>
    <n v="14"/>
    <n v="1"/>
    <n v="2"/>
    <n v="1"/>
    <n v="149.04"/>
    <x v="1"/>
    <x v="1"/>
  </r>
  <r>
    <n v="55221"/>
    <x v="0"/>
    <n v="1"/>
    <x v="2"/>
    <n v="1"/>
    <n v="16"/>
    <s v="Credit Card"/>
    <s v="Male"/>
    <n v="3"/>
    <n v="4"/>
    <x v="2"/>
    <n v="5"/>
    <x v="0"/>
    <n v="4"/>
    <x v="0"/>
    <n v="12"/>
    <n v="1"/>
    <n v="2"/>
    <n v="1"/>
    <n v="156.72"/>
    <x v="0"/>
    <x v="0"/>
  </r>
  <r>
    <n v="55222"/>
    <x v="1"/>
    <n v="1"/>
    <x v="2"/>
    <n v="3"/>
    <n v="20"/>
    <s v="Debit Card"/>
    <s v="Female"/>
    <n v="4"/>
    <n v="4"/>
    <x v="2"/>
    <n v="4"/>
    <x v="2"/>
    <n v="3"/>
    <x v="1"/>
    <n v="14"/>
    <n v="1"/>
    <n v="2"/>
    <n v="1"/>
    <n v="145.33000000000001"/>
    <x v="0"/>
    <x v="1"/>
  </r>
  <r>
    <n v="55223"/>
    <x v="1"/>
    <n v="18"/>
    <x v="2"/>
    <n v="1"/>
    <n v="9"/>
    <s v="Credit Card"/>
    <s v="Male"/>
    <n v="3"/>
    <n v="4"/>
    <x v="4"/>
    <n v="3"/>
    <x v="0"/>
    <n v="7"/>
    <x v="0"/>
    <n v="19"/>
    <n v="3"/>
    <n v="3"/>
    <n v="3"/>
    <n v="227.09"/>
    <x v="2"/>
    <x v="0"/>
  </r>
  <r>
    <n v="55224"/>
    <x v="1"/>
    <n v="3"/>
    <x v="0"/>
    <n v="3"/>
    <n v="26"/>
    <s v="Debit Card"/>
    <s v="Male"/>
    <n v="4"/>
    <n v="5"/>
    <x v="0"/>
    <n v="3"/>
    <x v="2"/>
    <n v="3"/>
    <x v="1"/>
    <n v="15"/>
    <n v="2"/>
    <n v="2"/>
    <n v="3"/>
    <n v="211.2"/>
    <x v="0"/>
    <x v="0"/>
  </r>
  <r>
    <n v="55225"/>
    <x v="1"/>
    <n v="4"/>
    <x v="1"/>
    <n v="2"/>
    <n v="8"/>
    <s v="Debit Card"/>
    <s v="Male"/>
    <n v="3"/>
    <n v="4"/>
    <x v="2"/>
    <n v="3"/>
    <x v="2"/>
    <n v="2"/>
    <x v="1"/>
    <n v="22"/>
    <n v="1"/>
    <n v="2"/>
    <n v="4"/>
    <n v="145.63999999999999"/>
    <x v="0"/>
    <x v="1"/>
  </r>
  <r>
    <n v="55226"/>
    <x v="1"/>
    <n v="29"/>
    <x v="0"/>
    <n v="1"/>
    <n v="11"/>
    <s v="Debit Card"/>
    <s v="Male"/>
    <n v="2"/>
    <n v="4"/>
    <x v="0"/>
    <n v="3"/>
    <x v="2"/>
    <n v="2"/>
    <x v="0"/>
    <n v="17"/>
    <n v="2"/>
    <n v="2"/>
    <n v="3"/>
    <n v="165.35"/>
    <x v="3"/>
    <x v="0"/>
  </r>
  <r>
    <n v="55227"/>
    <x v="1"/>
    <n v="7"/>
    <x v="0"/>
    <n v="1"/>
    <n v="11"/>
    <s v="Credit Card"/>
    <s v="Female"/>
    <n v="3"/>
    <n v="5"/>
    <x v="2"/>
    <n v="4"/>
    <x v="2"/>
    <n v="10"/>
    <x v="1"/>
    <n v="12"/>
    <n v="2"/>
    <n v="2"/>
    <n v="3"/>
    <n v="163.38"/>
    <x v="1"/>
    <x v="0"/>
  </r>
  <r>
    <n v="55228"/>
    <x v="1"/>
    <n v="21"/>
    <x v="0"/>
    <n v="3"/>
    <n v="21"/>
    <s v="Credit Card"/>
    <s v="Female"/>
    <n v="4"/>
    <n v="4"/>
    <x v="0"/>
    <n v="3"/>
    <x v="2"/>
    <n v="5"/>
    <x v="0"/>
    <n v="18"/>
    <n v="2"/>
    <n v="2"/>
    <n v="3"/>
    <n v="170.91"/>
    <x v="2"/>
    <x v="0"/>
  </r>
  <r>
    <n v="55229"/>
    <x v="0"/>
    <n v="1"/>
    <x v="2"/>
    <n v="1"/>
    <n v="9"/>
    <s v="Credit Card"/>
    <s v="Male"/>
    <n v="3"/>
    <n v="5"/>
    <x v="2"/>
    <n v="5"/>
    <x v="0"/>
    <n v="9"/>
    <x v="1"/>
    <n v="12"/>
    <n v="2"/>
    <n v="2"/>
    <n v="1"/>
    <n v="150.61000000000001"/>
    <x v="0"/>
    <x v="0"/>
  </r>
  <r>
    <n v="55230"/>
    <x v="1"/>
    <n v="2"/>
    <x v="1"/>
    <n v="1"/>
    <n v="8"/>
    <s v="Debit Card"/>
    <s v="Male"/>
    <n v="4"/>
    <n v="5"/>
    <x v="2"/>
    <n v="3"/>
    <x v="2"/>
    <n v="3"/>
    <x v="1"/>
    <n v="15"/>
    <n v="1"/>
    <n v="2"/>
    <n v="1"/>
    <n v="140.63"/>
    <x v="0"/>
    <x v="1"/>
  </r>
  <r>
    <n v="55231"/>
    <x v="1"/>
    <n v="2"/>
    <x v="2"/>
    <n v="3"/>
    <n v="14"/>
    <s v="Debit Card"/>
    <s v="Male"/>
    <n v="3"/>
    <n v="4"/>
    <x v="0"/>
    <n v="5"/>
    <x v="0"/>
    <n v="2"/>
    <x v="1"/>
    <n v="15"/>
    <n v="2"/>
    <n v="2"/>
    <n v="4"/>
    <n v="173.98"/>
    <x v="0"/>
    <x v="0"/>
  </r>
  <r>
    <n v="55232"/>
    <x v="1"/>
    <n v="23"/>
    <x v="0"/>
    <n v="1"/>
    <n v="10"/>
    <s v="Credit Card"/>
    <s v="Female"/>
    <n v="3"/>
    <n v="5"/>
    <x v="0"/>
    <n v="5"/>
    <x v="2"/>
    <n v="6"/>
    <x v="1"/>
    <n v="26"/>
    <n v="1"/>
    <n v="2"/>
    <n v="3"/>
    <n v="172.89"/>
    <x v="2"/>
    <x v="0"/>
  </r>
  <r>
    <n v="55233"/>
    <x v="1"/>
    <n v="3"/>
    <x v="2"/>
    <n v="1"/>
    <n v="9"/>
    <s v="Debit Card"/>
    <s v="Female"/>
    <n v="4"/>
    <n v="4"/>
    <x v="2"/>
    <n v="4"/>
    <x v="2"/>
    <n v="2"/>
    <x v="1"/>
    <n v="14"/>
    <n v="2"/>
    <n v="2"/>
    <n v="3"/>
    <n v="156.80000000000001"/>
    <x v="0"/>
    <x v="0"/>
  </r>
  <r>
    <n v="55234"/>
    <x v="1"/>
    <n v="2"/>
    <x v="0"/>
    <n v="1"/>
    <n v="36"/>
    <s v="Debit Card"/>
    <s v="Male"/>
    <n v="4"/>
    <n v="6"/>
    <x v="0"/>
    <n v="4"/>
    <x v="2"/>
    <n v="3"/>
    <x v="1"/>
    <n v="15"/>
    <n v="1"/>
    <n v="2"/>
    <n v="8"/>
    <n v="190.49"/>
    <x v="0"/>
    <x v="0"/>
  </r>
  <r>
    <n v="55235"/>
    <x v="1"/>
    <n v="7"/>
    <x v="0"/>
    <n v="1"/>
    <n v="15"/>
    <s v="Debit Card"/>
    <s v="Male"/>
    <n v="4"/>
    <n v="4"/>
    <x v="0"/>
    <n v="3"/>
    <x v="0"/>
    <n v="4"/>
    <x v="0"/>
    <n v="18"/>
    <n v="2"/>
    <n v="2"/>
    <n v="1"/>
    <n v="188.88"/>
    <x v="1"/>
    <x v="0"/>
  </r>
  <r>
    <n v="55236"/>
    <x v="1"/>
    <n v="6"/>
    <x v="0"/>
    <n v="1"/>
    <n v="17"/>
    <s v="Credit Card"/>
    <s v="Male"/>
    <n v="4"/>
    <n v="4"/>
    <x v="4"/>
    <n v="1"/>
    <x v="0"/>
    <n v="4"/>
    <x v="1"/>
    <n v="26"/>
    <n v="1"/>
    <n v="2"/>
    <n v="1"/>
    <n v="237.44"/>
    <x v="0"/>
    <x v="0"/>
  </r>
  <r>
    <n v="55237"/>
    <x v="1"/>
    <n v="28"/>
    <x v="2"/>
    <n v="1"/>
    <n v="18"/>
    <s v="Credit Card"/>
    <s v="Female"/>
    <n v="3"/>
    <n v="4"/>
    <x v="5"/>
    <n v="1"/>
    <x v="2"/>
    <n v="5"/>
    <x v="1"/>
    <n v="21"/>
    <n v="1"/>
    <n v="2"/>
    <n v="13"/>
    <n v="285.32"/>
    <x v="3"/>
    <x v="2"/>
  </r>
  <r>
    <n v="55238"/>
    <x v="0"/>
    <n v="1"/>
    <x v="1"/>
    <n v="1"/>
    <n v="8"/>
    <s v="COD"/>
    <s v="Male"/>
    <n v="4"/>
    <n v="5"/>
    <x v="2"/>
    <n v="5"/>
    <x v="0"/>
    <n v="8"/>
    <x v="1"/>
    <n v="14"/>
    <n v="2"/>
    <n v="2"/>
    <n v="8"/>
    <n v="148.62"/>
    <x v="0"/>
    <x v="1"/>
  </r>
  <r>
    <n v="55239"/>
    <x v="1"/>
    <n v="18"/>
    <x v="0"/>
    <n v="1"/>
    <n v="35"/>
    <s v="Debit Card"/>
    <s v="Male"/>
    <n v="3"/>
    <n v="4"/>
    <x v="5"/>
    <n v="5"/>
    <x v="2"/>
    <n v="5"/>
    <x v="1"/>
    <n v="14"/>
    <n v="1"/>
    <n v="15"/>
    <n v="18"/>
    <n v="288.27999999999997"/>
    <x v="2"/>
    <x v="2"/>
  </r>
  <r>
    <n v="55240"/>
    <x v="1"/>
    <n v="13"/>
    <x v="0"/>
    <n v="1"/>
    <n v="13"/>
    <s v="Debit Card"/>
    <s v="Female"/>
    <n v="3"/>
    <n v="4"/>
    <x v="4"/>
    <n v="4"/>
    <x v="0"/>
    <n v="6"/>
    <x v="1"/>
    <n v="19"/>
    <n v="3"/>
    <n v="3"/>
    <n v="3"/>
    <n v="208.76"/>
    <x v="2"/>
    <x v="0"/>
  </r>
  <r>
    <n v="55241"/>
    <x v="1"/>
    <n v="20"/>
    <x v="0"/>
    <n v="3"/>
    <n v="10"/>
    <s v="Debit Card"/>
    <s v="Female"/>
    <n v="3"/>
    <n v="4"/>
    <x v="5"/>
    <n v="4"/>
    <x v="2"/>
    <n v="10"/>
    <x v="1"/>
    <n v="13"/>
    <n v="1"/>
    <n v="6"/>
    <n v="2"/>
    <n v="291.06"/>
    <x v="2"/>
    <x v="2"/>
  </r>
  <r>
    <n v="55242"/>
    <x v="1"/>
    <n v="9"/>
    <x v="0"/>
    <n v="1"/>
    <n v="23"/>
    <s v="Debit Card"/>
    <s v="Female"/>
    <n v="4"/>
    <n v="5"/>
    <x v="4"/>
    <n v="4"/>
    <x v="0"/>
    <n v="3"/>
    <x v="1"/>
    <n v="20"/>
    <n v="4"/>
    <n v="4"/>
    <n v="3"/>
    <n v="211.06"/>
    <x v="1"/>
    <x v="0"/>
  </r>
  <r>
    <n v="55243"/>
    <x v="1"/>
    <n v="1"/>
    <x v="1"/>
    <n v="1"/>
    <n v="27"/>
    <s v="Debit Card"/>
    <s v="Male"/>
    <n v="4"/>
    <n v="4"/>
    <x v="0"/>
    <n v="3"/>
    <x v="0"/>
    <n v="2"/>
    <x v="1"/>
    <n v="15"/>
    <n v="2"/>
    <n v="2"/>
    <n v="3"/>
    <n v="147.72"/>
    <x v="0"/>
    <x v="1"/>
  </r>
  <r>
    <n v="55244"/>
    <x v="0"/>
    <n v="4"/>
    <x v="1"/>
    <n v="1"/>
    <n v="16"/>
    <s v="Debit Card"/>
    <s v="Male"/>
    <n v="3"/>
    <n v="4"/>
    <x v="2"/>
    <n v="5"/>
    <x v="0"/>
    <n v="5"/>
    <x v="1"/>
    <n v="15"/>
    <n v="2"/>
    <n v="2"/>
    <n v="1"/>
    <n v="145.18"/>
    <x v="0"/>
    <x v="1"/>
  </r>
  <r>
    <n v="55245"/>
    <x v="1"/>
    <n v="8"/>
    <x v="0"/>
    <n v="3"/>
    <n v="8"/>
    <s v="Cash on Delivery"/>
    <s v="Male"/>
    <n v="4"/>
    <n v="5"/>
    <x v="4"/>
    <n v="3"/>
    <x v="2"/>
    <n v="3"/>
    <x v="0"/>
    <n v="15"/>
    <n v="8"/>
    <n v="9"/>
    <n v="7"/>
    <n v="195.83"/>
    <x v="1"/>
    <x v="0"/>
  </r>
  <r>
    <n v="55246"/>
    <x v="0"/>
    <n v="1"/>
    <x v="2"/>
    <n v="1"/>
    <n v="10"/>
    <s v="Debit Card"/>
    <s v="Female"/>
    <n v="3"/>
    <n v="4"/>
    <x v="2"/>
    <n v="3"/>
    <x v="0"/>
    <n v="3"/>
    <x v="1"/>
    <n v="13"/>
    <n v="3"/>
    <n v="8"/>
    <n v="8"/>
    <n v="165.84"/>
    <x v="0"/>
    <x v="0"/>
  </r>
  <r>
    <n v="55247"/>
    <x v="1"/>
    <n v="24"/>
    <x v="2"/>
    <n v="1"/>
    <n v="29"/>
    <s v="Credit Card"/>
    <s v="Male"/>
    <n v="3"/>
    <n v="6"/>
    <x v="5"/>
    <n v="1"/>
    <x v="0"/>
    <n v="3"/>
    <x v="0"/>
    <n v="14"/>
    <n v="1"/>
    <n v="14"/>
    <n v="10"/>
    <n v="269.11"/>
    <x v="2"/>
    <x v="2"/>
  </r>
  <r>
    <n v="55248"/>
    <x v="1"/>
    <n v="8"/>
    <x v="1"/>
    <n v="3"/>
    <n v="14"/>
    <s v="COD"/>
    <s v="Male"/>
    <n v="3"/>
    <n v="4"/>
    <x v="2"/>
    <n v="3"/>
    <x v="2"/>
    <n v="2"/>
    <x v="0"/>
    <n v="26"/>
    <n v="4"/>
    <n v="6"/>
    <n v="8"/>
    <n v="148.08000000000001"/>
    <x v="1"/>
    <x v="1"/>
  </r>
  <r>
    <n v="55249"/>
    <x v="1"/>
    <n v="16"/>
    <x v="0"/>
    <n v="1"/>
    <n v="9"/>
    <s v="Credit Card"/>
    <s v="Male"/>
    <n v="4"/>
    <n v="5"/>
    <x v="2"/>
    <n v="4"/>
    <x v="2"/>
    <n v="6"/>
    <x v="1"/>
    <n v="15"/>
    <n v="1"/>
    <n v="2"/>
    <n v="1"/>
    <n v="173.41"/>
    <x v="2"/>
    <x v="0"/>
  </r>
  <r>
    <n v="55250"/>
    <x v="1"/>
    <n v="11"/>
    <x v="0"/>
    <n v="1"/>
    <n v="20"/>
    <s v="Credit Card"/>
    <s v="Male"/>
    <n v="3"/>
    <n v="4"/>
    <x v="0"/>
    <n v="1"/>
    <x v="2"/>
    <n v="3"/>
    <x v="1"/>
    <n v="18"/>
    <n v="3"/>
    <n v="4"/>
    <n v="8"/>
    <n v="167.85"/>
    <x v="1"/>
    <x v="0"/>
  </r>
  <r>
    <n v="55251"/>
    <x v="1"/>
    <n v="3"/>
    <x v="0"/>
    <n v="1"/>
    <n v="15"/>
    <s v="UPI"/>
    <s v="Female"/>
    <n v="3"/>
    <n v="6"/>
    <x v="0"/>
    <n v="5"/>
    <x v="2"/>
    <n v="5"/>
    <x v="1"/>
    <n v="14"/>
    <n v="2"/>
    <n v="2"/>
    <n v="3"/>
    <n v="222.15"/>
    <x v="0"/>
    <x v="0"/>
  </r>
  <r>
    <n v="55252"/>
    <x v="1"/>
    <n v="7"/>
    <x v="0"/>
    <n v="1"/>
    <n v="32"/>
    <s v="Debit Card"/>
    <s v="Male"/>
    <n v="3"/>
    <n v="5"/>
    <x v="0"/>
    <n v="4"/>
    <x v="0"/>
    <n v="3"/>
    <x v="1"/>
    <n v="14"/>
    <n v="2"/>
    <n v="2"/>
    <n v="3"/>
    <n v="168.2"/>
    <x v="1"/>
    <x v="0"/>
  </r>
  <r>
    <n v="55253"/>
    <x v="1"/>
    <n v="19"/>
    <x v="1"/>
    <n v="1"/>
    <n v="35"/>
    <s v="COD"/>
    <s v="Male"/>
    <n v="4"/>
    <n v="4"/>
    <x v="2"/>
    <n v="1"/>
    <x v="2"/>
    <n v="6"/>
    <x v="1"/>
    <n v="21"/>
    <n v="2"/>
    <n v="2"/>
    <n v="4"/>
    <n v="146.32"/>
    <x v="2"/>
    <x v="1"/>
  </r>
  <r>
    <n v="55254"/>
    <x v="1"/>
    <n v="16"/>
    <x v="2"/>
    <n v="1"/>
    <n v="9"/>
    <s v="Debit Card"/>
    <s v="Male"/>
    <n v="3"/>
    <n v="4"/>
    <x v="4"/>
    <n v="1"/>
    <x v="2"/>
    <n v="4"/>
    <x v="0"/>
    <n v="15"/>
    <n v="5"/>
    <n v="14"/>
    <n v="3"/>
    <n v="226.24"/>
    <x v="2"/>
    <x v="0"/>
  </r>
  <r>
    <n v="55255"/>
    <x v="1"/>
    <n v="14"/>
    <x v="0"/>
    <n v="3"/>
    <n v="16"/>
    <s v="Credit Card"/>
    <s v="Male"/>
    <n v="3"/>
    <n v="4"/>
    <x v="0"/>
    <n v="5"/>
    <x v="2"/>
    <n v="2"/>
    <x v="1"/>
    <n v="13"/>
    <n v="8"/>
    <n v="8"/>
    <n v="2"/>
    <n v="179.73"/>
    <x v="2"/>
    <x v="0"/>
  </r>
  <r>
    <n v="55256"/>
    <x v="1"/>
    <n v="7"/>
    <x v="0"/>
    <n v="1"/>
    <n v="35"/>
    <s v="Debit Card"/>
    <s v="Male"/>
    <n v="4"/>
    <n v="4"/>
    <x v="0"/>
    <n v="3"/>
    <x v="2"/>
    <n v="3"/>
    <x v="0"/>
    <n v="13"/>
    <n v="5"/>
    <n v="6"/>
    <n v="8"/>
    <n v="177.07"/>
    <x v="1"/>
    <x v="0"/>
  </r>
  <r>
    <n v="55257"/>
    <x v="1"/>
    <n v="14"/>
    <x v="0"/>
    <n v="2"/>
    <n v="13"/>
    <s v="Credit Card"/>
    <s v="Male"/>
    <n v="3"/>
    <n v="4"/>
    <x v="5"/>
    <n v="1"/>
    <x v="0"/>
    <n v="3"/>
    <x v="0"/>
    <n v="22"/>
    <n v="1"/>
    <n v="8"/>
    <n v="8"/>
    <n v="289.37"/>
    <x v="2"/>
    <x v="2"/>
  </r>
  <r>
    <n v="55258"/>
    <x v="1"/>
    <n v="1"/>
    <x v="1"/>
    <n v="1"/>
    <n v="28"/>
    <s v="COD"/>
    <s v="Male"/>
    <n v="3"/>
    <n v="5"/>
    <x v="2"/>
    <n v="5"/>
    <x v="2"/>
    <n v="2"/>
    <x v="1"/>
    <n v="15"/>
    <n v="1"/>
    <n v="2"/>
    <n v="1"/>
    <n v="147.96"/>
    <x v="0"/>
    <x v="1"/>
  </r>
  <r>
    <n v="55259"/>
    <x v="1"/>
    <n v="14"/>
    <x v="2"/>
    <n v="1"/>
    <n v="15"/>
    <s v="Debit Card"/>
    <s v="Male"/>
    <n v="4"/>
    <n v="4"/>
    <x v="0"/>
    <n v="1"/>
    <x v="2"/>
    <n v="5"/>
    <x v="0"/>
    <n v="19"/>
    <n v="2"/>
    <n v="3"/>
    <n v="3"/>
    <n v="165.69"/>
    <x v="2"/>
    <x v="0"/>
  </r>
  <r>
    <n v="55260"/>
    <x v="1"/>
    <n v="19"/>
    <x v="0"/>
    <n v="1"/>
    <n v="8"/>
    <s v="Cash on Delivery"/>
    <s v="Male"/>
    <n v="4"/>
    <n v="4"/>
    <x v="4"/>
    <n v="4"/>
    <x v="2"/>
    <n v="3"/>
    <x v="1"/>
    <n v="13"/>
    <n v="4"/>
    <n v="8"/>
    <n v="8"/>
    <n v="199.41"/>
    <x v="2"/>
    <x v="0"/>
  </r>
  <r>
    <n v="55261"/>
    <x v="1"/>
    <n v="9"/>
    <x v="1"/>
    <n v="3"/>
    <n v="35"/>
    <s v="Debit Card"/>
    <s v="Female"/>
    <n v="4"/>
    <n v="5"/>
    <x v="2"/>
    <n v="3"/>
    <x v="2"/>
    <n v="2"/>
    <x v="1"/>
    <n v="24"/>
    <n v="3"/>
    <n v="5"/>
    <n v="3"/>
    <n v="149.30000000000001"/>
    <x v="1"/>
    <x v="1"/>
  </r>
  <r>
    <n v="55262"/>
    <x v="1"/>
    <n v="6"/>
    <x v="0"/>
    <n v="1"/>
    <n v="12"/>
    <s v="Debit Card"/>
    <s v="Female"/>
    <n v="4"/>
    <n v="5"/>
    <x v="0"/>
    <n v="4"/>
    <x v="2"/>
    <n v="5"/>
    <x v="1"/>
    <n v="13"/>
    <n v="2"/>
    <n v="3"/>
    <n v="6"/>
    <n v="183.78"/>
    <x v="0"/>
    <x v="0"/>
  </r>
  <r>
    <n v="55263"/>
    <x v="1"/>
    <n v="10"/>
    <x v="0"/>
    <n v="3"/>
    <n v="9"/>
    <s v="Debit Card"/>
    <s v="Male"/>
    <n v="4"/>
    <n v="4"/>
    <x v="2"/>
    <n v="1"/>
    <x v="0"/>
    <n v="5"/>
    <x v="0"/>
    <n v="22"/>
    <n v="2"/>
    <n v="2"/>
    <n v="3"/>
    <n v="151.44"/>
    <x v="1"/>
    <x v="0"/>
  </r>
  <r>
    <n v="55264"/>
    <x v="1"/>
    <n v="22"/>
    <x v="0"/>
    <n v="3"/>
    <n v="23"/>
    <s v="Debit Card"/>
    <s v="Female"/>
    <n v="4"/>
    <n v="4"/>
    <x v="0"/>
    <n v="3"/>
    <x v="2"/>
    <n v="10"/>
    <x v="1"/>
    <n v="15"/>
    <n v="8"/>
    <n v="8"/>
    <n v="8"/>
    <n v="189.39"/>
    <x v="2"/>
    <x v="0"/>
  </r>
  <r>
    <n v="55265"/>
    <x v="1"/>
    <n v="3"/>
    <x v="0"/>
    <n v="1"/>
    <n v="16"/>
    <s v="Debit Card"/>
    <s v="Male"/>
    <n v="4"/>
    <n v="2"/>
    <x v="2"/>
    <n v="3"/>
    <x v="2"/>
    <n v="8"/>
    <x v="1"/>
    <n v="19"/>
    <n v="1"/>
    <n v="2"/>
    <n v="1"/>
    <n v="149.51"/>
    <x v="0"/>
    <x v="1"/>
  </r>
  <r>
    <n v="55266"/>
    <x v="1"/>
    <n v="7"/>
    <x v="0"/>
    <n v="3"/>
    <n v="15"/>
    <s v="Debit Card"/>
    <s v="Male"/>
    <n v="3"/>
    <n v="4"/>
    <x v="0"/>
    <n v="5"/>
    <x v="2"/>
    <n v="4"/>
    <x v="1"/>
    <n v="14"/>
    <n v="3"/>
    <n v="3"/>
    <n v="3"/>
    <n v="188.92"/>
    <x v="1"/>
    <x v="0"/>
  </r>
  <r>
    <n v="55267"/>
    <x v="0"/>
    <n v="1"/>
    <x v="0"/>
    <n v="3"/>
    <n v="8"/>
    <s v="Debit Card"/>
    <s v="Male"/>
    <n v="4"/>
    <n v="5"/>
    <x v="0"/>
    <n v="5"/>
    <x v="2"/>
    <n v="3"/>
    <x v="1"/>
    <n v="12"/>
    <n v="2"/>
    <n v="7"/>
    <n v="3"/>
    <n v="222.14"/>
    <x v="0"/>
    <x v="0"/>
  </r>
  <r>
    <n v="55268"/>
    <x v="1"/>
    <n v="12"/>
    <x v="2"/>
    <n v="2"/>
    <n v="17"/>
    <s v="UPI"/>
    <s v="Male"/>
    <n v="4"/>
    <n v="4"/>
    <x v="0"/>
    <n v="3"/>
    <x v="2"/>
    <n v="5"/>
    <x v="1"/>
    <n v="12"/>
    <n v="1"/>
    <n v="2"/>
    <n v="3"/>
    <n v="185.77"/>
    <x v="1"/>
    <x v="0"/>
  </r>
  <r>
    <n v="55269"/>
    <x v="1"/>
    <n v="9"/>
    <x v="1"/>
    <n v="1"/>
    <n v="8"/>
    <s v="Credit Card"/>
    <s v="Male"/>
    <n v="4"/>
    <n v="5"/>
    <x v="2"/>
    <n v="5"/>
    <x v="0"/>
    <n v="3"/>
    <x v="1"/>
    <n v="20"/>
    <n v="2"/>
    <n v="2"/>
    <n v="3"/>
    <n v="149.5"/>
    <x v="1"/>
    <x v="1"/>
  </r>
  <r>
    <n v="55270"/>
    <x v="1"/>
    <n v="8"/>
    <x v="0"/>
    <n v="3"/>
    <n v="36"/>
    <s v="Cash on Delivery"/>
    <s v="Male"/>
    <n v="3"/>
    <n v="4"/>
    <x v="4"/>
    <n v="4"/>
    <x v="2"/>
    <n v="5"/>
    <x v="1"/>
    <n v="13"/>
    <n v="2"/>
    <n v="2"/>
    <n v="3"/>
    <n v="217.5"/>
    <x v="1"/>
    <x v="0"/>
  </r>
  <r>
    <n v="55271"/>
    <x v="0"/>
    <n v="1"/>
    <x v="1"/>
    <n v="1"/>
    <n v="9"/>
    <s v="Debit Card"/>
    <s v="Female"/>
    <n v="4"/>
    <n v="4"/>
    <x v="2"/>
    <n v="5"/>
    <x v="2"/>
    <n v="3"/>
    <x v="0"/>
    <n v="13"/>
    <n v="2"/>
    <n v="2"/>
    <n v="1"/>
    <n v="145.74"/>
    <x v="0"/>
    <x v="1"/>
  </r>
  <r>
    <n v="55272"/>
    <x v="0"/>
    <n v="17"/>
    <x v="0"/>
    <n v="1"/>
    <n v="9"/>
    <s v="Cash on Delivery"/>
    <s v="Female"/>
    <n v="4"/>
    <n v="5"/>
    <x v="4"/>
    <n v="1"/>
    <x v="2"/>
    <n v="2"/>
    <x v="1"/>
    <n v="17"/>
    <n v="1"/>
    <n v="2"/>
    <n v="3"/>
    <n v="226.69"/>
    <x v="2"/>
    <x v="0"/>
  </r>
  <r>
    <n v="55273"/>
    <x v="0"/>
    <n v="2"/>
    <x v="0"/>
    <n v="1"/>
    <n v="9"/>
    <s v="Credit Card"/>
    <s v="Male"/>
    <n v="3"/>
    <n v="4"/>
    <x v="0"/>
    <n v="4"/>
    <x v="2"/>
    <n v="6"/>
    <x v="1"/>
    <n v="12"/>
    <n v="2"/>
    <n v="2"/>
    <n v="5"/>
    <n v="173.55"/>
    <x v="0"/>
    <x v="0"/>
  </r>
  <r>
    <n v="55274"/>
    <x v="1"/>
    <n v="6"/>
    <x v="2"/>
    <n v="1"/>
    <n v="8"/>
    <s v="COD"/>
    <s v="Male"/>
    <n v="4"/>
    <n v="4"/>
    <x v="0"/>
    <n v="5"/>
    <x v="2"/>
    <n v="6"/>
    <x v="1"/>
    <n v="15"/>
    <n v="1"/>
    <n v="2"/>
    <n v="3"/>
    <n v="165.87"/>
    <x v="0"/>
    <x v="0"/>
  </r>
  <r>
    <n v="55275"/>
    <x v="1"/>
    <n v="22"/>
    <x v="1"/>
    <n v="1"/>
    <n v="22"/>
    <s v="UPI"/>
    <s v="Female"/>
    <n v="4"/>
    <n v="4"/>
    <x v="2"/>
    <n v="5"/>
    <x v="2"/>
    <n v="10"/>
    <x v="1"/>
    <n v="13"/>
    <n v="7"/>
    <n v="8"/>
    <n v="7"/>
    <n v="148.66999999999999"/>
    <x v="2"/>
    <x v="1"/>
  </r>
  <r>
    <n v="55276"/>
    <x v="1"/>
    <n v="8"/>
    <x v="0"/>
    <n v="1"/>
    <n v="14"/>
    <s v="Credit Card"/>
    <s v="Male"/>
    <n v="3"/>
    <n v="4"/>
    <x v="2"/>
    <n v="1"/>
    <x v="0"/>
    <n v="3"/>
    <x v="1"/>
    <n v="14"/>
    <n v="1"/>
    <n v="2"/>
    <n v="1"/>
    <n v="154.72"/>
    <x v="1"/>
    <x v="0"/>
  </r>
  <r>
    <n v="55277"/>
    <x v="1"/>
    <n v="29"/>
    <x v="0"/>
    <n v="3"/>
    <n v="33"/>
    <s v="E wallet"/>
    <s v="Male"/>
    <n v="3"/>
    <n v="5"/>
    <x v="3"/>
    <n v="1"/>
    <x v="2"/>
    <n v="3"/>
    <x v="1"/>
    <n v="15"/>
    <n v="1"/>
    <n v="3"/>
    <n v="14"/>
    <n v="320.86"/>
    <x v="3"/>
    <x v="2"/>
  </r>
  <r>
    <n v="55278"/>
    <x v="1"/>
    <n v="8"/>
    <x v="0"/>
    <n v="1"/>
    <n v="8"/>
    <s v="Debit Card"/>
    <s v="Male"/>
    <n v="3"/>
    <n v="4"/>
    <x v="0"/>
    <n v="1"/>
    <x v="2"/>
    <n v="11"/>
    <x v="1"/>
    <n v="18"/>
    <n v="1"/>
    <n v="3"/>
    <n v="2"/>
    <n v="179.84"/>
    <x v="1"/>
    <x v="0"/>
  </r>
  <r>
    <n v="55279"/>
    <x v="1"/>
    <n v="1"/>
    <x v="1"/>
    <n v="1"/>
    <n v="10"/>
    <s v="Debit Card"/>
    <s v="Female"/>
    <n v="3"/>
    <n v="4"/>
    <x v="2"/>
    <n v="1"/>
    <x v="2"/>
    <n v="3"/>
    <x v="1"/>
    <n v="22"/>
    <n v="2"/>
    <n v="2"/>
    <n v="1"/>
    <n v="145.61000000000001"/>
    <x v="0"/>
    <x v="1"/>
  </r>
  <r>
    <n v="55280"/>
    <x v="1"/>
    <n v="12"/>
    <x v="0"/>
    <n v="3"/>
    <n v="21"/>
    <s v="Debit Card"/>
    <s v="Male"/>
    <n v="4"/>
    <n v="4"/>
    <x v="0"/>
    <n v="4"/>
    <x v="2"/>
    <n v="2"/>
    <x v="1"/>
    <n v="12"/>
    <n v="4"/>
    <n v="8"/>
    <n v="3"/>
    <n v="224.24"/>
    <x v="1"/>
    <x v="0"/>
  </r>
  <r>
    <n v="55281"/>
    <x v="1"/>
    <n v="12"/>
    <x v="0"/>
    <n v="3"/>
    <n v="23"/>
    <s v="Debit Card"/>
    <s v="Female"/>
    <n v="3"/>
    <n v="4"/>
    <x v="0"/>
    <n v="4"/>
    <x v="0"/>
    <n v="4"/>
    <x v="1"/>
    <n v="13"/>
    <n v="2"/>
    <n v="2"/>
    <n v="3"/>
    <n v="166.98"/>
    <x v="1"/>
    <x v="0"/>
  </r>
  <r>
    <n v="55282"/>
    <x v="1"/>
    <n v="10"/>
    <x v="0"/>
    <n v="3"/>
    <n v="8"/>
    <s v="Debit Card"/>
    <s v="Female"/>
    <n v="4"/>
    <n v="4"/>
    <x v="0"/>
    <n v="3"/>
    <x v="0"/>
    <n v="8"/>
    <x v="1"/>
    <n v="14"/>
    <n v="2"/>
    <n v="2"/>
    <n v="1"/>
    <n v="193.15"/>
    <x v="1"/>
    <x v="0"/>
  </r>
  <r>
    <n v="55283"/>
    <x v="1"/>
    <n v="3"/>
    <x v="0"/>
    <n v="1"/>
    <n v="10"/>
    <s v="Credit Card"/>
    <s v="Male"/>
    <n v="3"/>
    <n v="4"/>
    <x v="2"/>
    <n v="5"/>
    <x v="0"/>
    <n v="3"/>
    <x v="0"/>
    <n v="19"/>
    <n v="1"/>
    <n v="2"/>
    <n v="6"/>
    <n v="172.23"/>
    <x v="0"/>
    <x v="0"/>
  </r>
  <r>
    <n v="55284"/>
    <x v="1"/>
    <n v="9"/>
    <x v="0"/>
    <n v="1"/>
    <n v="17"/>
    <s v="Credit Card"/>
    <s v="Female"/>
    <n v="3"/>
    <n v="4"/>
    <x v="0"/>
    <n v="3"/>
    <x v="0"/>
    <n v="5"/>
    <x v="0"/>
    <n v="17"/>
    <n v="1"/>
    <n v="2"/>
    <n v="5"/>
    <n v="186.42"/>
    <x v="1"/>
    <x v="0"/>
  </r>
  <r>
    <n v="55285"/>
    <x v="1"/>
    <n v="13"/>
    <x v="0"/>
    <n v="3"/>
    <n v="13"/>
    <s v="Credit Card"/>
    <s v="Male"/>
    <n v="3"/>
    <n v="2"/>
    <x v="4"/>
    <n v="3"/>
    <x v="2"/>
    <n v="4"/>
    <x v="1"/>
    <n v="12"/>
    <n v="4"/>
    <n v="8"/>
    <n v="7"/>
    <n v="207.37"/>
    <x v="2"/>
    <x v="0"/>
  </r>
  <r>
    <n v="55286"/>
    <x v="1"/>
    <n v="3"/>
    <x v="2"/>
    <n v="1"/>
    <n v="9"/>
    <s v="Debit Card"/>
    <s v="Male"/>
    <n v="3"/>
    <n v="4"/>
    <x v="0"/>
    <n v="1"/>
    <x v="2"/>
    <n v="3"/>
    <x v="1"/>
    <n v="20"/>
    <n v="2"/>
    <n v="2"/>
    <n v="3"/>
    <n v="213.53"/>
    <x v="0"/>
    <x v="0"/>
  </r>
  <r>
    <n v="55287"/>
    <x v="1"/>
    <n v="24"/>
    <x v="0"/>
    <n v="3"/>
    <n v="16"/>
    <s v="E wallet"/>
    <s v="Male"/>
    <n v="3"/>
    <n v="4"/>
    <x v="3"/>
    <n v="3"/>
    <x v="2"/>
    <n v="6"/>
    <x v="0"/>
    <n v="15"/>
    <n v="1"/>
    <n v="2"/>
    <n v="1"/>
    <n v="318.31"/>
    <x v="2"/>
    <x v="2"/>
  </r>
  <r>
    <n v="55288"/>
    <x v="1"/>
    <n v="1"/>
    <x v="1"/>
    <n v="1"/>
    <n v="17"/>
    <s v="COD"/>
    <s v="Male"/>
    <n v="3"/>
    <n v="2"/>
    <x v="2"/>
    <n v="3"/>
    <x v="2"/>
    <n v="4"/>
    <x v="1"/>
    <n v="17"/>
    <n v="1"/>
    <n v="3"/>
    <n v="3"/>
    <n v="145.72999999999999"/>
    <x v="0"/>
    <x v="1"/>
  </r>
  <r>
    <n v="55289"/>
    <x v="1"/>
    <n v="10"/>
    <x v="2"/>
    <n v="1"/>
    <n v="13"/>
    <s v="Debit Card"/>
    <s v="Male"/>
    <n v="4"/>
    <n v="2"/>
    <x v="0"/>
    <n v="5"/>
    <x v="2"/>
    <n v="5"/>
    <x v="0"/>
    <n v="14"/>
    <n v="1"/>
    <n v="2"/>
    <n v="3"/>
    <n v="180.62"/>
    <x v="1"/>
    <x v="0"/>
  </r>
  <r>
    <n v="55290"/>
    <x v="1"/>
    <n v="16"/>
    <x v="0"/>
    <n v="1"/>
    <n v="16"/>
    <s v="UPI"/>
    <s v="Male"/>
    <n v="4"/>
    <n v="5"/>
    <x v="3"/>
    <n v="1"/>
    <x v="0"/>
    <n v="10"/>
    <x v="1"/>
    <n v="15"/>
    <n v="2"/>
    <n v="2"/>
    <n v="2"/>
    <n v="321.13"/>
    <x v="2"/>
    <x v="2"/>
  </r>
  <r>
    <n v="55291"/>
    <x v="1"/>
    <n v="9"/>
    <x v="0"/>
    <n v="1"/>
    <n v="35"/>
    <s v="Debit Card"/>
    <s v="Male"/>
    <n v="3"/>
    <n v="2"/>
    <x v="0"/>
    <n v="3"/>
    <x v="2"/>
    <n v="3"/>
    <x v="1"/>
    <n v="18"/>
    <n v="7"/>
    <n v="7"/>
    <n v="9"/>
    <n v="159.07"/>
    <x v="1"/>
    <x v="0"/>
  </r>
  <r>
    <n v="55292"/>
    <x v="1"/>
    <n v="8"/>
    <x v="2"/>
    <n v="1"/>
    <n v="17"/>
    <s v="COD"/>
    <s v="Male"/>
    <n v="4"/>
    <n v="5"/>
    <x v="0"/>
    <n v="3"/>
    <x v="2"/>
    <n v="3"/>
    <x v="1"/>
    <n v="15"/>
    <n v="2"/>
    <n v="8"/>
    <n v="8"/>
    <n v="175.63"/>
    <x v="1"/>
    <x v="0"/>
  </r>
  <r>
    <n v="55293"/>
    <x v="1"/>
    <n v="14"/>
    <x v="0"/>
    <n v="3"/>
    <n v="21"/>
    <s v="Debit Card"/>
    <s v="Female"/>
    <n v="3"/>
    <n v="4"/>
    <x v="0"/>
    <n v="5"/>
    <x v="2"/>
    <n v="3"/>
    <x v="1"/>
    <n v="16"/>
    <n v="1"/>
    <n v="2"/>
    <n v="3"/>
    <n v="171.39"/>
    <x v="2"/>
    <x v="0"/>
  </r>
  <r>
    <n v="55294"/>
    <x v="1"/>
    <n v="17"/>
    <x v="0"/>
    <n v="1"/>
    <n v="34"/>
    <s v="COD"/>
    <s v="Male"/>
    <n v="3"/>
    <n v="2"/>
    <x v="2"/>
    <n v="4"/>
    <x v="2"/>
    <n v="7"/>
    <x v="1"/>
    <n v="13"/>
    <n v="2"/>
    <n v="2"/>
    <n v="3"/>
    <n v="173.76"/>
    <x v="2"/>
    <x v="0"/>
  </r>
  <r>
    <n v="55295"/>
    <x v="1"/>
    <n v="9"/>
    <x v="0"/>
    <n v="1"/>
    <n v="14"/>
    <s v="Debit Card"/>
    <s v="Male"/>
    <n v="4"/>
    <n v="5"/>
    <x v="2"/>
    <n v="1"/>
    <x v="2"/>
    <n v="3"/>
    <x v="1"/>
    <n v="19"/>
    <n v="2"/>
    <n v="2"/>
    <n v="2"/>
    <n v="151.9"/>
    <x v="1"/>
    <x v="0"/>
  </r>
  <r>
    <n v="55296"/>
    <x v="1"/>
    <n v="20"/>
    <x v="0"/>
    <n v="3"/>
    <n v="8"/>
    <s v="Debit Card"/>
    <s v="Male"/>
    <n v="3"/>
    <n v="2"/>
    <x v="5"/>
    <n v="5"/>
    <x v="0"/>
    <n v="3"/>
    <x v="1"/>
    <n v="15"/>
    <n v="1"/>
    <n v="2"/>
    <n v="13"/>
    <n v="300.67"/>
    <x v="2"/>
    <x v="2"/>
  </r>
  <r>
    <n v="55297"/>
    <x v="0"/>
    <n v="1"/>
    <x v="1"/>
    <n v="1"/>
    <n v="31"/>
    <s v="Credit Card"/>
    <s v="Male"/>
    <n v="3"/>
    <n v="4"/>
    <x v="2"/>
    <n v="4"/>
    <x v="2"/>
    <n v="3"/>
    <x v="0"/>
    <n v="18"/>
    <n v="1"/>
    <n v="2"/>
    <n v="1"/>
    <n v="149.08000000000001"/>
    <x v="0"/>
    <x v="1"/>
  </r>
  <r>
    <n v="55298"/>
    <x v="1"/>
    <n v="1"/>
    <x v="2"/>
    <n v="1"/>
    <n v="33"/>
    <s v="UPI"/>
    <s v="Female"/>
    <n v="3"/>
    <n v="5"/>
    <x v="2"/>
    <n v="3"/>
    <x v="2"/>
    <n v="3"/>
    <x v="0"/>
    <n v="15"/>
    <n v="2"/>
    <n v="2"/>
    <n v="4"/>
    <n v="153.13999999999999"/>
    <x v="0"/>
    <x v="0"/>
  </r>
  <r>
    <n v="55299"/>
    <x v="1"/>
    <n v="24"/>
    <x v="2"/>
    <n v="1"/>
    <n v="27"/>
    <s v="Credit Card"/>
    <s v="Male"/>
    <n v="3"/>
    <n v="4"/>
    <x v="5"/>
    <n v="3"/>
    <x v="2"/>
    <n v="4"/>
    <x v="0"/>
    <n v="16"/>
    <n v="1"/>
    <n v="2"/>
    <n v="14"/>
    <n v="237.45"/>
    <x v="2"/>
    <x v="0"/>
  </r>
  <r>
    <n v="55300"/>
    <x v="1"/>
    <n v="6"/>
    <x v="0"/>
    <n v="1"/>
    <n v="12"/>
    <s v="UPI"/>
    <s v="Female"/>
    <n v="3"/>
    <n v="2"/>
    <x v="2"/>
    <n v="1"/>
    <x v="2"/>
    <n v="5"/>
    <x v="1"/>
    <n v="18"/>
    <n v="2"/>
    <n v="2"/>
    <n v="3"/>
    <n v="158.12"/>
    <x v="0"/>
    <x v="0"/>
  </r>
  <r>
    <n v="55301"/>
    <x v="1"/>
    <n v="18"/>
    <x v="0"/>
    <n v="1"/>
    <n v="14"/>
    <s v="Credit Card"/>
    <s v="Female"/>
    <n v="3"/>
    <n v="4"/>
    <x v="3"/>
    <n v="1"/>
    <x v="2"/>
    <n v="2"/>
    <x v="0"/>
    <n v="15"/>
    <n v="1"/>
    <n v="2"/>
    <n v="11"/>
    <n v="315.49"/>
    <x v="2"/>
    <x v="2"/>
  </r>
  <r>
    <n v="55302"/>
    <x v="1"/>
    <n v="4"/>
    <x v="1"/>
    <n v="1"/>
    <n v="14"/>
    <s v="Credit Card"/>
    <s v="Male"/>
    <n v="3"/>
    <n v="5"/>
    <x v="2"/>
    <n v="4"/>
    <x v="2"/>
    <n v="3"/>
    <x v="1"/>
    <n v="13"/>
    <n v="2"/>
    <n v="2"/>
    <n v="2"/>
    <n v="146.41"/>
    <x v="0"/>
    <x v="1"/>
  </r>
  <r>
    <n v="55303"/>
    <x v="1"/>
    <n v="19"/>
    <x v="0"/>
    <n v="1"/>
    <n v="12"/>
    <s v="Credit Card"/>
    <s v="Female"/>
    <n v="3"/>
    <n v="6"/>
    <x v="0"/>
    <n v="5"/>
    <x v="0"/>
    <n v="3"/>
    <x v="0"/>
    <n v="15"/>
    <n v="1"/>
    <n v="2"/>
    <n v="5"/>
    <n v="182.69"/>
    <x v="2"/>
    <x v="0"/>
  </r>
  <r>
    <n v="55304"/>
    <x v="1"/>
    <n v="19"/>
    <x v="2"/>
    <n v="3"/>
    <n v="33"/>
    <s v="E wallet"/>
    <s v="Male"/>
    <n v="3"/>
    <n v="5"/>
    <x v="0"/>
    <n v="5"/>
    <x v="2"/>
    <n v="3"/>
    <x v="1"/>
    <n v="16"/>
    <n v="4"/>
    <n v="5"/>
    <n v="6"/>
    <n v="168.85"/>
    <x v="2"/>
    <x v="0"/>
  </r>
  <r>
    <n v="55305"/>
    <x v="1"/>
    <n v="5"/>
    <x v="2"/>
    <n v="3"/>
    <n v="9"/>
    <s v="UPI"/>
    <s v="Male"/>
    <n v="3"/>
    <n v="4"/>
    <x v="0"/>
    <n v="5"/>
    <x v="0"/>
    <n v="9"/>
    <x v="1"/>
    <n v="14"/>
    <n v="2"/>
    <n v="2"/>
    <n v="4"/>
    <n v="178.32"/>
    <x v="0"/>
    <x v="0"/>
  </r>
  <r>
    <n v="55306"/>
    <x v="1"/>
    <n v="10"/>
    <x v="0"/>
    <n v="1"/>
    <n v="19"/>
    <s v="Debit Card"/>
    <s v="Female"/>
    <n v="4"/>
    <n v="4"/>
    <x v="0"/>
    <n v="3"/>
    <x v="2"/>
    <n v="11"/>
    <x v="0"/>
    <n v="13"/>
    <n v="1"/>
    <n v="2"/>
    <n v="2"/>
    <n v="171.63"/>
    <x v="1"/>
    <x v="0"/>
  </r>
  <r>
    <n v="55307"/>
    <x v="1"/>
    <n v="8"/>
    <x v="2"/>
    <n v="1"/>
    <n v="17"/>
    <s v="Debit Card"/>
    <s v="Male"/>
    <n v="3"/>
    <n v="2"/>
    <x v="0"/>
    <n v="1"/>
    <x v="2"/>
    <n v="3"/>
    <x v="1"/>
    <n v="14"/>
    <n v="4"/>
    <n v="8"/>
    <n v="3"/>
    <n v="172.24"/>
    <x v="1"/>
    <x v="0"/>
  </r>
  <r>
    <n v="55308"/>
    <x v="1"/>
    <n v="23"/>
    <x v="0"/>
    <n v="1"/>
    <n v="32"/>
    <s v="Debit Card"/>
    <s v="Female"/>
    <n v="3"/>
    <n v="4"/>
    <x v="2"/>
    <n v="5"/>
    <x v="2"/>
    <n v="3"/>
    <x v="1"/>
    <n v="15"/>
    <n v="2"/>
    <n v="2"/>
    <n v="5"/>
    <n v="157.11000000000001"/>
    <x v="2"/>
    <x v="0"/>
  </r>
  <r>
    <n v="55309"/>
    <x v="1"/>
    <n v="13"/>
    <x v="0"/>
    <n v="1"/>
    <n v="17"/>
    <s v="Credit Card"/>
    <s v="Male"/>
    <n v="4"/>
    <n v="4"/>
    <x v="0"/>
    <n v="5"/>
    <x v="2"/>
    <n v="4"/>
    <x v="1"/>
    <n v="14"/>
    <n v="4"/>
    <n v="8"/>
    <n v="8"/>
    <n v="178.77"/>
    <x v="2"/>
    <x v="0"/>
  </r>
  <r>
    <n v="55310"/>
    <x v="1"/>
    <n v="1"/>
    <x v="0"/>
    <n v="1"/>
    <n v="26"/>
    <s v="UPI"/>
    <s v="Male"/>
    <n v="4"/>
    <n v="5"/>
    <x v="2"/>
    <n v="5"/>
    <x v="2"/>
    <n v="3"/>
    <x v="1"/>
    <n v="12"/>
    <n v="1"/>
    <n v="2"/>
    <n v="8"/>
    <n v="165.66"/>
    <x v="0"/>
    <x v="0"/>
  </r>
  <r>
    <n v="55311"/>
    <x v="1"/>
    <n v="9"/>
    <x v="0"/>
    <n v="1"/>
    <n v="25"/>
    <s v="Debit Card"/>
    <s v="Male"/>
    <n v="3"/>
    <n v="2"/>
    <x v="0"/>
    <n v="5"/>
    <x v="2"/>
    <n v="3"/>
    <x v="1"/>
    <n v="12"/>
    <n v="2"/>
    <n v="2"/>
    <n v="11"/>
    <n v="177.08"/>
    <x v="1"/>
    <x v="0"/>
  </r>
  <r>
    <n v="55312"/>
    <x v="1"/>
    <n v="2"/>
    <x v="0"/>
    <n v="1"/>
    <n v="34"/>
    <s v="Credit Card"/>
    <s v="Female"/>
    <n v="3"/>
    <n v="6"/>
    <x v="0"/>
    <n v="5"/>
    <x v="2"/>
    <n v="2"/>
    <x v="1"/>
    <n v="22"/>
    <n v="2"/>
    <n v="2"/>
    <n v="1"/>
    <n v="173.77"/>
    <x v="0"/>
    <x v="0"/>
  </r>
  <r>
    <n v="55313"/>
    <x v="1"/>
    <n v="1"/>
    <x v="0"/>
    <n v="1"/>
    <n v="12"/>
    <s v="Credit Card"/>
    <s v="Male"/>
    <n v="4"/>
    <n v="4"/>
    <x v="2"/>
    <n v="1"/>
    <x v="0"/>
    <n v="3"/>
    <x v="1"/>
    <n v="19"/>
    <n v="1"/>
    <n v="3"/>
    <n v="3"/>
    <n v="156.16999999999999"/>
    <x v="0"/>
    <x v="0"/>
  </r>
  <r>
    <n v="55314"/>
    <x v="0"/>
    <n v="1"/>
    <x v="2"/>
    <n v="3"/>
    <n v="10"/>
    <s v="Credit Card"/>
    <s v="Female"/>
    <n v="4"/>
    <n v="4"/>
    <x v="2"/>
    <n v="1"/>
    <x v="0"/>
    <n v="3"/>
    <x v="0"/>
    <n v="13"/>
    <n v="2"/>
    <n v="2"/>
    <n v="1"/>
    <n v="140.69"/>
    <x v="0"/>
    <x v="1"/>
  </r>
  <r>
    <n v="55315"/>
    <x v="1"/>
    <n v="21"/>
    <x v="0"/>
    <n v="2"/>
    <n v="33"/>
    <s v="Debit Card"/>
    <s v="Female"/>
    <n v="4"/>
    <n v="4"/>
    <x v="3"/>
    <n v="3"/>
    <x v="2"/>
    <n v="5"/>
    <x v="1"/>
    <n v="15"/>
    <n v="2"/>
    <n v="2"/>
    <n v="1"/>
    <n v="321.58"/>
    <x v="2"/>
    <x v="2"/>
  </r>
  <r>
    <n v="55316"/>
    <x v="1"/>
    <n v="13"/>
    <x v="0"/>
    <n v="1"/>
    <n v="10"/>
    <s v="Credit Card"/>
    <s v="Male"/>
    <n v="4"/>
    <n v="5"/>
    <x v="0"/>
    <n v="3"/>
    <x v="2"/>
    <n v="2"/>
    <x v="1"/>
    <n v="16"/>
    <n v="1"/>
    <n v="2"/>
    <n v="8"/>
    <n v="155.69"/>
    <x v="2"/>
    <x v="0"/>
  </r>
  <r>
    <n v="55317"/>
    <x v="1"/>
    <n v="14"/>
    <x v="0"/>
    <n v="1"/>
    <n v="22"/>
    <s v="Debit Card"/>
    <s v="Female"/>
    <n v="4"/>
    <n v="5"/>
    <x v="4"/>
    <n v="3"/>
    <x v="2"/>
    <n v="3"/>
    <x v="1"/>
    <n v="14"/>
    <n v="7"/>
    <n v="15"/>
    <n v="3"/>
    <n v="229.35"/>
    <x v="2"/>
    <x v="0"/>
  </r>
  <r>
    <n v="55318"/>
    <x v="1"/>
    <n v="9"/>
    <x v="2"/>
    <n v="1"/>
    <n v="15"/>
    <s v="Debit Card"/>
    <s v="Female"/>
    <n v="3"/>
    <n v="4"/>
    <x v="0"/>
    <n v="3"/>
    <x v="2"/>
    <n v="3"/>
    <x v="1"/>
    <n v="13"/>
    <n v="1"/>
    <n v="3"/>
    <n v="10"/>
    <n v="166.48"/>
    <x v="1"/>
    <x v="0"/>
  </r>
  <r>
    <n v="55319"/>
    <x v="1"/>
    <n v="11"/>
    <x v="0"/>
    <n v="1"/>
    <n v="26"/>
    <s v="Debit Card"/>
    <s v="Male"/>
    <n v="3"/>
    <n v="4"/>
    <x v="0"/>
    <n v="3"/>
    <x v="2"/>
    <n v="5"/>
    <x v="1"/>
    <n v="18"/>
    <n v="1"/>
    <n v="2"/>
    <n v="3"/>
    <n v="182.68"/>
    <x v="1"/>
    <x v="0"/>
  </r>
  <r>
    <n v="55320"/>
    <x v="1"/>
    <n v="13"/>
    <x v="2"/>
    <n v="1"/>
    <n v="11"/>
    <s v="Credit Card"/>
    <s v="Female"/>
    <n v="3"/>
    <n v="4"/>
    <x v="0"/>
    <n v="3"/>
    <x v="0"/>
    <n v="2"/>
    <x v="1"/>
    <n v="14"/>
    <n v="4"/>
    <n v="4"/>
    <n v="9"/>
    <n v="175.42"/>
    <x v="2"/>
    <x v="0"/>
  </r>
  <r>
    <n v="55321"/>
    <x v="1"/>
    <n v="19"/>
    <x v="0"/>
    <n v="1"/>
    <n v="9"/>
    <s v="UPI"/>
    <s v="Female"/>
    <n v="3"/>
    <n v="5"/>
    <x v="0"/>
    <n v="1"/>
    <x v="2"/>
    <n v="3"/>
    <x v="1"/>
    <n v="20"/>
    <n v="4"/>
    <n v="4"/>
    <n v="10"/>
    <n v="182.7"/>
    <x v="2"/>
    <x v="0"/>
  </r>
  <r>
    <n v="55322"/>
    <x v="1"/>
    <n v="12"/>
    <x v="0"/>
    <n v="1"/>
    <n v="9"/>
    <s v="Credit Card"/>
    <s v="Female"/>
    <n v="3"/>
    <n v="5"/>
    <x v="4"/>
    <n v="3"/>
    <x v="2"/>
    <n v="5"/>
    <x v="0"/>
    <n v="20"/>
    <n v="1"/>
    <n v="2"/>
    <n v="3"/>
    <n v="202.56"/>
    <x v="1"/>
    <x v="0"/>
  </r>
  <r>
    <n v="55323"/>
    <x v="0"/>
    <n v="1"/>
    <x v="0"/>
    <n v="3"/>
    <n v="17"/>
    <s v="Credit Card"/>
    <s v="Male"/>
    <n v="3"/>
    <n v="5"/>
    <x v="4"/>
    <n v="5"/>
    <x v="2"/>
    <n v="11"/>
    <x v="1"/>
    <n v="18"/>
    <n v="1"/>
    <n v="7"/>
    <n v="3"/>
    <n v="228.06"/>
    <x v="0"/>
    <x v="0"/>
  </r>
  <r>
    <n v="55324"/>
    <x v="1"/>
    <n v="11"/>
    <x v="0"/>
    <n v="1"/>
    <n v="17"/>
    <s v="Credit Card"/>
    <s v="Female"/>
    <n v="4"/>
    <n v="4"/>
    <x v="2"/>
    <n v="4"/>
    <x v="2"/>
    <n v="3"/>
    <x v="1"/>
    <n v="12"/>
    <n v="5"/>
    <n v="8"/>
    <n v="8"/>
    <n v="164.36"/>
    <x v="1"/>
    <x v="0"/>
  </r>
  <r>
    <n v="55325"/>
    <x v="1"/>
    <n v="14"/>
    <x v="0"/>
    <n v="1"/>
    <n v="23"/>
    <s v="Debit Card"/>
    <s v="Female"/>
    <n v="3"/>
    <n v="4"/>
    <x v="4"/>
    <n v="1"/>
    <x v="0"/>
    <n v="8"/>
    <x v="0"/>
    <n v="16"/>
    <n v="4"/>
    <n v="4"/>
    <n v="4"/>
    <n v="204.45"/>
    <x v="2"/>
    <x v="0"/>
  </r>
  <r>
    <n v="55326"/>
    <x v="1"/>
    <n v="18"/>
    <x v="2"/>
    <n v="2"/>
    <n v="8"/>
    <s v="UPI"/>
    <s v="Male"/>
    <n v="3"/>
    <n v="4"/>
    <x v="0"/>
    <n v="1"/>
    <x v="2"/>
    <n v="6"/>
    <x v="0"/>
    <n v="12"/>
    <n v="2"/>
    <n v="2"/>
    <n v="3"/>
    <n v="182.43"/>
    <x v="2"/>
    <x v="0"/>
  </r>
  <r>
    <n v="55327"/>
    <x v="1"/>
    <n v="22"/>
    <x v="2"/>
    <n v="1"/>
    <n v="11"/>
    <s v="Credit Card"/>
    <s v="Male"/>
    <n v="3"/>
    <n v="5"/>
    <x v="5"/>
    <n v="1"/>
    <x v="2"/>
    <n v="4"/>
    <x v="1"/>
    <n v="26"/>
    <n v="1"/>
    <n v="3"/>
    <n v="3"/>
    <n v="277.02"/>
    <x v="2"/>
    <x v="2"/>
  </r>
  <r>
    <n v="55328"/>
    <x v="0"/>
    <n v="1"/>
    <x v="0"/>
    <n v="3"/>
    <n v="22"/>
    <s v="Credit Card"/>
    <s v="Male"/>
    <n v="3"/>
    <n v="6"/>
    <x v="0"/>
    <n v="1"/>
    <x v="2"/>
    <n v="8"/>
    <x v="0"/>
    <n v="15"/>
    <n v="1"/>
    <n v="3"/>
    <n v="3"/>
    <n v="179.4"/>
    <x v="0"/>
    <x v="0"/>
  </r>
  <r>
    <n v="55329"/>
    <x v="1"/>
    <n v="1"/>
    <x v="2"/>
    <n v="1"/>
    <n v="9"/>
    <s v="COD"/>
    <s v="Female"/>
    <n v="3"/>
    <n v="4"/>
    <x v="2"/>
    <n v="1"/>
    <x v="0"/>
    <n v="3"/>
    <x v="0"/>
    <n v="14"/>
    <n v="1"/>
    <n v="2"/>
    <n v="4"/>
    <n v="162.6"/>
    <x v="0"/>
    <x v="0"/>
  </r>
  <r>
    <n v="55330"/>
    <x v="1"/>
    <n v="1"/>
    <x v="0"/>
    <n v="1"/>
    <n v="15"/>
    <s v="Credit Card"/>
    <s v="Female"/>
    <n v="3"/>
    <n v="2"/>
    <x v="2"/>
    <n v="3"/>
    <x v="2"/>
    <n v="9"/>
    <x v="1"/>
    <n v="18"/>
    <n v="1"/>
    <n v="2"/>
    <n v="3"/>
    <n v="160.16999999999999"/>
    <x v="0"/>
    <x v="0"/>
  </r>
  <r>
    <n v="55331"/>
    <x v="1"/>
    <n v="1"/>
    <x v="2"/>
    <n v="1"/>
    <n v="9"/>
    <s v="Credit Card"/>
    <s v="Male"/>
    <n v="3"/>
    <n v="4"/>
    <x v="2"/>
    <n v="1"/>
    <x v="0"/>
    <n v="4"/>
    <x v="1"/>
    <n v="14"/>
    <n v="1"/>
    <n v="2"/>
    <n v="3"/>
    <n v="150.80000000000001"/>
    <x v="0"/>
    <x v="0"/>
  </r>
  <r>
    <n v="55332"/>
    <x v="0"/>
    <n v="4"/>
    <x v="1"/>
    <n v="1"/>
    <n v="14"/>
    <s v="Debit Card"/>
    <s v="Male"/>
    <n v="4"/>
    <n v="4"/>
    <x v="2"/>
    <n v="5"/>
    <x v="0"/>
    <n v="5"/>
    <x v="0"/>
    <n v="15"/>
    <n v="1"/>
    <n v="2"/>
    <n v="4"/>
    <n v="146.66"/>
    <x v="0"/>
    <x v="1"/>
  </r>
  <r>
    <n v="55333"/>
    <x v="1"/>
    <n v="3"/>
    <x v="0"/>
    <n v="3"/>
    <n v="17"/>
    <s v="Credit Card"/>
    <s v="Male"/>
    <n v="3"/>
    <n v="5"/>
    <x v="0"/>
    <n v="3"/>
    <x v="0"/>
    <n v="11"/>
    <x v="1"/>
    <n v="12"/>
    <n v="2"/>
    <n v="2"/>
    <n v="5"/>
    <n v="183.69"/>
    <x v="0"/>
    <x v="0"/>
  </r>
  <r>
    <n v="55334"/>
    <x v="1"/>
    <n v="10"/>
    <x v="0"/>
    <n v="1"/>
    <n v="12"/>
    <s v="Debit Card"/>
    <s v="Female"/>
    <n v="3"/>
    <n v="4"/>
    <x v="4"/>
    <n v="5"/>
    <x v="2"/>
    <n v="6"/>
    <x v="1"/>
    <n v="13"/>
    <n v="2"/>
    <n v="2"/>
    <n v="3"/>
    <n v="205.08"/>
    <x v="1"/>
    <x v="0"/>
  </r>
  <r>
    <n v="55335"/>
    <x v="1"/>
    <n v="1"/>
    <x v="2"/>
    <n v="1"/>
    <n v="9"/>
    <s v="Debit Card"/>
    <s v="Male"/>
    <n v="4"/>
    <n v="2"/>
    <x v="0"/>
    <n v="3"/>
    <x v="2"/>
    <n v="3"/>
    <x v="1"/>
    <n v="18"/>
    <n v="2"/>
    <n v="2"/>
    <n v="8"/>
    <n v="177.06"/>
    <x v="0"/>
    <x v="0"/>
  </r>
  <r>
    <n v="55336"/>
    <x v="1"/>
    <n v="13"/>
    <x v="0"/>
    <n v="1"/>
    <n v="19"/>
    <s v="Credit Card"/>
    <s v="Male"/>
    <n v="4"/>
    <n v="4"/>
    <x v="0"/>
    <n v="4"/>
    <x v="2"/>
    <n v="6"/>
    <x v="1"/>
    <n v="22"/>
    <n v="2"/>
    <n v="2"/>
    <n v="1"/>
    <n v="177.95"/>
    <x v="2"/>
    <x v="0"/>
  </r>
  <r>
    <n v="55337"/>
    <x v="1"/>
    <n v="23"/>
    <x v="0"/>
    <n v="1"/>
    <n v="29"/>
    <s v="UPI"/>
    <s v="Female"/>
    <n v="4"/>
    <n v="4"/>
    <x v="5"/>
    <n v="4"/>
    <x v="2"/>
    <n v="5"/>
    <x v="1"/>
    <n v="17"/>
    <n v="1"/>
    <n v="2"/>
    <n v="3"/>
    <n v="289.13"/>
    <x v="2"/>
    <x v="2"/>
  </r>
  <r>
    <n v="55338"/>
    <x v="1"/>
    <n v="24"/>
    <x v="0"/>
    <n v="1"/>
    <n v="24"/>
    <s v="Debit Card"/>
    <s v="Female"/>
    <n v="3"/>
    <n v="5"/>
    <x v="4"/>
    <n v="5"/>
    <x v="2"/>
    <n v="7"/>
    <x v="1"/>
    <n v="16"/>
    <n v="1"/>
    <n v="2"/>
    <n v="12"/>
    <n v="257.69"/>
    <x v="2"/>
    <x v="2"/>
  </r>
  <r>
    <n v="55339"/>
    <x v="1"/>
    <n v="1"/>
    <x v="0"/>
    <n v="3"/>
    <n v="9"/>
    <s v="Credit Card"/>
    <s v="Female"/>
    <n v="3"/>
    <n v="4"/>
    <x v="2"/>
    <n v="3"/>
    <x v="0"/>
    <n v="3"/>
    <x v="1"/>
    <n v="20"/>
    <n v="1"/>
    <n v="3"/>
    <n v="3"/>
    <n v="152.83000000000001"/>
    <x v="0"/>
    <x v="0"/>
  </r>
  <r>
    <n v="55340"/>
    <x v="1"/>
    <n v="8"/>
    <x v="0"/>
    <n v="1"/>
    <n v="10"/>
    <s v="Debit Card"/>
    <s v="Female"/>
    <n v="4"/>
    <n v="4"/>
    <x v="0"/>
    <n v="4"/>
    <x v="2"/>
    <n v="3"/>
    <x v="1"/>
    <n v="13"/>
    <n v="2"/>
    <n v="8"/>
    <n v="10"/>
    <n v="179.33"/>
    <x v="1"/>
    <x v="0"/>
  </r>
  <r>
    <n v="55341"/>
    <x v="1"/>
    <n v="10"/>
    <x v="1"/>
    <n v="1"/>
    <n v="14"/>
    <s v="Debit Card"/>
    <s v="Male"/>
    <n v="4"/>
    <n v="4"/>
    <x v="2"/>
    <n v="4"/>
    <x v="0"/>
    <n v="4"/>
    <x v="1"/>
    <n v="12"/>
    <n v="1"/>
    <n v="2"/>
    <n v="4"/>
    <n v="145.13"/>
    <x v="1"/>
    <x v="1"/>
  </r>
  <r>
    <n v="55342"/>
    <x v="1"/>
    <n v="23"/>
    <x v="0"/>
    <n v="1"/>
    <n v="13"/>
    <s v="Debit Card"/>
    <s v="Female"/>
    <n v="3"/>
    <n v="5"/>
    <x v="5"/>
    <n v="3"/>
    <x v="2"/>
    <n v="4"/>
    <x v="0"/>
    <n v="20"/>
    <n v="1"/>
    <n v="3"/>
    <n v="13"/>
    <n v="264.66000000000003"/>
    <x v="2"/>
    <x v="2"/>
  </r>
  <r>
    <n v="55343"/>
    <x v="1"/>
    <n v="10"/>
    <x v="2"/>
    <n v="1"/>
    <n v="8"/>
    <s v="Credit Card"/>
    <s v="Female"/>
    <n v="3"/>
    <n v="5"/>
    <x v="0"/>
    <n v="3"/>
    <x v="2"/>
    <n v="2"/>
    <x v="1"/>
    <n v="16"/>
    <n v="1"/>
    <n v="2"/>
    <n v="3"/>
    <n v="168.74"/>
    <x v="1"/>
    <x v="0"/>
  </r>
  <r>
    <n v="55344"/>
    <x v="1"/>
    <n v="10"/>
    <x v="0"/>
    <n v="1"/>
    <n v="10"/>
    <s v="Debit Card"/>
    <s v="Male"/>
    <n v="4"/>
    <n v="2"/>
    <x v="0"/>
    <n v="5"/>
    <x v="2"/>
    <n v="8"/>
    <x v="1"/>
    <n v="21"/>
    <n v="1"/>
    <n v="2"/>
    <n v="5"/>
    <n v="193.42"/>
    <x v="1"/>
    <x v="0"/>
  </r>
  <r>
    <n v="55345"/>
    <x v="1"/>
    <n v="28"/>
    <x v="0"/>
    <n v="1"/>
    <n v="29"/>
    <s v="Credit Card"/>
    <s v="Female"/>
    <n v="4"/>
    <n v="4"/>
    <x v="5"/>
    <n v="3"/>
    <x v="2"/>
    <n v="5"/>
    <x v="1"/>
    <n v="15"/>
    <n v="4"/>
    <n v="5"/>
    <n v="8"/>
    <n v="299.26"/>
    <x v="3"/>
    <x v="2"/>
  </r>
  <r>
    <n v="55346"/>
    <x v="1"/>
    <n v="17"/>
    <x v="0"/>
    <n v="1"/>
    <n v="22"/>
    <s v="Debit Card"/>
    <s v="Male"/>
    <n v="4"/>
    <n v="5"/>
    <x v="5"/>
    <n v="3"/>
    <x v="2"/>
    <n v="3"/>
    <x v="1"/>
    <n v="15"/>
    <n v="3"/>
    <n v="7"/>
    <n v="12"/>
    <n v="301.02999999999997"/>
    <x v="2"/>
    <x v="2"/>
  </r>
  <r>
    <n v="55347"/>
    <x v="0"/>
    <n v="1"/>
    <x v="2"/>
    <n v="3"/>
    <n v="19"/>
    <s v="UPI"/>
    <s v="Male"/>
    <n v="3"/>
    <n v="4"/>
    <x v="0"/>
    <n v="1"/>
    <x v="0"/>
    <n v="5"/>
    <x v="0"/>
    <n v="25"/>
    <n v="6"/>
    <n v="7"/>
    <n v="8"/>
    <n v="170.81"/>
    <x v="0"/>
    <x v="0"/>
  </r>
  <r>
    <n v="55348"/>
    <x v="1"/>
    <n v="12"/>
    <x v="2"/>
    <n v="1"/>
    <n v="8"/>
    <s v="Debit Card"/>
    <s v="Male"/>
    <n v="3"/>
    <n v="4"/>
    <x v="0"/>
    <n v="1"/>
    <x v="2"/>
    <n v="9"/>
    <x v="1"/>
    <n v="16"/>
    <n v="2"/>
    <n v="3"/>
    <n v="10"/>
    <n v="172.35"/>
    <x v="1"/>
    <x v="0"/>
  </r>
  <r>
    <n v="55349"/>
    <x v="1"/>
    <n v="3"/>
    <x v="0"/>
    <n v="3"/>
    <n v="12"/>
    <s v="Credit Card"/>
    <s v="Male"/>
    <n v="3"/>
    <n v="5"/>
    <x v="0"/>
    <n v="4"/>
    <x v="2"/>
    <n v="3"/>
    <x v="0"/>
    <n v="14"/>
    <n v="1"/>
    <n v="2"/>
    <n v="10"/>
    <n v="166.87"/>
    <x v="0"/>
    <x v="0"/>
  </r>
  <r>
    <n v="55350"/>
    <x v="1"/>
    <n v="7"/>
    <x v="0"/>
    <n v="3"/>
    <n v="9"/>
    <s v="Credit Card"/>
    <s v="Male"/>
    <n v="4"/>
    <n v="4"/>
    <x v="0"/>
    <n v="1"/>
    <x v="2"/>
    <n v="3"/>
    <x v="1"/>
    <n v="15"/>
    <n v="2"/>
    <n v="2"/>
    <n v="5"/>
    <n v="180.05"/>
    <x v="1"/>
    <x v="0"/>
  </r>
  <r>
    <n v="55351"/>
    <x v="1"/>
    <n v="6"/>
    <x v="0"/>
    <n v="1"/>
    <n v="9"/>
    <s v="Credit Card"/>
    <s v="Male"/>
    <n v="3"/>
    <n v="4"/>
    <x v="0"/>
    <n v="4"/>
    <x v="2"/>
    <n v="2"/>
    <x v="1"/>
    <n v="14"/>
    <n v="2"/>
    <n v="2"/>
    <n v="7"/>
    <n v="179.7"/>
    <x v="0"/>
    <x v="0"/>
  </r>
  <r>
    <n v="55352"/>
    <x v="1"/>
    <n v="5"/>
    <x v="0"/>
    <n v="3"/>
    <n v="12"/>
    <s v="Debit Card"/>
    <s v="Female"/>
    <n v="4"/>
    <n v="4"/>
    <x v="0"/>
    <n v="1"/>
    <x v="2"/>
    <n v="3"/>
    <x v="1"/>
    <n v="12"/>
    <n v="1"/>
    <n v="2"/>
    <n v="3"/>
    <n v="179.76"/>
    <x v="0"/>
    <x v="0"/>
  </r>
  <r>
    <n v="55353"/>
    <x v="1"/>
    <n v="23"/>
    <x v="0"/>
    <n v="1"/>
    <n v="23"/>
    <s v="Credit Card"/>
    <s v="Female"/>
    <n v="4"/>
    <n v="4"/>
    <x v="2"/>
    <n v="5"/>
    <x v="2"/>
    <n v="6"/>
    <x v="0"/>
    <n v="17"/>
    <n v="1"/>
    <n v="3"/>
    <n v="3"/>
    <n v="150.87"/>
    <x v="2"/>
    <x v="0"/>
  </r>
  <r>
    <n v="55354"/>
    <x v="1"/>
    <n v="12"/>
    <x v="2"/>
    <n v="1"/>
    <n v="9"/>
    <s v="Credit Card"/>
    <s v="Female"/>
    <n v="3"/>
    <n v="5"/>
    <x v="2"/>
    <n v="4"/>
    <x v="0"/>
    <n v="3"/>
    <x v="1"/>
    <n v="23"/>
    <n v="1"/>
    <n v="4"/>
    <n v="4"/>
    <n v="149.4"/>
    <x v="1"/>
    <x v="1"/>
  </r>
  <r>
    <n v="55355"/>
    <x v="1"/>
    <n v="21"/>
    <x v="0"/>
    <n v="3"/>
    <n v="9"/>
    <s v="Debit Card"/>
    <s v="Female"/>
    <n v="3"/>
    <n v="2"/>
    <x v="5"/>
    <n v="4"/>
    <x v="2"/>
    <n v="8"/>
    <x v="1"/>
    <n v="15"/>
    <n v="1"/>
    <n v="2"/>
    <n v="3"/>
    <n v="284.72000000000003"/>
    <x v="2"/>
    <x v="2"/>
  </r>
  <r>
    <n v="55356"/>
    <x v="1"/>
    <n v="23"/>
    <x v="0"/>
    <n v="1"/>
    <n v="8"/>
    <s v="Debit Card"/>
    <s v="Male"/>
    <n v="3"/>
    <n v="4"/>
    <x v="5"/>
    <n v="3"/>
    <x v="0"/>
    <n v="6"/>
    <x v="1"/>
    <n v="15"/>
    <n v="1"/>
    <n v="2"/>
    <n v="1"/>
    <n v="278.79000000000002"/>
    <x v="2"/>
    <x v="2"/>
  </r>
  <r>
    <n v="55357"/>
    <x v="1"/>
    <n v="15"/>
    <x v="0"/>
    <n v="3"/>
    <n v="30"/>
    <s v="Debit Card"/>
    <s v="Male"/>
    <n v="4"/>
    <n v="4"/>
    <x v="4"/>
    <n v="3"/>
    <x v="0"/>
    <n v="5"/>
    <x v="0"/>
    <n v="17"/>
    <n v="1"/>
    <n v="2"/>
    <n v="3"/>
    <n v="195.82"/>
    <x v="2"/>
    <x v="0"/>
  </r>
  <r>
    <n v="55358"/>
    <x v="1"/>
    <n v="1"/>
    <x v="0"/>
    <n v="3"/>
    <n v="16"/>
    <s v="Debit Card"/>
    <s v="Male"/>
    <n v="3"/>
    <n v="4"/>
    <x v="2"/>
    <n v="5"/>
    <x v="0"/>
    <n v="3"/>
    <x v="1"/>
    <n v="12"/>
    <n v="1"/>
    <n v="2"/>
    <n v="3"/>
    <n v="152.28"/>
    <x v="0"/>
    <x v="0"/>
  </r>
  <r>
    <n v="55359"/>
    <x v="1"/>
    <n v="7"/>
    <x v="2"/>
    <n v="3"/>
    <n v="23"/>
    <s v="Debit Card"/>
    <s v="Female"/>
    <n v="3"/>
    <n v="4"/>
    <x v="0"/>
    <n v="1"/>
    <x v="2"/>
    <n v="3"/>
    <x v="0"/>
    <n v="26"/>
    <n v="1"/>
    <n v="2"/>
    <n v="3"/>
    <n v="178.68"/>
    <x v="1"/>
    <x v="0"/>
  </r>
  <r>
    <n v="55360"/>
    <x v="1"/>
    <n v="10"/>
    <x v="0"/>
    <n v="1"/>
    <n v="33"/>
    <s v="Debit Card"/>
    <s v="Male"/>
    <n v="4"/>
    <n v="4"/>
    <x v="0"/>
    <n v="3"/>
    <x v="2"/>
    <n v="8"/>
    <x v="1"/>
    <n v="15"/>
    <n v="2"/>
    <n v="2"/>
    <n v="3"/>
    <n v="178.47"/>
    <x v="1"/>
    <x v="0"/>
  </r>
  <r>
    <n v="55361"/>
    <x v="1"/>
    <n v="18"/>
    <x v="0"/>
    <n v="2"/>
    <n v="8"/>
    <s v="Debit Card"/>
    <s v="Female"/>
    <n v="3"/>
    <n v="4"/>
    <x v="2"/>
    <n v="1"/>
    <x v="2"/>
    <n v="6"/>
    <x v="0"/>
    <n v="19"/>
    <n v="3"/>
    <n v="3"/>
    <n v="3"/>
    <n v="156.94999999999999"/>
    <x v="2"/>
    <x v="0"/>
  </r>
  <r>
    <n v="55362"/>
    <x v="0"/>
    <n v="1"/>
    <x v="0"/>
    <n v="1"/>
    <n v="15"/>
    <s v="Credit Card"/>
    <s v="Male"/>
    <n v="4"/>
    <n v="5"/>
    <x v="2"/>
    <n v="3"/>
    <x v="0"/>
    <n v="3"/>
    <x v="0"/>
    <n v="12"/>
    <n v="2"/>
    <n v="2"/>
    <n v="3"/>
    <n v="164.89"/>
    <x v="0"/>
    <x v="0"/>
  </r>
  <r>
    <n v="55363"/>
    <x v="1"/>
    <n v="12"/>
    <x v="0"/>
    <n v="1"/>
    <n v="11"/>
    <s v="Credit Card"/>
    <s v="Female"/>
    <n v="3"/>
    <n v="4"/>
    <x v="2"/>
    <n v="3"/>
    <x v="2"/>
    <n v="9"/>
    <x v="1"/>
    <n v="20"/>
    <n v="1"/>
    <n v="2"/>
    <n v="1"/>
    <n v="158.06"/>
    <x v="1"/>
    <x v="0"/>
  </r>
  <r>
    <n v="55364"/>
    <x v="1"/>
    <n v="27"/>
    <x v="0"/>
    <n v="1"/>
    <n v="31"/>
    <s v="Credit Card"/>
    <s v="Male"/>
    <n v="3"/>
    <n v="2"/>
    <x v="4"/>
    <n v="1"/>
    <x v="2"/>
    <n v="5"/>
    <x v="1"/>
    <n v="16"/>
    <n v="1"/>
    <n v="2"/>
    <n v="3"/>
    <n v="195.05"/>
    <x v="3"/>
    <x v="0"/>
  </r>
  <r>
    <n v="55365"/>
    <x v="0"/>
    <n v="12"/>
    <x v="2"/>
    <n v="3"/>
    <n v="14"/>
    <s v="Credit Card"/>
    <s v="Female"/>
    <n v="4"/>
    <n v="4"/>
    <x v="2"/>
    <n v="3"/>
    <x v="2"/>
    <n v="4"/>
    <x v="0"/>
    <n v="12"/>
    <n v="2"/>
    <n v="8"/>
    <n v="8"/>
    <n v="151.55000000000001"/>
    <x v="1"/>
    <x v="0"/>
  </r>
  <r>
    <n v="55366"/>
    <x v="0"/>
    <n v="1"/>
    <x v="1"/>
    <n v="1"/>
    <n v="9"/>
    <s v="Debit Card"/>
    <s v="Male"/>
    <n v="4"/>
    <n v="4"/>
    <x v="2"/>
    <n v="4"/>
    <x v="0"/>
    <n v="3"/>
    <x v="1"/>
    <n v="13"/>
    <n v="1"/>
    <n v="2"/>
    <n v="1"/>
    <n v="138.93"/>
    <x v="0"/>
    <x v="1"/>
  </r>
  <r>
    <n v="55367"/>
    <x v="1"/>
    <n v="1"/>
    <x v="2"/>
    <n v="1"/>
    <n v="14"/>
    <s v="Credit Card"/>
    <s v="Male"/>
    <n v="4"/>
    <n v="4"/>
    <x v="2"/>
    <n v="1"/>
    <x v="0"/>
    <n v="3"/>
    <x v="1"/>
    <n v="21"/>
    <n v="1"/>
    <n v="6"/>
    <n v="8"/>
    <n v="150.69999999999999"/>
    <x v="0"/>
    <x v="0"/>
  </r>
  <r>
    <n v="55368"/>
    <x v="1"/>
    <n v="29"/>
    <x v="0"/>
    <n v="1"/>
    <n v="29"/>
    <s v="COD"/>
    <s v="Male"/>
    <n v="4"/>
    <n v="5"/>
    <x v="2"/>
    <n v="4"/>
    <x v="2"/>
    <n v="7"/>
    <x v="1"/>
    <n v="13"/>
    <n v="2"/>
    <n v="2"/>
    <n v="3"/>
    <n v="160.37"/>
    <x v="3"/>
    <x v="0"/>
  </r>
  <r>
    <n v="55369"/>
    <x v="1"/>
    <n v="8"/>
    <x v="0"/>
    <n v="1"/>
    <n v="12"/>
    <s v="Credit Card"/>
    <s v="Male"/>
    <n v="3"/>
    <n v="5"/>
    <x v="0"/>
    <n v="1"/>
    <x v="2"/>
    <n v="3"/>
    <x v="1"/>
    <n v="15"/>
    <n v="1"/>
    <n v="5"/>
    <n v="14"/>
    <n v="164.86"/>
    <x v="1"/>
    <x v="0"/>
  </r>
  <r>
    <n v="55370"/>
    <x v="1"/>
    <n v="31"/>
    <x v="0"/>
    <n v="1"/>
    <n v="8"/>
    <s v="Credit Card"/>
    <s v="Male"/>
    <n v="4"/>
    <n v="6"/>
    <x v="4"/>
    <n v="1"/>
    <x v="2"/>
    <n v="5"/>
    <x v="1"/>
    <n v="21"/>
    <n v="2"/>
    <n v="2"/>
    <n v="1"/>
    <n v="233.82999999999998"/>
    <x v="3"/>
    <x v="0"/>
  </r>
  <r>
    <n v="55371"/>
    <x v="1"/>
    <n v="7"/>
    <x v="1"/>
    <n v="1"/>
    <n v="28"/>
    <s v="Credit Card"/>
    <s v="Male"/>
    <n v="4"/>
    <n v="2"/>
    <x v="2"/>
    <n v="4"/>
    <x v="2"/>
    <n v="3"/>
    <x v="1"/>
    <n v="19"/>
    <n v="1"/>
    <n v="3"/>
    <n v="14"/>
    <n v="145.28"/>
    <x v="1"/>
    <x v="1"/>
  </r>
  <r>
    <n v="55372"/>
    <x v="1"/>
    <n v="11"/>
    <x v="2"/>
    <n v="3"/>
    <n v="8"/>
    <s v="Credit Card"/>
    <s v="Male"/>
    <n v="3"/>
    <n v="6"/>
    <x v="0"/>
    <n v="1"/>
    <x v="2"/>
    <n v="3"/>
    <x v="1"/>
    <n v="15"/>
    <n v="2"/>
    <n v="2"/>
    <n v="3"/>
    <n v="220.25"/>
    <x v="1"/>
    <x v="0"/>
  </r>
  <r>
    <n v="55373"/>
    <x v="1"/>
    <n v="8"/>
    <x v="0"/>
    <n v="1"/>
    <n v="26"/>
    <s v="Debit Card"/>
    <s v="Female"/>
    <n v="3"/>
    <n v="5"/>
    <x v="2"/>
    <n v="1"/>
    <x v="2"/>
    <n v="3"/>
    <x v="1"/>
    <n v="13"/>
    <n v="2"/>
    <n v="9"/>
    <n v="8"/>
    <n v="154.29"/>
    <x v="1"/>
    <x v="0"/>
  </r>
  <r>
    <n v="55374"/>
    <x v="0"/>
    <n v="1"/>
    <x v="1"/>
    <n v="3"/>
    <n v="14"/>
    <s v="Debit Card"/>
    <s v="Male"/>
    <n v="4"/>
    <n v="4"/>
    <x v="2"/>
    <n v="1"/>
    <x v="2"/>
    <n v="3"/>
    <x v="0"/>
    <n v="22"/>
    <n v="2"/>
    <n v="2"/>
    <n v="3"/>
    <n v="147.75"/>
    <x v="0"/>
    <x v="1"/>
  </r>
  <r>
    <n v="55375"/>
    <x v="1"/>
    <n v="18"/>
    <x v="0"/>
    <n v="1"/>
    <n v="9"/>
    <s v="Debit Card"/>
    <s v="Female"/>
    <n v="4"/>
    <n v="2"/>
    <x v="4"/>
    <n v="1"/>
    <x v="2"/>
    <n v="3"/>
    <x v="0"/>
    <n v="20"/>
    <n v="2"/>
    <n v="7"/>
    <n v="8"/>
    <n v="203.79"/>
    <x v="2"/>
    <x v="0"/>
  </r>
  <r>
    <n v="55376"/>
    <x v="1"/>
    <n v="9"/>
    <x v="2"/>
    <n v="1"/>
    <n v="9"/>
    <s v="Credit Card"/>
    <s v="Male"/>
    <n v="4"/>
    <n v="5"/>
    <x v="2"/>
    <n v="1"/>
    <x v="0"/>
    <n v="2"/>
    <x v="0"/>
    <n v="15"/>
    <n v="2"/>
    <n v="2"/>
    <n v="5"/>
    <n v="174.3"/>
    <x v="1"/>
    <x v="0"/>
  </r>
  <r>
    <n v="55377"/>
    <x v="1"/>
    <n v="17"/>
    <x v="0"/>
    <n v="3"/>
    <n v="9"/>
    <s v="Credit Card"/>
    <s v="Male"/>
    <n v="4"/>
    <n v="4"/>
    <x v="0"/>
    <n v="1"/>
    <x v="2"/>
    <n v="3"/>
    <x v="0"/>
    <n v="18"/>
    <n v="4"/>
    <n v="9"/>
    <n v="9"/>
    <n v="203.47"/>
    <x v="2"/>
    <x v="0"/>
  </r>
  <r>
    <n v="55378"/>
    <x v="1"/>
    <n v="1"/>
    <x v="0"/>
    <n v="1"/>
    <n v="16"/>
    <s v="Credit Card"/>
    <s v="Male"/>
    <n v="4"/>
    <n v="2"/>
    <x v="2"/>
    <n v="3"/>
    <x v="2"/>
    <n v="3"/>
    <x v="1"/>
    <n v="17"/>
    <n v="1"/>
    <n v="2"/>
    <n v="5"/>
    <n v="169.01"/>
    <x v="0"/>
    <x v="0"/>
  </r>
  <r>
    <n v="55379"/>
    <x v="1"/>
    <n v="15"/>
    <x v="0"/>
    <n v="3"/>
    <n v="13"/>
    <s v="E wallet"/>
    <s v="Male"/>
    <n v="3"/>
    <n v="4"/>
    <x v="4"/>
    <n v="3"/>
    <x v="0"/>
    <n v="3"/>
    <x v="1"/>
    <n v="13"/>
    <n v="4"/>
    <n v="9"/>
    <n v="3"/>
    <n v="217.41"/>
    <x v="2"/>
    <x v="0"/>
  </r>
  <r>
    <n v="55380"/>
    <x v="1"/>
    <n v="3"/>
    <x v="0"/>
    <n v="1"/>
    <n v="16"/>
    <s v="Credit Card"/>
    <s v="Female"/>
    <n v="3"/>
    <n v="4"/>
    <x v="2"/>
    <n v="3"/>
    <x v="2"/>
    <n v="11"/>
    <x v="1"/>
    <n v="18"/>
    <n v="1"/>
    <n v="2"/>
    <n v="3"/>
    <n v="154.74"/>
    <x v="0"/>
    <x v="0"/>
  </r>
  <r>
    <n v="55381"/>
    <x v="1"/>
    <n v="10"/>
    <x v="0"/>
    <n v="3"/>
    <n v="9"/>
    <s v="Debit Card"/>
    <s v="Female"/>
    <n v="3"/>
    <n v="4"/>
    <x v="0"/>
    <n v="1"/>
    <x v="0"/>
    <n v="5"/>
    <x v="1"/>
    <n v="16"/>
    <n v="7"/>
    <n v="7"/>
    <n v="8"/>
    <n v="170.02"/>
    <x v="1"/>
    <x v="0"/>
  </r>
  <r>
    <n v="55382"/>
    <x v="1"/>
    <n v="19"/>
    <x v="2"/>
    <n v="1"/>
    <n v="8"/>
    <s v="Debit Card"/>
    <s v="Male"/>
    <n v="4"/>
    <n v="5"/>
    <x v="4"/>
    <n v="3"/>
    <x v="2"/>
    <n v="5"/>
    <x v="1"/>
    <n v="24"/>
    <n v="5"/>
    <n v="2"/>
    <n v="5"/>
    <n v="232.48000000000002"/>
    <x v="2"/>
    <x v="0"/>
  </r>
  <r>
    <n v="55383"/>
    <x v="0"/>
    <n v="1"/>
    <x v="1"/>
    <n v="2"/>
    <n v="29"/>
    <s v="UPI"/>
    <s v="Male"/>
    <n v="3"/>
    <n v="6"/>
    <x v="2"/>
    <n v="3"/>
    <x v="2"/>
    <n v="3"/>
    <x v="1"/>
    <n v="12"/>
    <n v="1"/>
    <n v="2"/>
    <n v="1"/>
    <n v="140.55000000000001"/>
    <x v="0"/>
    <x v="1"/>
  </r>
  <r>
    <n v="55384"/>
    <x v="0"/>
    <n v="11"/>
    <x v="2"/>
    <n v="3"/>
    <n v="16"/>
    <s v="Debit Card"/>
    <s v="Male"/>
    <n v="3"/>
    <n v="6"/>
    <x v="5"/>
    <n v="3"/>
    <x v="2"/>
    <n v="9"/>
    <x v="1"/>
    <n v="12"/>
    <n v="7"/>
    <n v="2"/>
    <n v="11"/>
    <n v="254.36"/>
    <x v="1"/>
    <x v="2"/>
  </r>
  <r>
    <n v="55385"/>
    <x v="1"/>
    <n v="1"/>
    <x v="1"/>
    <n v="1"/>
    <n v="24"/>
    <s v="Credit Card"/>
    <s v="Male"/>
    <n v="4"/>
    <n v="6"/>
    <x v="2"/>
    <n v="3"/>
    <x v="2"/>
    <n v="3"/>
    <x v="1"/>
    <n v="16"/>
    <n v="2"/>
    <n v="2"/>
    <n v="3"/>
    <n v="148.05000000000001"/>
    <x v="0"/>
    <x v="1"/>
  </r>
  <r>
    <n v="55386"/>
    <x v="1"/>
    <n v="19"/>
    <x v="0"/>
    <n v="1"/>
    <n v="35"/>
    <s v="Cash on Delivery"/>
    <s v="Female"/>
    <n v="3"/>
    <n v="5"/>
    <x v="5"/>
    <n v="4"/>
    <x v="0"/>
    <n v="3"/>
    <x v="1"/>
    <n v="15"/>
    <n v="7"/>
    <n v="9"/>
    <n v="7"/>
    <n v="292.04000000000002"/>
    <x v="2"/>
    <x v="2"/>
  </r>
  <r>
    <n v="55387"/>
    <x v="1"/>
    <n v="6"/>
    <x v="2"/>
    <n v="1"/>
    <n v="17"/>
    <s v="Debit Card"/>
    <s v="Male"/>
    <n v="3"/>
    <n v="4"/>
    <x v="2"/>
    <n v="3"/>
    <x v="2"/>
    <n v="8"/>
    <x v="1"/>
    <n v="14"/>
    <n v="1"/>
    <n v="2"/>
    <n v="4"/>
    <n v="159.33000000000001"/>
    <x v="0"/>
    <x v="0"/>
  </r>
  <r>
    <n v="55388"/>
    <x v="1"/>
    <n v="5"/>
    <x v="0"/>
    <n v="1"/>
    <n v="9"/>
    <s v="Debit Card"/>
    <s v="Male"/>
    <n v="4"/>
    <n v="4"/>
    <x v="2"/>
    <n v="3"/>
    <x v="2"/>
    <n v="3"/>
    <x v="1"/>
    <n v="15"/>
    <n v="2"/>
    <n v="2"/>
    <n v="4"/>
    <n v="159.77000000000001"/>
    <x v="0"/>
    <x v="0"/>
  </r>
  <r>
    <n v="55389"/>
    <x v="1"/>
    <n v="15"/>
    <x v="2"/>
    <n v="2"/>
    <n v="11"/>
    <s v="UPI"/>
    <s v="Male"/>
    <n v="3"/>
    <n v="6"/>
    <x v="0"/>
    <n v="4"/>
    <x v="2"/>
    <n v="8"/>
    <x v="1"/>
    <n v="20"/>
    <n v="1"/>
    <n v="2"/>
    <n v="3"/>
    <n v="189.3"/>
    <x v="2"/>
    <x v="0"/>
  </r>
  <r>
    <n v="55390"/>
    <x v="1"/>
    <n v="14"/>
    <x v="0"/>
    <n v="1"/>
    <n v="15"/>
    <s v="Debit Card"/>
    <s v="Female"/>
    <n v="4"/>
    <n v="4"/>
    <x v="0"/>
    <n v="5"/>
    <x v="2"/>
    <n v="4"/>
    <x v="0"/>
    <n v="17"/>
    <n v="2"/>
    <n v="2"/>
    <n v="1"/>
    <n v="190.16"/>
    <x v="2"/>
    <x v="0"/>
  </r>
  <r>
    <n v="55391"/>
    <x v="1"/>
    <n v="1"/>
    <x v="0"/>
    <n v="1"/>
    <n v="36"/>
    <s v="Credit Card"/>
    <s v="Male"/>
    <n v="4"/>
    <n v="4"/>
    <x v="2"/>
    <n v="5"/>
    <x v="2"/>
    <n v="3"/>
    <x v="1"/>
    <n v="14"/>
    <n v="2"/>
    <n v="2"/>
    <n v="3"/>
    <n v="164.07"/>
    <x v="0"/>
    <x v="0"/>
  </r>
  <r>
    <n v="55392"/>
    <x v="1"/>
    <n v="20"/>
    <x v="0"/>
    <n v="1"/>
    <n v="20"/>
    <s v="Debit Card"/>
    <s v="Male"/>
    <n v="3"/>
    <n v="4"/>
    <x v="0"/>
    <n v="4"/>
    <x v="0"/>
    <n v="8"/>
    <x v="1"/>
    <n v="15"/>
    <n v="2"/>
    <n v="2"/>
    <n v="10"/>
    <n v="180.62"/>
    <x v="2"/>
    <x v="0"/>
  </r>
  <r>
    <n v="55393"/>
    <x v="1"/>
    <n v="9"/>
    <x v="0"/>
    <n v="1"/>
    <n v="34"/>
    <s v="Debit Card"/>
    <s v="Male"/>
    <n v="3"/>
    <n v="4"/>
    <x v="0"/>
    <n v="3"/>
    <x v="2"/>
    <n v="4"/>
    <x v="1"/>
    <n v="17"/>
    <n v="2"/>
    <n v="2"/>
    <n v="8"/>
    <n v="193.83"/>
    <x v="1"/>
    <x v="0"/>
  </r>
  <r>
    <n v="55394"/>
    <x v="1"/>
    <n v="4"/>
    <x v="0"/>
    <n v="1"/>
    <n v="23"/>
    <s v="Debit Card"/>
    <s v="Male"/>
    <n v="3"/>
    <n v="4"/>
    <x v="2"/>
    <n v="1"/>
    <x v="2"/>
    <n v="3"/>
    <x v="1"/>
    <n v="13"/>
    <n v="1"/>
    <n v="2"/>
    <n v="9"/>
    <n v="153.62"/>
    <x v="0"/>
    <x v="0"/>
  </r>
  <r>
    <n v="55395"/>
    <x v="1"/>
    <n v="21"/>
    <x v="2"/>
    <n v="3"/>
    <n v="9"/>
    <s v="E wallet"/>
    <s v="Male"/>
    <n v="3"/>
    <n v="4"/>
    <x v="0"/>
    <n v="4"/>
    <x v="2"/>
    <n v="9"/>
    <x v="1"/>
    <n v="12"/>
    <n v="1"/>
    <n v="2"/>
    <n v="1"/>
    <n v="174.78"/>
    <x v="2"/>
    <x v="0"/>
  </r>
  <r>
    <n v="55396"/>
    <x v="1"/>
    <n v="20"/>
    <x v="0"/>
    <n v="3"/>
    <n v="9"/>
    <s v="Debit Card"/>
    <s v="Male"/>
    <n v="4"/>
    <n v="4"/>
    <x v="4"/>
    <n v="1"/>
    <x v="2"/>
    <n v="6"/>
    <x v="0"/>
    <n v="13"/>
    <n v="1"/>
    <n v="2"/>
    <n v="3"/>
    <n v="228.68"/>
    <x v="2"/>
    <x v="0"/>
  </r>
  <r>
    <n v="55397"/>
    <x v="0"/>
    <n v="1"/>
    <x v="0"/>
    <n v="3"/>
    <n v="20"/>
    <s v="E wallet"/>
    <s v="Male"/>
    <n v="4"/>
    <n v="5"/>
    <x v="0"/>
    <n v="5"/>
    <x v="2"/>
    <n v="7"/>
    <x v="0"/>
    <n v="14"/>
    <n v="2"/>
    <n v="3"/>
    <n v="3"/>
    <n v="186.34"/>
    <x v="0"/>
    <x v="0"/>
  </r>
  <r>
    <n v="55398"/>
    <x v="0"/>
    <n v="1"/>
    <x v="0"/>
    <n v="3"/>
    <n v="8"/>
    <s v="Debit Card"/>
    <s v="Male"/>
    <n v="3"/>
    <n v="6"/>
    <x v="0"/>
    <n v="4"/>
    <x v="0"/>
    <n v="8"/>
    <x v="1"/>
    <n v="16"/>
    <n v="1"/>
    <n v="2"/>
    <n v="1"/>
    <n v="192.35"/>
    <x v="0"/>
    <x v="0"/>
  </r>
  <r>
    <n v="55399"/>
    <x v="1"/>
    <n v="1"/>
    <x v="0"/>
    <n v="1"/>
    <n v="11"/>
    <s v="Credit Card"/>
    <s v="Female"/>
    <n v="3"/>
    <n v="4"/>
    <x v="2"/>
    <n v="4"/>
    <x v="0"/>
    <n v="3"/>
    <x v="1"/>
    <n v="14"/>
    <n v="1"/>
    <n v="2"/>
    <n v="3"/>
    <n v="157.94999999999999"/>
    <x v="0"/>
    <x v="0"/>
  </r>
  <r>
    <n v="55400"/>
    <x v="1"/>
    <n v="5"/>
    <x v="2"/>
    <n v="1"/>
    <n v="31"/>
    <s v="COD"/>
    <s v="Female"/>
    <n v="2"/>
    <n v="4"/>
    <x v="0"/>
    <n v="1"/>
    <x v="0"/>
    <n v="4"/>
    <x v="1"/>
    <n v="21"/>
    <n v="1"/>
    <n v="2"/>
    <n v="5"/>
    <n v="177.38"/>
    <x v="0"/>
    <x v="0"/>
  </r>
  <r>
    <n v="55401"/>
    <x v="1"/>
    <n v="13"/>
    <x v="2"/>
    <n v="1"/>
    <n v="8"/>
    <s v="Debit Card"/>
    <s v="Male"/>
    <n v="4"/>
    <n v="4"/>
    <x v="0"/>
    <n v="1"/>
    <x v="2"/>
    <n v="3"/>
    <x v="0"/>
    <n v="16"/>
    <n v="1"/>
    <n v="6"/>
    <n v="9"/>
    <n v="189.72"/>
    <x v="2"/>
    <x v="0"/>
  </r>
  <r>
    <n v="55402"/>
    <x v="1"/>
    <n v="6"/>
    <x v="0"/>
    <n v="3"/>
    <n v="26"/>
    <s v="Debit Card"/>
    <s v="Male"/>
    <n v="4"/>
    <n v="6"/>
    <x v="4"/>
    <n v="3"/>
    <x v="2"/>
    <n v="5"/>
    <x v="1"/>
    <n v="14"/>
    <n v="1"/>
    <n v="2"/>
    <n v="3"/>
    <n v="221.1"/>
    <x v="0"/>
    <x v="0"/>
  </r>
  <r>
    <n v="55403"/>
    <x v="1"/>
    <n v="14"/>
    <x v="0"/>
    <n v="3"/>
    <n v="14"/>
    <s v="Credit Card"/>
    <s v="Male"/>
    <n v="3"/>
    <n v="4"/>
    <x v="3"/>
    <n v="4"/>
    <x v="0"/>
    <n v="3"/>
    <x v="1"/>
    <n v="15"/>
    <n v="13"/>
    <n v="13"/>
    <n v="9"/>
    <n v="323.33"/>
    <x v="2"/>
    <x v="2"/>
  </r>
  <r>
    <n v="55404"/>
    <x v="1"/>
    <n v="19"/>
    <x v="0"/>
    <n v="2"/>
    <n v="11"/>
    <s v="Debit Card"/>
    <s v="Female"/>
    <n v="3"/>
    <n v="6"/>
    <x v="4"/>
    <n v="3"/>
    <x v="2"/>
    <n v="6"/>
    <x v="1"/>
    <n v="22"/>
    <n v="2"/>
    <n v="2"/>
    <n v="3"/>
    <n v="222.56"/>
    <x v="2"/>
    <x v="0"/>
  </r>
  <r>
    <n v="55405"/>
    <x v="1"/>
    <n v="4"/>
    <x v="2"/>
    <n v="1"/>
    <n v="9"/>
    <s v="COD"/>
    <s v="Female"/>
    <n v="4"/>
    <n v="5"/>
    <x v="2"/>
    <n v="5"/>
    <x v="0"/>
    <n v="2"/>
    <x v="1"/>
    <n v="17"/>
    <n v="1"/>
    <n v="2"/>
    <n v="8"/>
    <n v="174.68"/>
    <x v="0"/>
    <x v="0"/>
  </r>
  <r>
    <n v="55406"/>
    <x v="1"/>
    <n v="1"/>
    <x v="2"/>
    <n v="2"/>
    <n v="17"/>
    <s v="Credit Card"/>
    <s v="Male"/>
    <n v="3"/>
    <n v="4"/>
    <x v="2"/>
    <n v="1"/>
    <x v="2"/>
    <n v="2"/>
    <x v="1"/>
    <n v="15"/>
    <n v="1"/>
    <n v="3"/>
    <n v="2"/>
    <n v="146.44999999999999"/>
    <x v="0"/>
    <x v="1"/>
  </r>
  <r>
    <n v="55407"/>
    <x v="0"/>
    <n v="1"/>
    <x v="2"/>
    <n v="2"/>
    <n v="15"/>
    <s v="UPI"/>
    <s v="Female"/>
    <n v="4"/>
    <n v="5"/>
    <x v="2"/>
    <n v="1"/>
    <x v="2"/>
    <n v="8"/>
    <x v="1"/>
    <n v="12"/>
    <n v="2"/>
    <n v="2"/>
    <n v="3"/>
    <n v="146.80000000000001"/>
    <x v="0"/>
    <x v="1"/>
  </r>
  <r>
    <n v="55408"/>
    <x v="1"/>
    <n v="5"/>
    <x v="0"/>
    <n v="3"/>
    <n v="12"/>
    <s v="Cash on Delivery"/>
    <s v="Male"/>
    <n v="3"/>
    <n v="4"/>
    <x v="0"/>
    <n v="3"/>
    <x v="2"/>
    <n v="3"/>
    <x v="1"/>
    <n v="20"/>
    <n v="2"/>
    <n v="2"/>
    <n v="3"/>
    <n v="208.46"/>
    <x v="0"/>
    <x v="0"/>
  </r>
  <r>
    <n v="55409"/>
    <x v="1"/>
    <n v="1"/>
    <x v="0"/>
    <n v="1"/>
    <n v="15"/>
    <s v="Credit Card"/>
    <s v="Female"/>
    <n v="4"/>
    <n v="4"/>
    <x v="2"/>
    <n v="1"/>
    <x v="0"/>
    <n v="3"/>
    <x v="1"/>
    <n v="12"/>
    <n v="1"/>
    <n v="2"/>
    <n v="5"/>
    <n v="159.44999999999999"/>
    <x v="0"/>
    <x v="0"/>
  </r>
  <r>
    <n v="55410"/>
    <x v="0"/>
    <n v="1"/>
    <x v="0"/>
    <n v="3"/>
    <n v="16"/>
    <s v="E wallet"/>
    <s v="Female"/>
    <n v="3"/>
    <n v="6"/>
    <x v="2"/>
    <n v="4"/>
    <x v="0"/>
    <n v="3"/>
    <x v="1"/>
    <n v="14"/>
    <n v="3"/>
    <n v="3"/>
    <n v="3"/>
    <n v="152.6"/>
    <x v="0"/>
    <x v="0"/>
  </r>
  <r>
    <n v="55411"/>
    <x v="1"/>
    <n v="3"/>
    <x v="2"/>
    <n v="1"/>
    <n v="8"/>
    <s v="Debit Card"/>
    <s v="Male"/>
    <n v="4"/>
    <n v="2"/>
    <x v="0"/>
    <n v="3"/>
    <x v="0"/>
    <n v="10"/>
    <x v="0"/>
    <n v="13"/>
    <n v="2"/>
    <n v="2"/>
    <n v="3"/>
    <n v="187.94"/>
    <x v="0"/>
    <x v="0"/>
  </r>
  <r>
    <n v="55412"/>
    <x v="1"/>
    <n v="4"/>
    <x v="0"/>
    <n v="3"/>
    <n v="22"/>
    <s v="E wallet"/>
    <s v="Male"/>
    <n v="4"/>
    <n v="5"/>
    <x v="4"/>
    <n v="5"/>
    <x v="2"/>
    <n v="4"/>
    <x v="1"/>
    <n v="12"/>
    <n v="2"/>
    <n v="2"/>
    <n v="8"/>
    <n v="196.4"/>
    <x v="0"/>
    <x v="0"/>
  </r>
  <r>
    <n v="55413"/>
    <x v="1"/>
    <n v="8"/>
    <x v="0"/>
    <n v="1"/>
    <n v="9"/>
    <s v="Credit Card"/>
    <s v="Male"/>
    <n v="4"/>
    <n v="2"/>
    <x v="2"/>
    <n v="1"/>
    <x v="2"/>
    <n v="2"/>
    <x v="0"/>
    <n v="15"/>
    <n v="2"/>
    <n v="2"/>
    <n v="3"/>
    <n v="154.32"/>
    <x v="1"/>
    <x v="0"/>
  </r>
  <r>
    <n v="55414"/>
    <x v="1"/>
    <n v="7"/>
    <x v="2"/>
    <n v="3"/>
    <n v="9"/>
    <s v="E wallet"/>
    <s v="Female"/>
    <n v="4"/>
    <n v="4"/>
    <x v="0"/>
    <n v="4"/>
    <x v="0"/>
    <n v="10"/>
    <x v="1"/>
    <n v="16"/>
    <n v="2"/>
    <n v="2"/>
    <n v="8"/>
    <n v="176.47"/>
    <x v="1"/>
    <x v="0"/>
  </r>
  <r>
    <n v="55415"/>
    <x v="1"/>
    <n v="23"/>
    <x v="0"/>
    <n v="3"/>
    <n v="18"/>
    <s v="E wallet"/>
    <s v="Female"/>
    <n v="4"/>
    <n v="4"/>
    <x v="0"/>
    <n v="1"/>
    <x v="0"/>
    <n v="5"/>
    <x v="1"/>
    <n v="13"/>
    <n v="1"/>
    <n v="2"/>
    <n v="5"/>
    <n v="170.07"/>
    <x v="2"/>
    <x v="0"/>
  </r>
  <r>
    <n v="55416"/>
    <x v="0"/>
    <n v="1"/>
    <x v="0"/>
    <n v="3"/>
    <n v="23"/>
    <s v="Debit Card"/>
    <s v="Female"/>
    <n v="4"/>
    <n v="4"/>
    <x v="4"/>
    <n v="5"/>
    <x v="0"/>
    <n v="4"/>
    <x v="0"/>
    <n v="21"/>
    <n v="2"/>
    <n v="2"/>
    <n v="3"/>
    <n v="210.64"/>
    <x v="0"/>
    <x v="0"/>
  </r>
  <r>
    <n v="55417"/>
    <x v="1"/>
    <n v="12"/>
    <x v="2"/>
    <n v="1"/>
    <n v="9"/>
    <s v="Credit Card"/>
    <s v="Female"/>
    <n v="4"/>
    <n v="5"/>
    <x v="2"/>
    <n v="4"/>
    <x v="2"/>
    <n v="6"/>
    <x v="1"/>
    <n v="15"/>
    <n v="1"/>
    <n v="2"/>
    <n v="6"/>
    <n v="149.68"/>
    <x v="1"/>
    <x v="1"/>
  </r>
  <r>
    <n v="55418"/>
    <x v="0"/>
    <n v="1"/>
    <x v="0"/>
    <n v="3"/>
    <n v="23"/>
    <s v="E wallet"/>
    <s v="Male"/>
    <n v="4"/>
    <n v="4"/>
    <x v="4"/>
    <n v="3"/>
    <x v="2"/>
    <n v="4"/>
    <x v="1"/>
    <n v="14"/>
    <n v="1"/>
    <n v="2"/>
    <n v="1"/>
    <n v="206.61"/>
    <x v="0"/>
    <x v="0"/>
  </r>
  <r>
    <n v="55419"/>
    <x v="1"/>
    <n v="3"/>
    <x v="1"/>
    <n v="1"/>
    <n v="11"/>
    <s v="COD"/>
    <s v="Female"/>
    <n v="4"/>
    <n v="5"/>
    <x v="2"/>
    <n v="5"/>
    <x v="2"/>
    <n v="3"/>
    <x v="1"/>
    <n v="14"/>
    <n v="1"/>
    <n v="2"/>
    <n v="1"/>
    <n v="146.09"/>
    <x v="0"/>
    <x v="1"/>
  </r>
  <r>
    <n v="55420"/>
    <x v="1"/>
    <n v="4"/>
    <x v="0"/>
    <n v="1"/>
    <n v="23"/>
    <s v="Debit Card"/>
    <s v="Male"/>
    <n v="3"/>
    <n v="2"/>
    <x v="0"/>
    <n v="3"/>
    <x v="2"/>
    <n v="5"/>
    <x v="1"/>
    <n v="17"/>
    <n v="2"/>
    <n v="2"/>
    <n v="8"/>
    <n v="177.94"/>
    <x v="0"/>
    <x v="0"/>
  </r>
  <r>
    <n v="55421"/>
    <x v="1"/>
    <n v="6"/>
    <x v="2"/>
    <n v="1"/>
    <n v="12"/>
    <s v="COD"/>
    <s v="Male"/>
    <n v="4"/>
    <n v="4"/>
    <x v="2"/>
    <n v="4"/>
    <x v="0"/>
    <n v="4"/>
    <x v="1"/>
    <n v="15"/>
    <n v="2"/>
    <n v="2"/>
    <n v="8"/>
    <n v="152.18"/>
    <x v="0"/>
    <x v="0"/>
  </r>
  <r>
    <n v="55422"/>
    <x v="1"/>
    <n v="12"/>
    <x v="0"/>
    <n v="1"/>
    <n v="25"/>
    <s v="Credit Card"/>
    <s v="Male"/>
    <n v="3"/>
    <n v="6"/>
    <x v="0"/>
    <n v="1"/>
    <x v="2"/>
    <n v="5"/>
    <x v="0"/>
    <n v="17"/>
    <n v="1"/>
    <n v="2"/>
    <n v="1"/>
    <n v="183.11"/>
    <x v="1"/>
    <x v="0"/>
  </r>
  <r>
    <n v="55423"/>
    <x v="0"/>
    <n v="7"/>
    <x v="2"/>
    <n v="1"/>
    <n v="24"/>
    <s v="COD"/>
    <s v="Male"/>
    <n v="3"/>
    <n v="5"/>
    <x v="2"/>
    <n v="3"/>
    <x v="2"/>
    <n v="11"/>
    <x v="0"/>
    <n v="17"/>
    <n v="2"/>
    <n v="2"/>
    <n v="1"/>
    <n v="149.37"/>
    <x v="1"/>
    <x v="1"/>
  </r>
  <r>
    <n v="55424"/>
    <x v="1"/>
    <n v="16"/>
    <x v="0"/>
    <n v="1"/>
    <n v="19"/>
    <s v="Credit Card"/>
    <s v="Male"/>
    <n v="3"/>
    <n v="4"/>
    <x v="2"/>
    <n v="4"/>
    <x v="2"/>
    <n v="10"/>
    <x v="1"/>
    <n v="23"/>
    <n v="2"/>
    <n v="2"/>
    <n v="5"/>
    <n v="152.66"/>
    <x v="2"/>
    <x v="0"/>
  </r>
  <r>
    <n v="55425"/>
    <x v="1"/>
    <n v="29"/>
    <x v="0"/>
    <n v="1"/>
    <n v="9"/>
    <s v="Credit Card"/>
    <s v="Male"/>
    <n v="3"/>
    <n v="5"/>
    <x v="3"/>
    <n v="5"/>
    <x v="2"/>
    <n v="10"/>
    <x v="1"/>
    <n v="15"/>
    <n v="2"/>
    <n v="2"/>
    <n v="1"/>
    <n v="315.38"/>
    <x v="3"/>
    <x v="2"/>
  </r>
  <r>
    <n v="55426"/>
    <x v="1"/>
    <n v="7"/>
    <x v="2"/>
    <n v="1"/>
    <n v="11"/>
    <s v="COD"/>
    <s v="Male"/>
    <n v="3"/>
    <n v="4"/>
    <x v="0"/>
    <n v="4"/>
    <x v="2"/>
    <n v="7"/>
    <x v="1"/>
    <n v="16"/>
    <n v="1"/>
    <n v="2"/>
    <n v="8"/>
    <n v="155.55000000000001"/>
    <x v="1"/>
    <x v="0"/>
  </r>
  <r>
    <n v="55427"/>
    <x v="1"/>
    <n v="15"/>
    <x v="1"/>
    <n v="1"/>
    <n v="16"/>
    <s v="Debit Card"/>
    <s v="Male"/>
    <n v="4"/>
    <n v="4"/>
    <x v="2"/>
    <n v="5"/>
    <x v="2"/>
    <n v="3"/>
    <x v="1"/>
    <n v="21"/>
    <n v="1"/>
    <n v="2"/>
    <n v="5"/>
    <n v="147.88999999999999"/>
    <x v="2"/>
    <x v="1"/>
  </r>
  <r>
    <n v="55428"/>
    <x v="1"/>
    <n v="8"/>
    <x v="2"/>
    <n v="3"/>
    <n v="17"/>
    <s v="Debit Card"/>
    <s v="Male"/>
    <n v="3"/>
    <n v="4"/>
    <x v="0"/>
    <n v="3"/>
    <x v="2"/>
    <n v="3"/>
    <x v="0"/>
    <n v="15"/>
    <n v="2"/>
    <n v="2"/>
    <n v="8"/>
    <n v="165.01"/>
    <x v="1"/>
    <x v="0"/>
  </r>
  <r>
    <n v="55429"/>
    <x v="1"/>
    <n v="27"/>
    <x v="2"/>
    <n v="1"/>
    <n v="8"/>
    <s v="Credit Card"/>
    <s v="Female"/>
    <n v="3"/>
    <n v="5"/>
    <x v="5"/>
    <n v="3"/>
    <x v="2"/>
    <n v="6"/>
    <x v="0"/>
    <n v="21"/>
    <n v="2"/>
    <n v="2"/>
    <n v="3"/>
    <n v="254.64999999999998"/>
    <x v="3"/>
    <x v="2"/>
  </r>
  <r>
    <n v="55430"/>
    <x v="1"/>
    <n v="17"/>
    <x v="0"/>
    <n v="2"/>
    <n v="9"/>
    <s v="Debit Card"/>
    <s v="Male"/>
    <n v="4"/>
    <n v="4"/>
    <x v="2"/>
    <n v="1"/>
    <x v="0"/>
    <n v="2"/>
    <x v="1"/>
    <n v="14"/>
    <n v="2"/>
    <n v="2"/>
    <n v="9"/>
    <n v="160.38999999999999"/>
    <x v="2"/>
    <x v="0"/>
  </r>
  <r>
    <n v="55431"/>
    <x v="1"/>
    <n v="8"/>
    <x v="0"/>
    <n v="3"/>
    <n v="10"/>
    <s v="Debit Card"/>
    <s v="Female"/>
    <n v="3"/>
    <n v="6"/>
    <x v="0"/>
    <n v="1"/>
    <x v="0"/>
    <n v="7"/>
    <x v="1"/>
    <n v="13"/>
    <n v="3"/>
    <n v="3"/>
    <n v="3"/>
    <n v="185.29"/>
    <x v="1"/>
    <x v="0"/>
  </r>
  <r>
    <n v="55432"/>
    <x v="0"/>
    <n v="1"/>
    <x v="0"/>
    <n v="3"/>
    <n v="14"/>
    <s v="E wallet"/>
    <s v="Male"/>
    <n v="3"/>
    <n v="4"/>
    <x v="2"/>
    <n v="4"/>
    <x v="0"/>
    <n v="3"/>
    <x v="1"/>
    <n v="14"/>
    <n v="1"/>
    <n v="2"/>
    <n v="1"/>
    <n v="151.79"/>
    <x v="0"/>
    <x v="0"/>
  </r>
  <r>
    <n v="55433"/>
    <x v="1"/>
    <n v="12"/>
    <x v="0"/>
    <n v="1"/>
    <n v="13"/>
    <s v="UPI"/>
    <s v="Female"/>
    <n v="3"/>
    <n v="5"/>
    <x v="2"/>
    <n v="3"/>
    <x v="2"/>
    <n v="3"/>
    <x v="1"/>
    <n v="12"/>
    <n v="2"/>
    <n v="2"/>
    <n v="5"/>
    <n v="162.02000000000001"/>
    <x v="1"/>
    <x v="0"/>
  </r>
  <r>
    <n v="55434"/>
    <x v="0"/>
    <n v="1"/>
    <x v="1"/>
    <n v="1"/>
    <n v="15"/>
    <s v="Credit Card"/>
    <s v="Female"/>
    <n v="4"/>
    <n v="4"/>
    <x v="2"/>
    <n v="5"/>
    <x v="2"/>
    <n v="3"/>
    <x v="0"/>
    <n v="18"/>
    <n v="1"/>
    <n v="2"/>
    <n v="1"/>
    <n v="148.97999999999999"/>
    <x v="0"/>
    <x v="1"/>
  </r>
  <r>
    <n v="55435"/>
    <x v="1"/>
    <n v="5"/>
    <x v="0"/>
    <n v="3"/>
    <n v="36"/>
    <s v="E wallet"/>
    <s v="Female"/>
    <n v="4"/>
    <n v="5"/>
    <x v="0"/>
    <n v="1"/>
    <x v="2"/>
    <n v="3"/>
    <x v="1"/>
    <n v="15"/>
    <n v="1"/>
    <n v="6"/>
    <n v="8"/>
    <n v="179.68"/>
    <x v="0"/>
    <x v="0"/>
  </r>
  <r>
    <n v="55436"/>
    <x v="1"/>
    <n v="25"/>
    <x v="0"/>
    <n v="1"/>
    <n v="10"/>
    <s v="Cash on Delivery"/>
    <s v="Female"/>
    <n v="3"/>
    <n v="4"/>
    <x v="4"/>
    <n v="3"/>
    <x v="2"/>
    <n v="4"/>
    <x v="1"/>
    <n v="12"/>
    <n v="3"/>
    <n v="2"/>
    <n v="3"/>
    <n v="256.16000000000003"/>
    <x v="3"/>
    <x v="2"/>
  </r>
  <r>
    <n v="55437"/>
    <x v="1"/>
    <n v="11"/>
    <x v="0"/>
    <n v="3"/>
    <n v="16"/>
    <s v="E wallet"/>
    <s v="Male"/>
    <n v="3"/>
    <n v="5"/>
    <x v="0"/>
    <n v="4"/>
    <x v="2"/>
    <n v="3"/>
    <x v="1"/>
    <n v="15"/>
    <n v="2"/>
    <n v="2"/>
    <n v="4"/>
    <n v="166.89"/>
    <x v="1"/>
    <x v="0"/>
  </r>
  <r>
    <n v="55438"/>
    <x v="1"/>
    <n v="20"/>
    <x v="0"/>
    <n v="1"/>
    <n v="9"/>
    <s v="Credit Card"/>
    <s v="Male"/>
    <n v="3"/>
    <n v="4"/>
    <x v="3"/>
    <n v="1"/>
    <x v="2"/>
    <n v="9"/>
    <x v="0"/>
    <n v="15"/>
    <n v="3"/>
    <n v="3"/>
    <n v="3"/>
    <n v="318.27999999999997"/>
    <x v="2"/>
    <x v="2"/>
  </r>
  <r>
    <n v="55439"/>
    <x v="1"/>
    <n v="10"/>
    <x v="0"/>
    <n v="1"/>
    <n v="17"/>
    <s v="Debit Card"/>
    <s v="Male"/>
    <n v="3"/>
    <n v="4"/>
    <x v="4"/>
    <n v="5"/>
    <x v="2"/>
    <n v="9"/>
    <x v="0"/>
    <n v="14"/>
    <n v="3"/>
    <n v="6"/>
    <n v="8"/>
    <n v="208.21"/>
    <x v="1"/>
    <x v="0"/>
  </r>
  <r>
    <n v="55440"/>
    <x v="0"/>
    <n v="8"/>
    <x v="2"/>
    <n v="1"/>
    <n v="8"/>
    <s v="Credit Card"/>
    <s v="Male"/>
    <n v="4"/>
    <n v="4"/>
    <x v="2"/>
    <n v="4"/>
    <x v="2"/>
    <n v="3"/>
    <x v="0"/>
    <n v="13"/>
    <n v="3"/>
    <n v="3"/>
    <n v="4"/>
    <n v="148.41999999999999"/>
    <x v="1"/>
    <x v="1"/>
  </r>
  <r>
    <n v="55441"/>
    <x v="1"/>
    <n v="11"/>
    <x v="0"/>
    <n v="2"/>
    <n v="15"/>
    <s v="UPI"/>
    <s v="Male"/>
    <n v="3"/>
    <n v="4"/>
    <x v="0"/>
    <n v="4"/>
    <x v="2"/>
    <n v="4"/>
    <x v="1"/>
    <n v="14"/>
    <n v="4"/>
    <n v="5"/>
    <n v="8"/>
    <n v="165.71"/>
    <x v="1"/>
    <x v="0"/>
  </r>
  <r>
    <n v="55442"/>
    <x v="0"/>
    <n v="1"/>
    <x v="0"/>
    <n v="3"/>
    <n v="34"/>
    <s v="Debit Card"/>
    <s v="Male"/>
    <n v="3"/>
    <n v="4"/>
    <x v="0"/>
    <n v="1"/>
    <x v="0"/>
    <n v="3"/>
    <x v="0"/>
    <n v="19"/>
    <n v="4"/>
    <n v="8"/>
    <n v="8"/>
    <n v="183.13"/>
    <x v="0"/>
    <x v="0"/>
  </r>
  <r>
    <n v="55443"/>
    <x v="1"/>
    <n v="7"/>
    <x v="0"/>
    <n v="1"/>
    <n v="15"/>
    <s v="Debit Card"/>
    <s v="Male"/>
    <n v="3"/>
    <n v="2"/>
    <x v="2"/>
    <n v="5"/>
    <x v="2"/>
    <n v="8"/>
    <x v="1"/>
    <n v="20"/>
    <n v="4"/>
    <n v="8"/>
    <n v="7"/>
    <n v="156.43"/>
    <x v="1"/>
    <x v="0"/>
  </r>
  <r>
    <n v="55444"/>
    <x v="1"/>
    <n v="2"/>
    <x v="1"/>
    <n v="1"/>
    <n v="8"/>
    <s v="Debit Card"/>
    <s v="Male"/>
    <n v="3"/>
    <n v="4"/>
    <x v="2"/>
    <n v="1"/>
    <x v="2"/>
    <n v="3"/>
    <x v="1"/>
    <n v="12"/>
    <n v="1"/>
    <n v="2"/>
    <n v="4"/>
    <n v="145.44"/>
    <x v="0"/>
    <x v="1"/>
  </r>
  <r>
    <n v="55445"/>
    <x v="1"/>
    <n v="13"/>
    <x v="0"/>
    <n v="1"/>
    <n v="17"/>
    <s v="Credit Card"/>
    <s v="Male"/>
    <n v="4"/>
    <n v="4"/>
    <x v="4"/>
    <n v="3"/>
    <x v="0"/>
    <n v="9"/>
    <x v="1"/>
    <n v="22"/>
    <n v="3"/>
    <n v="2"/>
    <n v="3"/>
    <n v="259.64"/>
    <x v="2"/>
    <x v="2"/>
  </r>
  <r>
    <n v="55446"/>
    <x v="1"/>
    <n v="20"/>
    <x v="2"/>
    <n v="3"/>
    <n v="33"/>
    <s v="Debit Card"/>
    <s v="Male"/>
    <n v="4"/>
    <n v="5"/>
    <x v="0"/>
    <n v="4"/>
    <x v="0"/>
    <n v="10"/>
    <x v="1"/>
    <n v="16"/>
    <n v="2"/>
    <n v="3"/>
    <n v="3"/>
    <n v="204.91"/>
    <x v="2"/>
    <x v="0"/>
  </r>
  <r>
    <n v="55447"/>
    <x v="1"/>
    <n v="14"/>
    <x v="0"/>
    <n v="1"/>
    <n v="9"/>
    <s v="Debit Card"/>
    <s v="Female"/>
    <n v="4"/>
    <n v="4"/>
    <x v="2"/>
    <n v="5"/>
    <x v="2"/>
    <n v="6"/>
    <x v="1"/>
    <n v="18"/>
    <n v="2"/>
    <n v="2"/>
    <n v="3"/>
    <n v="158.77000000000001"/>
    <x v="2"/>
    <x v="0"/>
  </r>
  <r>
    <n v="55448"/>
    <x v="1"/>
    <n v="16"/>
    <x v="0"/>
    <n v="1"/>
    <n v="20"/>
    <s v="Credit Card"/>
    <s v="Male"/>
    <n v="4"/>
    <n v="2"/>
    <x v="0"/>
    <n v="5"/>
    <x v="2"/>
    <n v="7"/>
    <x v="1"/>
    <n v="19"/>
    <n v="2"/>
    <n v="2"/>
    <n v="1"/>
    <n v="180.38"/>
    <x v="2"/>
    <x v="0"/>
  </r>
  <r>
    <n v="55449"/>
    <x v="1"/>
    <n v="9"/>
    <x v="2"/>
    <n v="1"/>
    <n v="9"/>
    <s v="Credit Card"/>
    <s v="Male"/>
    <n v="3"/>
    <n v="4"/>
    <x v="0"/>
    <n v="1"/>
    <x v="2"/>
    <n v="4"/>
    <x v="1"/>
    <n v="15"/>
    <n v="2"/>
    <n v="2"/>
    <n v="8"/>
    <n v="182.62"/>
    <x v="1"/>
    <x v="0"/>
  </r>
  <r>
    <n v="55450"/>
    <x v="1"/>
    <n v="12"/>
    <x v="2"/>
    <n v="2"/>
    <n v="9"/>
    <s v="UPI"/>
    <s v="Male"/>
    <n v="4"/>
    <n v="4"/>
    <x v="2"/>
    <n v="4"/>
    <x v="2"/>
    <n v="7"/>
    <x v="1"/>
    <n v="14"/>
    <n v="3"/>
    <n v="4"/>
    <n v="9"/>
    <n v="150.91999999999999"/>
    <x v="1"/>
    <x v="0"/>
  </r>
  <r>
    <n v="55451"/>
    <x v="0"/>
    <n v="1"/>
    <x v="2"/>
    <n v="1"/>
    <n v="16"/>
    <s v="Debit Card"/>
    <s v="Male"/>
    <n v="4"/>
    <n v="4"/>
    <x v="0"/>
    <n v="5"/>
    <x v="2"/>
    <n v="6"/>
    <x v="1"/>
    <n v="18"/>
    <n v="1"/>
    <n v="2"/>
    <n v="8"/>
    <n v="178.46"/>
    <x v="0"/>
    <x v="0"/>
  </r>
  <r>
    <n v="55452"/>
    <x v="0"/>
    <n v="1"/>
    <x v="0"/>
    <n v="1"/>
    <n v="17"/>
    <s v="Credit Card"/>
    <s v="Male"/>
    <n v="3"/>
    <n v="4"/>
    <x v="0"/>
    <n v="5"/>
    <x v="0"/>
    <n v="3"/>
    <x v="1"/>
    <n v="16"/>
    <n v="1"/>
    <n v="2"/>
    <n v="9"/>
    <n v="167.13"/>
    <x v="0"/>
    <x v="0"/>
  </r>
  <r>
    <n v="55453"/>
    <x v="1"/>
    <n v="13"/>
    <x v="2"/>
    <n v="3"/>
    <n v="27"/>
    <s v="Debit Card"/>
    <s v="Male"/>
    <n v="3"/>
    <n v="4"/>
    <x v="0"/>
    <n v="1"/>
    <x v="2"/>
    <n v="4"/>
    <x v="1"/>
    <n v="19"/>
    <n v="2"/>
    <n v="3"/>
    <n v="3"/>
    <n v="166.27"/>
    <x v="2"/>
    <x v="0"/>
  </r>
  <r>
    <n v="55454"/>
    <x v="1"/>
    <n v="17"/>
    <x v="2"/>
    <n v="1"/>
    <n v="16"/>
    <s v="Debit Card"/>
    <s v="Male"/>
    <n v="3"/>
    <n v="4"/>
    <x v="2"/>
    <n v="3"/>
    <x v="0"/>
    <n v="6"/>
    <x v="1"/>
    <n v="14"/>
    <n v="2"/>
    <n v="2"/>
    <n v="3"/>
    <n v="149.38"/>
    <x v="2"/>
    <x v="1"/>
  </r>
  <r>
    <n v="55455"/>
    <x v="1"/>
    <n v="15"/>
    <x v="0"/>
    <n v="1"/>
    <n v="12"/>
    <s v="Debit Card"/>
    <s v="Male"/>
    <n v="3"/>
    <n v="2"/>
    <x v="0"/>
    <n v="4"/>
    <x v="0"/>
    <n v="5"/>
    <x v="1"/>
    <n v="13"/>
    <n v="1"/>
    <n v="2"/>
    <n v="3"/>
    <n v="193.7"/>
    <x v="2"/>
    <x v="0"/>
  </r>
  <r>
    <n v="55456"/>
    <x v="1"/>
    <n v="15"/>
    <x v="0"/>
    <n v="3"/>
    <n v="11"/>
    <s v="E wallet"/>
    <s v="Female"/>
    <n v="3"/>
    <n v="4"/>
    <x v="4"/>
    <n v="3"/>
    <x v="2"/>
    <n v="2"/>
    <x v="0"/>
    <n v="14"/>
    <n v="6"/>
    <n v="14"/>
    <n v="3"/>
    <n v="229.47"/>
    <x v="2"/>
    <x v="0"/>
  </r>
  <r>
    <n v="55457"/>
    <x v="1"/>
    <n v="4"/>
    <x v="0"/>
    <n v="1"/>
    <n v="17"/>
    <s v="Credit Card"/>
    <s v="Female"/>
    <n v="4"/>
    <n v="4"/>
    <x v="4"/>
    <n v="3"/>
    <x v="0"/>
    <n v="11"/>
    <x v="1"/>
    <n v="15"/>
    <n v="1"/>
    <n v="2"/>
    <n v="3"/>
    <n v="221.67"/>
    <x v="0"/>
    <x v="0"/>
  </r>
  <r>
    <n v="55458"/>
    <x v="0"/>
    <n v="1"/>
    <x v="1"/>
    <n v="2"/>
    <n v="27"/>
    <s v="Credit Card"/>
    <s v="Female"/>
    <n v="4"/>
    <n v="4"/>
    <x v="2"/>
    <n v="4"/>
    <x v="2"/>
    <n v="2"/>
    <x v="0"/>
    <n v="12"/>
    <n v="1"/>
    <n v="2"/>
    <n v="5"/>
    <n v="146.47999999999999"/>
    <x v="0"/>
    <x v="1"/>
  </r>
  <r>
    <n v="55459"/>
    <x v="0"/>
    <n v="10"/>
    <x v="0"/>
    <n v="1"/>
    <n v="28"/>
    <s v="Credit Card"/>
    <s v="Female"/>
    <n v="4"/>
    <n v="4"/>
    <x v="0"/>
    <n v="4"/>
    <x v="2"/>
    <n v="6"/>
    <x v="1"/>
    <n v="23"/>
    <n v="4"/>
    <n v="4"/>
    <n v="3"/>
    <n v="214.26"/>
    <x v="1"/>
    <x v="0"/>
  </r>
  <r>
    <n v="55460"/>
    <x v="1"/>
    <n v="14"/>
    <x v="0"/>
    <n v="1"/>
    <n v="8"/>
    <s v="Debit Card"/>
    <s v="Female"/>
    <n v="3"/>
    <n v="4"/>
    <x v="0"/>
    <n v="1"/>
    <x v="2"/>
    <n v="6"/>
    <x v="1"/>
    <n v="18"/>
    <n v="1"/>
    <n v="2"/>
    <n v="4"/>
    <n v="190.13"/>
    <x v="2"/>
    <x v="0"/>
  </r>
  <r>
    <n v="55461"/>
    <x v="1"/>
    <n v="8"/>
    <x v="0"/>
    <n v="3"/>
    <n v="15"/>
    <s v="Cash on Delivery"/>
    <s v="Male"/>
    <n v="4"/>
    <n v="2"/>
    <x v="0"/>
    <n v="3"/>
    <x v="2"/>
    <n v="3"/>
    <x v="1"/>
    <n v="22"/>
    <n v="3"/>
    <n v="5"/>
    <n v="9"/>
    <n v="192.99"/>
    <x v="1"/>
    <x v="0"/>
  </r>
  <r>
    <n v="55462"/>
    <x v="1"/>
    <n v="31"/>
    <x v="2"/>
    <n v="3"/>
    <n v="9"/>
    <s v="Credit Card"/>
    <s v="Male"/>
    <n v="3"/>
    <n v="4"/>
    <x v="5"/>
    <n v="4"/>
    <x v="2"/>
    <n v="6"/>
    <x v="1"/>
    <n v="23"/>
    <n v="1"/>
    <n v="15"/>
    <n v="15"/>
    <n v="287.91000000000003"/>
    <x v="3"/>
    <x v="2"/>
  </r>
  <r>
    <n v="55463"/>
    <x v="1"/>
    <n v="9"/>
    <x v="0"/>
    <n v="1"/>
    <n v="30"/>
    <s v="Credit Card"/>
    <s v="Male"/>
    <n v="4"/>
    <n v="6"/>
    <x v="2"/>
    <n v="3"/>
    <x v="2"/>
    <n v="2"/>
    <x v="1"/>
    <n v="17"/>
    <n v="1"/>
    <n v="2"/>
    <n v="4"/>
    <n v="152.05000000000001"/>
    <x v="1"/>
    <x v="0"/>
  </r>
  <r>
    <n v="55464"/>
    <x v="1"/>
    <n v="21"/>
    <x v="0"/>
    <n v="1"/>
    <n v="11"/>
    <s v="Debit Card"/>
    <s v="Female"/>
    <n v="4"/>
    <n v="5"/>
    <x v="4"/>
    <n v="4"/>
    <x v="2"/>
    <n v="10"/>
    <x v="0"/>
    <n v="13"/>
    <n v="6"/>
    <n v="15"/>
    <n v="3"/>
    <n v="228.33"/>
    <x v="2"/>
    <x v="0"/>
  </r>
  <r>
    <n v="55465"/>
    <x v="1"/>
    <n v="14"/>
    <x v="0"/>
    <n v="1"/>
    <n v="19"/>
    <s v="Debit Card"/>
    <s v="Female"/>
    <n v="3"/>
    <n v="4"/>
    <x v="0"/>
    <n v="5"/>
    <x v="2"/>
    <n v="4"/>
    <x v="1"/>
    <n v="13"/>
    <n v="2"/>
    <n v="8"/>
    <n v="8"/>
    <n v="169.48"/>
    <x v="2"/>
    <x v="0"/>
  </r>
  <r>
    <n v="55466"/>
    <x v="1"/>
    <n v="28"/>
    <x v="0"/>
    <n v="1"/>
    <n v="14"/>
    <s v="Credit Card"/>
    <s v="Female"/>
    <n v="4"/>
    <n v="4"/>
    <x v="0"/>
    <n v="1"/>
    <x v="2"/>
    <n v="6"/>
    <x v="1"/>
    <n v="16"/>
    <n v="2"/>
    <n v="2"/>
    <n v="8"/>
    <n v="193.54"/>
    <x v="3"/>
    <x v="0"/>
  </r>
  <r>
    <n v="55467"/>
    <x v="1"/>
    <n v="5"/>
    <x v="2"/>
    <n v="3"/>
    <n v="14"/>
    <s v="E wallet"/>
    <s v="Female"/>
    <n v="4"/>
    <n v="4"/>
    <x v="4"/>
    <n v="5"/>
    <x v="2"/>
    <n v="4"/>
    <x v="1"/>
    <n v="15"/>
    <n v="3"/>
    <n v="3"/>
    <n v="3"/>
    <n v="221.37"/>
    <x v="0"/>
    <x v="0"/>
  </r>
  <r>
    <n v="55468"/>
    <x v="1"/>
    <n v="2"/>
    <x v="0"/>
    <n v="1"/>
    <n v="8"/>
    <s v="Credit Card"/>
    <s v="Female"/>
    <n v="4"/>
    <n v="4"/>
    <x v="2"/>
    <n v="5"/>
    <x v="2"/>
    <n v="3"/>
    <x v="1"/>
    <n v="26"/>
    <n v="2"/>
    <n v="2"/>
    <n v="3"/>
    <n v="160.91"/>
    <x v="0"/>
    <x v="0"/>
  </r>
  <r>
    <n v="55469"/>
    <x v="1"/>
    <n v="12"/>
    <x v="0"/>
    <n v="3"/>
    <n v="9"/>
    <s v="E wallet"/>
    <s v="Female"/>
    <n v="4"/>
    <n v="6"/>
    <x v="0"/>
    <n v="1"/>
    <x v="2"/>
    <n v="4"/>
    <x v="0"/>
    <n v="21"/>
    <n v="1"/>
    <n v="2"/>
    <n v="4"/>
    <n v="179.05"/>
    <x v="1"/>
    <x v="0"/>
  </r>
  <r>
    <n v="55470"/>
    <x v="1"/>
    <n v="1"/>
    <x v="0"/>
    <n v="3"/>
    <n v="17"/>
    <s v="Credit Card"/>
    <s v="Male"/>
    <n v="3"/>
    <n v="4"/>
    <x v="0"/>
    <n v="1"/>
    <x v="0"/>
    <n v="3"/>
    <x v="1"/>
    <n v="14"/>
    <n v="2"/>
    <n v="2"/>
    <n v="3"/>
    <n v="171.84"/>
    <x v="0"/>
    <x v="0"/>
  </r>
  <r>
    <n v="55471"/>
    <x v="1"/>
    <n v="31"/>
    <x v="2"/>
    <n v="1"/>
    <n v="22"/>
    <s v="Debit Card"/>
    <s v="Male"/>
    <n v="3"/>
    <n v="4"/>
    <x v="5"/>
    <n v="3"/>
    <x v="2"/>
    <n v="4"/>
    <x v="0"/>
    <n v="15"/>
    <n v="1"/>
    <n v="3"/>
    <n v="3"/>
    <n v="282.87"/>
    <x v="3"/>
    <x v="2"/>
  </r>
  <r>
    <n v="55472"/>
    <x v="1"/>
    <n v="1"/>
    <x v="2"/>
    <n v="1"/>
    <n v="21"/>
    <s v="Credit Card"/>
    <s v="Female"/>
    <n v="3"/>
    <n v="4"/>
    <x v="2"/>
    <n v="3"/>
    <x v="0"/>
    <n v="3"/>
    <x v="1"/>
    <n v="17"/>
    <n v="2"/>
    <n v="2"/>
    <n v="1"/>
    <n v="140.13999999999999"/>
    <x v="0"/>
    <x v="1"/>
  </r>
  <r>
    <n v="55473"/>
    <x v="0"/>
    <n v="1"/>
    <x v="0"/>
    <n v="2"/>
    <n v="25"/>
    <s v="UPI"/>
    <s v="Male"/>
    <n v="3"/>
    <n v="2"/>
    <x v="2"/>
    <n v="5"/>
    <x v="2"/>
    <n v="2"/>
    <x v="1"/>
    <n v="18"/>
    <n v="2"/>
    <n v="2"/>
    <n v="1"/>
    <n v="154.56"/>
    <x v="0"/>
    <x v="0"/>
  </r>
  <r>
    <n v="55474"/>
    <x v="0"/>
    <n v="1"/>
    <x v="1"/>
    <n v="2"/>
    <n v="20"/>
    <s v="UPI"/>
    <s v="Male"/>
    <n v="3"/>
    <n v="5"/>
    <x v="2"/>
    <n v="5"/>
    <x v="2"/>
    <n v="6"/>
    <x v="0"/>
    <n v="16"/>
    <n v="3"/>
    <n v="3"/>
    <n v="1"/>
    <n v="148.35"/>
    <x v="0"/>
    <x v="1"/>
  </r>
  <r>
    <n v="55475"/>
    <x v="1"/>
    <n v="19"/>
    <x v="2"/>
    <n v="3"/>
    <n v="9"/>
    <s v="Debit Card"/>
    <s v="Female"/>
    <n v="4"/>
    <n v="4"/>
    <x v="0"/>
    <n v="3"/>
    <x v="2"/>
    <n v="6"/>
    <x v="1"/>
    <n v="23"/>
    <n v="4"/>
    <n v="6"/>
    <n v="8"/>
    <n v="176.54"/>
    <x v="2"/>
    <x v="0"/>
  </r>
  <r>
    <n v="55476"/>
    <x v="1"/>
    <n v="10"/>
    <x v="0"/>
    <n v="1"/>
    <n v="9"/>
    <s v="UPI"/>
    <s v="Female"/>
    <n v="4"/>
    <n v="4"/>
    <x v="0"/>
    <n v="4"/>
    <x v="2"/>
    <n v="6"/>
    <x v="0"/>
    <n v="23"/>
    <n v="2"/>
    <n v="2"/>
    <n v="1"/>
    <n v="194.62"/>
    <x v="1"/>
    <x v="0"/>
  </r>
  <r>
    <n v="55477"/>
    <x v="1"/>
    <n v="17"/>
    <x v="2"/>
    <n v="3"/>
    <n v="9"/>
    <s v="Debit Card"/>
    <s v="Male"/>
    <n v="4"/>
    <n v="4"/>
    <x v="0"/>
    <n v="1"/>
    <x v="2"/>
    <n v="3"/>
    <x v="1"/>
    <n v="21"/>
    <n v="8"/>
    <n v="8"/>
    <n v="8"/>
    <n v="181.75"/>
    <x v="2"/>
    <x v="0"/>
  </r>
  <r>
    <n v="55478"/>
    <x v="1"/>
    <n v="1"/>
    <x v="2"/>
    <n v="1"/>
    <n v="12"/>
    <s v="Debit Card"/>
    <s v="Female"/>
    <n v="3"/>
    <n v="4"/>
    <x v="2"/>
    <n v="1"/>
    <x v="0"/>
    <n v="2"/>
    <x v="0"/>
    <n v="15"/>
    <n v="2"/>
    <n v="2"/>
    <n v="3"/>
    <n v="148.79"/>
    <x v="0"/>
    <x v="1"/>
  </r>
  <r>
    <n v="55479"/>
    <x v="1"/>
    <n v="3"/>
    <x v="2"/>
    <n v="1"/>
    <n v="27"/>
    <s v="Credit Card"/>
    <s v="Male"/>
    <n v="3"/>
    <n v="4"/>
    <x v="2"/>
    <n v="1"/>
    <x v="2"/>
    <n v="3"/>
    <x v="1"/>
    <n v="14"/>
    <n v="2"/>
    <n v="4"/>
    <n v="11"/>
    <n v="163.12"/>
    <x v="0"/>
    <x v="0"/>
  </r>
  <r>
    <n v="55480"/>
    <x v="1"/>
    <n v="6"/>
    <x v="2"/>
    <n v="3"/>
    <n v="17"/>
    <s v="E wallet"/>
    <s v="Male"/>
    <n v="4"/>
    <n v="4"/>
    <x v="0"/>
    <n v="1"/>
    <x v="0"/>
    <n v="10"/>
    <x v="1"/>
    <n v="14"/>
    <n v="1"/>
    <n v="2"/>
    <n v="1"/>
    <n v="171.48"/>
    <x v="0"/>
    <x v="0"/>
  </r>
  <r>
    <n v="55481"/>
    <x v="1"/>
    <n v="16"/>
    <x v="2"/>
    <n v="1"/>
    <n v="17"/>
    <s v="COD"/>
    <s v="Male"/>
    <n v="3"/>
    <n v="4"/>
    <x v="2"/>
    <n v="3"/>
    <x v="2"/>
    <n v="5"/>
    <x v="1"/>
    <n v="23"/>
    <n v="4"/>
    <n v="4"/>
    <n v="4"/>
    <n v="154.36000000000001"/>
    <x v="2"/>
    <x v="0"/>
  </r>
  <r>
    <n v="55482"/>
    <x v="1"/>
    <n v="21"/>
    <x v="1"/>
    <n v="1"/>
    <n v="16"/>
    <s v="Debit Card"/>
    <s v="Female"/>
    <n v="4"/>
    <n v="4"/>
    <x v="2"/>
    <n v="3"/>
    <x v="0"/>
    <n v="6"/>
    <x v="1"/>
    <n v="13"/>
    <n v="1"/>
    <n v="3"/>
    <n v="1"/>
    <n v="146.05000000000001"/>
    <x v="2"/>
    <x v="1"/>
  </r>
  <r>
    <n v="55483"/>
    <x v="1"/>
    <n v="20"/>
    <x v="0"/>
    <n v="1"/>
    <n v="9"/>
    <s v="Debit Card"/>
    <s v="Male"/>
    <n v="3"/>
    <n v="4"/>
    <x v="4"/>
    <n v="1"/>
    <x v="2"/>
    <n v="5"/>
    <x v="1"/>
    <n v="15"/>
    <n v="1"/>
    <n v="5"/>
    <n v="3"/>
    <n v="210.78"/>
    <x v="2"/>
    <x v="0"/>
  </r>
  <r>
    <n v="55484"/>
    <x v="1"/>
    <n v="2"/>
    <x v="2"/>
    <n v="2"/>
    <n v="8"/>
    <s v="Debit Card"/>
    <s v="Male"/>
    <n v="3"/>
    <n v="4"/>
    <x v="2"/>
    <n v="1"/>
    <x v="2"/>
    <n v="3"/>
    <x v="1"/>
    <n v="16"/>
    <n v="2"/>
    <n v="3"/>
    <n v="3"/>
    <n v="152.06"/>
    <x v="0"/>
    <x v="0"/>
  </r>
  <r>
    <n v="55485"/>
    <x v="1"/>
    <n v="3"/>
    <x v="0"/>
    <n v="1"/>
    <n v="36"/>
    <s v="Debit Card"/>
    <s v="Male"/>
    <n v="4"/>
    <n v="6"/>
    <x v="0"/>
    <n v="3"/>
    <x v="2"/>
    <n v="10"/>
    <x v="1"/>
    <n v="18"/>
    <n v="1"/>
    <n v="2"/>
    <n v="7"/>
    <n v="188.84"/>
    <x v="0"/>
    <x v="0"/>
  </r>
  <r>
    <n v="55486"/>
    <x v="1"/>
    <n v="16"/>
    <x v="0"/>
    <n v="1"/>
    <n v="15"/>
    <s v="Debit Card"/>
    <s v="Male"/>
    <n v="3"/>
    <n v="4"/>
    <x v="2"/>
    <n v="3"/>
    <x v="0"/>
    <n v="6"/>
    <x v="1"/>
    <n v="14"/>
    <n v="2"/>
    <n v="2"/>
    <n v="1"/>
    <n v="164.68"/>
    <x v="2"/>
    <x v="0"/>
  </r>
  <r>
    <n v="55487"/>
    <x v="0"/>
    <n v="1"/>
    <x v="0"/>
    <n v="3"/>
    <n v="9"/>
    <s v="E wallet"/>
    <s v="Male"/>
    <n v="3"/>
    <n v="5"/>
    <x v="0"/>
    <n v="4"/>
    <x v="0"/>
    <n v="9"/>
    <x v="0"/>
    <n v="13"/>
    <n v="2"/>
    <n v="3"/>
    <n v="3"/>
    <n v="224.07"/>
    <x v="0"/>
    <x v="0"/>
  </r>
  <r>
    <n v="55488"/>
    <x v="1"/>
    <n v="20"/>
    <x v="0"/>
    <n v="3"/>
    <n v="10"/>
    <s v="Cash on Delivery"/>
    <s v="Female"/>
    <n v="3"/>
    <n v="2"/>
    <x v="5"/>
    <n v="5"/>
    <x v="2"/>
    <n v="4"/>
    <x v="1"/>
    <n v="13"/>
    <n v="3"/>
    <n v="2"/>
    <n v="9"/>
    <n v="257.25"/>
    <x v="2"/>
    <x v="2"/>
  </r>
  <r>
    <n v="55489"/>
    <x v="1"/>
    <n v="1"/>
    <x v="0"/>
    <n v="3"/>
    <n v="30"/>
    <s v="Credit Card"/>
    <s v="Female"/>
    <n v="3"/>
    <n v="5"/>
    <x v="0"/>
    <n v="3"/>
    <x v="2"/>
    <n v="3"/>
    <x v="1"/>
    <n v="22"/>
    <n v="4"/>
    <n v="6"/>
    <n v="9"/>
    <n v="160.4"/>
    <x v="0"/>
    <x v="0"/>
  </r>
  <r>
    <n v="55490"/>
    <x v="1"/>
    <n v="3"/>
    <x v="0"/>
    <n v="2"/>
    <n v="13"/>
    <s v="Credit Card"/>
    <s v="Male"/>
    <n v="3"/>
    <n v="5"/>
    <x v="2"/>
    <n v="4"/>
    <x v="2"/>
    <n v="3"/>
    <x v="1"/>
    <n v="12"/>
    <n v="2"/>
    <n v="2"/>
    <n v="1"/>
    <n v="153.04"/>
    <x v="0"/>
    <x v="0"/>
  </r>
  <r>
    <n v="55491"/>
    <x v="1"/>
    <n v="17"/>
    <x v="0"/>
    <n v="1"/>
    <n v="13"/>
    <s v="Credit Card"/>
    <s v="Female"/>
    <n v="3"/>
    <n v="5"/>
    <x v="3"/>
    <n v="3"/>
    <x v="2"/>
    <n v="9"/>
    <x v="1"/>
    <n v="15"/>
    <n v="7"/>
    <n v="7"/>
    <n v="15"/>
    <n v="318.92"/>
    <x v="2"/>
    <x v="2"/>
  </r>
  <r>
    <n v="55492"/>
    <x v="1"/>
    <n v="22"/>
    <x v="0"/>
    <n v="1"/>
    <n v="17"/>
    <s v="Debit Card"/>
    <s v="Male"/>
    <n v="4"/>
    <n v="5"/>
    <x v="3"/>
    <n v="4"/>
    <x v="2"/>
    <n v="6"/>
    <x v="1"/>
    <n v="15"/>
    <n v="4"/>
    <n v="13"/>
    <n v="10"/>
    <n v="321.64999999999998"/>
    <x v="2"/>
    <x v="2"/>
  </r>
  <r>
    <n v="55493"/>
    <x v="0"/>
    <n v="1"/>
    <x v="2"/>
    <n v="1"/>
    <n v="31"/>
    <s v="Debit Card"/>
    <s v="Male"/>
    <n v="4"/>
    <n v="5"/>
    <x v="2"/>
    <n v="1"/>
    <x v="0"/>
    <n v="3"/>
    <x v="0"/>
    <n v="25"/>
    <n v="2"/>
    <n v="2"/>
    <n v="1"/>
    <n v="149.38999999999999"/>
    <x v="0"/>
    <x v="1"/>
  </r>
  <r>
    <n v="55494"/>
    <x v="0"/>
    <n v="10"/>
    <x v="0"/>
    <n v="3"/>
    <n v="17"/>
    <s v="Debit Card"/>
    <s v="Female"/>
    <n v="4"/>
    <n v="4"/>
    <x v="4"/>
    <n v="4"/>
    <x v="2"/>
    <n v="7"/>
    <x v="1"/>
    <n v="22"/>
    <n v="2"/>
    <n v="2"/>
    <n v="8"/>
    <n v="198.14"/>
    <x v="1"/>
    <x v="0"/>
  </r>
  <r>
    <n v="55495"/>
    <x v="1"/>
    <n v="1"/>
    <x v="2"/>
    <n v="1"/>
    <n v="22"/>
    <s v="Debit Card"/>
    <s v="Female"/>
    <n v="4"/>
    <n v="5"/>
    <x v="2"/>
    <n v="5"/>
    <x v="2"/>
    <n v="2"/>
    <x v="1"/>
    <n v="20"/>
    <n v="1"/>
    <n v="8"/>
    <n v="4"/>
    <n v="172.74"/>
    <x v="0"/>
    <x v="0"/>
  </r>
  <r>
    <n v="55496"/>
    <x v="1"/>
    <n v="13"/>
    <x v="0"/>
    <n v="1"/>
    <n v="26"/>
    <s v="UPI"/>
    <s v="Male"/>
    <n v="3"/>
    <n v="4"/>
    <x v="0"/>
    <n v="1"/>
    <x v="2"/>
    <n v="10"/>
    <x v="1"/>
    <n v="15"/>
    <n v="1"/>
    <n v="3"/>
    <n v="3"/>
    <n v="164.02"/>
    <x v="2"/>
    <x v="0"/>
  </r>
  <r>
    <n v="55497"/>
    <x v="1"/>
    <n v="29"/>
    <x v="0"/>
    <n v="1"/>
    <n v="9"/>
    <s v="COD"/>
    <s v="Male"/>
    <n v="4"/>
    <n v="5"/>
    <x v="2"/>
    <n v="1"/>
    <x v="2"/>
    <n v="10"/>
    <x v="1"/>
    <n v="21"/>
    <n v="2"/>
    <n v="2"/>
    <n v="5"/>
    <n v="151.62"/>
    <x v="3"/>
    <x v="0"/>
  </r>
  <r>
    <n v="55498"/>
    <x v="1"/>
    <n v="2"/>
    <x v="0"/>
    <n v="3"/>
    <n v="10"/>
    <s v="Credit Card"/>
    <s v="Female"/>
    <n v="4"/>
    <n v="4"/>
    <x v="2"/>
    <n v="4"/>
    <x v="2"/>
    <n v="3"/>
    <x v="1"/>
    <n v="20"/>
    <n v="2"/>
    <n v="2"/>
    <n v="1"/>
    <n v="153.56"/>
    <x v="0"/>
    <x v="0"/>
  </r>
  <r>
    <n v="55499"/>
    <x v="0"/>
    <n v="1"/>
    <x v="1"/>
    <n v="3"/>
    <n v="16"/>
    <s v="Credit Card"/>
    <s v="Male"/>
    <n v="3"/>
    <n v="4"/>
    <x v="2"/>
    <n v="1"/>
    <x v="0"/>
    <n v="3"/>
    <x v="1"/>
    <n v="14"/>
    <n v="1"/>
    <n v="2"/>
    <n v="1"/>
    <n v="135.81"/>
    <x v="0"/>
    <x v="1"/>
  </r>
  <r>
    <n v="55500"/>
    <x v="0"/>
    <n v="1"/>
    <x v="0"/>
    <n v="1"/>
    <n v="14"/>
    <s v="Debit Card"/>
    <s v="Male"/>
    <n v="4"/>
    <n v="4"/>
    <x v="2"/>
    <n v="4"/>
    <x v="0"/>
    <n v="3"/>
    <x v="0"/>
    <n v="24"/>
    <n v="2"/>
    <n v="2"/>
    <n v="1"/>
    <n v="149.72"/>
    <x v="0"/>
    <x v="1"/>
  </r>
  <r>
    <n v="55501"/>
    <x v="1"/>
    <n v="10"/>
    <x v="0"/>
    <n v="3"/>
    <n v="17"/>
    <s v="COD"/>
    <s v="Female"/>
    <n v="4"/>
    <n v="5"/>
    <x v="0"/>
    <n v="3"/>
    <x v="2"/>
    <n v="3"/>
    <x v="0"/>
    <n v="14"/>
    <n v="1"/>
    <n v="2"/>
    <n v="8"/>
    <n v="181.73"/>
    <x v="1"/>
    <x v="0"/>
  </r>
  <r>
    <n v="55502"/>
    <x v="1"/>
    <n v="5"/>
    <x v="0"/>
    <n v="1"/>
    <n v="27"/>
    <s v="Debit Card"/>
    <s v="Male"/>
    <n v="3"/>
    <n v="4"/>
    <x v="0"/>
    <n v="3"/>
    <x v="2"/>
    <n v="3"/>
    <x v="1"/>
    <n v="12"/>
    <n v="1"/>
    <n v="2"/>
    <n v="3"/>
    <n v="166.97"/>
    <x v="0"/>
    <x v="0"/>
  </r>
  <r>
    <n v="55503"/>
    <x v="1"/>
    <n v="8"/>
    <x v="0"/>
    <n v="3"/>
    <n v="11"/>
    <s v="Debit Card"/>
    <s v="Male"/>
    <n v="4"/>
    <n v="4"/>
    <x v="4"/>
    <n v="1"/>
    <x v="2"/>
    <n v="4"/>
    <x v="0"/>
    <n v="14"/>
    <n v="1"/>
    <n v="2"/>
    <n v="3"/>
    <n v="222.13"/>
    <x v="1"/>
    <x v="0"/>
  </r>
  <r>
    <n v="55504"/>
    <x v="1"/>
    <n v="3"/>
    <x v="1"/>
    <n v="1"/>
    <n v="14"/>
    <s v="Debit Card"/>
    <s v="Male"/>
    <n v="3"/>
    <n v="4"/>
    <x v="2"/>
    <n v="5"/>
    <x v="0"/>
    <n v="5"/>
    <x v="1"/>
    <n v="15"/>
    <n v="1"/>
    <n v="2"/>
    <n v="3"/>
    <n v="145.62"/>
    <x v="0"/>
    <x v="1"/>
  </r>
  <r>
    <n v="55505"/>
    <x v="1"/>
    <n v="11"/>
    <x v="0"/>
    <n v="1"/>
    <n v="14"/>
    <s v="Credit Card"/>
    <s v="Male"/>
    <n v="4"/>
    <n v="4"/>
    <x v="0"/>
    <n v="5"/>
    <x v="2"/>
    <n v="7"/>
    <x v="0"/>
    <n v="23"/>
    <n v="1"/>
    <n v="2"/>
    <n v="5"/>
    <n v="167.84"/>
    <x v="1"/>
    <x v="0"/>
  </r>
  <r>
    <n v="55506"/>
    <x v="1"/>
    <n v="9"/>
    <x v="0"/>
    <n v="1"/>
    <n v="23"/>
    <s v="UPI"/>
    <s v="Female"/>
    <n v="3"/>
    <n v="5"/>
    <x v="0"/>
    <n v="4"/>
    <x v="2"/>
    <n v="2"/>
    <x v="0"/>
    <n v="12"/>
    <n v="1"/>
    <n v="2"/>
    <n v="3"/>
    <n v="172.88"/>
    <x v="1"/>
    <x v="0"/>
  </r>
  <r>
    <n v="55507"/>
    <x v="1"/>
    <n v="19"/>
    <x v="0"/>
    <n v="1"/>
    <n v="32"/>
    <s v="Debit Card"/>
    <s v="Female"/>
    <n v="4"/>
    <n v="5"/>
    <x v="0"/>
    <n v="1"/>
    <x v="2"/>
    <n v="2"/>
    <x v="1"/>
    <n v="14"/>
    <n v="1"/>
    <n v="4"/>
    <n v="9"/>
    <n v="184.06"/>
    <x v="2"/>
    <x v="0"/>
  </r>
  <r>
    <n v="55508"/>
    <x v="1"/>
    <n v="10"/>
    <x v="2"/>
    <n v="2"/>
    <n v="9"/>
    <s v="UPI"/>
    <s v="Male"/>
    <n v="4"/>
    <n v="5"/>
    <x v="0"/>
    <n v="1"/>
    <x v="0"/>
    <n v="3"/>
    <x v="1"/>
    <n v="22"/>
    <n v="2"/>
    <n v="2"/>
    <n v="9"/>
    <n v="163.86"/>
    <x v="1"/>
    <x v="0"/>
  </r>
  <r>
    <n v="55509"/>
    <x v="1"/>
    <n v="14"/>
    <x v="0"/>
    <n v="1"/>
    <n v="8"/>
    <s v="Debit Card"/>
    <s v="Male"/>
    <n v="4"/>
    <n v="4"/>
    <x v="5"/>
    <n v="5"/>
    <x v="2"/>
    <n v="4"/>
    <x v="1"/>
    <n v="15"/>
    <n v="3"/>
    <n v="12"/>
    <n v="17"/>
    <n v="293.23"/>
    <x v="2"/>
    <x v="2"/>
  </r>
  <r>
    <n v="55510"/>
    <x v="1"/>
    <n v="1"/>
    <x v="0"/>
    <n v="1"/>
    <n v="8"/>
    <s v="Debit Card"/>
    <s v="Female"/>
    <n v="3"/>
    <n v="5"/>
    <x v="2"/>
    <n v="3"/>
    <x v="2"/>
    <n v="3"/>
    <x v="0"/>
    <n v="14"/>
    <n v="1"/>
    <n v="2"/>
    <n v="1"/>
    <n v="154.33000000000001"/>
    <x v="0"/>
    <x v="0"/>
  </r>
  <r>
    <n v="55511"/>
    <x v="1"/>
    <n v="1"/>
    <x v="0"/>
    <n v="3"/>
    <n v="9"/>
    <s v="Credit Card"/>
    <s v="Female"/>
    <n v="3"/>
    <n v="2"/>
    <x v="0"/>
    <n v="3"/>
    <x v="0"/>
    <n v="2"/>
    <x v="1"/>
    <n v="15"/>
    <n v="1"/>
    <n v="2"/>
    <n v="8"/>
    <n v="190"/>
    <x v="0"/>
    <x v="0"/>
  </r>
  <r>
    <n v="55512"/>
    <x v="1"/>
    <n v="22"/>
    <x v="2"/>
    <n v="1"/>
    <n v="29"/>
    <s v="Credit Card"/>
    <s v="Female"/>
    <n v="3"/>
    <n v="4"/>
    <x v="5"/>
    <n v="1"/>
    <x v="2"/>
    <n v="5"/>
    <x v="1"/>
    <n v="15"/>
    <n v="2"/>
    <n v="5"/>
    <n v="8"/>
    <n v="296.74"/>
    <x v="2"/>
    <x v="2"/>
  </r>
  <r>
    <n v="55513"/>
    <x v="1"/>
    <n v="18"/>
    <x v="0"/>
    <n v="1"/>
    <n v="8"/>
    <s v="Debit Card"/>
    <s v="Male"/>
    <n v="4"/>
    <n v="2"/>
    <x v="0"/>
    <n v="5"/>
    <x v="2"/>
    <n v="4"/>
    <x v="1"/>
    <n v="16"/>
    <n v="2"/>
    <n v="3"/>
    <n v="3"/>
    <n v="175.33"/>
    <x v="2"/>
    <x v="0"/>
  </r>
  <r>
    <n v="55514"/>
    <x v="0"/>
    <n v="1"/>
    <x v="2"/>
    <n v="1"/>
    <n v="23"/>
    <s v="COD"/>
    <s v="Male"/>
    <n v="3"/>
    <n v="6"/>
    <x v="2"/>
    <n v="5"/>
    <x v="2"/>
    <n v="3"/>
    <x v="0"/>
    <n v="24"/>
    <n v="1"/>
    <n v="4"/>
    <n v="1"/>
    <n v="148.07"/>
    <x v="0"/>
    <x v="1"/>
  </r>
  <r>
    <n v="55515"/>
    <x v="0"/>
    <n v="20"/>
    <x v="0"/>
    <n v="1"/>
    <n v="31"/>
    <s v="Debit Card"/>
    <s v="Male"/>
    <n v="4"/>
    <n v="4"/>
    <x v="2"/>
    <n v="1"/>
    <x v="0"/>
    <n v="3"/>
    <x v="1"/>
    <n v="17"/>
    <n v="1"/>
    <n v="2"/>
    <n v="1"/>
    <n v="150.87"/>
    <x v="2"/>
    <x v="0"/>
  </r>
  <r>
    <n v="55516"/>
    <x v="1"/>
    <n v="10"/>
    <x v="0"/>
    <n v="3"/>
    <n v="24"/>
    <s v="E wallet"/>
    <s v="Male"/>
    <n v="3"/>
    <n v="5"/>
    <x v="0"/>
    <n v="4"/>
    <x v="2"/>
    <n v="4"/>
    <x v="1"/>
    <n v="17"/>
    <n v="2"/>
    <n v="2"/>
    <n v="4"/>
    <n v="180.07"/>
    <x v="1"/>
    <x v="0"/>
  </r>
  <r>
    <n v="55517"/>
    <x v="1"/>
    <n v="15"/>
    <x v="0"/>
    <n v="3"/>
    <n v="15"/>
    <s v="E wallet"/>
    <s v="Female"/>
    <n v="3"/>
    <n v="4"/>
    <x v="0"/>
    <n v="4"/>
    <x v="2"/>
    <n v="7"/>
    <x v="1"/>
    <n v="22"/>
    <n v="1"/>
    <n v="2"/>
    <n v="5"/>
    <n v="168.93"/>
    <x v="2"/>
    <x v="0"/>
  </r>
  <r>
    <n v="55518"/>
    <x v="1"/>
    <n v="16"/>
    <x v="0"/>
    <n v="1"/>
    <n v="13"/>
    <s v="Credit Card"/>
    <s v="Male"/>
    <n v="3"/>
    <n v="4"/>
    <x v="4"/>
    <n v="5"/>
    <x v="2"/>
    <n v="11"/>
    <x v="1"/>
    <n v="14"/>
    <n v="6"/>
    <n v="2"/>
    <n v="8"/>
    <n v="258.48"/>
    <x v="2"/>
    <x v="2"/>
  </r>
  <r>
    <n v="55519"/>
    <x v="1"/>
    <n v="5"/>
    <x v="0"/>
    <n v="3"/>
    <n v="17"/>
    <s v="Credit Card"/>
    <s v="Female"/>
    <n v="3"/>
    <n v="4"/>
    <x v="0"/>
    <n v="1"/>
    <x v="2"/>
    <n v="4"/>
    <x v="0"/>
    <n v="12"/>
    <n v="2"/>
    <n v="2"/>
    <n v="5"/>
    <n v="190.83"/>
    <x v="0"/>
    <x v="0"/>
  </r>
  <r>
    <n v="55520"/>
    <x v="1"/>
    <n v="8"/>
    <x v="0"/>
    <n v="3"/>
    <n v="10"/>
    <s v="Credit Card"/>
    <s v="Female"/>
    <n v="4"/>
    <n v="5"/>
    <x v="0"/>
    <n v="1"/>
    <x v="2"/>
    <n v="5"/>
    <x v="0"/>
    <n v="13"/>
    <n v="1"/>
    <n v="2"/>
    <n v="2"/>
    <n v="206.03"/>
    <x v="1"/>
    <x v="0"/>
  </r>
  <r>
    <n v="55521"/>
    <x v="1"/>
    <n v="5"/>
    <x v="0"/>
    <n v="1"/>
    <n v="11"/>
    <s v="Credit Card"/>
    <s v="Female"/>
    <n v="4"/>
    <n v="2"/>
    <x v="2"/>
    <n v="3"/>
    <x v="2"/>
    <n v="10"/>
    <x v="1"/>
    <n v="13"/>
    <n v="2"/>
    <n v="3"/>
    <n v="3"/>
    <n v="164.78"/>
    <x v="0"/>
    <x v="0"/>
  </r>
  <r>
    <n v="55522"/>
    <x v="1"/>
    <n v="1"/>
    <x v="2"/>
    <n v="1"/>
    <n v="13"/>
    <s v="UPI"/>
    <s v="Male"/>
    <n v="4"/>
    <n v="2"/>
    <x v="2"/>
    <n v="1"/>
    <x v="2"/>
    <n v="2"/>
    <x v="1"/>
    <n v="19"/>
    <n v="3"/>
    <n v="8"/>
    <n v="8"/>
    <n v="150.44"/>
    <x v="0"/>
    <x v="0"/>
  </r>
  <r>
    <n v="55523"/>
    <x v="1"/>
    <n v="19"/>
    <x v="2"/>
    <n v="1"/>
    <n v="8"/>
    <s v="Credit Card"/>
    <s v="Male"/>
    <n v="3"/>
    <n v="4"/>
    <x v="0"/>
    <n v="3"/>
    <x v="0"/>
    <n v="6"/>
    <x v="1"/>
    <n v="13"/>
    <n v="1"/>
    <n v="2"/>
    <n v="4"/>
    <n v="178.99"/>
    <x v="2"/>
    <x v="0"/>
  </r>
  <r>
    <n v="55524"/>
    <x v="1"/>
    <n v="7"/>
    <x v="0"/>
    <n v="3"/>
    <n v="17"/>
    <s v="E wallet"/>
    <s v="Male"/>
    <n v="3"/>
    <n v="4"/>
    <x v="0"/>
    <n v="3"/>
    <x v="0"/>
    <n v="3"/>
    <x v="1"/>
    <n v="15"/>
    <n v="1"/>
    <n v="2"/>
    <n v="10"/>
    <n v="179.87"/>
    <x v="1"/>
    <x v="0"/>
  </r>
  <r>
    <n v="55525"/>
    <x v="1"/>
    <n v="2"/>
    <x v="2"/>
    <n v="3"/>
    <n v="8"/>
    <s v="Debit Card"/>
    <s v="Male"/>
    <n v="3"/>
    <n v="5"/>
    <x v="0"/>
    <n v="1"/>
    <x v="2"/>
    <n v="3"/>
    <x v="0"/>
    <n v="13"/>
    <n v="2"/>
    <n v="2"/>
    <n v="8"/>
    <n v="193.34"/>
    <x v="0"/>
    <x v="0"/>
  </r>
  <r>
    <n v="55526"/>
    <x v="0"/>
    <n v="1"/>
    <x v="2"/>
    <n v="3"/>
    <n v="31"/>
    <s v="COD"/>
    <s v="Male"/>
    <n v="3"/>
    <n v="2"/>
    <x v="2"/>
    <n v="5"/>
    <x v="0"/>
    <n v="3"/>
    <x v="1"/>
    <n v="18"/>
    <n v="1"/>
    <n v="2"/>
    <n v="1"/>
    <n v="135.91"/>
    <x v="0"/>
    <x v="1"/>
  </r>
  <r>
    <n v="55527"/>
    <x v="1"/>
    <n v="13"/>
    <x v="2"/>
    <n v="3"/>
    <n v="28"/>
    <s v="Debit Card"/>
    <s v="Female"/>
    <n v="3"/>
    <n v="6"/>
    <x v="0"/>
    <n v="3"/>
    <x v="2"/>
    <n v="8"/>
    <x v="1"/>
    <n v="20"/>
    <n v="1"/>
    <n v="2"/>
    <n v="3"/>
    <n v="182.36"/>
    <x v="2"/>
    <x v="0"/>
  </r>
  <r>
    <n v="55528"/>
    <x v="1"/>
    <n v="1"/>
    <x v="1"/>
    <n v="1"/>
    <n v="9"/>
    <s v="COD"/>
    <s v="Male"/>
    <n v="3"/>
    <n v="4"/>
    <x v="2"/>
    <n v="4"/>
    <x v="2"/>
    <n v="3"/>
    <x v="1"/>
    <n v="12"/>
    <n v="1"/>
    <n v="2"/>
    <n v="3"/>
    <n v="147.26"/>
    <x v="0"/>
    <x v="1"/>
  </r>
  <r>
    <n v="55529"/>
    <x v="1"/>
    <n v="8"/>
    <x v="2"/>
    <n v="1"/>
    <n v="29"/>
    <s v="UPI"/>
    <s v="Male"/>
    <n v="3"/>
    <n v="5"/>
    <x v="0"/>
    <n v="1"/>
    <x v="2"/>
    <n v="3"/>
    <x v="0"/>
    <n v="16"/>
    <n v="4"/>
    <n v="7"/>
    <n v="12"/>
    <n v="182.47"/>
    <x v="1"/>
    <x v="0"/>
  </r>
  <r>
    <n v="55530"/>
    <x v="0"/>
    <n v="1"/>
    <x v="0"/>
    <n v="3"/>
    <n v="20"/>
    <s v="E wallet"/>
    <s v="Female"/>
    <n v="3"/>
    <n v="4"/>
    <x v="0"/>
    <n v="3"/>
    <x v="0"/>
    <n v="5"/>
    <x v="0"/>
    <n v="12"/>
    <n v="1"/>
    <n v="3"/>
    <n v="3"/>
    <n v="223.54"/>
    <x v="0"/>
    <x v="0"/>
  </r>
  <r>
    <n v="55531"/>
    <x v="1"/>
    <n v="21"/>
    <x v="2"/>
    <n v="1"/>
    <n v="21"/>
    <s v="COD"/>
    <s v="Male"/>
    <n v="4"/>
    <n v="4"/>
    <x v="0"/>
    <n v="4"/>
    <x v="2"/>
    <n v="10"/>
    <x v="1"/>
    <n v="19"/>
    <n v="1"/>
    <n v="2"/>
    <n v="8"/>
    <n v="179.67"/>
    <x v="2"/>
    <x v="0"/>
  </r>
  <r>
    <n v="55532"/>
    <x v="1"/>
    <n v="30"/>
    <x v="0"/>
    <n v="3"/>
    <n v="18"/>
    <s v="E wallet"/>
    <s v="Female"/>
    <n v="3"/>
    <n v="5"/>
    <x v="0"/>
    <n v="5"/>
    <x v="2"/>
    <n v="6"/>
    <x v="1"/>
    <n v="17"/>
    <n v="1"/>
    <n v="2"/>
    <n v="1"/>
    <n v="178.8"/>
    <x v="3"/>
    <x v="0"/>
  </r>
  <r>
    <n v="55533"/>
    <x v="1"/>
    <n v="13"/>
    <x v="0"/>
    <n v="1"/>
    <n v="16"/>
    <s v="Credit Card"/>
    <s v="Male"/>
    <n v="3"/>
    <n v="4"/>
    <x v="0"/>
    <n v="5"/>
    <x v="2"/>
    <n v="3"/>
    <x v="1"/>
    <n v="26"/>
    <n v="1"/>
    <n v="8"/>
    <n v="10"/>
    <n v="176.51"/>
    <x v="2"/>
    <x v="0"/>
  </r>
  <r>
    <n v="55534"/>
    <x v="1"/>
    <n v="12"/>
    <x v="2"/>
    <n v="1"/>
    <n v="15"/>
    <s v="Credit Card"/>
    <s v="Female"/>
    <n v="3"/>
    <n v="5"/>
    <x v="0"/>
    <n v="4"/>
    <x v="2"/>
    <n v="3"/>
    <x v="0"/>
    <n v="17"/>
    <n v="2"/>
    <n v="2"/>
    <n v="8"/>
    <n v="146.33000000000001"/>
    <x v="1"/>
    <x v="1"/>
  </r>
  <r>
    <n v="55535"/>
    <x v="1"/>
    <n v="61"/>
    <x v="0"/>
    <n v="3"/>
    <n v="28"/>
    <s v="Debit Card"/>
    <s v="Female"/>
    <n v="4"/>
    <n v="4"/>
    <x v="5"/>
    <n v="1"/>
    <x v="2"/>
    <n v="6"/>
    <x v="0"/>
    <n v="15"/>
    <n v="1"/>
    <n v="2"/>
    <n v="1"/>
    <n v="303.75"/>
    <x v="3"/>
    <x v="2"/>
  </r>
  <r>
    <n v="55536"/>
    <x v="0"/>
    <n v="1"/>
    <x v="2"/>
    <n v="1"/>
    <n v="12"/>
    <s v="Debit Card"/>
    <s v="Female"/>
    <n v="3"/>
    <n v="2"/>
    <x v="2"/>
    <n v="3"/>
    <x v="0"/>
    <n v="5"/>
    <x v="0"/>
    <n v="15"/>
    <n v="1"/>
    <n v="2"/>
    <n v="4"/>
    <n v="149.32"/>
    <x v="0"/>
    <x v="1"/>
  </r>
  <r>
    <n v="55537"/>
    <x v="1"/>
    <n v="12"/>
    <x v="0"/>
    <n v="1"/>
    <n v="16"/>
    <s v="Debit Card"/>
    <s v="Male"/>
    <n v="4"/>
    <n v="4"/>
    <x v="2"/>
    <n v="1"/>
    <x v="2"/>
    <n v="4"/>
    <x v="1"/>
    <n v="20"/>
    <n v="1"/>
    <n v="2"/>
    <n v="4"/>
    <n v="172.71"/>
    <x v="1"/>
    <x v="0"/>
  </r>
  <r>
    <n v="55538"/>
    <x v="1"/>
    <n v="23"/>
    <x v="2"/>
    <n v="1"/>
    <n v="9"/>
    <s v="Debit Card"/>
    <s v="Male"/>
    <n v="3"/>
    <n v="4"/>
    <x v="3"/>
    <n v="1"/>
    <x v="2"/>
    <n v="5"/>
    <x v="1"/>
    <n v="15"/>
    <n v="5"/>
    <n v="5"/>
    <n v="4"/>
    <n v="316.61"/>
    <x v="2"/>
    <x v="2"/>
  </r>
  <r>
    <n v="55539"/>
    <x v="1"/>
    <n v="16"/>
    <x v="0"/>
    <n v="3"/>
    <n v="19"/>
    <s v="E wallet"/>
    <s v="Male"/>
    <n v="4"/>
    <n v="4"/>
    <x v="0"/>
    <n v="1"/>
    <x v="2"/>
    <n v="5"/>
    <x v="0"/>
    <n v="13"/>
    <n v="2"/>
    <n v="2"/>
    <n v="1"/>
    <n v="175.87"/>
    <x v="2"/>
    <x v="0"/>
  </r>
  <r>
    <n v="55540"/>
    <x v="0"/>
    <n v="1"/>
    <x v="2"/>
    <n v="2"/>
    <n v="29"/>
    <s v="UPI"/>
    <s v="Female"/>
    <n v="3"/>
    <n v="5"/>
    <x v="2"/>
    <n v="4"/>
    <x v="2"/>
    <n v="3"/>
    <x v="1"/>
    <n v="13"/>
    <n v="2"/>
    <n v="2"/>
    <n v="1"/>
    <n v="153.63"/>
    <x v="0"/>
    <x v="0"/>
  </r>
  <r>
    <n v="55541"/>
    <x v="1"/>
    <n v="9"/>
    <x v="0"/>
    <n v="3"/>
    <n v="25"/>
    <s v="Credit Card"/>
    <s v="Male"/>
    <n v="4"/>
    <n v="4"/>
    <x v="0"/>
    <n v="5"/>
    <x v="2"/>
    <n v="2"/>
    <x v="1"/>
    <n v="17"/>
    <n v="2"/>
    <n v="2"/>
    <n v="5"/>
    <n v="180.61"/>
    <x v="1"/>
    <x v="0"/>
  </r>
  <r>
    <n v="55542"/>
    <x v="1"/>
    <n v="2"/>
    <x v="2"/>
    <n v="1"/>
    <n v="23"/>
    <s v="Credit Card"/>
    <s v="Male"/>
    <n v="3"/>
    <n v="4"/>
    <x v="2"/>
    <n v="3"/>
    <x v="0"/>
    <n v="3"/>
    <x v="1"/>
    <n v="15"/>
    <n v="1"/>
    <n v="2"/>
    <n v="5"/>
    <n v="146.44"/>
    <x v="0"/>
    <x v="1"/>
  </r>
  <r>
    <n v="55543"/>
    <x v="1"/>
    <n v="5"/>
    <x v="2"/>
    <n v="1"/>
    <n v="10"/>
    <s v="Credit Card"/>
    <s v="Male"/>
    <n v="3"/>
    <n v="4"/>
    <x v="2"/>
    <n v="5"/>
    <x v="2"/>
    <n v="3"/>
    <x v="0"/>
    <n v="14"/>
    <n v="3"/>
    <n v="3"/>
    <n v="4"/>
    <n v="155.65"/>
    <x v="0"/>
    <x v="0"/>
  </r>
  <r>
    <n v="55544"/>
    <x v="1"/>
    <n v="10"/>
    <x v="2"/>
    <n v="1"/>
    <n v="16"/>
    <s v="Debit Card"/>
    <s v="Male"/>
    <n v="4"/>
    <n v="2"/>
    <x v="2"/>
    <n v="4"/>
    <x v="2"/>
    <n v="3"/>
    <x v="1"/>
    <n v="23"/>
    <n v="2"/>
    <n v="2"/>
    <n v="3"/>
    <n v="153.1"/>
    <x v="1"/>
    <x v="0"/>
  </r>
  <r>
    <n v="55545"/>
    <x v="1"/>
    <n v="8"/>
    <x v="0"/>
    <n v="3"/>
    <n v="8"/>
    <s v="E wallet"/>
    <s v="Male"/>
    <n v="3"/>
    <n v="4"/>
    <x v="4"/>
    <n v="1"/>
    <x v="0"/>
    <n v="3"/>
    <x v="1"/>
    <n v="22"/>
    <n v="3"/>
    <n v="3"/>
    <n v="3"/>
    <n v="223.88"/>
    <x v="1"/>
    <x v="0"/>
  </r>
  <r>
    <n v="55546"/>
    <x v="1"/>
    <n v="8"/>
    <x v="0"/>
    <n v="3"/>
    <n v="20"/>
    <s v="Credit Card"/>
    <s v="Male"/>
    <n v="3"/>
    <n v="4"/>
    <x v="4"/>
    <n v="3"/>
    <x v="2"/>
    <n v="3"/>
    <x v="1"/>
    <n v="19"/>
    <n v="1"/>
    <n v="2"/>
    <n v="3"/>
    <n v="211.28"/>
    <x v="1"/>
    <x v="0"/>
  </r>
  <r>
    <n v="55547"/>
    <x v="1"/>
    <n v="1"/>
    <x v="0"/>
    <n v="1"/>
    <n v="8"/>
    <s v="Credit Card"/>
    <s v="Male"/>
    <n v="4"/>
    <n v="4"/>
    <x v="2"/>
    <n v="5"/>
    <x v="0"/>
    <n v="2"/>
    <x v="1"/>
    <n v="14"/>
    <n v="8"/>
    <n v="8"/>
    <n v="7"/>
    <n v="153.66999999999999"/>
    <x v="0"/>
    <x v="0"/>
  </r>
  <r>
    <n v="55548"/>
    <x v="1"/>
    <n v="3"/>
    <x v="0"/>
    <n v="1"/>
    <n v="8"/>
    <s v="Debit Card"/>
    <s v="Male"/>
    <n v="3"/>
    <n v="4"/>
    <x v="0"/>
    <n v="5"/>
    <x v="2"/>
    <n v="2"/>
    <x v="1"/>
    <n v="13"/>
    <n v="1"/>
    <n v="2"/>
    <n v="3"/>
    <n v="178.73"/>
    <x v="0"/>
    <x v="0"/>
  </r>
  <r>
    <n v="55549"/>
    <x v="1"/>
    <n v="6"/>
    <x v="2"/>
    <n v="1"/>
    <n v="22"/>
    <s v="Credit Card"/>
    <s v="Female"/>
    <n v="3"/>
    <n v="4"/>
    <x v="0"/>
    <n v="1"/>
    <x v="2"/>
    <n v="7"/>
    <x v="1"/>
    <n v="19"/>
    <n v="1"/>
    <n v="2"/>
    <n v="3"/>
    <n v="191.67"/>
    <x v="0"/>
    <x v="0"/>
  </r>
  <r>
    <n v="55550"/>
    <x v="1"/>
    <n v="5"/>
    <x v="2"/>
    <n v="1"/>
    <n v="8"/>
    <s v="Debit Card"/>
    <s v="Male"/>
    <n v="3"/>
    <n v="6"/>
    <x v="0"/>
    <n v="5"/>
    <x v="2"/>
    <n v="3"/>
    <x v="1"/>
    <n v="22"/>
    <n v="7"/>
    <n v="9"/>
    <n v="8"/>
    <n v="175.03"/>
    <x v="0"/>
    <x v="0"/>
  </r>
  <r>
    <n v="55551"/>
    <x v="0"/>
    <n v="1"/>
    <x v="1"/>
    <n v="1"/>
    <n v="24"/>
    <s v="COD"/>
    <s v="Male"/>
    <n v="3"/>
    <n v="5"/>
    <x v="2"/>
    <n v="1"/>
    <x v="2"/>
    <n v="7"/>
    <x v="1"/>
    <n v="13"/>
    <n v="2"/>
    <n v="2"/>
    <n v="4"/>
    <n v="148.66999999999999"/>
    <x v="0"/>
    <x v="1"/>
  </r>
  <r>
    <n v="55552"/>
    <x v="1"/>
    <n v="12"/>
    <x v="0"/>
    <n v="3"/>
    <n v="8"/>
    <s v="Debit Card"/>
    <s v="Male"/>
    <n v="3"/>
    <n v="5"/>
    <x v="2"/>
    <n v="5"/>
    <x v="0"/>
    <n v="6"/>
    <x v="1"/>
    <n v="15"/>
    <n v="2"/>
    <n v="2"/>
    <n v="1"/>
    <n v="153.58000000000001"/>
    <x v="1"/>
    <x v="0"/>
  </r>
  <r>
    <n v="55553"/>
    <x v="1"/>
    <n v="9"/>
    <x v="0"/>
    <n v="3"/>
    <n v="14"/>
    <s v="Debit Card"/>
    <s v="Female"/>
    <n v="3"/>
    <n v="4"/>
    <x v="0"/>
    <n v="1"/>
    <x v="2"/>
    <n v="3"/>
    <x v="0"/>
    <n v="12"/>
    <n v="2"/>
    <n v="2"/>
    <n v="10"/>
    <n v="177.04"/>
    <x v="1"/>
    <x v="0"/>
  </r>
  <r>
    <n v="55554"/>
    <x v="1"/>
    <n v="1"/>
    <x v="0"/>
    <n v="3"/>
    <n v="16"/>
    <s v="E wallet"/>
    <s v="Male"/>
    <n v="3"/>
    <n v="4"/>
    <x v="0"/>
    <n v="1"/>
    <x v="0"/>
    <n v="3"/>
    <x v="1"/>
    <n v="15"/>
    <n v="2"/>
    <n v="2"/>
    <n v="8"/>
    <n v="166.05"/>
    <x v="0"/>
    <x v="0"/>
  </r>
  <r>
    <n v="55555"/>
    <x v="1"/>
    <n v="6"/>
    <x v="0"/>
    <n v="1"/>
    <n v="12"/>
    <s v="Debit Card"/>
    <s v="Male"/>
    <n v="3"/>
    <n v="5"/>
    <x v="0"/>
    <n v="1"/>
    <x v="0"/>
    <n v="10"/>
    <x v="1"/>
    <n v="25"/>
    <n v="2"/>
    <n v="2"/>
    <n v="3"/>
    <n v="221.79"/>
    <x v="0"/>
    <x v="0"/>
  </r>
  <r>
    <n v="55556"/>
    <x v="0"/>
    <n v="1"/>
    <x v="2"/>
    <n v="3"/>
    <n v="33"/>
    <s v="E wallet"/>
    <s v="Male"/>
    <n v="4"/>
    <n v="4"/>
    <x v="0"/>
    <n v="1"/>
    <x v="2"/>
    <n v="3"/>
    <x v="0"/>
    <n v="12"/>
    <n v="1"/>
    <n v="2"/>
    <n v="9"/>
    <n v="181.17"/>
    <x v="0"/>
    <x v="0"/>
  </r>
  <r>
    <n v="55557"/>
    <x v="0"/>
    <n v="17"/>
    <x v="0"/>
    <n v="3"/>
    <n v="31"/>
    <s v="Debit Card"/>
    <s v="Male"/>
    <n v="4"/>
    <n v="4"/>
    <x v="4"/>
    <n v="5"/>
    <x v="0"/>
    <n v="8"/>
    <x v="0"/>
    <n v="14"/>
    <n v="1"/>
    <n v="3"/>
    <n v="3"/>
    <n v="229.48"/>
    <x v="2"/>
    <x v="0"/>
  </r>
  <r>
    <n v="55558"/>
    <x v="1"/>
    <n v="28"/>
    <x v="0"/>
    <n v="1"/>
    <n v="16"/>
    <s v="Debit Card"/>
    <s v="Female"/>
    <n v="4"/>
    <n v="4"/>
    <x v="0"/>
    <n v="3"/>
    <x v="2"/>
    <n v="5"/>
    <x v="1"/>
    <n v="12"/>
    <n v="2"/>
    <n v="3"/>
    <n v="4"/>
    <n v="153.97"/>
    <x v="3"/>
    <x v="0"/>
  </r>
  <r>
    <n v="55559"/>
    <x v="1"/>
    <n v="7"/>
    <x v="2"/>
    <n v="1"/>
    <n v="14"/>
    <s v="Debit Card"/>
    <s v="Male"/>
    <n v="3"/>
    <n v="4"/>
    <x v="0"/>
    <n v="3"/>
    <x v="2"/>
    <n v="3"/>
    <x v="1"/>
    <n v="21"/>
    <n v="1"/>
    <n v="3"/>
    <n v="9"/>
    <n v="184.68"/>
    <x v="1"/>
    <x v="0"/>
  </r>
  <r>
    <n v="55560"/>
    <x v="1"/>
    <n v="17"/>
    <x v="0"/>
    <n v="1"/>
    <n v="18"/>
    <s v="Debit Card"/>
    <s v="Male"/>
    <n v="2"/>
    <n v="4"/>
    <x v="4"/>
    <n v="3"/>
    <x v="2"/>
    <n v="3"/>
    <x v="1"/>
    <n v="18"/>
    <n v="2"/>
    <n v="2"/>
    <n v="10"/>
    <n v="200.1"/>
    <x v="2"/>
    <x v="0"/>
  </r>
  <r>
    <n v="55561"/>
    <x v="1"/>
    <n v="12"/>
    <x v="2"/>
    <n v="2"/>
    <n v="8"/>
    <s v="UPI"/>
    <s v="Male"/>
    <n v="3"/>
    <n v="4"/>
    <x v="2"/>
    <n v="4"/>
    <x v="2"/>
    <n v="2"/>
    <x v="0"/>
    <n v="12"/>
    <n v="1"/>
    <n v="2"/>
    <n v="3"/>
    <n v="154.91"/>
    <x v="1"/>
    <x v="0"/>
  </r>
  <r>
    <n v="55562"/>
    <x v="1"/>
    <n v="29"/>
    <x v="0"/>
    <n v="2"/>
    <n v="33"/>
    <s v="UPI"/>
    <s v="Male"/>
    <n v="4"/>
    <n v="2"/>
    <x v="3"/>
    <n v="4"/>
    <x v="2"/>
    <n v="6"/>
    <x v="0"/>
    <n v="15"/>
    <n v="2"/>
    <n v="2"/>
    <n v="5"/>
    <n v="321.36"/>
    <x v="3"/>
    <x v="2"/>
  </r>
  <r>
    <n v="55563"/>
    <x v="1"/>
    <n v="5"/>
    <x v="1"/>
    <n v="1"/>
    <n v="9"/>
    <s v="Credit Card"/>
    <s v="Female"/>
    <n v="3"/>
    <n v="6"/>
    <x v="2"/>
    <n v="1"/>
    <x v="2"/>
    <n v="3"/>
    <x v="0"/>
    <n v="12"/>
    <n v="1"/>
    <n v="2"/>
    <n v="1"/>
    <n v="136.29"/>
    <x v="0"/>
    <x v="1"/>
  </r>
  <r>
    <n v="55564"/>
    <x v="1"/>
    <n v="13"/>
    <x v="0"/>
    <n v="3"/>
    <n v="22"/>
    <s v="E wallet"/>
    <s v="Male"/>
    <n v="4"/>
    <n v="4"/>
    <x v="5"/>
    <n v="5"/>
    <x v="0"/>
    <n v="2"/>
    <x v="1"/>
    <n v="13"/>
    <n v="5"/>
    <n v="2"/>
    <n v="11"/>
    <n v="258.41000000000003"/>
    <x v="2"/>
    <x v="2"/>
  </r>
  <r>
    <n v="55565"/>
    <x v="1"/>
    <n v="16"/>
    <x v="2"/>
    <n v="1"/>
    <n v="30"/>
    <s v="Debit Card"/>
    <s v="Male"/>
    <n v="3"/>
    <n v="5"/>
    <x v="0"/>
    <n v="3"/>
    <x v="0"/>
    <n v="3"/>
    <x v="1"/>
    <n v="13"/>
    <n v="4"/>
    <n v="4"/>
    <n v="8"/>
    <n v="168.32"/>
    <x v="2"/>
    <x v="0"/>
  </r>
  <r>
    <n v="55566"/>
    <x v="1"/>
    <n v="5"/>
    <x v="2"/>
    <n v="1"/>
    <n v="17"/>
    <s v="Credit Card"/>
    <s v="Female"/>
    <n v="3"/>
    <n v="4"/>
    <x v="4"/>
    <n v="3"/>
    <x v="2"/>
    <n v="6"/>
    <x v="1"/>
    <n v="21"/>
    <n v="4"/>
    <n v="2"/>
    <n v="9"/>
    <n v="235.31"/>
    <x v="0"/>
    <x v="0"/>
  </r>
  <r>
    <n v="55567"/>
    <x v="1"/>
    <n v="28"/>
    <x v="0"/>
    <n v="1"/>
    <n v="17"/>
    <s v="Credit Card"/>
    <s v="Female"/>
    <n v="4"/>
    <n v="4"/>
    <x v="0"/>
    <n v="5"/>
    <x v="0"/>
    <n v="8"/>
    <x v="0"/>
    <n v="20"/>
    <n v="1"/>
    <n v="2"/>
    <n v="5"/>
    <n v="169.4"/>
    <x v="3"/>
    <x v="0"/>
  </r>
  <r>
    <n v="55568"/>
    <x v="1"/>
    <n v="1"/>
    <x v="0"/>
    <n v="1"/>
    <n v="8"/>
    <s v="Debit Card"/>
    <s v="Male"/>
    <n v="3"/>
    <n v="5"/>
    <x v="0"/>
    <n v="3"/>
    <x v="0"/>
    <n v="3"/>
    <x v="1"/>
    <n v="13"/>
    <n v="2"/>
    <n v="2"/>
    <n v="3"/>
    <n v="171.17"/>
    <x v="0"/>
    <x v="0"/>
  </r>
  <r>
    <n v="55569"/>
    <x v="1"/>
    <n v="1"/>
    <x v="0"/>
    <n v="1"/>
    <n v="19"/>
    <s v="UPI"/>
    <s v="Male"/>
    <n v="4"/>
    <n v="4"/>
    <x v="2"/>
    <n v="1"/>
    <x v="0"/>
    <n v="3"/>
    <x v="1"/>
    <n v="14"/>
    <n v="2"/>
    <n v="2"/>
    <n v="5"/>
    <n v="151.47"/>
    <x v="0"/>
    <x v="0"/>
  </r>
  <r>
    <n v="55570"/>
    <x v="1"/>
    <n v="14"/>
    <x v="2"/>
    <n v="1"/>
    <n v="18"/>
    <s v="COD"/>
    <s v="Female"/>
    <n v="4"/>
    <n v="4"/>
    <x v="0"/>
    <n v="3"/>
    <x v="2"/>
    <n v="3"/>
    <x v="1"/>
    <n v="12"/>
    <n v="8"/>
    <n v="10"/>
    <n v="5"/>
    <n v="188.23"/>
    <x v="2"/>
    <x v="0"/>
  </r>
  <r>
    <n v="55571"/>
    <x v="1"/>
    <n v="14"/>
    <x v="0"/>
    <n v="3"/>
    <n v="9"/>
    <s v="E wallet"/>
    <s v="Female"/>
    <n v="4"/>
    <n v="4"/>
    <x v="0"/>
    <n v="4"/>
    <x v="2"/>
    <n v="5"/>
    <x v="1"/>
    <n v="15"/>
    <n v="2"/>
    <n v="6"/>
    <n v="11"/>
    <n v="181.77"/>
    <x v="2"/>
    <x v="0"/>
  </r>
  <r>
    <n v="55572"/>
    <x v="1"/>
    <n v="1"/>
    <x v="1"/>
    <n v="2"/>
    <n v="9"/>
    <s v="UPI"/>
    <s v="Female"/>
    <n v="3"/>
    <n v="4"/>
    <x v="2"/>
    <n v="4"/>
    <x v="2"/>
    <n v="6"/>
    <x v="1"/>
    <n v="15"/>
    <n v="1"/>
    <n v="2"/>
    <n v="3"/>
    <n v="146.87"/>
    <x v="0"/>
    <x v="1"/>
  </r>
  <r>
    <n v="55573"/>
    <x v="1"/>
    <n v="4"/>
    <x v="0"/>
    <n v="1"/>
    <n v="8"/>
    <s v="Credit Card"/>
    <s v="Male"/>
    <n v="4"/>
    <n v="4"/>
    <x v="2"/>
    <n v="4"/>
    <x v="2"/>
    <n v="3"/>
    <x v="1"/>
    <n v="14"/>
    <n v="2"/>
    <n v="2"/>
    <n v="8"/>
    <n v="162.47999999999999"/>
    <x v="0"/>
    <x v="0"/>
  </r>
  <r>
    <n v="55574"/>
    <x v="1"/>
    <n v="1"/>
    <x v="0"/>
    <n v="1"/>
    <n v="9"/>
    <s v="UPI"/>
    <s v="Male"/>
    <n v="3"/>
    <n v="4"/>
    <x v="2"/>
    <n v="3"/>
    <x v="2"/>
    <n v="8"/>
    <x v="0"/>
    <n v="20"/>
    <n v="1"/>
    <n v="2"/>
    <n v="3"/>
    <n v="164.77"/>
    <x v="0"/>
    <x v="0"/>
  </r>
  <r>
    <n v="55575"/>
    <x v="1"/>
    <n v="21"/>
    <x v="0"/>
    <n v="1"/>
    <n v="32"/>
    <s v="Credit Card"/>
    <s v="Male"/>
    <n v="3"/>
    <n v="4"/>
    <x v="4"/>
    <n v="3"/>
    <x v="0"/>
    <n v="4"/>
    <x v="1"/>
    <n v="24"/>
    <n v="10"/>
    <n v="13"/>
    <n v="3"/>
    <n v="211.33"/>
    <x v="2"/>
    <x v="0"/>
  </r>
  <r>
    <n v="55576"/>
    <x v="1"/>
    <n v="7"/>
    <x v="2"/>
    <n v="1"/>
    <n v="8"/>
    <s v="Credit Card"/>
    <s v="Male"/>
    <n v="3"/>
    <n v="5"/>
    <x v="2"/>
    <n v="3"/>
    <x v="2"/>
    <n v="3"/>
    <x v="1"/>
    <n v="13"/>
    <n v="1"/>
    <n v="2"/>
    <n v="1"/>
    <n v="145.08000000000001"/>
    <x v="1"/>
    <x v="1"/>
  </r>
  <r>
    <n v="55577"/>
    <x v="1"/>
    <n v="12"/>
    <x v="0"/>
    <n v="3"/>
    <n v="8"/>
    <s v="Debit Card"/>
    <s v="Male"/>
    <n v="3"/>
    <n v="4"/>
    <x v="0"/>
    <n v="4"/>
    <x v="2"/>
    <n v="2"/>
    <x v="1"/>
    <n v="16"/>
    <n v="2"/>
    <n v="6"/>
    <n v="9"/>
    <n v="169.4"/>
    <x v="1"/>
    <x v="0"/>
  </r>
  <r>
    <n v="55578"/>
    <x v="1"/>
    <n v="5"/>
    <x v="0"/>
    <n v="3"/>
    <n v="9"/>
    <s v="Debit Card"/>
    <s v="Male"/>
    <n v="3"/>
    <n v="4"/>
    <x v="2"/>
    <n v="3"/>
    <x v="2"/>
    <n v="2"/>
    <x v="1"/>
    <n v="20"/>
    <n v="1"/>
    <n v="2"/>
    <n v="3"/>
    <n v="155.66999999999999"/>
    <x v="0"/>
    <x v="0"/>
  </r>
  <r>
    <n v="55579"/>
    <x v="1"/>
    <n v="12"/>
    <x v="2"/>
    <n v="1"/>
    <n v="13"/>
    <s v="Debit Card"/>
    <s v="Male"/>
    <n v="4"/>
    <n v="5"/>
    <x v="0"/>
    <n v="3"/>
    <x v="2"/>
    <n v="4"/>
    <x v="1"/>
    <n v="12"/>
    <n v="3"/>
    <n v="8"/>
    <n v="8"/>
    <n v="178.21"/>
    <x v="1"/>
    <x v="0"/>
  </r>
  <r>
    <n v="55580"/>
    <x v="1"/>
    <n v="16"/>
    <x v="0"/>
    <n v="1"/>
    <n v="25"/>
    <s v="Debit Card"/>
    <s v="Male"/>
    <n v="3"/>
    <n v="4"/>
    <x v="0"/>
    <n v="5"/>
    <x v="2"/>
    <n v="8"/>
    <x v="0"/>
    <n v="18"/>
    <n v="2"/>
    <n v="2"/>
    <n v="3"/>
    <n v="179.1"/>
    <x v="2"/>
    <x v="0"/>
  </r>
  <r>
    <n v="55581"/>
    <x v="1"/>
    <n v="15"/>
    <x v="0"/>
    <n v="1"/>
    <n v="8"/>
    <s v="Debit Card"/>
    <s v="Male"/>
    <n v="4"/>
    <n v="4"/>
    <x v="2"/>
    <n v="1"/>
    <x v="2"/>
    <n v="5"/>
    <x v="1"/>
    <n v="23"/>
    <n v="1"/>
    <n v="2"/>
    <n v="1"/>
    <n v="152.82"/>
    <x v="2"/>
    <x v="0"/>
  </r>
  <r>
    <n v="55582"/>
    <x v="1"/>
    <n v="21"/>
    <x v="2"/>
    <n v="1"/>
    <n v="8"/>
    <s v="Credit Card"/>
    <s v="Female"/>
    <n v="4"/>
    <n v="4"/>
    <x v="4"/>
    <n v="4"/>
    <x v="2"/>
    <n v="2"/>
    <x v="1"/>
    <n v="19"/>
    <n v="1"/>
    <n v="2"/>
    <n v="13"/>
    <n v="244.57"/>
    <x v="2"/>
    <x v="0"/>
  </r>
  <r>
    <n v="55583"/>
    <x v="1"/>
    <n v="9"/>
    <x v="0"/>
    <n v="1"/>
    <n v="18"/>
    <s v="Credit Card"/>
    <s v="Male"/>
    <n v="3"/>
    <n v="4"/>
    <x v="2"/>
    <n v="3"/>
    <x v="2"/>
    <n v="9"/>
    <x v="0"/>
    <n v="12"/>
    <n v="3"/>
    <n v="3"/>
    <n v="3"/>
    <n v="151.6"/>
    <x v="1"/>
    <x v="0"/>
  </r>
  <r>
    <n v="55584"/>
    <x v="1"/>
    <n v="1"/>
    <x v="0"/>
    <n v="1"/>
    <n v="8"/>
    <s v="Debit Card"/>
    <s v="Male"/>
    <n v="4"/>
    <n v="4"/>
    <x v="2"/>
    <n v="3"/>
    <x v="0"/>
    <n v="2"/>
    <x v="1"/>
    <n v="13"/>
    <n v="2"/>
    <n v="2"/>
    <n v="3"/>
    <n v="158.75"/>
    <x v="0"/>
    <x v="0"/>
  </r>
  <r>
    <n v="55585"/>
    <x v="1"/>
    <n v="9"/>
    <x v="0"/>
    <n v="1"/>
    <n v="16"/>
    <s v="Credit Card"/>
    <s v="Male"/>
    <n v="3"/>
    <n v="4"/>
    <x v="0"/>
    <n v="3"/>
    <x v="0"/>
    <n v="3"/>
    <x v="1"/>
    <n v="20"/>
    <n v="1"/>
    <n v="2"/>
    <n v="9"/>
    <n v="175.98"/>
    <x v="1"/>
    <x v="0"/>
  </r>
  <r>
    <n v="55586"/>
    <x v="1"/>
    <n v="7"/>
    <x v="0"/>
    <n v="1"/>
    <n v="22"/>
    <s v="Credit Card"/>
    <s v="Female"/>
    <n v="4"/>
    <n v="4"/>
    <x v="0"/>
    <n v="1"/>
    <x v="2"/>
    <n v="2"/>
    <x v="0"/>
    <n v="14"/>
    <n v="7"/>
    <n v="9"/>
    <n v="2"/>
    <n v="173.78"/>
    <x v="1"/>
    <x v="0"/>
  </r>
  <r>
    <n v="55587"/>
    <x v="1"/>
    <n v="6"/>
    <x v="0"/>
    <n v="1"/>
    <n v="36"/>
    <s v="Debit Card"/>
    <s v="Female"/>
    <n v="3"/>
    <n v="5"/>
    <x v="2"/>
    <n v="4"/>
    <x v="0"/>
    <n v="3"/>
    <x v="1"/>
    <n v="14"/>
    <n v="1"/>
    <n v="5"/>
    <n v="2"/>
    <n v="153.37"/>
    <x v="0"/>
    <x v="0"/>
  </r>
  <r>
    <n v="55588"/>
    <x v="1"/>
    <n v="14"/>
    <x v="1"/>
    <n v="1"/>
    <n v="8"/>
    <s v="Debit Card"/>
    <s v="Male"/>
    <n v="3"/>
    <n v="4"/>
    <x v="2"/>
    <n v="1"/>
    <x v="2"/>
    <n v="10"/>
    <x v="1"/>
    <n v="20"/>
    <n v="2"/>
    <n v="2"/>
    <n v="1"/>
    <n v="149.06"/>
    <x v="2"/>
    <x v="1"/>
  </r>
  <r>
    <n v="55589"/>
    <x v="1"/>
    <n v="6"/>
    <x v="1"/>
    <n v="3"/>
    <n v="8"/>
    <s v="Credit Card"/>
    <s v="Male"/>
    <n v="4"/>
    <n v="5"/>
    <x v="2"/>
    <n v="4"/>
    <x v="2"/>
    <n v="2"/>
    <x v="1"/>
    <n v="15"/>
    <n v="3"/>
    <n v="3"/>
    <n v="3"/>
    <n v="147.69"/>
    <x v="0"/>
    <x v="1"/>
  </r>
  <r>
    <n v="55590"/>
    <x v="1"/>
    <n v="13"/>
    <x v="0"/>
    <n v="1"/>
    <n v="31"/>
    <s v="Debit Card"/>
    <s v="Male"/>
    <n v="3"/>
    <n v="4"/>
    <x v="0"/>
    <n v="1"/>
    <x v="0"/>
    <n v="9"/>
    <x v="1"/>
    <n v="14"/>
    <n v="1"/>
    <n v="2"/>
    <n v="8"/>
    <n v="166.08"/>
    <x v="2"/>
    <x v="0"/>
  </r>
  <r>
    <n v="55591"/>
    <x v="1"/>
    <n v="12"/>
    <x v="0"/>
    <n v="1"/>
    <n v="17"/>
    <s v="Credit Card"/>
    <s v="Female"/>
    <n v="4"/>
    <n v="6"/>
    <x v="4"/>
    <n v="3"/>
    <x v="2"/>
    <n v="5"/>
    <x v="1"/>
    <n v="13"/>
    <n v="1"/>
    <n v="2"/>
    <n v="12"/>
    <n v="257.06"/>
    <x v="1"/>
    <x v="2"/>
  </r>
  <r>
    <n v="55592"/>
    <x v="1"/>
    <n v="6"/>
    <x v="0"/>
    <n v="3"/>
    <n v="8"/>
    <s v="E wallet"/>
    <s v="Female"/>
    <n v="3"/>
    <n v="4"/>
    <x v="4"/>
    <n v="1"/>
    <x v="2"/>
    <n v="3"/>
    <x v="1"/>
    <n v="20"/>
    <n v="1"/>
    <n v="6"/>
    <n v="3"/>
    <n v="229.22"/>
    <x v="0"/>
    <x v="0"/>
  </r>
  <r>
    <n v="55593"/>
    <x v="1"/>
    <n v="11"/>
    <x v="0"/>
    <n v="1"/>
    <n v="17"/>
    <s v="Debit Card"/>
    <s v="Female"/>
    <n v="3"/>
    <n v="2"/>
    <x v="4"/>
    <n v="1"/>
    <x v="2"/>
    <n v="3"/>
    <x v="0"/>
    <n v="26"/>
    <n v="1"/>
    <n v="7"/>
    <n v="9"/>
    <n v="262.44"/>
    <x v="1"/>
    <x v="2"/>
  </r>
  <r>
    <n v="55594"/>
    <x v="1"/>
    <n v="1"/>
    <x v="0"/>
    <n v="3"/>
    <n v="15"/>
    <s v="UPI"/>
    <s v="Female"/>
    <n v="3"/>
    <n v="4"/>
    <x v="0"/>
    <n v="3"/>
    <x v="2"/>
    <n v="2"/>
    <x v="0"/>
    <n v="23"/>
    <n v="1"/>
    <n v="2"/>
    <n v="5"/>
    <n v="174.07"/>
    <x v="0"/>
    <x v="0"/>
  </r>
  <r>
    <n v="55595"/>
    <x v="1"/>
    <n v="26"/>
    <x v="2"/>
    <n v="3"/>
    <n v="36"/>
    <s v="Debit Card"/>
    <s v="Male"/>
    <n v="3"/>
    <n v="4"/>
    <x v="2"/>
    <n v="1"/>
    <x v="2"/>
    <n v="4"/>
    <x v="1"/>
    <n v="16"/>
    <n v="2"/>
    <n v="2"/>
    <n v="1"/>
    <n v="159.82"/>
    <x v="3"/>
    <x v="0"/>
  </r>
  <r>
    <n v="55596"/>
    <x v="1"/>
    <n v="18"/>
    <x v="1"/>
    <n v="1"/>
    <n v="8"/>
    <s v="Credit Card"/>
    <s v="Male"/>
    <n v="3"/>
    <n v="4"/>
    <x v="2"/>
    <n v="1"/>
    <x v="0"/>
    <n v="8"/>
    <x v="0"/>
    <n v="13"/>
    <n v="2"/>
    <n v="2"/>
    <n v="3"/>
    <n v="149.36000000000001"/>
    <x v="2"/>
    <x v="1"/>
  </r>
  <r>
    <n v="55597"/>
    <x v="1"/>
    <n v="1"/>
    <x v="1"/>
    <n v="3"/>
    <n v="12"/>
    <s v="Credit Card"/>
    <s v="Male"/>
    <n v="3"/>
    <n v="4"/>
    <x v="2"/>
    <n v="5"/>
    <x v="0"/>
    <n v="3"/>
    <x v="0"/>
    <n v="12"/>
    <n v="2"/>
    <n v="2"/>
    <n v="3"/>
    <n v="148.80000000000001"/>
    <x v="0"/>
    <x v="1"/>
  </r>
  <r>
    <n v="55598"/>
    <x v="1"/>
    <n v="13"/>
    <x v="2"/>
    <n v="1"/>
    <n v="16"/>
    <s v="Debit Card"/>
    <s v="Male"/>
    <n v="3"/>
    <n v="4"/>
    <x v="3"/>
    <n v="1"/>
    <x v="0"/>
    <n v="4"/>
    <x v="1"/>
    <n v="15"/>
    <n v="2"/>
    <n v="2"/>
    <n v="4"/>
    <n v="319.31"/>
    <x v="2"/>
    <x v="2"/>
  </r>
  <r>
    <n v="55599"/>
    <x v="0"/>
    <n v="1"/>
    <x v="2"/>
    <n v="3"/>
    <n v="16"/>
    <s v="E wallet"/>
    <s v="Male"/>
    <n v="3"/>
    <n v="4"/>
    <x v="2"/>
    <n v="5"/>
    <x v="2"/>
    <n v="3"/>
    <x v="1"/>
    <n v="20"/>
    <n v="2"/>
    <n v="2"/>
    <n v="1"/>
    <n v="142.9"/>
    <x v="0"/>
    <x v="1"/>
  </r>
  <r>
    <n v="55600"/>
    <x v="1"/>
    <n v="10"/>
    <x v="0"/>
    <n v="3"/>
    <n v="10"/>
    <s v="Credit Card"/>
    <s v="Female"/>
    <n v="4"/>
    <n v="5"/>
    <x v="4"/>
    <n v="1"/>
    <x v="2"/>
    <n v="2"/>
    <x v="1"/>
    <n v="20"/>
    <n v="1"/>
    <n v="4"/>
    <n v="5"/>
    <n v="201.44"/>
    <x v="1"/>
    <x v="0"/>
  </r>
  <r>
    <n v="55601"/>
    <x v="1"/>
    <n v="10"/>
    <x v="2"/>
    <n v="1"/>
    <n v="11"/>
    <s v="Debit Card"/>
    <s v="Female"/>
    <n v="4"/>
    <n v="4"/>
    <x v="0"/>
    <n v="4"/>
    <x v="2"/>
    <n v="9"/>
    <x v="1"/>
    <n v="14"/>
    <n v="1"/>
    <n v="2"/>
    <n v="3"/>
    <n v="176.31"/>
    <x v="1"/>
    <x v="0"/>
  </r>
  <r>
    <n v="55602"/>
    <x v="1"/>
    <n v="30"/>
    <x v="2"/>
    <n v="1"/>
    <n v="8"/>
    <s v="Debit Card"/>
    <s v="Male"/>
    <n v="3"/>
    <n v="4"/>
    <x v="0"/>
    <n v="3"/>
    <x v="2"/>
    <n v="3"/>
    <x v="1"/>
    <n v="22"/>
    <n v="1"/>
    <n v="2"/>
    <n v="10"/>
    <n v="188.06"/>
    <x v="3"/>
    <x v="0"/>
  </r>
  <r>
    <n v="55603"/>
    <x v="0"/>
    <n v="1"/>
    <x v="0"/>
    <n v="1"/>
    <n v="8"/>
    <s v="Credit Card"/>
    <s v="Male"/>
    <n v="3"/>
    <n v="4"/>
    <x v="2"/>
    <n v="1"/>
    <x v="2"/>
    <n v="11"/>
    <x v="0"/>
    <n v="15"/>
    <n v="3"/>
    <n v="3"/>
    <n v="3"/>
    <n v="172.87"/>
    <x v="0"/>
    <x v="0"/>
  </r>
  <r>
    <n v="55604"/>
    <x v="1"/>
    <n v="16"/>
    <x v="0"/>
    <n v="1"/>
    <n v="9"/>
    <s v="Debit Card"/>
    <s v="Male"/>
    <n v="3"/>
    <n v="4"/>
    <x v="3"/>
    <n v="3"/>
    <x v="2"/>
    <n v="7"/>
    <x v="1"/>
    <n v="15"/>
    <n v="1"/>
    <n v="5"/>
    <n v="15"/>
    <n v="313.8"/>
    <x v="2"/>
    <x v="2"/>
  </r>
  <r>
    <n v="55605"/>
    <x v="0"/>
    <n v="20"/>
    <x v="1"/>
    <n v="1"/>
    <n v="14"/>
    <s v="COD"/>
    <s v="Male"/>
    <n v="4"/>
    <n v="4"/>
    <x v="2"/>
    <n v="3"/>
    <x v="2"/>
    <n v="10"/>
    <x v="1"/>
    <n v="12"/>
    <n v="7"/>
    <n v="10"/>
    <n v="9"/>
    <n v="148.38999999999999"/>
    <x v="2"/>
    <x v="1"/>
  </r>
  <r>
    <n v="55606"/>
    <x v="1"/>
    <n v="15"/>
    <x v="0"/>
    <n v="1"/>
    <n v="35"/>
    <s v="Debit Card"/>
    <s v="Female"/>
    <n v="3"/>
    <n v="5"/>
    <x v="5"/>
    <n v="4"/>
    <x v="2"/>
    <n v="2"/>
    <x v="1"/>
    <n v="24"/>
    <n v="2"/>
    <n v="2"/>
    <n v="11"/>
    <n v="260.7"/>
    <x v="2"/>
    <x v="2"/>
  </r>
  <r>
    <n v="55607"/>
    <x v="1"/>
    <n v="8"/>
    <x v="0"/>
    <n v="3"/>
    <n v="35"/>
    <s v="E wallet"/>
    <s v="Female"/>
    <n v="4"/>
    <n v="5"/>
    <x v="0"/>
    <n v="3"/>
    <x v="2"/>
    <n v="3"/>
    <x v="1"/>
    <n v="22"/>
    <n v="2"/>
    <n v="2"/>
    <n v="8"/>
    <n v="192.12"/>
    <x v="1"/>
    <x v="0"/>
  </r>
  <r>
    <n v="55608"/>
    <x v="1"/>
    <n v="10"/>
    <x v="2"/>
    <n v="3"/>
    <n v="22"/>
    <s v="E wallet"/>
    <s v="Male"/>
    <n v="3"/>
    <n v="6"/>
    <x v="0"/>
    <n v="1"/>
    <x v="2"/>
    <n v="3"/>
    <x v="1"/>
    <n v="25"/>
    <n v="6"/>
    <n v="12"/>
    <n v="12"/>
    <n v="179.06"/>
    <x v="1"/>
    <x v="0"/>
  </r>
  <r>
    <n v="55609"/>
    <x v="1"/>
    <n v="15"/>
    <x v="0"/>
    <n v="3"/>
    <n v="10"/>
    <s v="Debit Card"/>
    <s v="Male"/>
    <n v="3"/>
    <n v="5"/>
    <x v="0"/>
    <n v="4"/>
    <x v="2"/>
    <n v="4"/>
    <x v="1"/>
    <n v="12"/>
    <n v="2"/>
    <n v="2"/>
    <n v="3"/>
    <n v="214.38"/>
    <x v="2"/>
    <x v="0"/>
  </r>
  <r>
    <n v="55610"/>
    <x v="1"/>
    <n v="6"/>
    <x v="1"/>
    <n v="1"/>
    <n v="9"/>
    <s v="COD"/>
    <s v="Male"/>
    <n v="4"/>
    <n v="4"/>
    <x v="2"/>
    <n v="5"/>
    <x v="0"/>
    <n v="3"/>
    <x v="1"/>
    <n v="15"/>
    <n v="1"/>
    <n v="2"/>
    <n v="3"/>
    <n v="149.38999999999999"/>
    <x v="0"/>
    <x v="1"/>
  </r>
  <r>
    <n v="55611"/>
    <x v="1"/>
    <n v="9"/>
    <x v="0"/>
    <n v="2"/>
    <n v="33"/>
    <s v="Debit Card"/>
    <s v="Female"/>
    <n v="3"/>
    <n v="4"/>
    <x v="4"/>
    <n v="1"/>
    <x v="0"/>
    <n v="3"/>
    <x v="0"/>
    <n v="17"/>
    <n v="2"/>
    <n v="2"/>
    <n v="3"/>
    <n v="213.37"/>
    <x v="1"/>
    <x v="0"/>
  </r>
  <r>
    <n v="55612"/>
    <x v="1"/>
    <n v="12"/>
    <x v="0"/>
    <n v="3"/>
    <n v="17"/>
    <s v="Debit Card"/>
    <s v="Female"/>
    <n v="4"/>
    <n v="4"/>
    <x v="0"/>
    <n v="1"/>
    <x v="2"/>
    <n v="3"/>
    <x v="1"/>
    <n v="12"/>
    <n v="1"/>
    <n v="2"/>
    <n v="10"/>
    <n v="178.43"/>
    <x v="1"/>
    <x v="0"/>
  </r>
  <r>
    <n v="55613"/>
    <x v="0"/>
    <n v="14"/>
    <x v="2"/>
    <n v="3"/>
    <n v="8"/>
    <s v="Debit Card"/>
    <s v="Male"/>
    <n v="4"/>
    <n v="4"/>
    <x v="0"/>
    <n v="3"/>
    <x v="2"/>
    <n v="9"/>
    <x v="1"/>
    <n v="13"/>
    <n v="2"/>
    <n v="2"/>
    <n v="2"/>
    <n v="192.28"/>
    <x v="2"/>
    <x v="0"/>
  </r>
  <r>
    <n v="55614"/>
    <x v="1"/>
    <n v="10"/>
    <x v="0"/>
    <n v="3"/>
    <n v="18"/>
    <s v="E wallet"/>
    <s v="Female"/>
    <n v="4"/>
    <n v="5"/>
    <x v="0"/>
    <n v="1"/>
    <x v="2"/>
    <n v="6"/>
    <x v="1"/>
    <n v="14"/>
    <n v="2"/>
    <n v="2"/>
    <n v="1"/>
    <n v="191.52"/>
    <x v="1"/>
    <x v="0"/>
  </r>
  <r>
    <n v="55615"/>
    <x v="1"/>
    <n v="19"/>
    <x v="0"/>
    <n v="3"/>
    <n v="27"/>
    <s v="Debit Card"/>
    <s v="Female"/>
    <n v="3"/>
    <n v="4"/>
    <x v="0"/>
    <n v="3"/>
    <x v="0"/>
    <n v="10"/>
    <x v="1"/>
    <n v="16"/>
    <n v="1"/>
    <n v="2"/>
    <n v="2"/>
    <n v="173.5"/>
    <x v="2"/>
    <x v="0"/>
  </r>
  <r>
    <n v="55616"/>
    <x v="1"/>
    <n v="14"/>
    <x v="0"/>
    <n v="1"/>
    <n v="9"/>
    <s v="Debit Card"/>
    <s v="Male"/>
    <n v="1"/>
    <n v="5"/>
    <x v="2"/>
    <n v="3"/>
    <x v="0"/>
    <n v="4"/>
    <x v="1"/>
    <n v="15"/>
    <n v="1"/>
    <n v="3"/>
    <n v="3"/>
    <n v="153.09"/>
    <x v="2"/>
    <x v="0"/>
  </r>
  <r>
    <n v="55617"/>
    <x v="1"/>
    <n v="9"/>
    <x v="2"/>
    <n v="1"/>
    <n v="25"/>
    <s v="Debit Card"/>
    <s v="Male"/>
    <n v="4"/>
    <n v="4"/>
    <x v="0"/>
    <n v="3"/>
    <x v="2"/>
    <n v="3"/>
    <x v="0"/>
    <n v="15"/>
    <n v="1"/>
    <n v="2"/>
    <n v="3"/>
    <n v="181.89"/>
    <x v="1"/>
    <x v="0"/>
  </r>
  <r>
    <n v="55618"/>
    <x v="1"/>
    <n v="14"/>
    <x v="1"/>
    <n v="1"/>
    <n v="9"/>
    <s v="Credit Card"/>
    <s v="Female"/>
    <n v="4"/>
    <n v="4"/>
    <x v="2"/>
    <n v="3"/>
    <x v="2"/>
    <n v="4"/>
    <x v="1"/>
    <n v="15"/>
    <n v="1"/>
    <n v="2"/>
    <n v="3"/>
    <n v="145.01"/>
    <x v="2"/>
    <x v="1"/>
  </r>
  <r>
    <n v="55619"/>
    <x v="1"/>
    <n v="9"/>
    <x v="0"/>
    <n v="1"/>
    <n v="8"/>
    <s v="Debit Card"/>
    <s v="Female"/>
    <n v="4"/>
    <n v="6"/>
    <x v="2"/>
    <n v="1"/>
    <x v="2"/>
    <n v="3"/>
    <x v="1"/>
    <n v="13"/>
    <n v="2"/>
    <n v="2"/>
    <n v="2"/>
    <n v="154.77000000000001"/>
    <x v="1"/>
    <x v="0"/>
  </r>
  <r>
    <n v="55620"/>
    <x v="1"/>
    <n v="3"/>
    <x v="0"/>
    <n v="1"/>
    <n v="20"/>
    <s v="UPI"/>
    <s v="Male"/>
    <n v="3"/>
    <n v="5"/>
    <x v="0"/>
    <n v="4"/>
    <x v="2"/>
    <n v="6"/>
    <x v="0"/>
    <n v="14"/>
    <n v="1"/>
    <n v="2"/>
    <n v="4"/>
    <n v="165.25"/>
    <x v="0"/>
    <x v="0"/>
  </r>
  <r>
    <n v="55621"/>
    <x v="1"/>
    <n v="3"/>
    <x v="0"/>
    <n v="1"/>
    <n v="35"/>
    <s v="Credit Card"/>
    <s v="Female"/>
    <n v="4"/>
    <n v="5"/>
    <x v="2"/>
    <n v="5"/>
    <x v="0"/>
    <n v="3"/>
    <x v="1"/>
    <n v="15"/>
    <n v="1"/>
    <n v="2"/>
    <n v="5"/>
    <n v="162.85"/>
    <x v="0"/>
    <x v="0"/>
  </r>
  <r>
    <n v="55622"/>
    <x v="0"/>
    <n v="14"/>
    <x v="0"/>
    <n v="3"/>
    <n v="35"/>
    <s v="E wallet"/>
    <s v="Male"/>
    <n v="3"/>
    <n v="5"/>
    <x v="4"/>
    <n v="5"/>
    <x v="2"/>
    <n v="6"/>
    <x v="0"/>
    <n v="14"/>
    <n v="3"/>
    <n v="2"/>
    <n v="1"/>
    <n v="233.54000000000002"/>
    <x v="2"/>
    <x v="0"/>
  </r>
  <r>
    <n v="55623"/>
    <x v="1"/>
    <n v="13"/>
    <x v="0"/>
    <n v="3"/>
    <n v="31"/>
    <s v="E wallet"/>
    <s v="Female"/>
    <n v="3"/>
    <n v="5"/>
    <x v="5"/>
    <n v="1"/>
    <x v="2"/>
    <n v="2"/>
    <x v="1"/>
    <n v="12"/>
    <n v="4"/>
    <n v="2"/>
    <n v="7"/>
    <n v="245.31"/>
    <x v="2"/>
    <x v="0"/>
  </r>
  <r>
    <n v="55624"/>
    <x v="1"/>
    <n v="5"/>
    <x v="2"/>
    <n v="1"/>
    <n v="12"/>
    <s v="Credit Card"/>
    <s v="Male"/>
    <n v="4"/>
    <n v="4"/>
    <x v="0"/>
    <n v="5"/>
    <x v="0"/>
    <n v="2"/>
    <x v="1"/>
    <n v="20"/>
    <n v="2"/>
    <n v="2"/>
    <n v="3"/>
    <n v="224.36"/>
    <x v="0"/>
    <x v="0"/>
  </r>
  <r>
    <n v="55625"/>
    <x v="1"/>
    <n v="1"/>
    <x v="0"/>
    <n v="3"/>
    <n v="12"/>
    <s v="UPI"/>
    <s v="Female"/>
    <n v="2"/>
    <n v="5"/>
    <x v="2"/>
    <n v="3"/>
    <x v="0"/>
    <n v="2"/>
    <x v="1"/>
    <n v="19"/>
    <n v="2"/>
    <n v="2"/>
    <n v="1"/>
    <n v="154.66"/>
    <x v="0"/>
    <x v="0"/>
  </r>
  <r>
    <n v="55626"/>
    <x v="1"/>
    <n v="10"/>
    <x v="2"/>
    <n v="1"/>
    <n v="30"/>
    <s v="Credit Card"/>
    <s v="Male"/>
    <n v="3"/>
    <n v="2"/>
    <x v="0"/>
    <n v="1"/>
    <x v="2"/>
    <n v="6"/>
    <x v="1"/>
    <n v="18"/>
    <n v="1"/>
    <n v="2"/>
    <n v="4"/>
    <n v="150.71"/>
    <x v="1"/>
    <x v="0"/>
  </r>
  <r>
    <n v="55627"/>
    <x v="1"/>
    <n v="13"/>
    <x v="0"/>
    <n v="1"/>
    <n v="13"/>
    <s v="Credit Card"/>
    <s v="Male"/>
    <n v="3"/>
    <n v="5"/>
    <x v="4"/>
    <n v="5"/>
    <x v="2"/>
    <n v="6"/>
    <x v="1"/>
    <n v="16"/>
    <n v="1"/>
    <n v="2"/>
    <n v="3"/>
    <n v="224.91"/>
    <x v="2"/>
    <x v="0"/>
  </r>
  <r>
    <n v="55628"/>
    <x v="1"/>
    <n v="1"/>
    <x v="0"/>
    <n v="1"/>
    <n v="11"/>
    <s v="Debit Card"/>
    <s v="Male"/>
    <n v="3"/>
    <n v="2"/>
    <x v="0"/>
    <n v="4"/>
    <x v="2"/>
    <n v="3"/>
    <x v="0"/>
    <n v="21"/>
    <n v="1"/>
    <n v="2"/>
    <n v="4"/>
    <n v="186.42"/>
    <x v="0"/>
    <x v="0"/>
  </r>
  <r>
    <n v="55629"/>
    <x v="1"/>
    <n v="23"/>
    <x v="2"/>
    <n v="3"/>
    <n v="9"/>
    <s v="Credit Card"/>
    <s v="Male"/>
    <n v="4"/>
    <n v="5"/>
    <x v="0"/>
    <n v="4"/>
    <x v="2"/>
    <n v="4"/>
    <x v="1"/>
    <n v="15"/>
    <n v="2"/>
    <n v="2"/>
    <n v="9"/>
    <n v="178.9"/>
    <x v="2"/>
    <x v="0"/>
  </r>
  <r>
    <n v="55630"/>
    <x v="1"/>
    <n v="8"/>
    <x v="0"/>
    <n v="1"/>
    <n v="15"/>
    <s v="Credit Card"/>
    <s v="Male"/>
    <n v="3"/>
    <n v="2"/>
    <x v="0"/>
    <n v="3"/>
    <x v="2"/>
    <n v="4"/>
    <x v="1"/>
    <n v="13"/>
    <n v="2"/>
    <n v="2"/>
    <n v="3"/>
    <n v="169.0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2365B-023B-42FF-888B-FCC8DC6E9D66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location ref="A1:C6" firstHeaderRow="0" firstDataRow="1" firstDataCol="1"/>
  <pivotFields count="2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hurned" fld="1" baseField="20" baseItem="0"/>
    <dataField name="Total Churn" fld="1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09EA5-593F-475E-A106-AE2324F7DF26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location ref="A9:C12" firstHeaderRow="0" firstDataRow="1" firstDataCol="1"/>
  <pivotFields count="2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</pivotFields>
  <rowFields count="1">
    <field x="1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hurned" fld="1" baseField="0" baseItem="0"/>
    <dataField name="Total Churn" fld="1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14FB6-5D33-47BD-B670-C439E79DF4ED}" name="PivotTable6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compact="0" outline="1" outlineData="1" compactData="0" multipleFieldFilters="0">
  <location ref="A35:C41" firstHeaderRow="0" firstDataRow="1" firstDataCol="1"/>
  <pivotFields count="22">
    <pivotField compact="0" showAll="0"/>
    <pivotField dataField="1" compact="0" showAll="0"/>
    <pivotField compact="0" showAll="0"/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4"/>
        <item x="5"/>
        <item x="0"/>
        <item x="1"/>
        <item x="2"/>
        <item x="3"/>
        <item t="default"/>
      </items>
    </pivotField>
    <pivotField compact="0" showAll="0"/>
    <pivotField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>
      <items count="4">
        <item x="2"/>
        <item x="0"/>
        <item x="1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Churned" fld="1" baseField="21" baseItem="0"/>
    <dataField name="Total Churn" fld="1" subtotal="count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A751A-C20A-4F5C-9E25-B30A11B93FBA}" name="PivotTable5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compact="0" outline="1" outlineData="1" compactData="0" multipleFieldFilters="0">
  <location ref="A29:C32" firstHeaderRow="0" firstDataRow="1" firstDataCol="1"/>
  <pivotFields count="22">
    <pivotField compact="0" showAll="0"/>
    <pivotField dataField="1" compact="0" showAll="0"/>
    <pivotField compact="0" showAll="0"/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>
      <items count="4">
        <item x="2"/>
        <item x="0"/>
        <item x="1"/>
        <item t="default"/>
      </items>
    </pivotField>
  </pivotFields>
  <rowFields count="1">
    <field x="12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hurned" fld="1" baseField="21" baseItem="0"/>
    <dataField name="Total Churn" fld="1" subtotal="count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98936-06F4-4FDE-BD87-B0FA1986A9D8}" name="PivotTable4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outline="1" outlineData="1" compactData="0" multipleFieldFilters="0">
  <location ref="A22:C26" firstHeaderRow="0" firstDataRow="1" firstDataCol="1"/>
  <pivotFields count="22">
    <pivotField compact="0" showAll="0"/>
    <pivotField dataField="1"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>
      <items count="4">
        <item x="2"/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hurned" fld="1" baseField="21" baseItem="0"/>
    <dataField name="Total Churn" fld="1" subtotal="count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58495-8072-440F-A407-5C0ECADC8463}" name="PivotTable3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outline="1" outlineData="1" compactData="0" multipleFieldFilters="0">
  <location ref="A15:C19" firstHeaderRow="0" firstDataRow="1" firstDataCol="1"/>
  <pivotFields count="22"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axis="axisRow" compact="0" showAll="0">
      <items count="4">
        <item x="2"/>
        <item x="0"/>
        <item x="1"/>
        <item t="default"/>
      </items>
    </pivotField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hurned" fld="1" baseField="21" baseItem="0"/>
    <dataField name="Total Churn" fld="1" subtotal="count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668C1E-9405-4EA9-A8C3-9B68F779DC02}" name="Tablo2" displayName="Tablo2" ref="A1:V5631" totalsRowShown="0" headerRowDxfId="25" headerRowBorderDxfId="24" tableBorderDxfId="23" totalsRowBorderDxfId="22">
  <autoFilter ref="A1:V5631" xr:uid="{9E668C1E-9405-4EA9-A8C3-9B68F779DC02}"/>
  <tableColumns count="22">
    <tableColumn id="1" xr3:uid="{A8227A40-CBD3-441B-BFA4-B99C5ABDFE1E}" name="CustomerID" dataDxfId="21"/>
    <tableColumn id="2" xr3:uid="{9DBC5824-67C4-44FD-9B99-13B583AAB39C}" name="Churn" dataDxfId="20"/>
    <tableColumn id="3" xr3:uid="{D4D4AE7D-F269-4EA4-8516-8A2336926ADF}" name="Tenure" dataDxfId="19"/>
    <tableColumn id="4" xr3:uid="{FC720743-0FF7-4D43-A7A5-FC5CA1EF6E94}" name="PreferredLoginDevice" dataDxfId="18"/>
    <tableColumn id="5" xr3:uid="{F35317F8-2E45-45FA-81D6-04F47C171280}" name="CityTier" dataDxfId="17"/>
    <tableColumn id="6" xr3:uid="{BE7C9336-A1AA-4F5B-8EFE-3535ECCF44FA}" name="WarehouseToHome" dataDxfId="16"/>
    <tableColumn id="7" xr3:uid="{9E484EC5-A61A-4130-B995-BF1DDFA4876D}" name="PreferredPaymentMode" dataDxfId="15"/>
    <tableColumn id="8" xr3:uid="{275CC592-D20E-408F-B1E2-ACEAB3E3BAE7}" name="Gender" dataDxfId="14"/>
    <tableColumn id="9" xr3:uid="{C8E70D35-6C6D-4326-9911-0CD745DDD11B}" name="HourSpendOnApp" dataDxfId="13"/>
    <tableColumn id="10" xr3:uid="{D995F419-B915-468F-8A20-210D2A46DE84}" name="NumberOfDeviceRegistered" dataDxfId="12"/>
    <tableColumn id="11" xr3:uid="{2035FC3E-386A-4D21-B515-6F3218C5B2CD}" name="PreferedOrderCat" dataDxfId="11"/>
    <tableColumn id="12" xr3:uid="{43414509-027D-4CE5-B1A3-07F4F12CFE80}" name="SatisfactionScore" dataDxfId="10"/>
    <tableColumn id="13" xr3:uid="{DC87F738-FE78-493A-84D8-5F169145ECAA}" name="MaritalStatus" dataDxfId="9"/>
    <tableColumn id="14" xr3:uid="{7DF2A372-09B6-41E9-A990-9CC175F0D66E}" name="NumberOfAddress" dataDxfId="8"/>
    <tableColumn id="15" xr3:uid="{C77C9372-6775-46CB-BFE3-274739ED52F1}" name="Complain" dataDxfId="7"/>
    <tableColumn id="16" xr3:uid="{E13C28BD-49A5-4E9E-B9DF-277B0913B7A2}" name="OrderAmountHikeFromlastYear" dataDxfId="6"/>
    <tableColumn id="17" xr3:uid="{18168546-A2D0-43D0-8F07-85FEE0263491}" name="CouponUsed" dataDxfId="5"/>
    <tableColumn id="18" xr3:uid="{24EC83FE-B327-4E0D-B44D-841C1475EEFA}" name="OrderCount" dataDxfId="4"/>
    <tableColumn id="19" xr3:uid="{CEC1F3FD-233C-4431-A501-3EACBFA61241}" name="DaySinceLastOrder" dataDxfId="3"/>
    <tableColumn id="20" xr3:uid="{D0925F49-9295-4231-A922-FF9D0A9D759C}" name="CashbackAmount" dataDxfId="2"/>
    <tableColumn id="24" xr3:uid="{D44566E7-E9D0-426F-834B-46025141E971}" name="Tenure_Group" dataDxfId="1">
      <calculatedColumnFormula>_xlfn.XLOOKUP(Tablo2[[#This Row],[Tenure]],$W$23:$W$26,$X$23:$X$26,"",-1)</calculatedColumnFormula>
    </tableColumn>
    <tableColumn id="22" xr3:uid="{47B4F3ED-3842-43FB-8A0C-84B2077F6323}" name="Cashback_Segment" dataDxfId="0">
      <calculatedColumnFormula>_xlfn.XLOOKUP(Tablo2[[#This Row],[CashbackAmount]],$W$31:$W$33,$X$31:$X$33,"",-1)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tabSelected="1" topLeftCell="C1" workbookViewId="0">
      <selection activeCell="C27" sqref="C27"/>
    </sheetView>
  </sheetViews>
  <sheetFormatPr defaultRowHeight="14.4" x14ac:dyDescent="0.3"/>
  <cols>
    <col min="2" max="2" width="17" bestFit="1" customWidth="1"/>
    <col min="3" max="3" width="29.44140625" bestFit="1" customWidth="1"/>
    <col min="4" max="4" width="86.5546875" bestFit="1" customWidth="1"/>
  </cols>
  <sheetData>
    <row r="2" spans="2:4" x14ac:dyDescent="0.3">
      <c r="B2" s="2" t="s">
        <v>35</v>
      </c>
      <c r="C2" s="2" t="s">
        <v>34</v>
      </c>
      <c r="D2" s="2" t="s">
        <v>36</v>
      </c>
    </row>
    <row r="3" spans="2:4" x14ac:dyDescent="0.3">
      <c r="B3" s="1" t="s">
        <v>37</v>
      </c>
      <c r="C3" s="1" t="s">
        <v>6</v>
      </c>
      <c r="D3" s="1" t="s">
        <v>38</v>
      </c>
    </row>
    <row r="4" spans="2:4" x14ac:dyDescent="0.3">
      <c r="B4" s="1" t="s">
        <v>37</v>
      </c>
      <c r="C4" s="1" t="s">
        <v>7</v>
      </c>
      <c r="D4" s="1" t="s">
        <v>39</v>
      </c>
    </row>
    <row r="5" spans="2:4" x14ac:dyDescent="0.3">
      <c r="B5" s="1" t="s">
        <v>37</v>
      </c>
      <c r="C5" s="1" t="s">
        <v>8</v>
      </c>
      <c r="D5" s="1" t="s">
        <v>40</v>
      </c>
    </row>
    <row r="6" spans="2:4" x14ac:dyDescent="0.3">
      <c r="B6" s="1" t="s">
        <v>37</v>
      </c>
      <c r="C6" s="1" t="s">
        <v>9</v>
      </c>
      <c r="D6" s="1" t="s">
        <v>41</v>
      </c>
    </row>
    <row r="7" spans="2:4" x14ac:dyDescent="0.3">
      <c r="B7" s="1" t="s">
        <v>37</v>
      </c>
      <c r="C7" s="1" t="s">
        <v>12</v>
      </c>
      <c r="D7" s="1" t="s">
        <v>42</v>
      </c>
    </row>
    <row r="8" spans="2:4" x14ac:dyDescent="0.3">
      <c r="B8" s="1" t="s">
        <v>37</v>
      </c>
      <c r="C8" s="1" t="s">
        <v>13</v>
      </c>
      <c r="D8" s="1" t="s">
        <v>43</v>
      </c>
    </row>
    <row r="9" spans="2:4" x14ac:dyDescent="0.3">
      <c r="B9" s="1" t="s">
        <v>37</v>
      </c>
      <c r="C9" s="1" t="s">
        <v>27</v>
      </c>
      <c r="D9" s="1" t="s">
        <v>45</v>
      </c>
    </row>
    <row r="10" spans="2:4" x14ac:dyDescent="0.3">
      <c r="B10" s="1" t="s">
        <v>37</v>
      </c>
      <c r="C10" s="1" t="s">
        <v>0</v>
      </c>
      <c r="D10" s="1" t="s">
        <v>44</v>
      </c>
    </row>
    <row r="11" spans="2:4" x14ac:dyDescent="0.3">
      <c r="B11" s="1" t="s">
        <v>37</v>
      </c>
      <c r="C11" s="1" t="s">
        <v>25</v>
      </c>
      <c r="D11" s="1" t="s">
        <v>46</v>
      </c>
    </row>
    <row r="12" spans="2:4" x14ac:dyDescent="0.3">
      <c r="B12" s="1" t="s">
        <v>37</v>
      </c>
      <c r="C12" s="1" t="s">
        <v>26</v>
      </c>
      <c r="D12" s="1" t="s">
        <v>57</v>
      </c>
    </row>
    <row r="13" spans="2:4" x14ac:dyDescent="0.3">
      <c r="B13" s="1" t="s">
        <v>37</v>
      </c>
      <c r="C13" s="1" t="s">
        <v>19</v>
      </c>
      <c r="D13" s="1" t="s">
        <v>58</v>
      </c>
    </row>
    <row r="14" spans="2:4" x14ac:dyDescent="0.3">
      <c r="B14" s="1" t="s">
        <v>37</v>
      </c>
      <c r="C14" s="1" t="s">
        <v>18</v>
      </c>
      <c r="D14" s="1" t="s">
        <v>47</v>
      </c>
    </row>
    <row r="15" spans="2:4" x14ac:dyDescent="0.3">
      <c r="B15" s="1" t="s">
        <v>37</v>
      </c>
      <c r="C15" s="1" t="s">
        <v>1</v>
      </c>
      <c r="D15" s="1" t="s">
        <v>48</v>
      </c>
    </row>
    <row r="16" spans="2:4" x14ac:dyDescent="0.3">
      <c r="B16" s="1" t="s">
        <v>37</v>
      </c>
      <c r="C16" s="1" t="s">
        <v>16</v>
      </c>
      <c r="D16" s="1" t="s">
        <v>49</v>
      </c>
    </row>
    <row r="17" spans="2:4" x14ac:dyDescent="0.3">
      <c r="B17" s="1" t="s">
        <v>37</v>
      </c>
      <c r="C17" s="1" t="s">
        <v>15</v>
      </c>
      <c r="D17" s="1" t="s">
        <v>54</v>
      </c>
    </row>
    <row r="18" spans="2:4" x14ac:dyDescent="0.3">
      <c r="B18" s="1" t="s">
        <v>37</v>
      </c>
      <c r="C18" s="1" t="s">
        <v>17</v>
      </c>
      <c r="D18" s="1" t="s">
        <v>59</v>
      </c>
    </row>
    <row r="19" spans="2:4" x14ac:dyDescent="0.3">
      <c r="B19" s="1" t="s">
        <v>37</v>
      </c>
      <c r="C19" s="1" t="s">
        <v>50</v>
      </c>
      <c r="D19" s="1" t="s">
        <v>52</v>
      </c>
    </row>
    <row r="20" spans="2:4" x14ac:dyDescent="0.3">
      <c r="B20" s="1" t="s">
        <v>37</v>
      </c>
      <c r="C20" s="1" t="s">
        <v>51</v>
      </c>
      <c r="D20" s="1" t="s">
        <v>53</v>
      </c>
    </row>
    <row r="21" spans="2:4" x14ac:dyDescent="0.3">
      <c r="B21" s="1" t="s">
        <v>37</v>
      </c>
      <c r="C21" s="1" t="s">
        <v>14</v>
      </c>
      <c r="D21" s="1" t="s">
        <v>55</v>
      </c>
    </row>
    <row r="22" spans="2:4" x14ac:dyDescent="0.3">
      <c r="B22" s="1" t="s">
        <v>37</v>
      </c>
      <c r="C22" s="1" t="s">
        <v>33</v>
      </c>
      <c r="D22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zoomScale="76" zoomScaleNormal="76" workbookViewId="0">
      <selection activeCell="G9" sqref="G9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50</v>
      </c>
      <c r="R1" s="2" t="s">
        <v>51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62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62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62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62</v>
      </c>
      <c r="E6" s="1">
        <v>1</v>
      </c>
      <c r="F6" s="1">
        <v>12</v>
      </c>
      <c r="G6" s="1" t="s">
        <v>61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62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63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62</v>
      </c>
      <c r="E9" s="1">
        <v>1</v>
      </c>
      <c r="F9" s="1">
        <v>6</v>
      </c>
      <c r="G9" s="1" t="s">
        <v>61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63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62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63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62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63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62</v>
      </c>
      <c r="E14" s="1">
        <v>1</v>
      </c>
      <c r="F14" s="1">
        <v>11</v>
      </c>
      <c r="G14" s="1" t="s">
        <v>60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62</v>
      </c>
      <c r="E15" s="1">
        <v>1</v>
      </c>
      <c r="F15" s="1">
        <v>15</v>
      </c>
      <c r="G15" s="1" t="s">
        <v>61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63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62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63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63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63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62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63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62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63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62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63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62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60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63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63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62</v>
      </c>
      <c r="E34" s="1">
        <v>1</v>
      </c>
      <c r="F34" s="1">
        <v>15</v>
      </c>
      <c r="G34" s="1" t="s">
        <v>61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63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63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63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62</v>
      </c>
      <c r="E37" s="1">
        <v>1</v>
      </c>
      <c r="F37" s="1"/>
      <c r="G37" s="1" t="s">
        <v>61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63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61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62</v>
      </c>
      <c r="E39" s="1">
        <v>1</v>
      </c>
      <c r="F39" s="1">
        <v>27</v>
      </c>
      <c r="G39" s="1" t="s">
        <v>61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63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61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62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63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62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62</v>
      </c>
      <c r="E47" s="1">
        <v>1</v>
      </c>
      <c r="F47" s="1">
        <v>23</v>
      </c>
      <c r="G47" s="1" t="s">
        <v>60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63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60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61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61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62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62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62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62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63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62</v>
      </c>
      <c r="E58" s="1">
        <v>1</v>
      </c>
      <c r="F58" s="1">
        <v>33</v>
      </c>
      <c r="G58" s="1" t="s">
        <v>61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62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62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63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62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62</v>
      </c>
      <c r="E62" s="1">
        <v>1</v>
      </c>
      <c r="F62" s="1">
        <v>20</v>
      </c>
      <c r="G62" s="1" t="s">
        <v>61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63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63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63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63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62</v>
      </c>
      <c r="E68" s="1">
        <v>1</v>
      </c>
      <c r="F68" s="1">
        <v>15</v>
      </c>
      <c r="G68" s="1" t="s">
        <v>61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63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61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63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62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63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63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60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63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60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63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62</v>
      </c>
      <c r="E80" s="1">
        <v>1</v>
      </c>
      <c r="F80" s="1">
        <v>25</v>
      </c>
      <c r="G80" s="1" t="s">
        <v>61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63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63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63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62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61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63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63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63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62</v>
      </c>
      <c r="E91" s="1">
        <v>1</v>
      </c>
      <c r="F91" s="1"/>
      <c r="G91" s="1" t="s">
        <v>60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62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63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62</v>
      </c>
      <c r="E98" s="1">
        <v>1</v>
      </c>
      <c r="F98" s="1"/>
      <c r="G98" s="1" t="s">
        <v>61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63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63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62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63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63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62</v>
      </c>
      <c r="E106" s="1">
        <v>1</v>
      </c>
      <c r="F106" s="1"/>
      <c r="G106" s="1" t="s">
        <v>61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62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63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62</v>
      </c>
      <c r="E109" s="1">
        <v>2</v>
      </c>
      <c r="F109" s="1">
        <v>12</v>
      </c>
      <c r="G109" s="1" t="s">
        <v>61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63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62</v>
      </c>
      <c r="E111" s="1">
        <v>1</v>
      </c>
      <c r="F111" s="1"/>
      <c r="G111" s="1" t="s">
        <v>61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63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63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62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63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62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63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62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62</v>
      </c>
      <c r="E117" s="1">
        <v>1</v>
      </c>
      <c r="F117" s="1">
        <v>6</v>
      </c>
      <c r="G117" s="1" t="s">
        <v>61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63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62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62</v>
      </c>
      <c r="E120" s="1">
        <v>1</v>
      </c>
      <c r="F120" s="1">
        <v>30</v>
      </c>
      <c r="G120" s="1" t="s">
        <v>60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63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62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63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63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62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63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63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62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62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63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62</v>
      </c>
      <c r="E133" s="1">
        <v>1</v>
      </c>
      <c r="F133" s="1"/>
      <c r="G133" s="1" t="s">
        <v>61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62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63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61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63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63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62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63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62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63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63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63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62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63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63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62</v>
      </c>
      <c r="E149" s="1">
        <v>1</v>
      </c>
      <c r="F149" s="1">
        <v>15</v>
      </c>
      <c r="G149" s="1" t="s">
        <v>61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63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63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62</v>
      </c>
      <c r="E151" s="1">
        <v>1</v>
      </c>
      <c r="F151" s="1">
        <v>9</v>
      </c>
      <c r="G151" s="1" t="s">
        <v>61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63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62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63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60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63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63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62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62</v>
      </c>
      <c r="E165" s="1">
        <v>1</v>
      </c>
      <c r="F165" s="1"/>
      <c r="G165" s="1" t="s">
        <v>61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62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62</v>
      </c>
      <c r="E168" s="1">
        <v>1</v>
      </c>
      <c r="F168" s="1">
        <v>9</v>
      </c>
      <c r="G168" s="1" t="s">
        <v>60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61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63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63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63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63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60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63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63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63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63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62</v>
      </c>
      <c r="E186" s="1">
        <v>1</v>
      </c>
      <c r="F186" s="1">
        <v>11</v>
      </c>
      <c r="G186" s="1" t="s">
        <v>60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63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63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62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63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63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62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63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62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60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63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62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62</v>
      </c>
      <c r="E200" s="1">
        <v>1</v>
      </c>
      <c r="F200" s="1">
        <v>8</v>
      </c>
      <c r="G200" s="1" t="s">
        <v>61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63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63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63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63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63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63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63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63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62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63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63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62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63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62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63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60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62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61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63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62</v>
      </c>
      <c r="E227" s="1">
        <v>2</v>
      </c>
      <c r="F227" s="1">
        <v>8</v>
      </c>
      <c r="G227" s="1" t="s">
        <v>60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62</v>
      </c>
      <c r="E228" s="1">
        <v>1</v>
      </c>
      <c r="F228" s="1"/>
      <c r="G228" s="1" t="s">
        <v>61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63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63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60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63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63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63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63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62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63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61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62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62</v>
      </c>
      <c r="E241" s="1">
        <v>1</v>
      </c>
      <c r="F241" s="1">
        <v>16</v>
      </c>
      <c r="G241" s="1" t="s">
        <v>61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63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63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63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62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62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62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62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62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62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63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62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63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62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62</v>
      </c>
      <c r="E258" s="1">
        <v>3</v>
      </c>
      <c r="F258" s="1"/>
      <c r="G258" s="1" t="s">
        <v>60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63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60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62</v>
      </c>
      <c r="E260" s="1">
        <v>1</v>
      </c>
      <c r="F260" s="1">
        <v>17</v>
      </c>
      <c r="G260" s="1" t="s">
        <v>61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63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63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60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62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62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62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62</v>
      </c>
      <c r="E268" s="1">
        <v>1</v>
      </c>
      <c r="F268" s="1">
        <v>8</v>
      </c>
      <c r="G268" s="1" t="s">
        <v>61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63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63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63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62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63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61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63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62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62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63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62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63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63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60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63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62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62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63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63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62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63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63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63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62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60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63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62</v>
      </c>
      <c r="E291" s="1">
        <v>3</v>
      </c>
      <c r="F291" s="1">
        <v>6</v>
      </c>
      <c r="G291" s="1" t="s">
        <v>60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63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63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62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63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63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62</v>
      </c>
      <c r="E298" s="1">
        <v>1</v>
      </c>
      <c r="F298" s="1"/>
      <c r="G298" s="1" t="s">
        <v>60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63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62</v>
      </c>
      <c r="E299" s="1">
        <v>2</v>
      </c>
      <c r="F299" s="1"/>
      <c r="G299" s="1" t="s">
        <v>60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63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63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61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63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63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62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62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62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63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63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62</v>
      </c>
      <c r="E313" s="1">
        <v>1</v>
      </c>
      <c r="F313" s="1">
        <v>16</v>
      </c>
      <c r="G313" s="1" t="s">
        <v>61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62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63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63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63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60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62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63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62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63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63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63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62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63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62</v>
      </c>
      <c r="E331" s="1">
        <v>1</v>
      </c>
      <c r="F331" s="1">
        <v>25</v>
      </c>
      <c r="G331" s="1" t="s">
        <v>60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62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62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62</v>
      </c>
      <c r="E340" s="1">
        <v>1</v>
      </c>
      <c r="F340" s="1"/>
      <c r="G340" s="1" t="s">
        <v>60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60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63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63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60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63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61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63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63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63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62</v>
      </c>
      <c r="E351" s="1">
        <v>1</v>
      </c>
      <c r="F351" s="1">
        <v>29</v>
      </c>
      <c r="G351" s="1" t="s">
        <v>61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63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63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62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63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63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62</v>
      </c>
      <c r="E355" s="1">
        <v>3</v>
      </c>
      <c r="F355" s="1">
        <v>19</v>
      </c>
      <c r="G355" s="1" t="s">
        <v>61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63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63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63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62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63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62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62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62</v>
      </c>
      <c r="E362" s="1">
        <v>1</v>
      </c>
      <c r="F362" s="1">
        <v>12</v>
      </c>
      <c r="G362" s="1" t="s">
        <v>61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63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62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62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63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62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63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62</v>
      </c>
      <c r="E371" s="1">
        <v>3</v>
      </c>
      <c r="F371" s="1"/>
      <c r="G371" s="1" t="s">
        <v>60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62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62</v>
      </c>
      <c r="E373" s="1">
        <v>3</v>
      </c>
      <c r="F373" s="1">
        <v>28</v>
      </c>
      <c r="G373" s="1" t="s">
        <v>60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63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62</v>
      </c>
      <c r="E375" s="1">
        <v>1</v>
      </c>
      <c r="F375" s="1">
        <v>12</v>
      </c>
      <c r="G375" s="1" t="s">
        <v>61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63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63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61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62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63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63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62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63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63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63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63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62</v>
      </c>
      <c r="E389" s="1">
        <v>1</v>
      </c>
      <c r="F389" s="1">
        <v>9</v>
      </c>
      <c r="G389" s="1" t="s">
        <v>61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63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62</v>
      </c>
      <c r="E393" s="1">
        <v>1</v>
      </c>
      <c r="F393" s="1">
        <v>10</v>
      </c>
      <c r="G393" s="1" t="s">
        <v>61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63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62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63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62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63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62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62</v>
      </c>
      <c r="E400" s="1">
        <v>1</v>
      </c>
      <c r="F400" s="1">
        <v>34</v>
      </c>
      <c r="G400" s="1" t="s">
        <v>61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63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62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62</v>
      </c>
      <c r="E403" s="1">
        <v>1</v>
      </c>
      <c r="F403" s="1">
        <v>8</v>
      </c>
      <c r="G403" s="1" t="s">
        <v>60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60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63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63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63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63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63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62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63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62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63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62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61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63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62</v>
      </c>
      <c r="E427" s="1">
        <v>1</v>
      </c>
      <c r="F427" s="1"/>
      <c r="G427" s="1" t="s">
        <v>61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63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63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63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62</v>
      </c>
      <c r="E430" s="1">
        <v>1</v>
      </c>
      <c r="F430" s="1"/>
      <c r="G430" s="1" t="s">
        <v>61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62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62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63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62</v>
      </c>
      <c r="E436" s="1">
        <v>1</v>
      </c>
      <c r="F436" s="1">
        <v>8</v>
      </c>
      <c r="G436" s="1" t="s">
        <v>61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63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63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62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60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62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63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63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62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63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60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62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63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62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62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62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63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62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63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63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63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63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62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63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63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62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63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63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63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63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62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63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62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63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62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62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63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63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62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62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63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63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63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62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63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62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63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61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63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63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63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62</v>
      </c>
      <c r="E495" s="1">
        <v>1</v>
      </c>
      <c r="F495" s="1">
        <v>8</v>
      </c>
      <c r="G495" s="1" t="s">
        <v>61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62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62</v>
      </c>
      <c r="E497" s="1">
        <v>1</v>
      </c>
      <c r="F497" s="1"/>
      <c r="G497" s="1" t="s">
        <v>61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63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62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63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63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63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62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62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63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62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63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61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62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63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62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63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63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62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63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62</v>
      </c>
      <c r="E516" s="1">
        <v>1</v>
      </c>
      <c r="F516" s="1">
        <v>6</v>
      </c>
      <c r="G516" s="1" t="s">
        <v>60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63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63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63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62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63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63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62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63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62</v>
      </c>
      <c r="E522" s="1">
        <v>3</v>
      </c>
      <c r="F522" s="1">
        <v>6</v>
      </c>
      <c r="G522" s="1" t="s">
        <v>61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63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63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61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63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63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62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63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63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62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62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62</v>
      </c>
      <c r="E534" s="1">
        <v>1</v>
      </c>
      <c r="F534" s="1"/>
      <c r="G534" s="1" t="s">
        <v>61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62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63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62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62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62</v>
      </c>
      <c r="E539" s="1">
        <v>3</v>
      </c>
      <c r="F539" s="1">
        <v>8</v>
      </c>
      <c r="G539" s="1" t="s">
        <v>61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62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63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62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62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63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62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62</v>
      </c>
      <c r="E545" s="1">
        <v>1</v>
      </c>
      <c r="F545" s="1"/>
      <c r="G545" s="1" t="s">
        <v>61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62</v>
      </c>
      <c r="E546" s="1">
        <v>1</v>
      </c>
      <c r="F546" s="1"/>
      <c r="G546" s="1" t="s">
        <v>61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63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62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62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62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63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62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63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63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62</v>
      </c>
      <c r="E555" s="1">
        <v>1</v>
      </c>
      <c r="F555" s="1">
        <v>26</v>
      </c>
      <c r="G555" s="1" t="s">
        <v>61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63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63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62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63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63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62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63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62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62</v>
      </c>
      <c r="E564" s="1">
        <v>1</v>
      </c>
      <c r="F564" s="1"/>
      <c r="G564" s="1" t="s">
        <v>61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62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62</v>
      </c>
      <c r="E566" s="1">
        <v>1</v>
      </c>
      <c r="F566" s="1">
        <v>10</v>
      </c>
      <c r="G566" s="1" t="s">
        <v>60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63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63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63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63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63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63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62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63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63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62</v>
      </c>
      <c r="E577" s="1">
        <v>1</v>
      </c>
      <c r="F577" s="1"/>
      <c r="G577" s="1" t="s">
        <v>60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60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60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61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62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62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62</v>
      </c>
      <c r="E590" s="1">
        <v>1</v>
      </c>
      <c r="F590" s="1">
        <v>6</v>
      </c>
      <c r="G590" s="1" t="s">
        <v>61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63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62</v>
      </c>
      <c r="E594" s="1">
        <v>1</v>
      </c>
      <c r="F594" s="1">
        <v>22</v>
      </c>
      <c r="G594" s="1" t="s">
        <v>60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63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63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62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62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63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63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61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63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62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62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63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63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63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62</v>
      </c>
      <c r="E608" s="1">
        <v>1</v>
      </c>
      <c r="F608" s="1"/>
      <c r="G608" s="1" t="s">
        <v>61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61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63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62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63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62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63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62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63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62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63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62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63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62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63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63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63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63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63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62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63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63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62</v>
      </c>
      <c r="E636" s="1">
        <v>2</v>
      </c>
      <c r="F636" s="1">
        <v>30</v>
      </c>
      <c r="G636" s="1" t="s">
        <v>61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63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62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63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62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63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63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63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63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62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63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61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63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61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63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62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62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63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60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62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63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63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62</v>
      </c>
      <c r="E660" s="1">
        <v>1</v>
      </c>
      <c r="F660" s="1">
        <v>13</v>
      </c>
      <c r="G660" s="1" t="s">
        <v>60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63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63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63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63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63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62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63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62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62</v>
      </c>
      <c r="E673" s="1">
        <v>1</v>
      </c>
      <c r="F673" s="1">
        <v>10</v>
      </c>
      <c r="G673" s="1" t="s">
        <v>60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63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62</v>
      </c>
      <c r="E674" s="1">
        <v>1</v>
      </c>
      <c r="F674" s="1"/>
      <c r="G674" s="1" t="s">
        <v>61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62</v>
      </c>
      <c r="E675" s="1">
        <v>1</v>
      </c>
      <c r="F675" s="1">
        <v>31</v>
      </c>
      <c r="G675" s="1" t="s">
        <v>61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63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61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63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63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63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62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63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63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62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63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62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63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63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62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63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62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63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61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62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63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61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63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62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63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63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62</v>
      </c>
      <c r="E712" s="1">
        <v>2</v>
      </c>
      <c r="F712" s="1">
        <v>14</v>
      </c>
      <c r="G712" s="1" t="s">
        <v>60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63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62</v>
      </c>
      <c r="E717" s="1">
        <v>1</v>
      </c>
      <c r="F717" s="1">
        <v>6</v>
      </c>
      <c r="G717" s="1" t="s">
        <v>61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63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62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62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63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62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63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63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63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63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62</v>
      </c>
      <c r="E729" s="1">
        <v>1</v>
      </c>
      <c r="F729" s="1">
        <v>12</v>
      </c>
      <c r="G729" s="1" t="s">
        <v>61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63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62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62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63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63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62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62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62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63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63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63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62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63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62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63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63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62</v>
      </c>
      <c r="E745" s="1">
        <v>1</v>
      </c>
      <c r="F745" s="1">
        <v>25</v>
      </c>
      <c r="G745" s="1" t="s">
        <v>61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63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63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63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62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63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63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62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62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62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62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60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63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63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62</v>
      </c>
      <c r="E760" s="1">
        <v>1</v>
      </c>
      <c r="F760" s="1">
        <v>15</v>
      </c>
      <c r="G760" s="1" t="s">
        <v>61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63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60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62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62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63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63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63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62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63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63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61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62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63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63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63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63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60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63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62</v>
      </c>
      <c r="E778" s="1">
        <v>1</v>
      </c>
      <c r="F778" s="1"/>
      <c r="G778" s="1" t="s">
        <v>60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62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62</v>
      </c>
      <c r="E783" s="1">
        <v>1</v>
      </c>
      <c r="F783" s="1"/>
      <c r="G783" s="1" t="s">
        <v>60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63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63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62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63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62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63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62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61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63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62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63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62</v>
      </c>
      <c r="E802" s="1">
        <v>1</v>
      </c>
      <c r="F802" s="1"/>
      <c r="G802" s="1" t="s">
        <v>61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63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63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63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61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62</v>
      </c>
      <c r="E809" s="1">
        <v>1</v>
      </c>
      <c r="F809" s="1">
        <v>13</v>
      </c>
      <c r="G809" s="1" t="s">
        <v>60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62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62</v>
      </c>
      <c r="E811" s="1">
        <v>1</v>
      </c>
      <c r="F811" s="1">
        <v>6</v>
      </c>
      <c r="G811" s="1" t="s">
        <v>61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63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62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62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63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62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62</v>
      </c>
      <c r="E818" s="1">
        <v>1</v>
      </c>
      <c r="F818" s="1">
        <v>12</v>
      </c>
      <c r="G818" s="1" t="s">
        <v>60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63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60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63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62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63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63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63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62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62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63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63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63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62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62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63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63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62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63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63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62</v>
      </c>
      <c r="E847" s="1">
        <v>3</v>
      </c>
      <c r="F847" s="1"/>
      <c r="G847" s="1" t="s">
        <v>61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63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63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63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63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63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60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62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63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63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63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63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62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63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63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62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63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63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63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63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62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63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62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62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63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62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63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62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62</v>
      </c>
      <c r="E880" s="1">
        <v>1</v>
      </c>
      <c r="F880" s="1">
        <v>6</v>
      </c>
      <c r="G880" s="1" t="s">
        <v>60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63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62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63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62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62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63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63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62</v>
      </c>
      <c r="E897" s="1">
        <v>1</v>
      </c>
      <c r="F897" s="1">
        <v>6</v>
      </c>
      <c r="G897" s="1" t="s">
        <v>60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63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62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63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60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62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63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63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62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63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63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62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63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62</v>
      </c>
      <c r="E905" s="1">
        <v>1</v>
      </c>
      <c r="F905" s="1">
        <v>11</v>
      </c>
      <c r="G905" s="1" t="s">
        <v>61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63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62</v>
      </c>
      <c r="E912" s="1">
        <v>2</v>
      </c>
      <c r="F912" s="1">
        <v>14</v>
      </c>
      <c r="G912" s="1" t="s">
        <v>61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63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63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62</v>
      </c>
      <c r="E916" s="1">
        <v>2</v>
      </c>
      <c r="F916" s="1">
        <v>15</v>
      </c>
      <c r="G916" s="1" t="s">
        <v>60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63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60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63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62</v>
      </c>
      <c r="E922" s="1">
        <v>1</v>
      </c>
      <c r="F922" s="1"/>
      <c r="G922" s="1" t="s">
        <v>61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62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63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62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63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63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62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63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60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63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60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62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62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63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61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63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62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62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63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62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63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62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63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61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62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63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63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63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62</v>
      </c>
      <c r="E954" s="1">
        <v>1</v>
      </c>
      <c r="F954" s="1"/>
      <c r="G954" s="1" t="s">
        <v>60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63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63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62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60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63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62</v>
      </c>
      <c r="E964" s="1">
        <v>3</v>
      </c>
      <c r="F964" s="1">
        <v>13</v>
      </c>
      <c r="G964" s="1" t="s">
        <v>60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62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62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62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62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62</v>
      </c>
      <c r="E974" s="1">
        <v>1</v>
      </c>
      <c r="F974" s="1">
        <v>27</v>
      </c>
      <c r="G974" s="1" t="s">
        <v>60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60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62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62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62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62</v>
      </c>
      <c r="E985" s="1">
        <v>1</v>
      </c>
      <c r="F985" s="1"/>
      <c r="G985" s="1" t="s">
        <v>61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60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62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62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60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62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62</v>
      </c>
      <c r="E992" s="1">
        <v>1</v>
      </c>
      <c r="F992" s="1">
        <v>13</v>
      </c>
      <c r="G992" s="1" t="s">
        <v>61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62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62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62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62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62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60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62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62</v>
      </c>
      <c r="E1010" s="1">
        <v>1</v>
      </c>
      <c r="F1010" s="1">
        <v>33</v>
      </c>
      <c r="G1010" s="1" t="s">
        <v>60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62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62</v>
      </c>
      <c r="E1013" s="1">
        <v>1</v>
      </c>
      <c r="F1013" s="1"/>
      <c r="G1013" s="1" t="s">
        <v>61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62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62</v>
      </c>
      <c r="E1018" s="1">
        <v>1</v>
      </c>
      <c r="F1018" s="1">
        <v>13</v>
      </c>
      <c r="G1018" s="1" t="s">
        <v>61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62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62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62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62</v>
      </c>
      <c r="E1029" s="1">
        <v>1</v>
      </c>
      <c r="F1029" s="1">
        <v>11</v>
      </c>
      <c r="G1029" s="1" t="s">
        <v>61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62</v>
      </c>
      <c r="E1032" s="1">
        <v>1</v>
      </c>
      <c r="F1032" s="1">
        <v>9</v>
      </c>
      <c r="G1032" s="1" t="s">
        <v>61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62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60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62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61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62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62</v>
      </c>
      <c r="E1055" s="1">
        <v>3</v>
      </c>
      <c r="F1055" s="1">
        <v>8</v>
      </c>
      <c r="G1055" s="1" t="s">
        <v>61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62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62</v>
      </c>
      <c r="E1069" s="1">
        <v>1</v>
      </c>
      <c r="F1069" s="1"/>
      <c r="G1069" s="1" t="s">
        <v>61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61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62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62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62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62</v>
      </c>
      <c r="E1079" s="1">
        <v>1</v>
      </c>
      <c r="F1079" s="1">
        <v>10</v>
      </c>
      <c r="G1079" s="1" t="s">
        <v>61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61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61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62</v>
      </c>
      <c r="E1084" s="1">
        <v>1</v>
      </c>
      <c r="F1084" s="1">
        <v>28</v>
      </c>
      <c r="G1084" s="1" t="s">
        <v>60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62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62</v>
      </c>
      <c r="E1087" s="1">
        <v>1</v>
      </c>
      <c r="F1087" s="1">
        <v>27</v>
      </c>
      <c r="G1087" s="1" t="s">
        <v>61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62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62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62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62</v>
      </c>
      <c r="E1096" s="1">
        <v>1</v>
      </c>
      <c r="F1096" s="1">
        <v>15</v>
      </c>
      <c r="G1096" s="1" t="s">
        <v>61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62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62</v>
      </c>
      <c r="E1101" s="1">
        <v>1</v>
      </c>
      <c r="F1101" s="1">
        <v>23</v>
      </c>
      <c r="G1101" s="1" t="s">
        <v>61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62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62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62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62</v>
      </c>
      <c r="E1115" s="1">
        <v>1</v>
      </c>
      <c r="F1115" s="1">
        <v>10</v>
      </c>
      <c r="G1115" s="1" t="s">
        <v>61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60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60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61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60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62</v>
      </c>
      <c r="E1125" s="1">
        <v>1</v>
      </c>
      <c r="F1125" s="1">
        <v>14</v>
      </c>
      <c r="G1125" s="1" t="s">
        <v>61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62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62</v>
      </c>
      <c r="E1129" s="1">
        <v>1</v>
      </c>
      <c r="F1129" s="1">
        <v>8</v>
      </c>
      <c r="G1129" s="1" t="s">
        <v>61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62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61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62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60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60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62</v>
      </c>
      <c r="E1140" s="1">
        <v>1</v>
      </c>
      <c r="F1140" s="1">
        <v>18</v>
      </c>
      <c r="G1140" s="1" t="s">
        <v>61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60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62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62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62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62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62</v>
      </c>
      <c r="E1150" s="1">
        <v>1</v>
      </c>
      <c r="F1150" s="1"/>
      <c r="G1150" s="1" t="s">
        <v>61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62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61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62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62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62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62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62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62</v>
      </c>
      <c r="E1174" s="1">
        <v>2</v>
      </c>
      <c r="F1174" s="1">
        <v>26</v>
      </c>
      <c r="G1174" s="1" t="s">
        <v>61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60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62</v>
      </c>
      <c r="E1179" s="1">
        <v>1</v>
      </c>
      <c r="F1179" s="1">
        <v>29</v>
      </c>
      <c r="G1179" s="1" t="s">
        <v>61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62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62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62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62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62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60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62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62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62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62</v>
      </c>
      <c r="E1206" s="1">
        <v>2</v>
      </c>
      <c r="F1206" s="1">
        <v>12</v>
      </c>
      <c r="G1206" s="1" t="s">
        <v>61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62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62</v>
      </c>
      <c r="E1213" s="1">
        <v>1</v>
      </c>
      <c r="F1213" s="1">
        <v>8</v>
      </c>
      <c r="G1213" s="1" t="s">
        <v>60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62</v>
      </c>
      <c r="E1214" s="1">
        <v>3</v>
      </c>
      <c r="F1214" s="1">
        <v>9</v>
      </c>
      <c r="G1214" s="1" t="s">
        <v>61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62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60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62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62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62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62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62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60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62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62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62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62</v>
      </c>
      <c r="E1244" s="1">
        <v>1</v>
      </c>
      <c r="F1244" s="1">
        <v>8</v>
      </c>
      <c r="G1244" s="1" t="s">
        <v>60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60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61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62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61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61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62</v>
      </c>
      <c r="E1263" s="1">
        <v>1</v>
      </c>
      <c r="F1263" s="1">
        <v>6</v>
      </c>
      <c r="G1263" s="1" t="s">
        <v>61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62</v>
      </c>
      <c r="E1267" s="1">
        <v>1</v>
      </c>
      <c r="F1267" s="1"/>
      <c r="G1267" s="1" t="s">
        <v>60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62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62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62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62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62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62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60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62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62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62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61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62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62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62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62</v>
      </c>
      <c r="E1299" s="1">
        <v>1</v>
      </c>
      <c r="F1299" s="1">
        <v>17</v>
      </c>
      <c r="G1299" s="1" t="s">
        <v>61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62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62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62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62</v>
      </c>
      <c r="E1305" s="1">
        <v>3</v>
      </c>
      <c r="F1305" s="1">
        <v>6</v>
      </c>
      <c r="G1305" s="1" t="s">
        <v>61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62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62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62</v>
      </c>
      <c r="E1312" s="1">
        <v>1</v>
      </c>
      <c r="F1312" s="1"/>
      <c r="G1312" s="1" t="s">
        <v>61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62</v>
      </c>
      <c r="E1313" s="1">
        <v>3</v>
      </c>
      <c r="F1313" s="1"/>
      <c r="G1313" s="1" t="s">
        <v>61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62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62</v>
      </c>
      <c r="E1321" s="1">
        <v>1</v>
      </c>
      <c r="F1321" s="1"/>
      <c r="G1321" s="1" t="s">
        <v>60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62</v>
      </c>
      <c r="E1326" s="1">
        <v>1</v>
      </c>
      <c r="F1326" s="1"/>
      <c r="G1326" s="1" t="s">
        <v>60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62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62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61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62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62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62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62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61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62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62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62</v>
      </c>
      <c r="E1351" s="1">
        <v>1</v>
      </c>
      <c r="F1351" s="1">
        <v>8</v>
      </c>
      <c r="G1351" s="1" t="s">
        <v>61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62</v>
      </c>
      <c r="E1353" s="1">
        <v>1</v>
      </c>
      <c r="F1353" s="1">
        <v>9</v>
      </c>
      <c r="G1353" s="1" t="s">
        <v>61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62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62</v>
      </c>
      <c r="E1357" s="1">
        <v>1</v>
      </c>
      <c r="F1357" s="1"/>
      <c r="G1357" s="1" t="s">
        <v>61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62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62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62</v>
      </c>
      <c r="E1360" s="1">
        <v>1</v>
      </c>
      <c r="F1360" s="1">
        <v>25</v>
      </c>
      <c r="G1360" s="1" t="s">
        <v>61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62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62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61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62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62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62</v>
      </c>
      <c r="E1371" s="1">
        <v>1</v>
      </c>
      <c r="F1371" s="1">
        <v>12</v>
      </c>
      <c r="G1371" s="1" t="s">
        <v>61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62</v>
      </c>
      <c r="E1377" s="1">
        <v>1</v>
      </c>
      <c r="F1377" s="1"/>
      <c r="G1377" s="1" t="s">
        <v>61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62</v>
      </c>
      <c r="E1379" s="1">
        <v>1</v>
      </c>
      <c r="F1379" s="1">
        <v>15</v>
      </c>
      <c r="G1379" s="1" t="s">
        <v>61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62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62</v>
      </c>
      <c r="E1381" s="1">
        <v>1</v>
      </c>
      <c r="F1381" s="1">
        <v>6</v>
      </c>
      <c r="G1381" s="1" t="s">
        <v>61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62</v>
      </c>
      <c r="E1382" s="1">
        <v>1</v>
      </c>
      <c r="F1382" s="1"/>
      <c r="G1382" s="1" t="s">
        <v>61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62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62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62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62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62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62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62</v>
      </c>
      <c r="E1398" s="1">
        <v>1</v>
      </c>
      <c r="F1398" s="1">
        <v>11</v>
      </c>
      <c r="G1398" s="1" t="s">
        <v>60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62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62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61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62</v>
      </c>
      <c r="E1416" s="1">
        <v>1</v>
      </c>
      <c r="F1416" s="1">
        <v>15</v>
      </c>
      <c r="G1416" s="1" t="s">
        <v>61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62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62</v>
      </c>
      <c r="E1419" s="1">
        <v>1</v>
      </c>
      <c r="F1419" s="1"/>
      <c r="G1419" s="1" t="s">
        <v>61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62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62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62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62</v>
      </c>
      <c r="E1428" s="1">
        <v>1</v>
      </c>
      <c r="F1428" s="1">
        <v>6</v>
      </c>
      <c r="G1428" s="1" t="s">
        <v>61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62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62</v>
      </c>
      <c r="E1433" s="1">
        <v>3</v>
      </c>
      <c r="F1433" s="1"/>
      <c r="G1433" s="1" t="s">
        <v>60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62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62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61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62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62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62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62</v>
      </c>
      <c r="E1455" s="1">
        <v>1</v>
      </c>
      <c r="F1455" s="1">
        <v>13</v>
      </c>
      <c r="G1455" s="1" t="s">
        <v>61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62</v>
      </c>
      <c r="E1456" s="1">
        <v>1</v>
      </c>
      <c r="F1456" s="1">
        <v>21</v>
      </c>
      <c r="G1456" s="1" t="s">
        <v>61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62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62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62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62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62</v>
      </c>
      <c r="E1475" s="1">
        <v>1</v>
      </c>
      <c r="F1475" s="1"/>
      <c r="G1475" s="1" t="s">
        <v>60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62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62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62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62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62</v>
      </c>
      <c r="E1488" s="1">
        <v>1</v>
      </c>
      <c r="F1488" s="1">
        <v>35</v>
      </c>
      <c r="G1488" s="1" t="s">
        <v>61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62</v>
      </c>
      <c r="E1489" s="1">
        <v>1</v>
      </c>
      <c r="F1489" s="1">
        <v>9</v>
      </c>
      <c r="G1489" s="1" t="s">
        <v>60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62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62</v>
      </c>
      <c r="E1492" s="1">
        <v>1</v>
      </c>
      <c r="F1492" s="1">
        <v>11</v>
      </c>
      <c r="G1492" s="1" t="s">
        <v>60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62</v>
      </c>
      <c r="E1493" s="1">
        <v>1</v>
      </c>
      <c r="F1493" s="1">
        <v>8</v>
      </c>
      <c r="G1493" s="1" t="s">
        <v>61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62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62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62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60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62</v>
      </c>
      <c r="E1504" s="1">
        <v>1</v>
      </c>
      <c r="F1504" s="1">
        <v>15</v>
      </c>
      <c r="G1504" s="1" t="s">
        <v>61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62</v>
      </c>
      <c r="E1507" s="1">
        <v>1</v>
      </c>
      <c r="F1507" s="1"/>
      <c r="G1507" s="1" t="s">
        <v>61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61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62</v>
      </c>
      <c r="E1509" s="1">
        <v>1</v>
      </c>
      <c r="F1509" s="1">
        <v>27</v>
      </c>
      <c r="G1509" s="1" t="s">
        <v>61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61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62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62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62</v>
      </c>
      <c r="E1517" s="1">
        <v>1</v>
      </c>
      <c r="F1517" s="1">
        <v>23</v>
      </c>
      <c r="G1517" s="1" t="s">
        <v>60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60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61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61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62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62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62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62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62</v>
      </c>
      <c r="E1528" s="1">
        <v>1</v>
      </c>
      <c r="F1528" s="1">
        <v>33</v>
      </c>
      <c r="G1528" s="1" t="s">
        <v>61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62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62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62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62</v>
      </c>
      <c r="E1532" s="1">
        <v>1</v>
      </c>
      <c r="F1532" s="1">
        <v>20</v>
      </c>
      <c r="G1532" s="1" t="s">
        <v>61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62</v>
      </c>
      <c r="E1538" s="1">
        <v>1</v>
      </c>
      <c r="F1538" s="1">
        <v>15</v>
      </c>
      <c r="G1538" s="1" t="s">
        <v>61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61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62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60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60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62</v>
      </c>
      <c r="E1550" s="1">
        <v>1</v>
      </c>
      <c r="F1550" s="1">
        <v>25</v>
      </c>
      <c r="G1550" s="1" t="s">
        <v>61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62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61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62</v>
      </c>
      <c r="E1561" s="1">
        <v>1</v>
      </c>
      <c r="F1561" s="1"/>
      <c r="G1561" s="1" t="s">
        <v>60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62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62</v>
      </c>
      <c r="E1568" s="1">
        <v>1</v>
      </c>
      <c r="F1568" s="1"/>
      <c r="G1568" s="1" t="s">
        <v>61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62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62</v>
      </c>
      <c r="E1576" s="1">
        <v>1</v>
      </c>
      <c r="F1576" s="1"/>
      <c r="G1576" s="1" t="s">
        <v>61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62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62</v>
      </c>
      <c r="E1579" s="1">
        <v>2</v>
      </c>
      <c r="F1579" s="1">
        <v>12</v>
      </c>
      <c r="G1579" s="1" t="s">
        <v>61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62</v>
      </c>
      <c r="E1581" s="1">
        <v>1</v>
      </c>
      <c r="F1581" s="1"/>
      <c r="G1581" s="1" t="s">
        <v>61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62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62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62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62</v>
      </c>
      <c r="E1587" s="1">
        <v>1</v>
      </c>
      <c r="F1587" s="1">
        <v>6</v>
      </c>
      <c r="G1587" s="1" t="s">
        <v>61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62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62</v>
      </c>
      <c r="E1590" s="1">
        <v>1</v>
      </c>
      <c r="F1590" s="1">
        <v>30</v>
      </c>
      <c r="G1590" s="1" t="s">
        <v>60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62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62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62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62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62</v>
      </c>
      <c r="E1603" s="1">
        <v>1</v>
      </c>
      <c r="F1603" s="1"/>
      <c r="G1603" s="1" t="s">
        <v>61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62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62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62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62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62</v>
      </c>
      <c r="E1619" s="1">
        <v>1</v>
      </c>
      <c r="F1619" s="1">
        <v>15</v>
      </c>
      <c r="G1619" s="1" t="s">
        <v>61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62</v>
      </c>
      <c r="E1621" s="1">
        <v>1</v>
      </c>
      <c r="F1621" s="1">
        <v>9</v>
      </c>
      <c r="G1621" s="1" t="s">
        <v>61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62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60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62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62</v>
      </c>
      <c r="E1635" s="1">
        <v>1</v>
      </c>
      <c r="F1635" s="1"/>
      <c r="G1635" s="1" t="s">
        <v>61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62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62</v>
      </c>
      <c r="E1638" s="1">
        <v>1</v>
      </c>
      <c r="F1638" s="1">
        <v>9</v>
      </c>
      <c r="G1638" s="1" t="s">
        <v>60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61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60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62</v>
      </c>
      <c r="E1656" s="1">
        <v>1</v>
      </c>
      <c r="F1656" s="1">
        <v>11</v>
      </c>
      <c r="G1656" s="1" t="s">
        <v>60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62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62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62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60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62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62</v>
      </c>
      <c r="E1670" s="1">
        <v>1</v>
      </c>
      <c r="F1670" s="1">
        <v>8</v>
      </c>
      <c r="G1670" s="1" t="s">
        <v>61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62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62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62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60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62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61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62</v>
      </c>
      <c r="E1697" s="1">
        <v>2</v>
      </c>
      <c r="F1697" s="1">
        <v>8</v>
      </c>
      <c r="G1697" s="1" t="s">
        <v>60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62</v>
      </c>
      <c r="E1698" s="1">
        <v>1</v>
      </c>
      <c r="F1698" s="1"/>
      <c r="G1698" s="1" t="s">
        <v>61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60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62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61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62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62</v>
      </c>
      <c r="E1711" s="1">
        <v>1</v>
      </c>
      <c r="F1711" s="1">
        <v>16</v>
      </c>
      <c r="G1711" s="1" t="s">
        <v>61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62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62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62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62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62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62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62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62</v>
      </c>
      <c r="E1728" s="1">
        <v>3</v>
      </c>
      <c r="F1728" s="1"/>
      <c r="G1728" s="1" t="s">
        <v>60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60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62</v>
      </c>
      <c r="E1730" s="1">
        <v>1</v>
      </c>
      <c r="F1730" s="1">
        <v>17</v>
      </c>
      <c r="G1730" s="1" t="s">
        <v>61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60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62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62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62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62</v>
      </c>
      <c r="E1738" s="1">
        <v>1</v>
      </c>
      <c r="F1738" s="1">
        <v>8</v>
      </c>
      <c r="G1738" s="1" t="s">
        <v>61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62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61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62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62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62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60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62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62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62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62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60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62</v>
      </c>
      <c r="E1761" s="1">
        <v>3</v>
      </c>
      <c r="F1761" s="1">
        <v>6</v>
      </c>
      <c r="G1761" s="1" t="s">
        <v>60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62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62</v>
      </c>
      <c r="E1768" s="1">
        <v>1</v>
      </c>
      <c r="F1768" s="1"/>
      <c r="G1768" s="1" t="s">
        <v>60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62</v>
      </c>
      <c r="E1769" s="1">
        <v>2</v>
      </c>
      <c r="F1769" s="1"/>
      <c r="G1769" s="1" t="s">
        <v>60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61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62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62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62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62</v>
      </c>
      <c r="E1783" s="1">
        <v>1</v>
      </c>
      <c r="F1783" s="1">
        <v>16</v>
      </c>
      <c r="G1783" s="1" t="s">
        <v>61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62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60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62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62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62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62</v>
      </c>
      <c r="E1801" s="1">
        <v>1</v>
      </c>
      <c r="F1801" s="1">
        <v>25</v>
      </c>
      <c r="G1801" s="1" t="s">
        <v>60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62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62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62</v>
      </c>
      <c r="E1810" s="1">
        <v>1</v>
      </c>
      <c r="F1810" s="1"/>
      <c r="G1810" s="1" t="s">
        <v>60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60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60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61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62</v>
      </c>
      <c r="E1821" s="1">
        <v>1</v>
      </c>
      <c r="F1821" s="1">
        <v>29</v>
      </c>
      <c r="G1821" s="1" t="s">
        <v>61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62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62</v>
      </c>
      <c r="E1825" s="1">
        <v>3</v>
      </c>
      <c r="F1825" s="1">
        <v>19</v>
      </c>
      <c r="G1825" s="1" t="s">
        <v>61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62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62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62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62</v>
      </c>
      <c r="E1832" s="1">
        <v>1</v>
      </c>
      <c r="F1832" s="1">
        <v>12</v>
      </c>
      <c r="G1832" s="1" t="s">
        <v>61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62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62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62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62</v>
      </c>
      <c r="E1841" s="1">
        <v>3</v>
      </c>
      <c r="F1841" s="1"/>
      <c r="G1841" s="1" t="s">
        <v>60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62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62</v>
      </c>
      <c r="E1843" s="1">
        <v>3</v>
      </c>
      <c r="F1843" s="1">
        <v>28</v>
      </c>
      <c r="G1843" s="1" t="s">
        <v>60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62</v>
      </c>
      <c r="E1845" s="1">
        <v>1</v>
      </c>
      <c r="F1845" s="1">
        <v>12</v>
      </c>
      <c r="G1845" s="1" t="s">
        <v>61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61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62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62</v>
      </c>
      <c r="E1859" s="1">
        <v>1</v>
      </c>
      <c r="F1859" s="1">
        <v>9</v>
      </c>
      <c r="G1859" s="1" t="s">
        <v>61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62</v>
      </c>
      <c r="E1863" s="1">
        <v>1</v>
      </c>
      <c r="F1863" s="1">
        <v>10</v>
      </c>
      <c r="G1863" s="1" t="s">
        <v>61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62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62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62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62</v>
      </c>
      <c r="E1870" s="1">
        <v>1</v>
      </c>
      <c r="F1870" s="1">
        <v>34</v>
      </c>
      <c r="G1870" s="1" t="s">
        <v>61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62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62</v>
      </c>
      <c r="E1873" s="1">
        <v>1</v>
      </c>
      <c r="F1873" s="1">
        <v>8</v>
      </c>
      <c r="G1873" s="1" t="s">
        <v>60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60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62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62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62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61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62</v>
      </c>
      <c r="E1897" s="1">
        <v>1</v>
      </c>
      <c r="F1897" s="1"/>
      <c r="G1897" s="1" t="s">
        <v>61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62</v>
      </c>
      <c r="E1900" s="1">
        <v>1</v>
      </c>
      <c r="F1900" s="1"/>
      <c r="G1900" s="1" t="s">
        <v>61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62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62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62</v>
      </c>
      <c r="E1906" s="1">
        <v>1</v>
      </c>
      <c r="F1906" s="1">
        <v>8</v>
      </c>
      <c r="G1906" s="1" t="s">
        <v>61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62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60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62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62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60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62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62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62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62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62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62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62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62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62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62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62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62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62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62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62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61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62</v>
      </c>
      <c r="E1965" s="1">
        <v>1</v>
      </c>
      <c r="F1965" s="1">
        <v>8</v>
      </c>
      <c r="G1965" s="1" t="s">
        <v>61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62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62</v>
      </c>
      <c r="E1967" s="1">
        <v>1</v>
      </c>
      <c r="F1967" s="1"/>
      <c r="G1967" s="1" t="s">
        <v>61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62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62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62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62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61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62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62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62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62</v>
      </c>
      <c r="E1986" s="1">
        <v>1</v>
      </c>
      <c r="F1986" s="1">
        <v>6</v>
      </c>
      <c r="G1986" s="1" t="s">
        <v>60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62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62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62</v>
      </c>
      <c r="E1992" s="1">
        <v>3</v>
      </c>
      <c r="F1992" s="1">
        <v>6</v>
      </c>
      <c r="G1992" s="1" t="s">
        <v>61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61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62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62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62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62</v>
      </c>
      <c r="E2004" s="1">
        <v>1</v>
      </c>
      <c r="F2004" s="1"/>
      <c r="G2004" s="1" t="s">
        <v>61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62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62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62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62</v>
      </c>
      <c r="E2009" s="1">
        <v>3</v>
      </c>
      <c r="F2009" s="1">
        <v>8</v>
      </c>
      <c r="G2009" s="1" t="s">
        <v>61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62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62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62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62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62</v>
      </c>
      <c r="E2015" s="1">
        <v>1</v>
      </c>
      <c r="F2015" s="1"/>
      <c r="G2015" s="1" t="s">
        <v>61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62</v>
      </c>
      <c r="E2016" s="1">
        <v>1</v>
      </c>
      <c r="F2016" s="1"/>
      <c r="G2016" s="1" t="s">
        <v>61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62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62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62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62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62</v>
      </c>
      <c r="E2025" s="1">
        <v>1</v>
      </c>
      <c r="F2025" s="1">
        <v>26</v>
      </c>
      <c r="G2025" s="1" t="s">
        <v>61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62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62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62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62</v>
      </c>
      <c r="E2034" s="1">
        <v>1</v>
      </c>
      <c r="F2034" s="1"/>
      <c r="G2034" s="1" t="s">
        <v>61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62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62</v>
      </c>
      <c r="E2036" s="1">
        <v>1</v>
      </c>
      <c r="F2036" s="1">
        <v>10</v>
      </c>
      <c r="G2036" s="1" t="s">
        <v>60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62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62</v>
      </c>
      <c r="E2047" s="1">
        <v>1</v>
      </c>
      <c r="F2047" s="1"/>
      <c r="G2047" s="1" t="s">
        <v>60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60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60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61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62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62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62</v>
      </c>
      <c r="E2060" s="1">
        <v>1</v>
      </c>
      <c r="F2060" s="1">
        <v>6</v>
      </c>
      <c r="G2060" s="1" t="s">
        <v>61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62</v>
      </c>
      <c r="E2064" s="1">
        <v>1</v>
      </c>
      <c r="F2064" s="1">
        <v>22</v>
      </c>
      <c r="G2064" s="1" t="s">
        <v>60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62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62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61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62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62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62</v>
      </c>
      <c r="E2078" s="1">
        <v>1</v>
      </c>
      <c r="F2078" s="1"/>
      <c r="G2078" s="1" t="s">
        <v>61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61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62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62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62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62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62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62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62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62</v>
      </c>
      <c r="E2106" s="1">
        <v>2</v>
      </c>
      <c r="F2106" s="1">
        <v>30</v>
      </c>
      <c r="G2106" s="1" t="s">
        <v>61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62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62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62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61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61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62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62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60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62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62</v>
      </c>
      <c r="E2130" s="1">
        <v>1</v>
      </c>
      <c r="F2130" s="1">
        <v>13</v>
      </c>
      <c r="G2130" s="1" t="s">
        <v>60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62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62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62</v>
      </c>
      <c r="E2143" s="1">
        <v>1</v>
      </c>
      <c r="F2143" s="1">
        <v>10</v>
      </c>
      <c r="G2143" s="1" t="s">
        <v>60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62</v>
      </c>
      <c r="E2144" s="1">
        <v>1</v>
      </c>
      <c r="F2144" s="1"/>
      <c r="G2144" s="1" t="s">
        <v>61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62</v>
      </c>
      <c r="E2145" s="1">
        <v>1</v>
      </c>
      <c r="F2145" s="1">
        <v>31</v>
      </c>
      <c r="G2145" s="1" t="s">
        <v>61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61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62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62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62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62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62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61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62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61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62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62</v>
      </c>
      <c r="E2182" s="1">
        <v>2</v>
      </c>
      <c r="F2182" s="1">
        <v>14</v>
      </c>
      <c r="G2182" s="1" t="s">
        <v>60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62</v>
      </c>
      <c r="E2187" s="1">
        <v>1</v>
      </c>
      <c r="F2187" s="1">
        <v>6</v>
      </c>
      <c r="G2187" s="1" t="s">
        <v>61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62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62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62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62</v>
      </c>
      <c r="E2199" s="1">
        <v>1</v>
      </c>
      <c r="F2199" s="1">
        <v>12</v>
      </c>
      <c r="G2199" s="1" t="s">
        <v>61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62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62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62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62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62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62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62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62</v>
      </c>
      <c r="E2215" s="1">
        <v>1</v>
      </c>
      <c r="F2215" s="1">
        <v>25</v>
      </c>
      <c r="G2215" s="1" t="s">
        <v>61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62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62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62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62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62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60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62</v>
      </c>
      <c r="E2230" s="1">
        <v>1</v>
      </c>
      <c r="F2230" s="1">
        <v>15</v>
      </c>
      <c r="G2230" s="1" t="s">
        <v>61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60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62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62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62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61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62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60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62</v>
      </c>
      <c r="E2248" s="1">
        <v>1</v>
      </c>
      <c r="F2248" s="1"/>
      <c r="G2248" s="1" t="s">
        <v>60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62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62</v>
      </c>
      <c r="E2253" s="1">
        <v>1</v>
      </c>
      <c r="F2253" s="1"/>
      <c r="G2253" s="1" t="s">
        <v>60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62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62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62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61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62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62</v>
      </c>
      <c r="E2272" s="1">
        <v>1</v>
      </c>
      <c r="F2272" s="1"/>
      <c r="G2272" s="1" t="s">
        <v>61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61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62</v>
      </c>
      <c r="E2279" s="1">
        <v>1</v>
      </c>
      <c r="F2279" s="1">
        <v>13</v>
      </c>
      <c r="G2279" s="1" t="s">
        <v>60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62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62</v>
      </c>
      <c r="E2281" s="1">
        <v>1</v>
      </c>
      <c r="F2281" s="1">
        <v>7</v>
      </c>
      <c r="G2281" s="1" t="s">
        <v>61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62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62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62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62</v>
      </c>
      <c r="E2288" s="1">
        <v>1</v>
      </c>
      <c r="F2288" s="1">
        <v>12</v>
      </c>
      <c r="G2288" s="1" t="s">
        <v>60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60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62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62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62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62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62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62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62</v>
      </c>
      <c r="E2317" s="1">
        <v>3</v>
      </c>
      <c r="F2317" s="1"/>
      <c r="G2317" s="1" t="s">
        <v>61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60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62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62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62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62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62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62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62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62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62</v>
      </c>
      <c r="E2350" s="1">
        <v>1</v>
      </c>
      <c r="F2350" s="1">
        <v>7</v>
      </c>
      <c r="G2350" s="1" t="s">
        <v>60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62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62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62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62</v>
      </c>
      <c r="E2367" s="1">
        <v>1</v>
      </c>
      <c r="F2367" s="1">
        <v>7</v>
      </c>
      <c r="G2367" s="1" t="s">
        <v>60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62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60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62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62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62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62</v>
      </c>
      <c r="E2375" s="1">
        <v>1</v>
      </c>
      <c r="F2375" s="1">
        <v>11</v>
      </c>
      <c r="G2375" s="1" t="s">
        <v>61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62</v>
      </c>
      <c r="E2382" s="1">
        <v>2</v>
      </c>
      <c r="F2382" s="1">
        <v>14</v>
      </c>
      <c r="G2382" s="1" t="s">
        <v>61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62</v>
      </c>
      <c r="E2386" s="1">
        <v>2</v>
      </c>
      <c r="F2386" s="1">
        <v>15</v>
      </c>
      <c r="G2386" s="1" t="s">
        <v>60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60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62</v>
      </c>
      <c r="E2392" s="1">
        <v>1</v>
      </c>
      <c r="F2392" s="1"/>
      <c r="G2392" s="1" t="s">
        <v>61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62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62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62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60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60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62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62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61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62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62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62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62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61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62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62</v>
      </c>
      <c r="E2424" s="1">
        <v>1</v>
      </c>
      <c r="F2424" s="1"/>
      <c r="G2424" s="1" t="s">
        <v>60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62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60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62</v>
      </c>
      <c r="E2434" s="1">
        <v>3</v>
      </c>
      <c r="F2434" s="1">
        <v>13</v>
      </c>
      <c r="G2434" s="1" t="s">
        <v>60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62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62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62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62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62</v>
      </c>
      <c r="E2444" s="1">
        <v>1</v>
      </c>
      <c r="F2444" s="1">
        <v>27</v>
      </c>
      <c r="G2444" s="1" t="s">
        <v>60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60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62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62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62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62</v>
      </c>
      <c r="E2455" s="1">
        <v>1</v>
      </c>
      <c r="F2455" s="1"/>
      <c r="G2455" s="1" t="s">
        <v>61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60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62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62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60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62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62</v>
      </c>
      <c r="E2462" s="1">
        <v>1</v>
      </c>
      <c r="F2462" s="1">
        <v>13</v>
      </c>
      <c r="G2462" s="1" t="s">
        <v>61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62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62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62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62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62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60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62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62</v>
      </c>
      <c r="E2480" s="1">
        <v>1</v>
      </c>
      <c r="F2480" s="1">
        <v>33</v>
      </c>
      <c r="G2480" s="1" t="s">
        <v>60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62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62</v>
      </c>
      <c r="E2483" s="1">
        <v>1</v>
      </c>
      <c r="F2483" s="1"/>
      <c r="G2483" s="1" t="s">
        <v>61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62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62</v>
      </c>
      <c r="E2488" s="1">
        <v>1</v>
      </c>
      <c r="F2488" s="1">
        <v>13</v>
      </c>
      <c r="G2488" s="1" t="s">
        <v>61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62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62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62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62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62</v>
      </c>
      <c r="E2499" s="1">
        <v>1</v>
      </c>
      <c r="F2499" s="1">
        <v>11</v>
      </c>
      <c r="G2499" s="1" t="s">
        <v>61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62</v>
      </c>
      <c r="E2502" s="1">
        <v>1</v>
      </c>
      <c r="F2502" s="1">
        <v>9</v>
      </c>
      <c r="G2502" s="1" t="s">
        <v>61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62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60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62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61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62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62</v>
      </c>
      <c r="E2525" s="1">
        <v>3</v>
      </c>
      <c r="F2525" s="1">
        <v>8</v>
      </c>
      <c r="G2525" s="1" t="s">
        <v>61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62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62</v>
      </c>
      <c r="E2539" s="1">
        <v>1</v>
      </c>
      <c r="F2539" s="1"/>
      <c r="G2539" s="1" t="s">
        <v>61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61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62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62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62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62</v>
      </c>
      <c r="E2549" s="1">
        <v>1</v>
      </c>
      <c r="F2549" s="1">
        <v>10</v>
      </c>
      <c r="G2549" s="1" t="s">
        <v>61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61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61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62</v>
      </c>
      <c r="E2554" s="1">
        <v>1</v>
      </c>
      <c r="F2554" s="1">
        <v>28</v>
      </c>
      <c r="G2554" s="1" t="s">
        <v>60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62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62</v>
      </c>
      <c r="E2557" s="1">
        <v>1</v>
      </c>
      <c r="F2557" s="1">
        <v>27</v>
      </c>
      <c r="G2557" s="1" t="s">
        <v>61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62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62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62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62</v>
      </c>
      <c r="E2566" s="1">
        <v>1</v>
      </c>
      <c r="F2566" s="1">
        <v>15</v>
      </c>
      <c r="G2566" s="1" t="s">
        <v>61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62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62</v>
      </c>
      <c r="E2571" s="1">
        <v>1</v>
      </c>
      <c r="F2571" s="1">
        <v>23</v>
      </c>
      <c r="G2571" s="1" t="s">
        <v>61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62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62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62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62</v>
      </c>
      <c r="E2585" s="1">
        <v>1</v>
      </c>
      <c r="F2585" s="1">
        <v>10</v>
      </c>
      <c r="G2585" s="1" t="s">
        <v>61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60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60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61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60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62</v>
      </c>
      <c r="E2595" s="1">
        <v>1</v>
      </c>
      <c r="F2595" s="1">
        <v>14</v>
      </c>
      <c r="G2595" s="1" t="s">
        <v>61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62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62</v>
      </c>
      <c r="E2599" s="1">
        <v>1</v>
      </c>
      <c r="F2599" s="1">
        <v>8</v>
      </c>
      <c r="G2599" s="1" t="s">
        <v>61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62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61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62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60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60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62</v>
      </c>
      <c r="E2610" s="1">
        <v>1</v>
      </c>
      <c r="F2610" s="1">
        <v>18</v>
      </c>
      <c r="G2610" s="1" t="s">
        <v>61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60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62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62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62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62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62</v>
      </c>
      <c r="E2620" s="1">
        <v>1</v>
      </c>
      <c r="F2620" s="1"/>
      <c r="G2620" s="1" t="s">
        <v>61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62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61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62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62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62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62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62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62</v>
      </c>
      <c r="E2644" s="1">
        <v>2</v>
      </c>
      <c r="F2644" s="1">
        <v>26</v>
      </c>
      <c r="G2644" s="1" t="s">
        <v>61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60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62</v>
      </c>
      <c r="E2649" s="1">
        <v>1</v>
      </c>
      <c r="F2649" s="1">
        <v>29</v>
      </c>
      <c r="G2649" s="1" t="s">
        <v>61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62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62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62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62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62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60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62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62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62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62</v>
      </c>
      <c r="E2676" s="1">
        <v>2</v>
      </c>
      <c r="F2676" s="1">
        <v>12</v>
      </c>
      <c r="G2676" s="1" t="s">
        <v>61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62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62</v>
      </c>
      <c r="E2683" s="1">
        <v>1</v>
      </c>
      <c r="F2683" s="1">
        <v>8</v>
      </c>
      <c r="G2683" s="1" t="s">
        <v>60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62</v>
      </c>
      <c r="E2684" s="1">
        <v>3</v>
      </c>
      <c r="F2684" s="1">
        <v>9</v>
      </c>
      <c r="G2684" s="1" t="s">
        <v>61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62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60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62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62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62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62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62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60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62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62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62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62</v>
      </c>
      <c r="E2714" s="1">
        <v>1</v>
      </c>
      <c r="F2714" s="1">
        <v>8</v>
      </c>
      <c r="G2714" s="1" t="s">
        <v>60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60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61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62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61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61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62</v>
      </c>
      <c r="E2733" s="1">
        <v>1</v>
      </c>
      <c r="F2733" s="1">
        <v>7</v>
      </c>
      <c r="G2733" s="1" t="s">
        <v>61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62</v>
      </c>
      <c r="E2737" s="1">
        <v>1</v>
      </c>
      <c r="F2737" s="1"/>
      <c r="G2737" s="1" t="s">
        <v>60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62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62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62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62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62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62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60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62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62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62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61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62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62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62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62</v>
      </c>
      <c r="E2769" s="1">
        <v>1</v>
      </c>
      <c r="F2769" s="1">
        <v>17</v>
      </c>
      <c r="G2769" s="1" t="s">
        <v>61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62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62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62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62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62</v>
      </c>
      <c r="E2775" s="1">
        <v>3</v>
      </c>
      <c r="F2775" s="1">
        <v>7</v>
      </c>
      <c r="G2775" s="1" t="s">
        <v>61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62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62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62</v>
      </c>
      <c r="E2782" s="1">
        <v>1</v>
      </c>
      <c r="F2782" s="1"/>
      <c r="G2782" s="1" t="s">
        <v>61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62</v>
      </c>
      <c r="E2783" s="1">
        <v>3</v>
      </c>
      <c r="F2783" s="1"/>
      <c r="G2783" s="1" t="s">
        <v>61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62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62</v>
      </c>
      <c r="E2791" s="1">
        <v>1</v>
      </c>
      <c r="F2791" s="1"/>
      <c r="G2791" s="1" t="s">
        <v>60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62</v>
      </c>
      <c r="E2796" s="1">
        <v>1</v>
      </c>
      <c r="F2796" s="1"/>
      <c r="G2796" s="1" t="s">
        <v>60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62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62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61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62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62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62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62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61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62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62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62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62</v>
      </c>
      <c r="E2823" s="1">
        <v>3</v>
      </c>
      <c r="F2823" s="1">
        <v>12</v>
      </c>
      <c r="G2823" s="1" t="s">
        <v>60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63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62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63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63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62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63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60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63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62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63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63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63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62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63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63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62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63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62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60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63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63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63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63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63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62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63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63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62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63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60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63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60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62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62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63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62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63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63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63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63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63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62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63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63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63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63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60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63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60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63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63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63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63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62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63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63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63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60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62</v>
      </c>
      <c r="E2909" s="1">
        <v>1</v>
      </c>
      <c r="F2909" s="1">
        <v>7</v>
      </c>
      <c r="G2909" s="1" t="s">
        <v>60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63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63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63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62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63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63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62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63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62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63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62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63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63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63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63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62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63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60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63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63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63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63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63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62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63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63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63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63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62</v>
      </c>
      <c r="E2954" s="1">
        <v>1</v>
      </c>
      <c r="F2954" s="1">
        <v>9</v>
      </c>
      <c r="G2954" s="1" t="s">
        <v>60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63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63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63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63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63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63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62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63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63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63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63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60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63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63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62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62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60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63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63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62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63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63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62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63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63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63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63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60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63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63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63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63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63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60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63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63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63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63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63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63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63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63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63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63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63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62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63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63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63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60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62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63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63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60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63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63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60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63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63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62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63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63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63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63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62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63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63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60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63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60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62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63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63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60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63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63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63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63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63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63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62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63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63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60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63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63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63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63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63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63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60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63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60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63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63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63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63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60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63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60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63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63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63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63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63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63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63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63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63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60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63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63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63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63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63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60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62</v>
      </c>
      <c r="E3155" s="1">
        <v>1</v>
      </c>
      <c r="F3155" s="1">
        <v>31</v>
      </c>
      <c r="G3155" s="1" t="s">
        <v>60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63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63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60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63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63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63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63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63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63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62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63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63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62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63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63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63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63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62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63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63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63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60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60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63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63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63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63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63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63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63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63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63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62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62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63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63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63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63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63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60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60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63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63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63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63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63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63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62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63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63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63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63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63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62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62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62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63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63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63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60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63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63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63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60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63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63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63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63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63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62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63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63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63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62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63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63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63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63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63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63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62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63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63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62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63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63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63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63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63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63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63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63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63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63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63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63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63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63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62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63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63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63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63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60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63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63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63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63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63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62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63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63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63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63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63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63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63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62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63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62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63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63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62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62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63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62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62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62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63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63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63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62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63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63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63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63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62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63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62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60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63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63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63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63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63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60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63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63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63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60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60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60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62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62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63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60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63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63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62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63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63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63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63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63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63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63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62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63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63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63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63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62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63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63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63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63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63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63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63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63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62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63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63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62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63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62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63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63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63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63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63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63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62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63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63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63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60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63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63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63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63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63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63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62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60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63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62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62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63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63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63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63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63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63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62</v>
      </c>
      <c r="E3507" s="1">
        <v>1</v>
      </c>
      <c r="F3507" s="1">
        <v>7</v>
      </c>
      <c r="G3507" s="1" t="s">
        <v>60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63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63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63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63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63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63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63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63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63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60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63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62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63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63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63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63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63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63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63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63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63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62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63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63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63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63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63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63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63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63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63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62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63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63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63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63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63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63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63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63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62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63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62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63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63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63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63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63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60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63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60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60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63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63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62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63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63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63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63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62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63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63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63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60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62</v>
      </c>
      <c r="E3625" s="1">
        <v>1</v>
      </c>
      <c r="F3625" s="1">
        <v>7</v>
      </c>
      <c r="G3625" s="1" t="s">
        <v>60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62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63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62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63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60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63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63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63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63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63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62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63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63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63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63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63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62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63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63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63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63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63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60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63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63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60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63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63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63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63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63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63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63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63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63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63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63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62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63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63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60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63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63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62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62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63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63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60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63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63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60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62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63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63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63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63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63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62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63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62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63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63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60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63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60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63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62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63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63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63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60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63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60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63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60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62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63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63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62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63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63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63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62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63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63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63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62</v>
      </c>
      <c r="E3769" s="1">
        <v>1</v>
      </c>
      <c r="F3769" s="1">
        <v>7</v>
      </c>
      <c r="G3769" s="1" t="s">
        <v>60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63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63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62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62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63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62</v>
      </c>
      <c r="E3779" s="1">
        <v>3</v>
      </c>
      <c r="F3779" s="1">
        <v>14</v>
      </c>
      <c r="G3779" s="1" t="s">
        <v>60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62</v>
      </c>
      <c r="E3784" s="1">
        <v>1</v>
      </c>
      <c r="F3784" s="1">
        <v>35</v>
      </c>
      <c r="G3784" s="1" t="s">
        <v>60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62</v>
      </c>
      <c r="E3789" s="1">
        <v>1</v>
      </c>
      <c r="F3789" s="1">
        <v>28</v>
      </c>
      <c r="G3789" s="1" t="s">
        <v>60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62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62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62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60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62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62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62</v>
      </c>
      <c r="E3819" s="1">
        <v>1</v>
      </c>
      <c r="F3819" s="1">
        <v>17</v>
      </c>
      <c r="G3819" s="1" t="s">
        <v>60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60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60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62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62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60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62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62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62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60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62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62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62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62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60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60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62</v>
      </c>
      <c r="E3950" s="1">
        <v>1</v>
      </c>
      <c r="F3950" s="1">
        <v>11</v>
      </c>
      <c r="G3950" s="1" t="s">
        <v>60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60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60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60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62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62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62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62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62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60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62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60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62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60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62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60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60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62</v>
      </c>
      <c r="E4059" s="1">
        <v>1</v>
      </c>
      <c r="F4059" s="1">
        <v>9</v>
      </c>
      <c r="G4059" s="1" t="s">
        <v>60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60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62</v>
      </c>
      <c r="E4082" s="1">
        <v>1</v>
      </c>
      <c r="F4082" s="1">
        <v>24</v>
      </c>
      <c r="G4082" s="1" t="s">
        <v>60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62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60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62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62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62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62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62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62</v>
      </c>
      <c r="E4136" s="1">
        <v>1</v>
      </c>
      <c r="F4136" s="1">
        <v>14</v>
      </c>
      <c r="G4136" s="1" t="s">
        <v>60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62</v>
      </c>
      <c r="E4141" s="1">
        <v>1</v>
      </c>
      <c r="F4141" s="1">
        <v>9</v>
      </c>
      <c r="G4141" s="1" t="s">
        <v>60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62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62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62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62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62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62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62</v>
      </c>
      <c r="E4195" s="1">
        <v>3</v>
      </c>
      <c r="F4195" s="1">
        <v>12</v>
      </c>
      <c r="G4195" s="1" t="s">
        <v>60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62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62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62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62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62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62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60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62</v>
      </c>
      <c r="E4248" s="1">
        <v>3</v>
      </c>
      <c r="F4248" s="1">
        <v>9</v>
      </c>
      <c r="G4248" s="1" t="s">
        <v>60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62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62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62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62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60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60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60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62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62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62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62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60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62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60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60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62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62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62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62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60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60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62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60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62</v>
      </c>
      <c r="E4379" s="1">
        <v>1</v>
      </c>
      <c r="F4379" s="1">
        <v>7</v>
      </c>
      <c r="G4379" s="1" t="s">
        <v>60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62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62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62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62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62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60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62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62</v>
      </c>
      <c r="E4424" s="1">
        <v>1</v>
      </c>
      <c r="F4424" s="1">
        <v>9</v>
      </c>
      <c r="G4424" s="1" t="s">
        <v>60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62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60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62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62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60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62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62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60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60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62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60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62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60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60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62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62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60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60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62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60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62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60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60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60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60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60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60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60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62</v>
      </c>
      <c r="E4625" s="1">
        <v>1</v>
      </c>
      <c r="F4625" s="1">
        <v>31</v>
      </c>
      <c r="G4625" s="1" t="s">
        <v>60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60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62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62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62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60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60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62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62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60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62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62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62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62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60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60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62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62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62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62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62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60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62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62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62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62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62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62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62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62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62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62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62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60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60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60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60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60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62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62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60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62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62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62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62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62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62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60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62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60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62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62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62</v>
      </c>
      <c r="E4977" s="1">
        <v>1</v>
      </c>
      <c r="F4977" s="1">
        <v>7</v>
      </c>
      <c r="G4977" s="1" t="s">
        <v>60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60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62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62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62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62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62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60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60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60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62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62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60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62</v>
      </c>
      <c r="E5095" s="1">
        <v>1</v>
      </c>
      <c r="F5095" s="1">
        <v>8</v>
      </c>
      <c r="G5095" s="1" t="s">
        <v>60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62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62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60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62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62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60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60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62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60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62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62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60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60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62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62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62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60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60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62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60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60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60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62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62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62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62</v>
      </c>
      <c r="E5239" s="1">
        <v>1</v>
      </c>
      <c r="F5239" s="1">
        <v>8</v>
      </c>
      <c r="G5239" s="1" t="s">
        <v>60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62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62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62</v>
      </c>
      <c r="E5249" s="1">
        <v>3</v>
      </c>
      <c r="F5249" s="1">
        <v>14</v>
      </c>
      <c r="G5249" s="1" t="s">
        <v>60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62</v>
      </c>
      <c r="E5254" s="1">
        <v>1</v>
      </c>
      <c r="F5254" s="1">
        <v>35</v>
      </c>
      <c r="G5254" s="1" t="s">
        <v>60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62</v>
      </c>
      <c r="E5259" s="1">
        <v>1</v>
      </c>
      <c r="F5259" s="1">
        <v>28</v>
      </c>
      <c r="G5259" s="1" t="s">
        <v>60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62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62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62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60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62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62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62</v>
      </c>
      <c r="E5289" s="1">
        <v>1</v>
      </c>
      <c r="F5289" s="1">
        <v>17</v>
      </c>
      <c r="G5289" s="1" t="s">
        <v>60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60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60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62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62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60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62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62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62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60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62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62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62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62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60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60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62</v>
      </c>
      <c r="E5420" s="1">
        <v>1</v>
      </c>
      <c r="F5420" s="1">
        <v>11</v>
      </c>
      <c r="G5420" s="1" t="s">
        <v>60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60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60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60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62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62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62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62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62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60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62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60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62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60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62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60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60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62</v>
      </c>
      <c r="E5529" s="1">
        <v>1</v>
      </c>
      <c r="F5529" s="1">
        <v>9</v>
      </c>
      <c r="G5529" s="1" t="s">
        <v>60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60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62</v>
      </c>
      <c r="E5552" s="1">
        <v>1</v>
      </c>
      <c r="F5552" s="1">
        <v>24</v>
      </c>
      <c r="G5552" s="1" t="s">
        <v>60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62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60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62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62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62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62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62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62</v>
      </c>
      <c r="E5606" s="1">
        <v>1</v>
      </c>
      <c r="F5606" s="1">
        <v>14</v>
      </c>
      <c r="G5606" s="1" t="s">
        <v>60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62</v>
      </c>
      <c r="E5611" s="1">
        <v>1</v>
      </c>
      <c r="F5611" s="1">
        <v>9</v>
      </c>
      <c r="G5611" s="1" t="s">
        <v>60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62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heetProtection sheet="1" objects="1" scenarios="1"/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2F87-C8BC-4A2B-8921-05C09D9C23A2}">
  <dimension ref="A1:X5631"/>
  <sheetViews>
    <sheetView zoomScale="57" zoomScaleNormal="57" workbookViewId="0">
      <selection activeCell="AF38" sqref="AF38"/>
    </sheetView>
  </sheetViews>
  <sheetFormatPr defaultRowHeight="14.4" x14ac:dyDescent="0.3"/>
  <cols>
    <col min="1" max="21" width="12.33203125" customWidth="1"/>
    <col min="22" max="22" width="8.88671875" customWidth="1"/>
    <col min="23" max="23" width="26" customWidth="1"/>
    <col min="24" max="24" width="13.33203125" customWidth="1"/>
  </cols>
  <sheetData>
    <row r="1" spans="1:24" x14ac:dyDescent="0.3">
      <c r="A1" s="7" t="s">
        <v>6</v>
      </c>
      <c r="B1" s="8" t="s">
        <v>7</v>
      </c>
      <c r="C1" s="8" t="s">
        <v>8</v>
      </c>
      <c r="D1" s="8" t="s">
        <v>9</v>
      </c>
      <c r="E1" s="8" t="s">
        <v>12</v>
      </c>
      <c r="F1" s="8" t="s">
        <v>13</v>
      </c>
      <c r="G1" s="8" t="s">
        <v>27</v>
      </c>
      <c r="H1" s="8" t="s">
        <v>0</v>
      </c>
      <c r="I1" s="8" t="s">
        <v>25</v>
      </c>
      <c r="J1" s="8" t="s">
        <v>26</v>
      </c>
      <c r="K1" s="8" t="s">
        <v>19</v>
      </c>
      <c r="L1" s="8" t="s">
        <v>18</v>
      </c>
      <c r="M1" s="8" t="s">
        <v>1</v>
      </c>
      <c r="N1" s="8" t="s">
        <v>16</v>
      </c>
      <c r="O1" s="8" t="s">
        <v>15</v>
      </c>
      <c r="P1" s="8" t="s">
        <v>17</v>
      </c>
      <c r="Q1" s="8" t="s">
        <v>50</v>
      </c>
      <c r="R1" s="8" t="s">
        <v>51</v>
      </c>
      <c r="S1" s="8" t="s">
        <v>14</v>
      </c>
      <c r="T1" s="9" t="s">
        <v>33</v>
      </c>
      <c r="U1" s="9" t="s">
        <v>73</v>
      </c>
      <c r="V1" s="8" t="s">
        <v>77</v>
      </c>
    </row>
    <row r="2" spans="1:24" ht="15.6" x14ac:dyDescent="0.3">
      <c r="A2" s="5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6">
        <v>159.93</v>
      </c>
      <c r="U2" s="13" t="str">
        <f>_xlfn.XLOOKUP(Tablo2[[#This Row],[Tenure]],$W$23:$W$26,$X$23:$X$26,"",-1)</f>
        <v>0-6 Months</v>
      </c>
      <c r="V2" s="14" t="str">
        <f>_xlfn.XLOOKUP(Tablo2[[#This Row],[CashbackAmount]],$W$31:$W$33,$X$31:$X$33,"",-1)</f>
        <v>Medium</v>
      </c>
      <c r="W2" s="15" t="s">
        <v>64</v>
      </c>
      <c r="X2" s="15" t="s">
        <v>65</v>
      </c>
    </row>
    <row r="3" spans="1:24" x14ac:dyDescent="0.3">
      <c r="A3" s="5">
        <v>50002</v>
      </c>
      <c r="B3" s="1">
        <v>1</v>
      </c>
      <c r="C3" s="1">
        <v>9</v>
      </c>
      <c r="D3" s="1" t="s">
        <v>62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6">
        <v>120.9</v>
      </c>
      <c r="U3" s="6" t="str">
        <f>_xlfn.XLOOKUP(Tablo2[[#This Row],[Tenure]],$W$23:$W$26,$X$23:$X$26,"",-1)</f>
        <v>7-12 Months</v>
      </c>
      <c r="V3" s="1" t="str">
        <f>_xlfn.XLOOKUP(Tablo2[[#This Row],[CashbackAmount]],$W$31:$W$33,$X$31:$X$33,"",-1)</f>
        <v>Low</v>
      </c>
      <c r="W3" t="s">
        <v>8</v>
      </c>
      <c r="X3">
        <f>COUNTBLANK(Tablo2[Tenure])</f>
        <v>0</v>
      </c>
    </row>
    <row r="4" spans="1:24" x14ac:dyDescent="0.3">
      <c r="A4" s="5">
        <v>50003</v>
      </c>
      <c r="B4" s="1">
        <v>1</v>
      </c>
      <c r="C4" s="1">
        <v>9</v>
      </c>
      <c r="D4" s="1" t="s">
        <v>62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6">
        <v>120.28</v>
      </c>
      <c r="U4" s="6" t="str">
        <f>_xlfn.XLOOKUP(Tablo2[[#This Row],[Tenure]],$W$23:$W$26,$X$23:$X$26,"",-1)</f>
        <v>7-12 Months</v>
      </c>
      <c r="V4" s="1" t="str">
        <f>_xlfn.XLOOKUP(Tablo2[[#This Row],[CashbackAmount]],$W$31:$W$33,$X$31:$X$33,"",-1)</f>
        <v>Low</v>
      </c>
      <c r="W4" t="s">
        <v>13</v>
      </c>
      <c r="X4">
        <f>COUNTBLANK(Tablo2[WarehouseToHome])</f>
        <v>0</v>
      </c>
    </row>
    <row r="5" spans="1:24" x14ac:dyDescent="0.3">
      <c r="A5" s="5">
        <v>50004</v>
      </c>
      <c r="B5" s="1">
        <v>1</v>
      </c>
      <c r="C5" s="1">
        <v>0</v>
      </c>
      <c r="D5" s="1" t="s">
        <v>62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6">
        <v>134.07</v>
      </c>
      <c r="U5" s="6" t="str">
        <f>_xlfn.XLOOKUP(Tablo2[[#This Row],[Tenure]],$W$23:$W$26,$X$23:$X$26,"",-1)</f>
        <v>0-6 Months</v>
      </c>
      <c r="V5" s="1" t="str">
        <f>_xlfn.XLOOKUP(Tablo2[[#This Row],[CashbackAmount]],$W$31:$W$33,$X$31:$X$33,"",-1)</f>
        <v>Low</v>
      </c>
      <c r="W5" t="s">
        <v>25</v>
      </c>
      <c r="X5">
        <f>COUNTBLANK(Tablo2[HourSpendOnApp])</f>
        <v>0</v>
      </c>
    </row>
    <row r="6" spans="1:24" x14ac:dyDescent="0.3">
      <c r="A6" s="5">
        <v>50005</v>
      </c>
      <c r="B6" s="1">
        <v>1</v>
      </c>
      <c r="C6" s="1">
        <v>0</v>
      </c>
      <c r="D6" s="1" t="s">
        <v>62</v>
      </c>
      <c r="E6" s="1">
        <v>1</v>
      </c>
      <c r="F6" s="1">
        <v>12</v>
      </c>
      <c r="G6" s="1" t="s">
        <v>61</v>
      </c>
      <c r="H6" s="1" t="s">
        <v>4</v>
      </c>
      <c r="I6" s="1">
        <v>3</v>
      </c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6">
        <v>129.6</v>
      </c>
      <c r="U6" s="6" t="str">
        <f>_xlfn.XLOOKUP(Tablo2[[#This Row],[Tenure]],$W$23:$W$26,$X$23:$X$26,"",-1)</f>
        <v>0-6 Months</v>
      </c>
      <c r="V6" s="1" t="str">
        <f>_xlfn.XLOOKUP(Tablo2[[#This Row],[CashbackAmount]],$W$31:$W$33,$X$31:$X$33,"",-1)</f>
        <v>Low</v>
      </c>
      <c r="W6" t="s">
        <v>17</v>
      </c>
      <c r="X6">
        <f>COUNTBLANK(Tablo2[OrderAmountHikeFromlastYear])</f>
        <v>0</v>
      </c>
    </row>
    <row r="7" spans="1:24" x14ac:dyDescent="0.3">
      <c r="A7" s="5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6">
        <v>139.19</v>
      </c>
      <c r="U7" s="6" t="str">
        <f>_xlfn.XLOOKUP(Tablo2[[#This Row],[Tenure]],$W$23:$W$26,$X$23:$X$26,"",-1)</f>
        <v>0-6 Months</v>
      </c>
      <c r="V7" s="1" t="str">
        <f>_xlfn.XLOOKUP(Tablo2[[#This Row],[CashbackAmount]],$W$31:$W$33,$X$31:$X$33,"",-1)</f>
        <v>Low</v>
      </c>
      <c r="W7" t="s">
        <v>50</v>
      </c>
      <c r="X7">
        <f>COUNTBLANK(Tablo2[CouponUsed])</f>
        <v>0</v>
      </c>
    </row>
    <row r="8" spans="1:24" x14ac:dyDescent="0.3">
      <c r="A8" s="5">
        <v>50007</v>
      </c>
      <c r="B8" s="1">
        <v>1</v>
      </c>
      <c r="C8" s="1">
        <v>9</v>
      </c>
      <c r="D8" s="1" t="s">
        <v>62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63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6">
        <v>120.86000000000001</v>
      </c>
      <c r="U8" s="6" t="str">
        <f>_xlfn.XLOOKUP(Tablo2[[#This Row],[Tenure]],$W$23:$W$26,$X$23:$X$26,"",-1)</f>
        <v>7-12 Months</v>
      </c>
      <c r="V8" s="1" t="str">
        <f>_xlfn.XLOOKUP(Tablo2[[#This Row],[CashbackAmount]],$W$31:$W$33,$X$31:$X$33,"",-1)</f>
        <v>Low</v>
      </c>
      <c r="W8" t="s">
        <v>51</v>
      </c>
      <c r="X8">
        <f>COUNTBLANK(Tablo2[OrderCount])</f>
        <v>0</v>
      </c>
    </row>
    <row r="9" spans="1:24" x14ac:dyDescent="0.3">
      <c r="A9" s="5">
        <v>50008</v>
      </c>
      <c r="B9" s="1">
        <v>1</v>
      </c>
      <c r="C9" s="1">
        <v>9</v>
      </c>
      <c r="D9" s="1" t="s">
        <v>62</v>
      </c>
      <c r="E9" s="1">
        <v>1</v>
      </c>
      <c r="F9" s="1">
        <v>6</v>
      </c>
      <c r="G9" s="1" t="s">
        <v>61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63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6">
        <v>122.93</v>
      </c>
      <c r="U9" s="6" t="str">
        <f>_xlfn.XLOOKUP(Tablo2[[#This Row],[Tenure]],$W$23:$W$26,$X$23:$X$26,"",-1)</f>
        <v>7-12 Months</v>
      </c>
      <c r="V9" s="1" t="str">
        <f>_xlfn.XLOOKUP(Tablo2[[#This Row],[CashbackAmount]],$W$31:$W$33,$X$31:$X$33,"",-1)</f>
        <v>Low</v>
      </c>
      <c r="W9" t="s">
        <v>14</v>
      </c>
      <c r="X9">
        <f>COUNTBLANK(Tablo2[DaySinceLastOrder])</f>
        <v>0</v>
      </c>
    </row>
    <row r="10" spans="1:24" x14ac:dyDescent="0.3">
      <c r="A10" s="5">
        <v>50009</v>
      </c>
      <c r="B10" s="1">
        <v>1</v>
      </c>
      <c r="C10" s="1">
        <v>13</v>
      </c>
      <c r="D10" s="1" t="s">
        <v>62</v>
      </c>
      <c r="E10" s="1">
        <v>3</v>
      </c>
      <c r="F10" s="1">
        <v>9</v>
      </c>
      <c r="G10" s="1" t="s">
        <v>29</v>
      </c>
      <c r="H10" s="1" t="s">
        <v>4</v>
      </c>
      <c r="I10" s="1">
        <v>3</v>
      </c>
      <c r="J10" s="1">
        <v>4</v>
      </c>
      <c r="K10" s="1" t="s">
        <v>10</v>
      </c>
      <c r="L10" s="1">
        <v>3</v>
      </c>
      <c r="M10" s="1" t="s">
        <v>63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6">
        <v>126.83000000000001</v>
      </c>
      <c r="U10" s="6" t="str">
        <f>_xlfn.XLOOKUP(Tablo2[[#This Row],[Tenure]],$W$23:$W$26,$X$23:$X$26,"",-1)</f>
        <v>13-24 Months</v>
      </c>
      <c r="V10" s="1" t="str">
        <f>_xlfn.XLOOKUP(Tablo2[[#This Row],[CashbackAmount]],$W$31:$W$33,$X$31:$X$33,"",-1)</f>
        <v>Low</v>
      </c>
    </row>
    <row r="11" spans="1:24" x14ac:dyDescent="0.3">
      <c r="A11" s="5">
        <v>50010</v>
      </c>
      <c r="B11" s="1">
        <v>1</v>
      </c>
      <c r="C11" s="1">
        <v>9</v>
      </c>
      <c r="D11" s="1" t="s">
        <v>62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6">
        <v>122.93</v>
      </c>
      <c r="U11" s="6" t="str">
        <f>_xlfn.XLOOKUP(Tablo2[[#This Row],[Tenure]],$W$23:$W$26,$X$23:$X$26,"",-1)</f>
        <v>7-12 Months</v>
      </c>
      <c r="V11" s="1" t="str">
        <f>_xlfn.XLOOKUP(Tablo2[[#This Row],[CashbackAmount]],$W$31:$W$33,$X$31:$X$33,"",-1)</f>
        <v>Low</v>
      </c>
    </row>
    <row r="12" spans="1:24" ht="15.6" x14ac:dyDescent="0.3">
      <c r="A12" s="5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63</v>
      </c>
      <c r="N12" s="1">
        <v>2</v>
      </c>
      <c r="O12" s="1">
        <v>0</v>
      </c>
      <c r="P12" s="1">
        <v>15</v>
      </c>
      <c r="Q12" s="1">
        <v>9</v>
      </c>
      <c r="R12" s="1">
        <v>15</v>
      </c>
      <c r="S12" s="1">
        <v>8</v>
      </c>
      <c r="T12" s="6">
        <v>295.45</v>
      </c>
      <c r="U12" s="6" t="str">
        <f>_xlfn.XLOOKUP(Tablo2[[#This Row],[Tenure]],$W$23:$W$26,$X$23:$X$26,"",-1)</f>
        <v>0-6 Months</v>
      </c>
      <c r="V12" s="1" t="str">
        <f>_xlfn.XLOOKUP(Tablo2[[#This Row],[CashbackAmount]],$W$31:$W$33,$X$31:$X$33,"",-1)</f>
        <v>High</v>
      </c>
      <c r="W12" s="15" t="s">
        <v>64</v>
      </c>
      <c r="X12" s="15" t="s">
        <v>66</v>
      </c>
    </row>
    <row r="13" spans="1:24" x14ac:dyDescent="0.3">
      <c r="A13" s="5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6">
        <v>153.81</v>
      </c>
      <c r="U13" s="6" t="str">
        <f>_xlfn.XLOOKUP(Tablo2[[#This Row],[Tenure]],$W$23:$W$26,$X$23:$X$26,"",-1)</f>
        <v>7-12 Months</v>
      </c>
      <c r="V13" s="1" t="str">
        <f>_xlfn.XLOOKUP(Tablo2[[#This Row],[CashbackAmount]],$W$31:$W$33,$X$31:$X$33,"",-1)</f>
        <v>Medium</v>
      </c>
      <c r="W13" t="s">
        <v>8</v>
      </c>
      <c r="X13">
        <f>MEDIAN(Tablo2[Tenure])</f>
        <v>9</v>
      </c>
    </row>
    <row r="14" spans="1:24" x14ac:dyDescent="0.3">
      <c r="A14" s="5">
        <v>50013</v>
      </c>
      <c r="B14" s="1">
        <v>1</v>
      </c>
      <c r="C14" s="1">
        <v>0</v>
      </c>
      <c r="D14" s="1" t="s">
        <v>62</v>
      </c>
      <c r="E14" s="1">
        <v>1</v>
      </c>
      <c r="F14" s="1">
        <v>11</v>
      </c>
      <c r="G14" s="1" t="s">
        <v>60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6">
        <v>134.41</v>
      </c>
      <c r="U14" s="6" t="str">
        <f>_xlfn.XLOOKUP(Tablo2[[#This Row],[Tenure]],$W$23:$W$26,$X$23:$X$26,"",-1)</f>
        <v>0-6 Months</v>
      </c>
      <c r="V14" s="1" t="str">
        <f>_xlfn.XLOOKUP(Tablo2[[#This Row],[CashbackAmount]],$W$31:$W$33,$X$31:$X$33,"",-1)</f>
        <v>Low</v>
      </c>
      <c r="W14" t="s">
        <v>13</v>
      </c>
      <c r="X14">
        <f>MEDIAN(Tablo2[WarehouseToHome])</f>
        <v>14</v>
      </c>
    </row>
    <row r="15" spans="1:24" x14ac:dyDescent="0.3">
      <c r="A15" s="5">
        <v>50014</v>
      </c>
      <c r="B15" s="1">
        <v>1</v>
      </c>
      <c r="C15" s="1">
        <v>0</v>
      </c>
      <c r="D15" s="1" t="s">
        <v>62</v>
      </c>
      <c r="E15" s="1">
        <v>1</v>
      </c>
      <c r="F15" s="1">
        <v>15</v>
      </c>
      <c r="G15" s="1" t="s">
        <v>61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63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6">
        <v>133.88</v>
      </c>
      <c r="U15" s="6" t="str">
        <f>_xlfn.XLOOKUP(Tablo2[[#This Row],[Tenure]],$W$23:$W$26,$X$23:$X$26,"",-1)</f>
        <v>0-6 Months</v>
      </c>
      <c r="V15" s="1" t="str">
        <f>_xlfn.XLOOKUP(Tablo2[[#This Row],[CashbackAmount]],$W$31:$W$33,$X$31:$X$33,"",-1)</f>
        <v>Low</v>
      </c>
      <c r="W15" t="s">
        <v>25</v>
      </c>
      <c r="X15">
        <f>MEDIAN(Tablo2[HourSpendOnApp])</f>
        <v>3</v>
      </c>
    </row>
    <row r="16" spans="1:24" x14ac:dyDescent="0.3">
      <c r="A16" s="5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6">
        <v>196.19</v>
      </c>
      <c r="U16" s="6" t="str">
        <f>_xlfn.XLOOKUP(Tablo2[[#This Row],[Tenure]],$W$23:$W$26,$X$23:$X$26,"",-1)</f>
        <v>7-12 Months</v>
      </c>
      <c r="V16" s="1" t="str">
        <f>_xlfn.XLOOKUP(Tablo2[[#This Row],[CashbackAmount]],$W$31:$W$33,$X$31:$X$33,"",-1)</f>
        <v>Medium</v>
      </c>
      <c r="W16" t="s">
        <v>17</v>
      </c>
      <c r="X16">
        <f>MEDIAN(Tablo2[OrderAmountHikeFromlastYear])</f>
        <v>15</v>
      </c>
    </row>
    <row r="17" spans="1:24" x14ac:dyDescent="0.3">
      <c r="A17" s="5">
        <v>50016</v>
      </c>
      <c r="B17" s="1">
        <v>1</v>
      </c>
      <c r="C17" s="1">
        <v>9</v>
      </c>
      <c r="D17" s="1" t="s">
        <v>62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6">
        <v>120.72999999999999</v>
      </c>
      <c r="U17" s="6" t="str">
        <f>_xlfn.XLOOKUP(Tablo2[[#This Row],[Tenure]],$W$23:$W$26,$X$23:$X$26,"",-1)</f>
        <v>7-12 Months</v>
      </c>
      <c r="V17" s="1" t="str">
        <f>_xlfn.XLOOKUP(Tablo2[[#This Row],[CashbackAmount]],$W$31:$W$33,$X$31:$X$33,"",-1)</f>
        <v>Low</v>
      </c>
      <c r="W17" t="s">
        <v>50</v>
      </c>
      <c r="X17">
        <f>MEDIAN(Tablo2[CouponUsed])</f>
        <v>1</v>
      </c>
    </row>
    <row r="18" spans="1:24" x14ac:dyDescent="0.3">
      <c r="A18" s="5">
        <v>50017</v>
      </c>
      <c r="B18" s="1">
        <v>1</v>
      </c>
      <c r="C18" s="1">
        <v>0</v>
      </c>
      <c r="D18" s="1" t="s">
        <v>11</v>
      </c>
      <c r="E18" s="4">
        <v>1</v>
      </c>
      <c r="F18" s="1">
        <v>12</v>
      </c>
      <c r="G18" s="1" t="s">
        <v>30</v>
      </c>
      <c r="H18" s="1" t="s">
        <v>2</v>
      </c>
      <c r="I18" s="1">
        <v>3</v>
      </c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6">
        <v>129.26</v>
      </c>
      <c r="U18" s="6" t="str">
        <f>_xlfn.XLOOKUP(Tablo2[[#This Row],[Tenure]],$W$23:$W$26,$X$23:$X$26,"",-1)</f>
        <v>0-6 Months</v>
      </c>
      <c r="V18" s="1" t="str">
        <f>_xlfn.XLOOKUP(Tablo2[[#This Row],[CashbackAmount]],$W$31:$W$33,$X$31:$X$33,"",-1)</f>
        <v>Low</v>
      </c>
      <c r="W18" t="s">
        <v>51</v>
      </c>
      <c r="X18">
        <f>MEDIAN(Tablo2[OrderCount])</f>
        <v>2</v>
      </c>
    </row>
    <row r="19" spans="1:24" x14ac:dyDescent="0.3">
      <c r="A19" s="5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6">
        <v>157.44</v>
      </c>
      <c r="U19" s="6" t="str">
        <f>_xlfn.XLOOKUP(Tablo2[[#This Row],[Tenure]],$W$23:$W$26,$X$23:$X$26,"",-1)</f>
        <v>0-6 Months</v>
      </c>
      <c r="V19" s="1" t="str">
        <f>_xlfn.XLOOKUP(Tablo2[[#This Row],[CashbackAmount]],$W$31:$W$33,$X$31:$X$33,"",-1)</f>
        <v>Medium</v>
      </c>
      <c r="W19" t="s">
        <v>14</v>
      </c>
      <c r="X19">
        <f>MEDIAN(Tablo2[DaySinceLastOrder])</f>
        <v>3</v>
      </c>
    </row>
    <row r="20" spans="1:24" x14ac:dyDescent="0.3">
      <c r="A20" s="5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6">
        <v>160.74</v>
      </c>
      <c r="U20" s="6" t="str">
        <f>_xlfn.XLOOKUP(Tablo2[[#This Row],[Tenure]],$W$23:$W$26,$X$23:$X$26,"",-1)</f>
        <v>0-6 Months</v>
      </c>
      <c r="V20" s="1" t="str">
        <f>_xlfn.XLOOKUP(Tablo2[[#This Row],[CashbackAmount]],$W$31:$W$33,$X$31:$X$33,"",-1)</f>
        <v>Medium</v>
      </c>
    </row>
    <row r="21" spans="1:24" ht="15.6" x14ac:dyDescent="0.3">
      <c r="A21" s="5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63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6">
        <v>149.63</v>
      </c>
      <c r="U21" s="6" t="str">
        <f>_xlfn.XLOOKUP(Tablo2[[#This Row],[Tenure]],$W$23:$W$26,$X$23:$X$26,"",-1)</f>
        <v>13-24 Months</v>
      </c>
      <c r="V21" s="1" t="str">
        <f>_xlfn.XLOOKUP(Tablo2[[#This Row],[CashbackAmount]],$W$31:$W$33,$X$31:$X$33,"",-1)</f>
        <v>Low</v>
      </c>
      <c r="W21" s="40" t="s">
        <v>73</v>
      </c>
      <c r="X21" s="41"/>
    </row>
    <row r="22" spans="1:24" ht="15.6" x14ac:dyDescent="0.3">
      <c r="A22" s="5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63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6">
        <v>161.72</v>
      </c>
      <c r="U22" s="6" t="str">
        <f>_xlfn.XLOOKUP(Tablo2[[#This Row],[Tenure]],$W$23:$W$26,$X$23:$X$26,"",-1)</f>
        <v>0-6 Months</v>
      </c>
      <c r="V22" s="1" t="str">
        <f>_xlfn.XLOOKUP(Tablo2[[#This Row],[CashbackAmount]],$W$31:$W$33,$X$31:$X$33,"",-1)</f>
        <v>Medium</v>
      </c>
      <c r="W22" s="16" t="s">
        <v>71</v>
      </c>
      <c r="X22" s="16" t="s">
        <v>72</v>
      </c>
    </row>
    <row r="23" spans="1:24" x14ac:dyDescent="0.3">
      <c r="A23" s="5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63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6">
        <v>203.12</v>
      </c>
      <c r="U23" s="6" t="str">
        <f>_xlfn.XLOOKUP(Tablo2[[#This Row],[Tenure]],$W$23:$W$26,$X$23:$X$26,"",-1)</f>
        <v>13-24 Months</v>
      </c>
      <c r="V23" s="1" t="str">
        <f>_xlfn.XLOOKUP(Tablo2[[#This Row],[CashbackAmount]],$W$31:$W$33,$X$31:$X$33,"",-1)</f>
        <v>Medium</v>
      </c>
      <c r="W23">
        <v>0</v>
      </c>
      <c r="X23" t="s">
        <v>67</v>
      </c>
    </row>
    <row r="24" spans="1:24" x14ac:dyDescent="0.3">
      <c r="A24" s="5">
        <v>50023</v>
      </c>
      <c r="B24" s="1">
        <v>1</v>
      </c>
      <c r="C24" s="1">
        <v>9</v>
      </c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6">
        <v>116.75</v>
      </c>
      <c r="U24" s="6" t="str">
        <f>_xlfn.XLOOKUP(Tablo2[[#This Row],[Tenure]],$W$23:$W$26,$X$23:$X$26,"",-1)</f>
        <v>7-12 Months</v>
      </c>
      <c r="V24" s="1" t="str">
        <f>_xlfn.XLOOKUP(Tablo2[[#This Row],[CashbackAmount]],$W$31:$W$33,$X$31:$X$33,"",-1)</f>
        <v>Low</v>
      </c>
      <c r="W24">
        <v>7</v>
      </c>
      <c r="X24" t="s">
        <v>68</v>
      </c>
    </row>
    <row r="25" spans="1:24" x14ac:dyDescent="0.3">
      <c r="A25" s="5">
        <v>50024</v>
      </c>
      <c r="B25" s="1">
        <v>1</v>
      </c>
      <c r="C25" s="1">
        <v>0</v>
      </c>
      <c r="D25" s="1" t="s">
        <v>62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63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6">
        <v>145.59</v>
      </c>
      <c r="U25" s="6" t="str">
        <f>_xlfn.XLOOKUP(Tablo2[[#This Row],[Tenure]],$W$23:$W$26,$X$23:$X$26,"",-1)</f>
        <v>0-6 Months</v>
      </c>
      <c r="V25" s="1" t="str">
        <f>_xlfn.XLOOKUP(Tablo2[[#This Row],[CashbackAmount]],$W$31:$W$33,$X$31:$X$33,"",-1)</f>
        <v>Low</v>
      </c>
      <c r="W25">
        <v>13</v>
      </c>
      <c r="X25" t="s">
        <v>69</v>
      </c>
    </row>
    <row r="26" spans="1:24" x14ac:dyDescent="0.3">
      <c r="A26" s="5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6">
        <v>206.5</v>
      </c>
      <c r="U26" s="6" t="str">
        <f>_xlfn.XLOOKUP(Tablo2[[#This Row],[Tenure]],$W$23:$W$26,$X$23:$X$26,"",-1)</f>
        <v>13-24 Months</v>
      </c>
      <c r="V26" s="1" t="str">
        <f>_xlfn.XLOOKUP(Tablo2[[#This Row],[CashbackAmount]],$W$31:$W$33,$X$31:$X$33,"",-1)</f>
        <v>Medium</v>
      </c>
      <c r="W26">
        <v>25</v>
      </c>
      <c r="X26" t="s">
        <v>70</v>
      </c>
    </row>
    <row r="27" spans="1:24" x14ac:dyDescent="0.3">
      <c r="A27" s="5">
        <v>50026</v>
      </c>
      <c r="B27" s="1">
        <v>1</v>
      </c>
      <c r="C27" s="1">
        <v>0</v>
      </c>
      <c r="D27" s="1" t="s">
        <v>62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6">
        <v>142</v>
      </c>
      <c r="U27" s="6" t="str">
        <f>_xlfn.XLOOKUP(Tablo2[[#This Row],[Tenure]],$W$23:$W$26,$X$23:$X$26,"",-1)</f>
        <v>0-6 Months</v>
      </c>
      <c r="V27" s="1" t="str">
        <f>_xlfn.XLOOKUP(Tablo2[[#This Row],[CashbackAmount]],$W$31:$W$33,$X$31:$X$33,"",-1)</f>
        <v>Low</v>
      </c>
    </row>
    <row r="28" spans="1:24" x14ac:dyDescent="0.3">
      <c r="A28" s="5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63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6">
        <v>172.95</v>
      </c>
      <c r="U28" s="6" t="str">
        <f>_xlfn.XLOOKUP(Tablo2[[#This Row],[Tenure]],$W$23:$W$26,$X$23:$X$26,"",-1)</f>
        <v>7-12 Months</v>
      </c>
      <c r="V28" s="1" t="str">
        <f>_xlfn.XLOOKUP(Tablo2[[#This Row],[CashbackAmount]],$W$31:$W$33,$X$31:$X$33,"",-1)</f>
        <v>Medium</v>
      </c>
    </row>
    <row r="29" spans="1:24" ht="15.6" x14ac:dyDescent="0.3">
      <c r="A29" s="5">
        <v>50028</v>
      </c>
      <c r="B29" s="1">
        <v>0</v>
      </c>
      <c r="C29" s="1">
        <v>9</v>
      </c>
      <c r="D29" s="1" t="s">
        <v>62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63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6">
        <v>123.06</v>
      </c>
      <c r="U29" s="6" t="str">
        <f>_xlfn.XLOOKUP(Tablo2[[#This Row],[Tenure]],$W$23:$W$26,$X$23:$X$26,"",-1)</f>
        <v>7-12 Months</v>
      </c>
      <c r="V29" s="1" t="str">
        <f>_xlfn.XLOOKUP(Tablo2[[#This Row],[CashbackAmount]],$W$31:$W$33,$X$31:$X$33,"",-1)</f>
        <v>Low</v>
      </c>
      <c r="W29" s="42" t="s">
        <v>77</v>
      </c>
      <c r="X29" s="43"/>
    </row>
    <row r="30" spans="1:24" ht="15.6" x14ac:dyDescent="0.3">
      <c r="A30" s="5">
        <v>50029</v>
      </c>
      <c r="B30" s="1">
        <v>0</v>
      </c>
      <c r="C30" s="1">
        <v>18</v>
      </c>
      <c r="D30" s="1" t="s">
        <v>62</v>
      </c>
      <c r="E30" s="1">
        <v>1</v>
      </c>
      <c r="F30" s="1">
        <v>14</v>
      </c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6">
        <v>123.47999999999999</v>
      </c>
      <c r="U30" s="6" t="str">
        <f>_xlfn.XLOOKUP(Tablo2[[#This Row],[Tenure]],$W$23:$W$26,$X$23:$X$26,"",-1)</f>
        <v>13-24 Months</v>
      </c>
      <c r="V30" s="1" t="str">
        <f>_xlfn.XLOOKUP(Tablo2[[#This Row],[CashbackAmount]],$W$31:$W$33,$X$31:$X$33,"",-1)</f>
        <v>Low</v>
      </c>
      <c r="W30" s="16" t="s">
        <v>71</v>
      </c>
      <c r="X30" s="16" t="s">
        <v>72</v>
      </c>
    </row>
    <row r="31" spans="1:24" x14ac:dyDescent="0.3">
      <c r="A31" s="5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6">
        <v>189.98</v>
      </c>
      <c r="U31" s="6" t="str">
        <f>_xlfn.XLOOKUP(Tablo2[[#This Row],[Tenure]],$W$23:$W$26,$X$23:$X$26,"",-1)</f>
        <v>0-6 Months</v>
      </c>
      <c r="V31" s="1" t="str">
        <f>_xlfn.XLOOKUP(Tablo2[[#This Row],[CashbackAmount]],$W$31:$W$33,$X$31:$X$33,"",-1)</f>
        <v>Medium</v>
      </c>
      <c r="W31">
        <v>0</v>
      </c>
      <c r="X31" t="s">
        <v>74</v>
      </c>
    </row>
    <row r="32" spans="1:24" x14ac:dyDescent="0.3">
      <c r="A32" s="5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60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63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6">
        <v>143.19</v>
      </c>
      <c r="U32" s="6" t="str">
        <f>_xlfn.XLOOKUP(Tablo2[[#This Row],[Tenure]],$W$23:$W$26,$X$23:$X$26,"",-1)</f>
        <v>0-6 Months</v>
      </c>
      <c r="V32" s="1" t="str">
        <f>_xlfn.XLOOKUP(Tablo2[[#This Row],[CashbackAmount]],$W$31:$W$33,$X$31:$X$33,"",-1)</f>
        <v>Low</v>
      </c>
      <c r="W32">
        <v>150</v>
      </c>
      <c r="X32" t="s">
        <v>75</v>
      </c>
    </row>
    <row r="33" spans="1:24" x14ac:dyDescent="0.3">
      <c r="A33" s="5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63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6">
        <v>161.32</v>
      </c>
      <c r="U33" s="6" t="str">
        <f>_xlfn.XLOOKUP(Tablo2[[#This Row],[Tenure]],$W$23:$W$26,$X$23:$X$26,"",-1)</f>
        <v>0-6 Months</v>
      </c>
      <c r="V33" s="1" t="str">
        <f>_xlfn.XLOOKUP(Tablo2[[#This Row],[CashbackAmount]],$W$31:$W$33,$X$31:$X$33,"",-1)</f>
        <v>Medium</v>
      </c>
      <c r="W33">
        <v>250</v>
      </c>
      <c r="X33" t="s">
        <v>76</v>
      </c>
    </row>
    <row r="34" spans="1:24" x14ac:dyDescent="0.3">
      <c r="A34" s="5">
        <v>50033</v>
      </c>
      <c r="B34" s="1">
        <v>0</v>
      </c>
      <c r="C34" s="1">
        <v>30</v>
      </c>
      <c r="D34" s="1" t="s">
        <v>62</v>
      </c>
      <c r="E34" s="1">
        <v>1</v>
      </c>
      <c r="F34" s="1">
        <v>15</v>
      </c>
      <c r="G34" s="1" t="s">
        <v>61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63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6">
        <v>133.46</v>
      </c>
      <c r="U34" s="6" t="str">
        <f>_xlfn.XLOOKUP(Tablo2[[#This Row],[Tenure]],$W$23:$W$26,$X$23:$X$26,"",-1)</f>
        <v>24+ Months</v>
      </c>
      <c r="V34" s="1" t="str">
        <f>_xlfn.XLOOKUP(Tablo2[[#This Row],[CashbackAmount]],$W$31:$W$33,$X$31:$X$33,"",-1)</f>
        <v>Low</v>
      </c>
    </row>
    <row r="35" spans="1:24" x14ac:dyDescent="0.3">
      <c r="A35" s="5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63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6">
        <v>208.55</v>
      </c>
      <c r="U35" s="6" t="str">
        <f>_xlfn.XLOOKUP(Tablo2[[#This Row],[Tenure]],$W$23:$W$26,$X$23:$X$26,"",-1)</f>
        <v>13-24 Months</v>
      </c>
      <c r="V35" s="1" t="str">
        <f>_xlfn.XLOOKUP(Tablo2[[#This Row],[CashbackAmount]],$W$31:$W$33,$X$31:$X$33,"",-1)</f>
        <v>Medium</v>
      </c>
    </row>
    <row r="36" spans="1:24" x14ac:dyDescent="0.3">
      <c r="A36" s="5">
        <v>50035</v>
      </c>
      <c r="B36" s="1">
        <v>0</v>
      </c>
      <c r="C36" s="1">
        <v>9</v>
      </c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63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6">
        <v>122.31</v>
      </c>
      <c r="U36" s="6" t="str">
        <f>_xlfn.XLOOKUP(Tablo2[[#This Row],[Tenure]],$W$23:$W$26,$X$23:$X$26,"",-1)</f>
        <v>7-12 Months</v>
      </c>
      <c r="V36" s="1" t="str">
        <f>_xlfn.XLOOKUP(Tablo2[[#This Row],[CashbackAmount]],$W$31:$W$33,$X$31:$X$33,"",-1)</f>
        <v>Low</v>
      </c>
    </row>
    <row r="37" spans="1:24" x14ac:dyDescent="0.3">
      <c r="A37" s="5">
        <v>50036</v>
      </c>
      <c r="B37" s="1">
        <v>0</v>
      </c>
      <c r="C37" s="1">
        <v>0</v>
      </c>
      <c r="D37" s="1" t="s">
        <v>62</v>
      </c>
      <c r="E37" s="1">
        <v>1</v>
      </c>
      <c r="F37" s="1">
        <v>14</v>
      </c>
      <c r="G37" s="1" t="s">
        <v>61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63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6">
        <v>123.22999999999999</v>
      </c>
      <c r="U37" s="6" t="str">
        <f>_xlfn.XLOOKUP(Tablo2[[#This Row],[Tenure]],$W$23:$W$26,$X$23:$X$26,"",-1)</f>
        <v>0-6 Months</v>
      </c>
      <c r="V37" s="1" t="str">
        <f>_xlfn.XLOOKUP(Tablo2[[#This Row],[CashbackAmount]],$W$31:$W$33,$X$31:$X$33,"",-1)</f>
        <v>Low</v>
      </c>
    </row>
    <row r="38" spans="1:24" x14ac:dyDescent="0.3">
      <c r="A38" s="5">
        <v>50037</v>
      </c>
      <c r="B38" s="1">
        <v>0</v>
      </c>
      <c r="C38" s="1">
        <v>9</v>
      </c>
      <c r="D38" s="1" t="s">
        <v>11</v>
      </c>
      <c r="E38" s="1">
        <v>1</v>
      </c>
      <c r="F38" s="1">
        <v>15</v>
      </c>
      <c r="G38" s="1" t="s">
        <v>61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6">
        <v>120.24000000000001</v>
      </c>
      <c r="U38" s="6" t="str">
        <f>_xlfn.XLOOKUP(Tablo2[[#This Row],[Tenure]],$W$23:$W$26,$X$23:$X$26,"",-1)</f>
        <v>7-12 Months</v>
      </c>
      <c r="V38" s="1" t="str">
        <f>_xlfn.XLOOKUP(Tablo2[[#This Row],[CashbackAmount]],$W$31:$W$33,$X$31:$X$33,"",-1)</f>
        <v>Low</v>
      </c>
    </row>
    <row r="39" spans="1:24" x14ac:dyDescent="0.3">
      <c r="A39" s="5">
        <v>50038</v>
      </c>
      <c r="B39" s="1">
        <v>0</v>
      </c>
      <c r="C39" s="1">
        <v>1</v>
      </c>
      <c r="D39" s="1" t="s">
        <v>62</v>
      </c>
      <c r="E39" s="1">
        <v>1</v>
      </c>
      <c r="F39" s="1">
        <v>27</v>
      </c>
      <c r="G39" s="1" t="s">
        <v>61</v>
      </c>
      <c r="H39" s="1" t="s">
        <v>4</v>
      </c>
      <c r="I39" s="1">
        <v>3</v>
      </c>
      <c r="J39" s="1">
        <v>3</v>
      </c>
      <c r="K39" s="1" t="s">
        <v>10</v>
      </c>
      <c r="L39" s="1">
        <v>2</v>
      </c>
      <c r="M39" s="1" t="s">
        <v>63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6">
        <v>127.13</v>
      </c>
      <c r="U39" s="6" t="str">
        <f>_xlfn.XLOOKUP(Tablo2[[#This Row],[Tenure]],$W$23:$W$26,$X$23:$X$26,"",-1)</f>
        <v>0-6 Months</v>
      </c>
      <c r="V39" s="1" t="str">
        <f>_xlfn.XLOOKUP(Tablo2[[#This Row],[CashbackAmount]],$W$31:$W$33,$X$31:$X$33,"",-1)</f>
        <v>Low</v>
      </c>
    </row>
    <row r="40" spans="1:24" x14ac:dyDescent="0.3">
      <c r="A40" s="5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6">
        <v>194.39</v>
      </c>
      <c r="U40" s="6" t="str">
        <f>_xlfn.XLOOKUP(Tablo2[[#This Row],[Tenure]],$W$23:$W$26,$X$23:$X$26,"",-1)</f>
        <v>24+ Months</v>
      </c>
      <c r="V40" s="1" t="str">
        <f>_xlfn.XLOOKUP(Tablo2[[#This Row],[CashbackAmount]],$W$31:$W$33,$X$31:$X$33,"",-1)</f>
        <v>Medium</v>
      </c>
    </row>
    <row r="41" spans="1:24" x14ac:dyDescent="0.3">
      <c r="A41" s="5">
        <v>50040</v>
      </c>
      <c r="B41" s="1">
        <v>0</v>
      </c>
      <c r="C41" s="1">
        <v>0</v>
      </c>
      <c r="D41" s="1" t="s">
        <v>11</v>
      </c>
      <c r="E41" s="1">
        <v>1</v>
      </c>
      <c r="F41" s="1">
        <v>14</v>
      </c>
      <c r="G41" s="1" t="s">
        <v>61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6">
        <v>125.66</v>
      </c>
      <c r="U41" s="6" t="str">
        <f>_xlfn.XLOOKUP(Tablo2[[#This Row],[Tenure]],$W$23:$W$26,$X$23:$X$26,"",-1)</f>
        <v>0-6 Months</v>
      </c>
      <c r="V41" s="1" t="str">
        <f>_xlfn.XLOOKUP(Tablo2[[#This Row],[CashbackAmount]],$W$31:$W$33,$X$31:$X$33,"",-1)</f>
        <v>Low</v>
      </c>
    </row>
    <row r="42" spans="1:24" x14ac:dyDescent="0.3">
      <c r="A42" s="5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>
        <v>15</v>
      </c>
      <c r="Q42" s="1">
        <v>2</v>
      </c>
      <c r="R42" s="1">
        <v>4</v>
      </c>
      <c r="S42" s="1">
        <v>4</v>
      </c>
      <c r="T42" s="6">
        <v>299.26</v>
      </c>
      <c r="U42" s="6" t="str">
        <f>_xlfn.XLOOKUP(Tablo2[[#This Row],[Tenure]],$W$23:$W$26,$X$23:$X$26,"",-1)</f>
        <v>13-24 Months</v>
      </c>
      <c r="V42" s="1" t="str">
        <f>_xlfn.XLOOKUP(Tablo2[[#This Row],[CashbackAmount]],$W$31:$W$33,$X$31:$X$33,"",-1)</f>
        <v>High</v>
      </c>
    </row>
    <row r="43" spans="1:24" x14ac:dyDescent="0.3">
      <c r="A43" s="5">
        <v>50042</v>
      </c>
      <c r="B43" s="1">
        <v>0</v>
      </c>
      <c r="C43" s="1">
        <v>14</v>
      </c>
      <c r="D43" s="1" t="s">
        <v>62</v>
      </c>
      <c r="E43" s="1">
        <v>1</v>
      </c>
      <c r="F43" s="1">
        <v>14</v>
      </c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6">
        <v>124.50999999999999</v>
      </c>
      <c r="U43" s="6" t="str">
        <f>_xlfn.XLOOKUP(Tablo2[[#This Row],[Tenure]],$W$23:$W$26,$X$23:$X$26,"",-1)</f>
        <v>13-24 Months</v>
      </c>
      <c r="V43" s="1" t="str">
        <f>_xlfn.XLOOKUP(Tablo2[[#This Row],[CashbackAmount]],$W$31:$W$33,$X$31:$X$33,"",-1)</f>
        <v>Low</v>
      </c>
    </row>
    <row r="44" spans="1:24" x14ac:dyDescent="0.3">
      <c r="A44" s="5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63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6">
        <v>194.19</v>
      </c>
      <c r="U44" s="6" t="str">
        <f>_xlfn.XLOOKUP(Tablo2[[#This Row],[Tenure]],$W$23:$W$26,$X$23:$X$26,"",-1)</f>
        <v>0-6 Months</v>
      </c>
      <c r="V44" s="1" t="str">
        <f>_xlfn.XLOOKUP(Tablo2[[#This Row],[CashbackAmount]],$W$31:$W$33,$X$31:$X$33,"",-1)</f>
        <v>Medium</v>
      </c>
    </row>
    <row r="45" spans="1:24" x14ac:dyDescent="0.3">
      <c r="A45" s="5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6">
        <v>186.86</v>
      </c>
      <c r="U45" s="6" t="str">
        <f>_xlfn.XLOOKUP(Tablo2[[#This Row],[Tenure]],$W$23:$W$26,$X$23:$X$26,"",-1)</f>
        <v>7-12 Months</v>
      </c>
      <c r="V45" s="1" t="str">
        <f>_xlfn.XLOOKUP(Tablo2[[#This Row],[CashbackAmount]],$W$31:$W$33,$X$31:$X$33,"",-1)</f>
        <v>Medium</v>
      </c>
    </row>
    <row r="46" spans="1:24" x14ac:dyDescent="0.3">
      <c r="A46" s="5">
        <v>50045</v>
      </c>
      <c r="B46" s="1">
        <v>0</v>
      </c>
      <c r="C46" s="1">
        <v>5</v>
      </c>
      <c r="D46" s="1" t="s">
        <v>62</v>
      </c>
      <c r="E46" s="1">
        <v>1</v>
      </c>
      <c r="F46" s="1">
        <v>12</v>
      </c>
      <c r="G46" s="1" t="s">
        <v>30</v>
      </c>
      <c r="H46" s="1" t="s">
        <v>4</v>
      </c>
      <c r="I46" s="1">
        <v>3</v>
      </c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6">
        <v>130.38</v>
      </c>
      <c r="U46" s="6" t="str">
        <f>_xlfn.XLOOKUP(Tablo2[[#This Row],[Tenure]],$W$23:$W$26,$X$23:$X$26,"",-1)</f>
        <v>0-6 Months</v>
      </c>
      <c r="V46" s="1" t="str">
        <f>_xlfn.XLOOKUP(Tablo2[[#This Row],[CashbackAmount]],$W$31:$W$33,$X$31:$X$33,"",-1)</f>
        <v>Low</v>
      </c>
    </row>
    <row r="47" spans="1:24" x14ac:dyDescent="0.3">
      <c r="A47" s="5">
        <v>50046</v>
      </c>
      <c r="B47" s="1">
        <v>0</v>
      </c>
      <c r="C47" s="1">
        <v>0</v>
      </c>
      <c r="D47" s="1" t="s">
        <v>62</v>
      </c>
      <c r="E47" s="1">
        <v>1</v>
      </c>
      <c r="F47" s="1">
        <v>23</v>
      </c>
      <c r="G47" s="1" t="s">
        <v>60</v>
      </c>
      <c r="H47" s="1" t="s">
        <v>4</v>
      </c>
      <c r="I47" s="1">
        <v>3</v>
      </c>
      <c r="J47" s="1">
        <v>3</v>
      </c>
      <c r="K47" s="1" t="s">
        <v>10</v>
      </c>
      <c r="L47" s="1">
        <v>4</v>
      </c>
      <c r="M47" s="1" t="s">
        <v>63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6">
        <v>130.58000000000001</v>
      </c>
      <c r="U47" s="6" t="str">
        <f>_xlfn.XLOOKUP(Tablo2[[#This Row],[Tenure]],$W$23:$W$26,$X$23:$X$26,"",-1)</f>
        <v>0-6 Months</v>
      </c>
      <c r="V47" s="1" t="str">
        <f>_xlfn.XLOOKUP(Tablo2[[#This Row],[CashbackAmount]],$W$31:$W$33,$X$31:$X$33,"",-1)</f>
        <v>Low</v>
      </c>
    </row>
    <row r="48" spans="1:24" x14ac:dyDescent="0.3">
      <c r="A48" s="5">
        <v>50047</v>
      </c>
      <c r="B48" s="1">
        <v>1</v>
      </c>
      <c r="C48" s="1">
        <v>0</v>
      </c>
      <c r="D48" s="1" t="s">
        <v>11</v>
      </c>
      <c r="E48" s="1">
        <v>3</v>
      </c>
      <c r="F48" s="1">
        <v>14</v>
      </c>
      <c r="G48" s="1" t="s">
        <v>60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6">
        <v>123.25</v>
      </c>
      <c r="U48" s="6" t="str">
        <f>_xlfn.XLOOKUP(Tablo2[[#This Row],[Tenure]],$W$23:$W$26,$X$23:$X$26,"",-1)</f>
        <v>0-6 Months</v>
      </c>
      <c r="V48" s="1" t="str">
        <f>_xlfn.XLOOKUP(Tablo2[[#This Row],[CashbackAmount]],$W$31:$W$33,$X$31:$X$33,"",-1)</f>
        <v>Low</v>
      </c>
    </row>
    <row r="49" spans="1:22" x14ac:dyDescent="0.3">
      <c r="A49" s="5">
        <v>50048</v>
      </c>
      <c r="B49" s="1">
        <v>0</v>
      </c>
      <c r="C49" s="1">
        <v>9</v>
      </c>
      <c r="D49" s="1" t="s">
        <v>11</v>
      </c>
      <c r="E49" s="1">
        <v>1</v>
      </c>
      <c r="F49" s="1">
        <v>9</v>
      </c>
      <c r="G49" s="1" t="s">
        <v>61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6">
        <v>120.88</v>
      </c>
      <c r="U49" s="6" t="str">
        <f>_xlfn.XLOOKUP(Tablo2[[#This Row],[Tenure]],$W$23:$W$26,$X$23:$X$26,"",-1)</f>
        <v>7-12 Months</v>
      </c>
      <c r="V49" s="1" t="str">
        <f>_xlfn.XLOOKUP(Tablo2[[#This Row],[CashbackAmount]],$W$31:$W$33,$X$31:$X$33,"",-1)</f>
        <v>Low</v>
      </c>
    </row>
    <row r="50" spans="1:22" x14ac:dyDescent="0.3">
      <c r="A50" s="5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61</v>
      </c>
      <c r="H50" s="1" t="s">
        <v>4</v>
      </c>
      <c r="I50" s="1">
        <v>3</v>
      </c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6">
        <v>130.72</v>
      </c>
      <c r="U50" s="6" t="str">
        <f>_xlfn.XLOOKUP(Tablo2[[#This Row],[Tenure]],$W$23:$W$26,$X$23:$X$26,"",-1)</f>
        <v>0-6 Months</v>
      </c>
      <c r="V50" s="1" t="str">
        <f>_xlfn.XLOOKUP(Tablo2[[#This Row],[CashbackAmount]],$W$31:$W$33,$X$31:$X$33,"",-1)</f>
        <v>Low</v>
      </c>
    </row>
    <row r="51" spans="1:22" x14ac:dyDescent="0.3">
      <c r="A51" s="5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6">
        <v>150.06</v>
      </c>
      <c r="U51" s="6" t="str">
        <f>_xlfn.XLOOKUP(Tablo2[[#This Row],[Tenure]],$W$23:$W$26,$X$23:$X$26,"",-1)</f>
        <v>13-24 Months</v>
      </c>
      <c r="V51" s="1" t="str">
        <f>_xlfn.XLOOKUP(Tablo2[[#This Row],[CashbackAmount]],$W$31:$W$33,$X$31:$X$33,"",-1)</f>
        <v>Medium</v>
      </c>
    </row>
    <row r="52" spans="1:22" x14ac:dyDescent="0.3">
      <c r="A52" s="5">
        <v>50051</v>
      </c>
      <c r="B52" s="1">
        <v>0</v>
      </c>
      <c r="C52" s="1">
        <v>29</v>
      </c>
      <c r="D52" s="1" t="s">
        <v>62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6">
        <v>142.57</v>
      </c>
      <c r="U52" s="6" t="str">
        <f>_xlfn.XLOOKUP(Tablo2[[#This Row],[Tenure]],$W$23:$W$26,$X$23:$X$26,"",-1)</f>
        <v>24+ Months</v>
      </c>
      <c r="V52" s="1" t="str">
        <f>_xlfn.XLOOKUP(Tablo2[[#This Row],[CashbackAmount]],$W$31:$W$33,$X$31:$X$33,"",-1)</f>
        <v>Low</v>
      </c>
    </row>
    <row r="53" spans="1:22" x14ac:dyDescent="0.3">
      <c r="A53" s="5">
        <v>50052</v>
      </c>
      <c r="B53" s="1">
        <v>0</v>
      </c>
      <c r="C53" s="1">
        <v>6</v>
      </c>
      <c r="D53" s="1" t="s">
        <v>62</v>
      </c>
      <c r="E53" s="1">
        <v>1</v>
      </c>
      <c r="F53" s="1">
        <v>14</v>
      </c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6">
        <v>125</v>
      </c>
      <c r="U53" s="6" t="str">
        <f>_xlfn.XLOOKUP(Tablo2[[#This Row],[Tenure]],$W$23:$W$26,$X$23:$X$26,"",-1)</f>
        <v>0-6 Months</v>
      </c>
      <c r="V53" s="1" t="str">
        <f>_xlfn.XLOOKUP(Tablo2[[#This Row],[CashbackAmount]],$W$31:$W$33,$X$31:$X$33,"",-1)</f>
        <v>Low</v>
      </c>
    </row>
    <row r="54" spans="1:22" x14ac:dyDescent="0.3">
      <c r="A54" s="5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6">
        <v>111.02000000000001</v>
      </c>
      <c r="U54" s="6" t="str">
        <f>_xlfn.XLOOKUP(Tablo2[[#This Row],[Tenure]],$W$23:$W$26,$X$23:$X$26,"",-1)</f>
        <v>0-6 Months</v>
      </c>
      <c r="V54" s="1" t="str">
        <f>_xlfn.XLOOKUP(Tablo2[[#This Row],[CashbackAmount]],$W$31:$W$33,$X$31:$X$33,"",-1)</f>
        <v>Low</v>
      </c>
    </row>
    <row r="55" spans="1:22" x14ac:dyDescent="0.3">
      <c r="A55" s="5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6">
        <v>204.53</v>
      </c>
      <c r="U55" s="6" t="str">
        <f>_xlfn.XLOOKUP(Tablo2[[#This Row],[Tenure]],$W$23:$W$26,$X$23:$X$26,"",-1)</f>
        <v>13-24 Months</v>
      </c>
      <c r="V55" s="1" t="str">
        <f>_xlfn.XLOOKUP(Tablo2[[#This Row],[CashbackAmount]],$W$31:$W$33,$X$31:$X$33,"",-1)</f>
        <v>Medium</v>
      </c>
    </row>
    <row r="56" spans="1:22" x14ac:dyDescent="0.3">
      <c r="A56" s="5">
        <v>50055</v>
      </c>
      <c r="B56" s="1">
        <v>0</v>
      </c>
      <c r="C56" s="1">
        <v>9</v>
      </c>
      <c r="D56" s="1" t="s">
        <v>62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6">
        <v>122.88</v>
      </c>
      <c r="U56" s="6" t="str">
        <f>_xlfn.XLOOKUP(Tablo2[[#This Row],[Tenure]],$W$23:$W$26,$X$23:$X$26,"",-1)</f>
        <v>7-12 Months</v>
      </c>
      <c r="V56" s="1" t="str">
        <f>_xlfn.XLOOKUP(Tablo2[[#This Row],[CashbackAmount]],$W$31:$W$33,$X$31:$X$33,"",-1)</f>
        <v>Low</v>
      </c>
    </row>
    <row r="57" spans="1:22" x14ac:dyDescent="0.3">
      <c r="A57" s="5">
        <v>50056</v>
      </c>
      <c r="B57" s="1">
        <v>0</v>
      </c>
      <c r="C57" s="1">
        <v>4</v>
      </c>
      <c r="D57" s="1" t="s">
        <v>62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63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6">
        <v>139.29</v>
      </c>
      <c r="U57" s="6" t="str">
        <f>_xlfn.XLOOKUP(Tablo2[[#This Row],[Tenure]],$W$23:$W$26,$X$23:$X$26,"",-1)</f>
        <v>0-6 Months</v>
      </c>
      <c r="V57" s="1" t="str">
        <f>_xlfn.XLOOKUP(Tablo2[[#This Row],[CashbackAmount]],$W$31:$W$33,$X$31:$X$33,"",-1)</f>
        <v>Low</v>
      </c>
    </row>
    <row r="58" spans="1:22" x14ac:dyDescent="0.3">
      <c r="A58" s="5">
        <v>50057</v>
      </c>
      <c r="B58" s="1">
        <v>0</v>
      </c>
      <c r="C58" s="1">
        <v>9</v>
      </c>
      <c r="D58" s="1" t="s">
        <v>62</v>
      </c>
      <c r="E58" s="1">
        <v>1</v>
      </c>
      <c r="F58" s="1">
        <v>33</v>
      </c>
      <c r="G58" s="1" t="s">
        <v>61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6">
        <v>123.11000000000001</v>
      </c>
      <c r="U58" s="6" t="str">
        <f>_xlfn.XLOOKUP(Tablo2[[#This Row],[Tenure]],$W$23:$W$26,$X$23:$X$26,"",-1)</f>
        <v>7-12 Months</v>
      </c>
      <c r="V58" s="1" t="str">
        <f>_xlfn.XLOOKUP(Tablo2[[#This Row],[CashbackAmount]],$W$31:$W$33,$X$31:$X$33,"",-1)</f>
        <v>Low</v>
      </c>
    </row>
    <row r="59" spans="1:22" x14ac:dyDescent="0.3">
      <c r="A59" s="5">
        <v>50058</v>
      </c>
      <c r="B59" s="1">
        <v>1</v>
      </c>
      <c r="C59" s="1">
        <v>4</v>
      </c>
      <c r="D59" s="1" t="s">
        <v>62</v>
      </c>
      <c r="E59" s="1">
        <v>3</v>
      </c>
      <c r="F59" s="1">
        <v>26</v>
      </c>
      <c r="G59" s="1" t="s">
        <v>29</v>
      </c>
      <c r="H59" s="1" t="s">
        <v>2</v>
      </c>
      <c r="I59" s="1">
        <v>3</v>
      </c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6">
        <v>131.4</v>
      </c>
      <c r="U59" s="6" t="str">
        <f>_xlfn.XLOOKUP(Tablo2[[#This Row],[Tenure]],$W$23:$W$26,$X$23:$X$26,"",-1)</f>
        <v>0-6 Months</v>
      </c>
      <c r="V59" s="1" t="str">
        <f>_xlfn.XLOOKUP(Tablo2[[#This Row],[CashbackAmount]],$W$31:$W$33,$X$31:$X$33,"",-1)</f>
        <v>Low</v>
      </c>
    </row>
    <row r="60" spans="1:22" x14ac:dyDescent="0.3">
      <c r="A60" s="5">
        <v>50059</v>
      </c>
      <c r="B60" s="1">
        <v>0</v>
      </c>
      <c r="C60" s="1">
        <v>23</v>
      </c>
      <c r="D60" s="1" t="s">
        <v>62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63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6">
        <v>136.9</v>
      </c>
      <c r="U60" s="6" t="str">
        <f>_xlfn.XLOOKUP(Tablo2[[#This Row],[Tenure]],$W$23:$W$26,$X$23:$X$26,"",-1)</f>
        <v>13-24 Months</v>
      </c>
      <c r="V60" s="1" t="str">
        <f>_xlfn.XLOOKUP(Tablo2[[#This Row],[CashbackAmount]],$W$31:$W$33,$X$31:$X$33,"",-1)</f>
        <v>Low</v>
      </c>
    </row>
    <row r="61" spans="1:22" x14ac:dyDescent="0.3">
      <c r="A61" s="5">
        <v>50060</v>
      </c>
      <c r="B61" s="1">
        <v>0</v>
      </c>
      <c r="C61" s="1">
        <v>26</v>
      </c>
      <c r="D61" s="1" t="s">
        <v>62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6">
        <v>144.5</v>
      </c>
      <c r="U61" s="6" t="str">
        <f>_xlfn.XLOOKUP(Tablo2[[#This Row],[Tenure]],$W$23:$W$26,$X$23:$X$26,"",-1)</f>
        <v>24+ Months</v>
      </c>
      <c r="V61" s="1" t="str">
        <f>_xlfn.XLOOKUP(Tablo2[[#This Row],[CashbackAmount]],$W$31:$W$33,$X$31:$X$33,"",-1)</f>
        <v>Low</v>
      </c>
    </row>
    <row r="62" spans="1:22" x14ac:dyDescent="0.3">
      <c r="A62" s="5">
        <v>50061</v>
      </c>
      <c r="B62" s="1">
        <v>0</v>
      </c>
      <c r="C62" s="1">
        <v>6</v>
      </c>
      <c r="D62" s="1" t="s">
        <v>62</v>
      </c>
      <c r="E62" s="1">
        <v>1</v>
      </c>
      <c r="F62" s="1">
        <v>20</v>
      </c>
      <c r="G62" s="1" t="s">
        <v>61</v>
      </c>
      <c r="H62" s="1" t="s">
        <v>2</v>
      </c>
      <c r="I62" s="1">
        <v>3</v>
      </c>
      <c r="J62" s="1">
        <v>3</v>
      </c>
      <c r="K62" s="1" t="s">
        <v>10</v>
      </c>
      <c r="L62" s="1">
        <v>4</v>
      </c>
      <c r="M62" s="1" t="s">
        <v>63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6">
        <v>127.56</v>
      </c>
      <c r="U62" s="6" t="str">
        <f>_xlfn.XLOOKUP(Tablo2[[#This Row],[Tenure]],$W$23:$W$26,$X$23:$X$26,"",-1)</f>
        <v>0-6 Months</v>
      </c>
      <c r="V62" s="1" t="str">
        <f>_xlfn.XLOOKUP(Tablo2[[#This Row],[CashbackAmount]],$W$31:$W$33,$X$31:$X$33,"",-1)</f>
        <v>Low</v>
      </c>
    </row>
    <row r="63" spans="1:22" x14ac:dyDescent="0.3">
      <c r="A63" s="5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63</v>
      </c>
      <c r="N63" s="1">
        <v>2</v>
      </c>
      <c r="O63" s="1">
        <v>0</v>
      </c>
      <c r="P63" s="1">
        <v>14</v>
      </c>
      <c r="Q63" s="1">
        <v>1</v>
      </c>
      <c r="R63" s="1">
        <v>9</v>
      </c>
      <c r="S63" s="1">
        <v>9</v>
      </c>
      <c r="T63" s="6">
        <v>290.33</v>
      </c>
      <c r="U63" s="6" t="str">
        <f>_xlfn.XLOOKUP(Tablo2[[#This Row],[Tenure]],$W$23:$W$26,$X$23:$X$26,"",-1)</f>
        <v>13-24 Months</v>
      </c>
      <c r="V63" s="1" t="str">
        <f>_xlfn.XLOOKUP(Tablo2[[#This Row],[CashbackAmount]],$W$31:$W$33,$X$31:$X$33,"",-1)</f>
        <v>High</v>
      </c>
    </row>
    <row r="64" spans="1:22" x14ac:dyDescent="0.3">
      <c r="A64" s="5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>
        <v>1</v>
      </c>
      <c r="R64" s="1">
        <v>2</v>
      </c>
      <c r="S64" s="1">
        <v>15</v>
      </c>
      <c r="T64" s="6">
        <v>287.22000000000003</v>
      </c>
      <c r="U64" s="6" t="str">
        <f>_xlfn.XLOOKUP(Tablo2[[#This Row],[Tenure]],$W$23:$W$26,$X$23:$X$26,"",-1)</f>
        <v>24+ Months</v>
      </c>
      <c r="V64" s="1" t="str">
        <f>_xlfn.XLOOKUP(Tablo2[[#This Row],[CashbackAmount]],$W$31:$W$33,$X$31:$X$33,"",-1)</f>
        <v>High</v>
      </c>
    </row>
    <row r="65" spans="1:22" x14ac:dyDescent="0.3">
      <c r="A65" s="5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63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6">
        <v>195.47</v>
      </c>
      <c r="U65" s="6" t="str">
        <f>_xlfn.XLOOKUP(Tablo2[[#This Row],[Tenure]],$W$23:$W$26,$X$23:$X$26,"",-1)</f>
        <v>7-12 Months</v>
      </c>
      <c r="V65" s="1" t="str">
        <f>_xlfn.XLOOKUP(Tablo2[[#This Row],[CashbackAmount]],$W$31:$W$33,$X$31:$X$33,"",-1)</f>
        <v>Medium</v>
      </c>
    </row>
    <row r="66" spans="1:22" x14ac:dyDescent="0.3">
      <c r="A66" s="5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>
        <v>2</v>
      </c>
      <c r="S66" s="1">
        <v>0</v>
      </c>
      <c r="T66" s="6">
        <v>237.33999999999997</v>
      </c>
      <c r="U66" s="6" t="str">
        <f>_xlfn.XLOOKUP(Tablo2[[#This Row],[Tenure]],$W$23:$W$26,$X$23:$X$26,"",-1)</f>
        <v>13-24 Months</v>
      </c>
      <c r="V66" s="1" t="str">
        <f>_xlfn.XLOOKUP(Tablo2[[#This Row],[CashbackAmount]],$W$31:$W$33,$X$31:$X$33,"",-1)</f>
        <v>Medium</v>
      </c>
    </row>
    <row r="67" spans="1:22" x14ac:dyDescent="0.3">
      <c r="A67" s="5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63</v>
      </c>
      <c r="N67" s="1">
        <v>1</v>
      </c>
      <c r="O67" s="1">
        <v>0</v>
      </c>
      <c r="P67" s="1">
        <v>15</v>
      </c>
      <c r="Q67" s="1">
        <v>1</v>
      </c>
      <c r="R67" s="1">
        <v>11</v>
      </c>
      <c r="S67" s="1">
        <v>9</v>
      </c>
      <c r="T67" s="6">
        <v>299.99</v>
      </c>
      <c r="U67" s="6" t="str">
        <f>_xlfn.XLOOKUP(Tablo2[[#This Row],[Tenure]],$W$23:$W$26,$X$23:$X$26,"",-1)</f>
        <v>24+ Months</v>
      </c>
      <c r="V67" s="1" t="str">
        <f>_xlfn.XLOOKUP(Tablo2[[#This Row],[CashbackAmount]],$W$31:$W$33,$X$31:$X$33,"",-1)</f>
        <v>High</v>
      </c>
    </row>
    <row r="68" spans="1:22" x14ac:dyDescent="0.3">
      <c r="A68" s="5">
        <v>50067</v>
      </c>
      <c r="B68" s="1">
        <v>0</v>
      </c>
      <c r="C68" s="1">
        <v>9</v>
      </c>
      <c r="D68" s="1" t="s">
        <v>62</v>
      </c>
      <c r="E68" s="1">
        <v>1</v>
      </c>
      <c r="F68" s="1">
        <v>15</v>
      </c>
      <c r="G68" s="1" t="s">
        <v>61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6">
        <v>122.78999999999999</v>
      </c>
      <c r="U68" s="6" t="str">
        <f>_xlfn.XLOOKUP(Tablo2[[#This Row],[Tenure]],$W$23:$W$26,$X$23:$X$26,"",-1)</f>
        <v>7-12 Months</v>
      </c>
      <c r="V68" s="1" t="str">
        <f>_xlfn.XLOOKUP(Tablo2[[#This Row],[CashbackAmount]],$W$31:$W$33,$X$31:$X$33,"",-1)</f>
        <v>Low</v>
      </c>
    </row>
    <row r="69" spans="1:22" x14ac:dyDescent="0.3">
      <c r="A69" s="5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63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6">
        <v>159.16</v>
      </c>
      <c r="U69" s="6" t="str">
        <f>_xlfn.XLOOKUP(Tablo2[[#This Row],[Tenure]],$W$23:$W$26,$X$23:$X$26,"",-1)</f>
        <v>0-6 Months</v>
      </c>
      <c r="V69" s="1" t="str">
        <f>_xlfn.XLOOKUP(Tablo2[[#This Row],[CashbackAmount]],$W$31:$W$33,$X$31:$X$33,"",-1)</f>
        <v>Medium</v>
      </c>
    </row>
    <row r="70" spans="1:22" x14ac:dyDescent="0.3">
      <c r="A70" s="5">
        <v>50069</v>
      </c>
      <c r="B70" s="1">
        <v>0</v>
      </c>
      <c r="C70" s="1">
        <v>9</v>
      </c>
      <c r="D70" s="1" t="s">
        <v>11</v>
      </c>
      <c r="E70" s="1">
        <v>1</v>
      </c>
      <c r="F70" s="1">
        <v>13</v>
      </c>
      <c r="G70" s="1" t="s">
        <v>61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6">
        <v>120.88999999999999</v>
      </c>
      <c r="U70" s="6" t="str">
        <f>_xlfn.XLOOKUP(Tablo2[[#This Row],[Tenure]],$W$23:$W$26,$X$23:$X$26,"",-1)</f>
        <v>7-12 Months</v>
      </c>
      <c r="V70" s="1" t="str">
        <f>_xlfn.XLOOKUP(Tablo2[[#This Row],[CashbackAmount]],$W$31:$W$33,$X$31:$X$33,"",-1)</f>
        <v>Low</v>
      </c>
    </row>
    <row r="71" spans="1:22" x14ac:dyDescent="0.3">
      <c r="A71" s="5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63</v>
      </c>
      <c r="N71" s="1">
        <v>10</v>
      </c>
      <c r="O71" s="1">
        <v>0</v>
      </c>
      <c r="P71" s="1">
        <v>23</v>
      </c>
      <c r="Q71" s="1">
        <v>1</v>
      </c>
      <c r="R71" s="1">
        <v>11</v>
      </c>
      <c r="S71" s="1">
        <v>8</v>
      </c>
      <c r="T71" s="6">
        <v>267.92</v>
      </c>
      <c r="U71" s="6" t="str">
        <f>_xlfn.XLOOKUP(Tablo2[[#This Row],[Tenure]],$W$23:$W$26,$X$23:$X$26,"",-1)</f>
        <v>13-24 Months</v>
      </c>
      <c r="V71" s="1" t="str">
        <f>_xlfn.XLOOKUP(Tablo2[[#This Row],[CashbackAmount]],$W$31:$W$33,$X$31:$X$33,"",-1)</f>
        <v>High</v>
      </c>
    </row>
    <row r="72" spans="1:22" x14ac:dyDescent="0.3">
      <c r="A72" s="5">
        <v>50071</v>
      </c>
      <c r="B72" s="1">
        <v>0</v>
      </c>
      <c r="C72" s="1">
        <v>10</v>
      </c>
      <c r="D72" s="1" t="s">
        <v>62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63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6">
        <v>135.63999999999999</v>
      </c>
      <c r="U72" s="6" t="str">
        <f>_xlfn.XLOOKUP(Tablo2[[#This Row],[Tenure]],$W$23:$W$26,$X$23:$X$26,"",-1)</f>
        <v>7-12 Months</v>
      </c>
      <c r="V72" s="1" t="str">
        <f>_xlfn.XLOOKUP(Tablo2[[#This Row],[CashbackAmount]],$W$31:$W$33,$X$31:$X$33,"",-1)</f>
        <v>Low</v>
      </c>
    </row>
    <row r="73" spans="1:22" x14ac:dyDescent="0.3">
      <c r="A73" s="5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6">
        <v>144.25</v>
      </c>
      <c r="U73" s="6" t="str">
        <f>_xlfn.XLOOKUP(Tablo2[[#This Row],[Tenure]],$W$23:$W$26,$X$23:$X$26,"",-1)</f>
        <v>7-12 Months</v>
      </c>
      <c r="V73" s="1" t="str">
        <f>_xlfn.XLOOKUP(Tablo2[[#This Row],[CashbackAmount]],$W$31:$W$33,$X$31:$X$33,"",-1)</f>
        <v>Low</v>
      </c>
    </row>
    <row r="74" spans="1:22" x14ac:dyDescent="0.3">
      <c r="A74" s="5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6">
        <v>152.65</v>
      </c>
      <c r="U74" s="6" t="str">
        <f>_xlfn.XLOOKUP(Tablo2[[#This Row],[Tenure]],$W$23:$W$26,$X$23:$X$26,"",-1)</f>
        <v>13-24 Months</v>
      </c>
      <c r="V74" s="1" t="str">
        <f>_xlfn.XLOOKUP(Tablo2[[#This Row],[CashbackAmount]],$W$31:$W$33,$X$31:$X$33,"",-1)</f>
        <v>Medium</v>
      </c>
    </row>
    <row r="75" spans="1:22" x14ac:dyDescent="0.3">
      <c r="A75" s="5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63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6">
        <v>165.53</v>
      </c>
      <c r="U75" s="6" t="str">
        <f>_xlfn.XLOOKUP(Tablo2[[#This Row],[Tenure]],$W$23:$W$26,$X$23:$X$26,"",-1)</f>
        <v>7-12 Months</v>
      </c>
      <c r="V75" s="1" t="str">
        <f>_xlfn.XLOOKUP(Tablo2[[#This Row],[CashbackAmount]],$W$31:$W$33,$X$31:$X$33,"",-1)</f>
        <v>Medium</v>
      </c>
    </row>
    <row r="76" spans="1:22" x14ac:dyDescent="0.3">
      <c r="A76" s="5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60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63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6">
        <v>162.61000000000001</v>
      </c>
      <c r="U76" s="6" t="str">
        <f>_xlfn.XLOOKUP(Tablo2[[#This Row],[Tenure]],$W$23:$W$26,$X$23:$X$26,"",-1)</f>
        <v>7-12 Months</v>
      </c>
      <c r="V76" s="1" t="str">
        <f>_xlfn.XLOOKUP(Tablo2[[#This Row],[CashbackAmount]],$W$31:$W$33,$X$31:$X$33,"",-1)</f>
        <v>Medium</v>
      </c>
    </row>
    <row r="77" spans="1:22" x14ac:dyDescent="0.3">
      <c r="A77" s="5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60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63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6">
        <v>142.97999999999999</v>
      </c>
      <c r="U77" s="6" t="str">
        <f>_xlfn.XLOOKUP(Tablo2[[#This Row],[Tenure]],$W$23:$W$26,$X$23:$X$26,"",-1)</f>
        <v>0-6 Months</v>
      </c>
      <c r="V77" s="1" t="str">
        <f>_xlfn.XLOOKUP(Tablo2[[#This Row],[CashbackAmount]],$W$31:$W$33,$X$31:$X$33,"",-1)</f>
        <v>Low</v>
      </c>
    </row>
    <row r="78" spans="1:22" x14ac:dyDescent="0.3">
      <c r="A78" s="5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6">
        <v>168.04</v>
      </c>
      <c r="U78" s="6" t="str">
        <f>_xlfn.XLOOKUP(Tablo2[[#This Row],[Tenure]],$W$23:$W$26,$X$23:$X$26,"",-1)</f>
        <v>13-24 Months</v>
      </c>
      <c r="V78" s="1" t="str">
        <f>_xlfn.XLOOKUP(Tablo2[[#This Row],[CashbackAmount]],$W$31:$W$33,$X$31:$X$33,"",-1)</f>
        <v>Medium</v>
      </c>
    </row>
    <row r="79" spans="1:22" x14ac:dyDescent="0.3">
      <c r="A79" s="5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6">
        <v>138.15</v>
      </c>
      <c r="U79" s="6" t="str">
        <f>_xlfn.XLOOKUP(Tablo2[[#This Row],[Tenure]],$W$23:$W$26,$X$23:$X$26,"",-1)</f>
        <v>7-12 Months</v>
      </c>
      <c r="V79" s="1" t="str">
        <f>_xlfn.XLOOKUP(Tablo2[[#This Row],[CashbackAmount]],$W$31:$W$33,$X$31:$X$33,"",-1)</f>
        <v>Low</v>
      </c>
    </row>
    <row r="80" spans="1:22" x14ac:dyDescent="0.3">
      <c r="A80" s="5">
        <v>50079</v>
      </c>
      <c r="B80" s="1">
        <v>0</v>
      </c>
      <c r="C80" s="1">
        <v>13</v>
      </c>
      <c r="D80" s="1" t="s">
        <v>62</v>
      </c>
      <c r="E80" s="1">
        <v>1</v>
      </c>
      <c r="F80" s="1">
        <v>25</v>
      </c>
      <c r="G80" s="1" t="s">
        <v>61</v>
      </c>
      <c r="H80" s="1" t="s">
        <v>4</v>
      </c>
      <c r="I80" s="1">
        <v>3</v>
      </c>
      <c r="J80" s="1">
        <v>3</v>
      </c>
      <c r="K80" s="1" t="s">
        <v>22</v>
      </c>
      <c r="L80" s="1">
        <v>2</v>
      </c>
      <c r="M80" s="1" t="s">
        <v>63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6">
        <v>127.41</v>
      </c>
      <c r="U80" s="6" t="str">
        <f>_xlfn.XLOOKUP(Tablo2[[#This Row],[Tenure]],$W$23:$W$26,$X$23:$X$26,"",-1)</f>
        <v>13-24 Months</v>
      </c>
      <c r="V80" s="1" t="str">
        <f>_xlfn.XLOOKUP(Tablo2[[#This Row],[CashbackAmount]],$W$31:$W$33,$X$31:$X$33,"",-1)</f>
        <v>Low</v>
      </c>
    </row>
    <row r="81" spans="1:22" x14ac:dyDescent="0.3">
      <c r="A81" s="5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63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6">
        <v>166.73</v>
      </c>
      <c r="U81" s="6" t="str">
        <f>_xlfn.XLOOKUP(Tablo2[[#This Row],[Tenure]],$W$23:$W$26,$X$23:$X$26,"",-1)</f>
        <v>0-6 Months</v>
      </c>
      <c r="V81" s="1" t="str">
        <f>_xlfn.XLOOKUP(Tablo2[[#This Row],[CashbackAmount]],$W$31:$W$33,$X$31:$X$33,"",-1)</f>
        <v>Medium</v>
      </c>
    </row>
    <row r="82" spans="1:22" x14ac:dyDescent="0.3">
      <c r="A82" s="5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63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6">
        <v>176.39</v>
      </c>
      <c r="U82" s="6" t="str">
        <f>_xlfn.XLOOKUP(Tablo2[[#This Row],[Tenure]],$W$23:$W$26,$X$23:$X$26,"",-1)</f>
        <v>0-6 Months</v>
      </c>
      <c r="V82" s="1" t="str">
        <f>_xlfn.XLOOKUP(Tablo2[[#This Row],[CashbackAmount]],$W$31:$W$33,$X$31:$X$33,"",-1)</f>
        <v>Medium</v>
      </c>
    </row>
    <row r="83" spans="1:22" x14ac:dyDescent="0.3">
      <c r="A83" s="5">
        <v>50082</v>
      </c>
      <c r="B83" s="1">
        <v>0</v>
      </c>
      <c r="C83" s="1">
        <v>0</v>
      </c>
      <c r="D83" s="1" t="s">
        <v>62</v>
      </c>
      <c r="E83" s="1">
        <v>1</v>
      </c>
      <c r="F83" s="1">
        <v>14</v>
      </c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6">
        <v>123.28</v>
      </c>
      <c r="U83" s="6" t="str">
        <f>_xlfn.XLOOKUP(Tablo2[[#This Row],[Tenure]],$W$23:$W$26,$X$23:$X$26,"",-1)</f>
        <v>0-6 Months</v>
      </c>
      <c r="V83" s="1" t="str">
        <f>_xlfn.XLOOKUP(Tablo2[[#This Row],[CashbackAmount]],$W$31:$W$33,$X$31:$X$33,"",-1)</f>
        <v>Low</v>
      </c>
    </row>
    <row r="84" spans="1:22" x14ac:dyDescent="0.3">
      <c r="A84" s="5">
        <v>50083</v>
      </c>
      <c r="B84" s="1">
        <v>0</v>
      </c>
      <c r="C84" s="1">
        <v>9</v>
      </c>
      <c r="D84" s="1" t="s">
        <v>11</v>
      </c>
      <c r="E84" s="1">
        <v>1</v>
      </c>
      <c r="F84" s="1">
        <v>24</v>
      </c>
      <c r="G84" s="1" t="s">
        <v>61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6">
        <v>121.53</v>
      </c>
      <c r="U84" s="6" t="str">
        <f>_xlfn.XLOOKUP(Tablo2[[#This Row],[Tenure]],$W$23:$W$26,$X$23:$X$26,"",-1)</f>
        <v>7-12 Months</v>
      </c>
      <c r="V84" s="1" t="str">
        <f>_xlfn.XLOOKUP(Tablo2[[#This Row],[CashbackAmount]],$W$31:$W$33,$X$31:$X$33,"",-1)</f>
        <v>Low</v>
      </c>
    </row>
    <row r="85" spans="1:22" x14ac:dyDescent="0.3">
      <c r="A85" s="5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63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6">
        <v>148.76</v>
      </c>
      <c r="U85" s="6" t="str">
        <f>_xlfn.XLOOKUP(Tablo2[[#This Row],[Tenure]],$W$23:$W$26,$X$23:$X$26,"",-1)</f>
        <v>13-24 Months</v>
      </c>
      <c r="V85" s="1" t="str">
        <f>_xlfn.XLOOKUP(Tablo2[[#This Row],[CashbackAmount]],$W$31:$W$33,$X$31:$X$33,"",-1)</f>
        <v>Low</v>
      </c>
    </row>
    <row r="86" spans="1:22" x14ac:dyDescent="0.3">
      <c r="A86" s="5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6">
        <v>193.96</v>
      </c>
      <c r="U86" s="6" t="str">
        <f>_xlfn.XLOOKUP(Tablo2[[#This Row],[Tenure]],$W$23:$W$26,$X$23:$X$26,"",-1)</f>
        <v>13-24 Months</v>
      </c>
      <c r="V86" s="1" t="str">
        <f>_xlfn.XLOOKUP(Tablo2[[#This Row],[CashbackAmount]],$W$31:$W$33,$X$31:$X$33,"",-1)</f>
        <v>Medium</v>
      </c>
    </row>
    <row r="87" spans="1:22" x14ac:dyDescent="0.3">
      <c r="A87" s="5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63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6">
        <v>204</v>
      </c>
      <c r="U87" s="6" t="str">
        <f>_xlfn.XLOOKUP(Tablo2[[#This Row],[Tenure]],$W$23:$W$26,$X$23:$X$26,"",-1)</f>
        <v>0-6 Months</v>
      </c>
      <c r="V87" s="1" t="str">
        <f>_xlfn.XLOOKUP(Tablo2[[#This Row],[CashbackAmount]],$W$31:$W$33,$X$31:$X$33,"",-1)</f>
        <v>Medium</v>
      </c>
    </row>
    <row r="88" spans="1:22" x14ac:dyDescent="0.3">
      <c r="A88" s="5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6">
        <v>184.74</v>
      </c>
      <c r="U88" s="6" t="str">
        <f>_xlfn.XLOOKUP(Tablo2[[#This Row],[Tenure]],$W$23:$W$26,$X$23:$X$26,"",-1)</f>
        <v>0-6 Months</v>
      </c>
      <c r="V88" s="1" t="str">
        <f>_xlfn.XLOOKUP(Tablo2[[#This Row],[CashbackAmount]],$W$31:$W$33,$X$31:$X$33,"",-1)</f>
        <v>Medium</v>
      </c>
    </row>
    <row r="89" spans="1:22" x14ac:dyDescent="0.3">
      <c r="A89" s="5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6">
        <v>199.81</v>
      </c>
      <c r="U89" s="6" t="str">
        <f>_xlfn.XLOOKUP(Tablo2[[#This Row],[Tenure]],$W$23:$W$26,$X$23:$X$26,"",-1)</f>
        <v>0-6 Months</v>
      </c>
      <c r="V89" s="1" t="str">
        <f>_xlfn.XLOOKUP(Tablo2[[#This Row],[CashbackAmount]],$W$31:$W$33,$X$31:$X$33,"",-1)</f>
        <v>Medium</v>
      </c>
    </row>
    <row r="90" spans="1:22" x14ac:dyDescent="0.3">
      <c r="A90" s="5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63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>
        <v>3</v>
      </c>
      <c r="T90" s="6">
        <v>224.89999999999998</v>
      </c>
      <c r="U90" s="6" t="str">
        <f>_xlfn.XLOOKUP(Tablo2[[#This Row],[Tenure]],$W$23:$W$26,$X$23:$X$26,"",-1)</f>
        <v>13-24 Months</v>
      </c>
      <c r="V90" s="1" t="str">
        <f>_xlfn.XLOOKUP(Tablo2[[#This Row],[CashbackAmount]],$W$31:$W$33,$X$31:$X$33,"",-1)</f>
        <v>Medium</v>
      </c>
    </row>
    <row r="91" spans="1:22" x14ac:dyDescent="0.3">
      <c r="A91" s="5">
        <v>50090</v>
      </c>
      <c r="B91" s="1">
        <v>1</v>
      </c>
      <c r="C91" s="1">
        <v>0</v>
      </c>
      <c r="D91" s="1" t="s">
        <v>62</v>
      </c>
      <c r="E91" s="1">
        <v>1</v>
      </c>
      <c r="F91" s="1">
        <v>14</v>
      </c>
      <c r="G91" s="1" t="s">
        <v>60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6">
        <v>126.57</v>
      </c>
      <c r="U91" s="6" t="str">
        <f>_xlfn.XLOOKUP(Tablo2[[#This Row],[Tenure]],$W$23:$W$26,$X$23:$X$26,"",-1)</f>
        <v>0-6 Months</v>
      </c>
      <c r="V91" s="1" t="str">
        <f>_xlfn.XLOOKUP(Tablo2[[#This Row],[CashbackAmount]],$W$31:$W$33,$X$31:$X$33,"",-1)</f>
        <v>Low</v>
      </c>
    </row>
    <row r="92" spans="1:22" x14ac:dyDescent="0.3">
      <c r="A92" s="5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>
        <v>2</v>
      </c>
      <c r="S92" s="1">
        <v>0</v>
      </c>
      <c r="T92" s="6">
        <v>235.91000000000003</v>
      </c>
      <c r="U92" s="6" t="str">
        <f>_xlfn.XLOOKUP(Tablo2[[#This Row],[Tenure]],$W$23:$W$26,$X$23:$X$26,"",-1)</f>
        <v>13-24 Months</v>
      </c>
      <c r="V92" s="1" t="str">
        <f>_xlfn.XLOOKUP(Tablo2[[#This Row],[CashbackAmount]],$W$31:$W$33,$X$31:$X$33,"",-1)</f>
        <v>Medium</v>
      </c>
    </row>
    <row r="93" spans="1:22" x14ac:dyDescent="0.3">
      <c r="A93" s="5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6">
        <v>166.96</v>
      </c>
      <c r="U93" s="6" t="str">
        <f>_xlfn.XLOOKUP(Tablo2[[#This Row],[Tenure]],$W$23:$W$26,$X$23:$X$26,"",-1)</f>
        <v>0-6 Months</v>
      </c>
      <c r="V93" s="1" t="str">
        <f>_xlfn.XLOOKUP(Tablo2[[#This Row],[CashbackAmount]],$W$31:$W$33,$X$31:$X$33,"",-1)</f>
        <v>Medium</v>
      </c>
    </row>
    <row r="94" spans="1:22" x14ac:dyDescent="0.3">
      <c r="A94" s="5">
        <v>50093</v>
      </c>
      <c r="B94" s="1">
        <v>1</v>
      </c>
      <c r="C94" s="1">
        <v>9</v>
      </c>
      <c r="D94" s="1" t="s">
        <v>62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6">
        <v>120.58000000000001</v>
      </c>
      <c r="U94" s="6" t="str">
        <f>_xlfn.XLOOKUP(Tablo2[[#This Row],[Tenure]],$W$23:$W$26,$X$23:$X$26,"",-1)</f>
        <v>7-12 Months</v>
      </c>
      <c r="V94" s="1" t="str">
        <f>_xlfn.XLOOKUP(Tablo2[[#This Row],[CashbackAmount]],$W$31:$W$33,$X$31:$X$33,"",-1)</f>
        <v>Low</v>
      </c>
    </row>
    <row r="95" spans="1:22" x14ac:dyDescent="0.3">
      <c r="A95" s="5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6">
        <v>188.65</v>
      </c>
      <c r="U95" s="6" t="str">
        <f>_xlfn.XLOOKUP(Tablo2[[#This Row],[Tenure]],$W$23:$W$26,$X$23:$X$26,"",-1)</f>
        <v>13-24 Months</v>
      </c>
      <c r="V95" s="1" t="str">
        <f>_xlfn.XLOOKUP(Tablo2[[#This Row],[CashbackAmount]],$W$31:$W$33,$X$31:$X$33,"",-1)</f>
        <v>Medium</v>
      </c>
    </row>
    <row r="96" spans="1:22" x14ac:dyDescent="0.3">
      <c r="A96" s="5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63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6">
        <v>159.4</v>
      </c>
      <c r="U96" s="6" t="str">
        <f>_xlfn.XLOOKUP(Tablo2[[#This Row],[Tenure]],$W$23:$W$26,$X$23:$X$26,"",-1)</f>
        <v>24+ Months</v>
      </c>
      <c r="V96" s="1" t="str">
        <f>_xlfn.XLOOKUP(Tablo2[[#This Row],[CashbackAmount]],$W$31:$W$33,$X$31:$X$33,"",-1)</f>
        <v>Medium</v>
      </c>
    </row>
    <row r="97" spans="1:22" x14ac:dyDescent="0.3">
      <c r="A97" s="5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6">
        <v>159.13999999999999</v>
      </c>
      <c r="U97" s="6" t="str">
        <f>_xlfn.XLOOKUP(Tablo2[[#This Row],[Tenure]],$W$23:$W$26,$X$23:$X$26,"",-1)</f>
        <v>7-12 Months</v>
      </c>
      <c r="V97" s="1" t="str">
        <f>_xlfn.XLOOKUP(Tablo2[[#This Row],[CashbackAmount]],$W$31:$W$33,$X$31:$X$33,"",-1)</f>
        <v>Medium</v>
      </c>
    </row>
    <row r="98" spans="1:22" x14ac:dyDescent="0.3">
      <c r="A98" s="5">
        <v>50097</v>
      </c>
      <c r="B98" s="1">
        <v>0</v>
      </c>
      <c r="C98" s="1">
        <v>6</v>
      </c>
      <c r="D98" s="1" t="s">
        <v>62</v>
      </c>
      <c r="E98" s="1">
        <v>1</v>
      </c>
      <c r="F98" s="1">
        <v>14</v>
      </c>
      <c r="G98" s="1" t="s">
        <v>61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63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6">
        <v>126.22</v>
      </c>
      <c r="U98" s="6" t="str">
        <f>_xlfn.XLOOKUP(Tablo2[[#This Row],[Tenure]],$W$23:$W$26,$X$23:$X$26,"",-1)</f>
        <v>0-6 Months</v>
      </c>
      <c r="V98" s="1" t="str">
        <f>_xlfn.XLOOKUP(Tablo2[[#This Row],[CashbackAmount]],$W$31:$W$33,$X$31:$X$33,"",-1)</f>
        <v>Low</v>
      </c>
    </row>
    <row r="99" spans="1:22" x14ac:dyDescent="0.3">
      <c r="A99" s="5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>
        <v>3</v>
      </c>
      <c r="T99" s="6">
        <v>221.85000000000002</v>
      </c>
      <c r="U99" s="6" t="str">
        <f>_xlfn.XLOOKUP(Tablo2[[#This Row],[Tenure]],$W$23:$W$26,$X$23:$X$26,"",-1)</f>
        <v>7-12 Months</v>
      </c>
      <c r="V99" s="1" t="str">
        <f>_xlfn.XLOOKUP(Tablo2[[#This Row],[CashbackAmount]],$W$31:$W$33,$X$31:$X$33,"",-1)</f>
        <v>Medium</v>
      </c>
    </row>
    <row r="100" spans="1:22" x14ac:dyDescent="0.3">
      <c r="A100" s="5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6">
        <v>206.08999999999997</v>
      </c>
      <c r="U100" s="6" t="str">
        <f>_xlfn.XLOOKUP(Tablo2[[#This Row],[Tenure]],$W$23:$W$26,$X$23:$X$26,"",-1)</f>
        <v>7-12 Months</v>
      </c>
      <c r="V100" s="1" t="str">
        <f>_xlfn.XLOOKUP(Tablo2[[#This Row],[CashbackAmount]],$W$31:$W$33,$X$31:$X$33,"",-1)</f>
        <v>Medium</v>
      </c>
    </row>
    <row r="101" spans="1:22" x14ac:dyDescent="0.3">
      <c r="A101" s="5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63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6">
        <v>143.44999999999999</v>
      </c>
      <c r="U101" s="6" t="str">
        <f>_xlfn.XLOOKUP(Tablo2[[#This Row],[Tenure]],$W$23:$W$26,$X$23:$X$26,"",-1)</f>
        <v>0-6 Months</v>
      </c>
      <c r="V101" s="1" t="str">
        <f>_xlfn.XLOOKUP(Tablo2[[#This Row],[CashbackAmount]],$W$31:$W$33,$X$31:$X$33,"",-1)</f>
        <v>Low</v>
      </c>
    </row>
    <row r="102" spans="1:22" x14ac:dyDescent="0.3">
      <c r="A102" s="5">
        <v>50101</v>
      </c>
      <c r="B102" s="1">
        <v>0</v>
      </c>
      <c r="C102" s="1">
        <v>9</v>
      </c>
      <c r="D102" s="1" t="s">
        <v>62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63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6">
        <v>121.77000000000001</v>
      </c>
      <c r="U102" s="6" t="str">
        <f>_xlfn.XLOOKUP(Tablo2[[#This Row],[Tenure]],$W$23:$W$26,$X$23:$X$26,"",-1)</f>
        <v>7-12 Months</v>
      </c>
      <c r="V102" s="1" t="str">
        <f>_xlfn.XLOOKUP(Tablo2[[#This Row],[CashbackAmount]],$W$31:$W$33,$X$31:$X$33,"",-1)</f>
        <v>Low</v>
      </c>
    </row>
    <row r="103" spans="1:22" x14ac:dyDescent="0.3">
      <c r="A103" s="5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6">
        <v>0</v>
      </c>
      <c r="U103" s="6" t="str">
        <f>_xlfn.XLOOKUP(Tablo2[[#This Row],[Tenure]],$W$23:$W$26,$X$23:$X$26,"",-1)</f>
        <v>7-12 Months</v>
      </c>
      <c r="V103" s="1" t="str">
        <f>_xlfn.XLOOKUP(Tablo2[[#This Row],[CashbackAmount]],$W$31:$W$33,$X$31:$X$33,"",-1)</f>
        <v>Low</v>
      </c>
    </row>
    <row r="104" spans="1:22" x14ac:dyDescent="0.3">
      <c r="A104" s="5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63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6">
        <v>179.18</v>
      </c>
      <c r="U104" s="6" t="str">
        <f>_xlfn.XLOOKUP(Tablo2[[#This Row],[Tenure]],$W$23:$W$26,$X$23:$X$26,"",-1)</f>
        <v>0-6 Months</v>
      </c>
      <c r="V104" s="1" t="str">
        <f>_xlfn.XLOOKUP(Tablo2[[#This Row],[CashbackAmount]],$W$31:$W$33,$X$31:$X$33,"",-1)</f>
        <v>Medium</v>
      </c>
    </row>
    <row r="105" spans="1:22" x14ac:dyDescent="0.3">
      <c r="A105" s="5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6">
        <v>187.89</v>
      </c>
      <c r="U105" s="6" t="str">
        <f>_xlfn.XLOOKUP(Tablo2[[#This Row],[Tenure]],$W$23:$W$26,$X$23:$X$26,"",-1)</f>
        <v>7-12 Months</v>
      </c>
      <c r="V105" s="1" t="str">
        <f>_xlfn.XLOOKUP(Tablo2[[#This Row],[CashbackAmount]],$W$31:$W$33,$X$31:$X$33,"",-1)</f>
        <v>Medium</v>
      </c>
    </row>
    <row r="106" spans="1:22" x14ac:dyDescent="0.3">
      <c r="A106" s="5">
        <v>50105</v>
      </c>
      <c r="B106" s="1">
        <v>1</v>
      </c>
      <c r="C106" s="1">
        <v>0</v>
      </c>
      <c r="D106" s="1" t="s">
        <v>62</v>
      </c>
      <c r="E106" s="1">
        <v>1</v>
      </c>
      <c r="F106" s="1">
        <v>14</v>
      </c>
      <c r="G106" s="1" t="s">
        <v>61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6">
        <v>123.88999999999999</v>
      </c>
      <c r="U106" s="6" t="str">
        <f>_xlfn.XLOOKUP(Tablo2[[#This Row],[Tenure]],$W$23:$W$26,$X$23:$X$26,"",-1)</f>
        <v>0-6 Months</v>
      </c>
      <c r="V106" s="1" t="str">
        <f>_xlfn.XLOOKUP(Tablo2[[#This Row],[CashbackAmount]],$W$31:$W$33,$X$31:$X$33,"",-1)</f>
        <v>Low</v>
      </c>
    </row>
    <row r="107" spans="1:22" x14ac:dyDescent="0.3">
      <c r="A107" s="5">
        <v>50106</v>
      </c>
      <c r="B107" s="1">
        <v>0</v>
      </c>
      <c r="C107" s="1">
        <v>25</v>
      </c>
      <c r="D107" s="1" t="s">
        <v>62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6">
        <v>132.12</v>
      </c>
      <c r="U107" s="6" t="str">
        <f>_xlfn.XLOOKUP(Tablo2[[#This Row],[Tenure]],$W$23:$W$26,$X$23:$X$26,"",-1)</f>
        <v>24+ Months</v>
      </c>
      <c r="V107" s="1" t="str">
        <f>_xlfn.XLOOKUP(Tablo2[[#This Row],[CashbackAmount]],$W$31:$W$33,$X$31:$X$33,"",-1)</f>
        <v>Low</v>
      </c>
    </row>
    <row r="108" spans="1:22" x14ac:dyDescent="0.3">
      <c r="A108" s="5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63</v>
      </c>
      <c r="N108" s="1">
        <v>2</v>
      </c>
      <c r="O108" s="1">
        <v>0</v>
      </c>
      <c r="P108" s="1">
        <v>15</v>
      </c>
      <c r="Q108" s="1">
        <v>0</v>
      </c>
      <c r="R108" s="1">
        <v>11</v>
      </c>
      <c r="S108" s="1">
        <v>15</v>
      </c>
      <c r="T108" s="6">
        <v>292.32</v>
      </c>
      <c r="U108" s="6" t="str">
        <f>_xlfn.XLOOKUP(Tablo2[[#This Row],[Tenure]],$W$23:$W$26,$X$23:$X$26,"",-1)</f>
        <v>13-24 Months</v>
      </c>
      <c r="V108" s="1" t="str">
        <f>_xlfn.XLOOKUP(Tablo2[[#This Row],[CashbackAmount]],$W$31:$W$33,$X$31:$X$33,"",-1)</f>
        <v>High</v>
      </c>
    </row>
    <row r="109" spans="1:22" x14ac:dyDescent="0.3">
      <c r="A109" s="5">
        <v>50108</v>
      </c>
      <c r="B109" s="1">
        <v>0</v>
      </c>
      <c r="C109" s="1">
        <v>9</v>
      </c>
      <c r="D109" s="1" t="s">
        <v>62</v>
      </c>
      <c r="E109" s="1">
        <v>2</v>
      </c>
      <c r="F109" s="1">
        <v>12</v>
      </c>
      <c r="G109" s="1" t="s">
        <v>61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63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6">
        <v>122.66999999999999</v>
      </c>
      <c r="U109" s="6" t="str">
        <f>_xlfn.XLOOKUP(Tablo2[[#This Row],[Tenure]],$W$23:$W$26,$X$23:$X$26,"",-1)</f>
        <v>7-12 Months</v>
      </c>
      <c r="V109" s="1" t="str">
        <f>_xlfn.XLOOKUP(Tablo2[[#This Row],[CashbackAmount]],$W$31:$W$33,$X$31:$X$33,"",-1)</f>
        <v>Low</v>
      </c>
    </row>
    <row r="110" spans="1:22" x14ac:dyDescent="0.3">
      <c r="A110" s="5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>
        <v>15</v>
      </c>
      <c r="Q110" s="1">
        <v>1</v>
      </c>
      <c r="R110" s="1">
        <v>1</v>
      </c>
      <c r="S110" s="1">
        <v>6</v>
      </c>
      <c r="T110" s="6">
        <v>295.17</v>
      </c>
      <c r="U110" s="6" t="str">
        <f>_xlfn.XLOOKUP(Tablo2[[#This Row],[Tenure]],$W$23:$W$26,$X$23:$X$26,"",-1)</f>
        <v>13-24 Months</v>
      </c>
      <c r="V110" s="1" t="str">
        <f>_xlfn.XLOOKUP(Tablo2[[#This Row],[CashbackAmount]],$W$31:$W$33,$X$31:$X$33,"",-1)</f>
        <v>High</v>
      </c>
    </row>
    <row r="111" spans="1:22" x14ac:dyDescent="0.3">
      <c r="A111" s="5">
        <v>50110</v>
      </c>
      <c r="B111" s="1">
        <v>1</v>
      </c>
      <c r="C111" s="1">
        <v>0</v>
      </c>
      <c r="D111" s="1" t="s">
        <v>62</v>
      </c>
      <c r="E111" s="1">
        <v>1</v>
      </c>
      <c r="F111" s="1">
        <v>14</v>
      </c>
      <c r="G111" s="1" t="s">
        <v>61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63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6">
        <v>124.36000000000001</v>
      </c>
      <c r="U111" s="6" t="str">
        <f>_xlfn.XLOOKUP(Tablo2[[#This Row],[Tenure]],$W$23:$W$26,$X$23:$X$26,"",-1)</f>
        <v>0-6 Months</v>
      </c>
      <c r="V111" s="1" t="str">
        <f>_xlfn.XLOOKUP(Tablo2[[#This Row],[CashbackAmount]],$W$31:$W$33,$X$31:$X$33,"",-1)</f>
        <v>Low</v>
      </c>
    </row>
    <row r="112" spans="1:22" x14ac:dyDescent="0.3">
      <c r="A112" s="5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63</v>
      </c>
      <c r="N112" s="1">
        <v>6</v>
      </c>
      <c r="O112" s="1">
        <v>1</v>
      </c>
      <c r="P112" s="1">
        <v>22</v>
      </c>
      <c r="Q112" s="1">
        <v>0</v>
      </c>
      <c r="R112" s="1">
        <v>2</v>
      </c>
      <c r="S112" s="1">
        <v>9</v>
      </c>
      <c r="T112" s="6">
        <v>260.64</v>
      </c>
      <c r="U112" s="6" t="str">
        <f>_xlfn.XLOOKUP(Tablo2[[#This Row],[Tenure]],$W$23:$W$26,$X$23:$X$26,"",-1)</f>
        <v>13-24 Months</v>
      </c>
      <c r="V112" s="1" t="str">
        <f>_xlfn.XLOOKUP(Tablo2[[#This Row],[CashbackAmount]],$W$31:$W$33,$X$31:$X$33,"",-1)</f>
        <v>High</v>
      </c>
    </row>
    <row r="113" spans="1:22" x14ac:dyDescent="0.3">
      <c r="A113" s="5">
        <v>50112</v>
      </c>
      <c r="B113" s="1">
        <v>1</v>
      </c>
      <c r="C113" s="1">
        <v>0</v>
      </c>
      <c r="D113" s="1" t="s">
        <v>62</v>
      </c>
      <c r="E113" s="1">
        <v>1</v>
      </c>
      <c r="F113" s="1">
        <v>8</v>
      </c>
      <c r="G113" s="1" t="s">
        <v>30</v>
      </c>
      <c r="H113" s="1" t="s">
        <v>2</v>
      </c>
      <c r="I113" s="1">
        <v>3</v>
      </c>
      <c r="J113" s="1">
        <v>3</v>
      </c>
      <c r="K113" s="1" t="s">
        <v>10</v>
      </c>
      <c r="L113" s="1">
        <v>5</v>
      </c>
      <c r="M113" s="1" t="s">
        <v>63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6">
        <v>127.07</v>
      </c>
      <c r="U113" s="6" t="str">
        <f>_xlfn.XLOOKUP(Tablo2[[#This Row],[Tenure]],$W$23:$W$26,$X$23:$X$26,"",-1)</f>
        <v>0-6 Months</v>
      </c>
      <c r="V113" s="1" t="str">
        <f>_xlfn.XLOOKUP(Tablo2[[#This Row],[CashbackAmount]],$W$31:$W$33,$X$31:$X$33,"",-1)</f>
        <v>Low</v>
      </c>
    </row>
    <row r="114" spans="1:22" x14ac:dyDescent="0.3">
      <c r="A114" s="5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>
        <v>1</v>
      </c>
      <c r="R114" s="1">
        <v>15</v>
      </c>
      <c r="S114" s="1">
        <v>12</v>
      </c>
      <c r="T114" s="6">
        <v>290.68</v>
      </c>
      <c r="U114" s="6" t="str">
        <f>_xlfn.XLOOKUP(Tablo2[[#This Row],[Tenure]],$W$23:$W$26,$X$23:$X$26,"",-1)</f>
        <v>24+ Months</v>
      </c>
      <c r="V114" s="1" t="str">
        <f>_xlfn.XLOOKUP(Tablo2[[#This Row],[CashbackAmount]],$W$31:$W$33,$X$31:$X$33,"",-1)</f>
        <v>High</v>
      </c>
    </row>
    <row r="115" spans="1:22" x14ac:dyDescent="0.3">
      <c r="A115" s="5">
        <v>50114</v>
      </c>
      <c r="B115" s="1">
        <v>0</v>
      </c>
      <c r="C115" s="1">
        <v>5</v>
      </c>
      <c r="D115" s="1" t="s">
        <v>62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63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6">
        <v>139.31</v>
      </c>
      <c r="U115" s="6" t="str">
        <f>_xlfn.XLOOKUP(Tablo2[[#This Row],[Tenure]],$W$23:$W$26,$X$23:$X$26,"",-1)</f>
        <v>0-6 Months</v>
      </c>
      <c r="V115" s="1" t="str">
        <f>_xlfn.XLOOKUP(Tablo2[[#This Row],[CashbackAmount]],$W$31:$W$33,$X$31:$X$33,"",-1)</f>
        <v>Low</v>
      </c>
    </row>
    <row r="116" spans="1:22" x14ac:dyDescent="0.3">
      <c r="A116" s="5">
        <v>50115</v>
      </c>
      <c r="B116" s="1">
        <v>1</v>
      </c>
      <c r="C116" s="1">
        <v>0</v>
      </c>
      <c r="D116" s="1" t="s">
        <v>62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6">
        <v>137.30000000000001</v>
      </c>
      <c r="U116" s="6" t="str">
        <f>_xlfn.XLOOKUP(Tablo2[[#This Row],[Tenure]],$W$23:$W$26,$X$23:$X$26,"",-1)</f>
        <v>0-6 Months</v>
      </c>
      <c r="V116" s="1" t="str">
        <f>_xlfn.XLOOKUP(Tablo2[[#This Row],[CashbackAmount]],$W$31:$W$33,$X$31:$X$33,"",-1)</f>
        <v>Low</v>
      </c>
    </row>
    <row r="117" spans="1:22" x14ac:dyDescent="0.3">
      <c r="A117" s="5">
        <v>50116</v>
      </c>
      <c r="B117" s="1">
        <v>0</v>
      </c>
      <c r="C117" s="1">
        <v>9</v>
      </c>
      <c r="D117" s="1" t="s">
        <v>62</v>
      </c>
      <c r="E117" s="1">
        <v>1</v>
      </c>
      <c r="F117" s="1">
        <v>6</v>
      </c>
      <c r="G117" s="1" t="s">
        <v>61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6">
        <v>122.32</v>
      </c>
      <c r="U117" s="6" t="str">
        <f>_xlfn.XLOOKUP(Tablo2[[#This Row],[Tenure]],$W$23:$W$26,$X$23:$X$26,"",-1)</f>
        <v>7-12 Months</v>
      </c>
      <c r="V117" s="1" t="str">
        <f>_xlfn.XLOOKUP(Tablo2[[#This Row],[CashbackAmount]],$W$31:$W$33,$X$31:$X$33,"",-1)</f>
        <v>Low</v>
      </c>
    </row>
    <row r="118" spans="1:22" x14ac:dyDescent="0.3">
      <c r="A118" s="5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63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6">
        <v>144.65</v>
      </c>
      <c r="U118" s="6" t="str">
        <f>_xlfn.XLOOKUP(Tablo2[[#This Row],[Tenure]],$W$23:$W$26,$X$23:$X$26,"",-1)</f>
        <v>0-6 Months</v>
      </c>
      <c r="V118" s="1" t="str">
        <f>_xlfn.XLOOKUP(Tablo2[[#This Row],[CashbackAmount]],$W$31:$W$33,$X$31:$X$33,"",-1)</f>
        <v>Low</v>
      </c>
    </row>
    <row r="119" spans="1:22" x14ac:dyDescent="0.3">
      <c r="A119" s="5">
        <v>50118</v>
      </c>
      <c r="B119" s="1">
        <v>0</v>
      </c>
      <c r="C119" s="1">
        <v>14</v>
      </c>
      <c r="D119" s="1" t="s">
        <v>62</v>
      </c>
      <c r="E119" s="1">
        <v>1</v>
      </c>
      <c r="F119" s="1">
        <v>25</v>
      </c>
      <c r="G119" s="1" t="s">
        <v>30</v>
      </c>
      <c r="H119" s="1" t="s">
        <v>4</v>
      </c>
      <c r="I119" s="1">
        <v>3</v>
      </c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6">
        <v>130.72</v>
      </c>
      <c r="U119" s="6" t="str">
        <f>_xlfn.XLOOKUP(Tablo2[[#This Row],[Tenure]],$W$23:$W$26,$X$23:$X$26,"",-1)</f>
        <v>13-24 Months</v>
      </c>
      <c r="V119" s="1" t="str">
        <f>_xlfn.XLOOKUP(Tablo2[[#This Row],[CashbackAmount]],$W$31:$W$33,$X$31:$X$33,"",-1)</f>
        <v>Low</v>
      </c>
    </row>
    <row r="120" spans="1:22" x14ac:dyDescent="0.3">
      <c r="A120" s="5">
        <v>50119</v>
      </c>
      <c r="B120" s="1">
        <v>0</v>
      </c>
      <c r="C120" s="1">
        <v>13</v>
      </c>
      <c r="D120" s="1" t="s">
        <v>62</v>
      </c>
      <c r="E120" s="1">
        <v>1</v>
      </c>
      <c r="F120" s="1">
        <v>30</v>
      </c>
      <c r="G120" s="1" t="s">
        <v>60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6">
        <v>133.19</v>
      </c>
      <c r="U120" s="6" t="str">
        <f>_xlfn.XLOOKUP(Tablo2[[#This Row],[Tenure]],$W$23:$W$26,$X$23:$X$26,"",-1)</f>
        <v>13-24 Months</v>
      </c>
      <c r="V120" s="1" t="str">
        <f>_xlfn.XLOOKUP(Tablo2[[#This Row],[CashbackAmount]],$W$31:$W$33,$X$31:$X$33,"",-1)</f>
        <v>Low</v>
      </c>
    </row>
    <row r="121" spans="1:22" x14ac:dyDescent="0.3">
      <c r="A121" s="5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63</v>
      </c>
      <c r="N121" s="1">
        <v>1</v>
      </c>
      <c r="O121" s="1">
        <v>0</v>
      </c>
      <c r="P121" s="1">
        <v>15</v>
      </c>
      <c r="Q121" s="1">
        <v>1</v>
      </c>
      <c r="R121" s="1">
        <v>1</v>
      </c>
      <c r="S121" s="1">
        <v>7</v>
      </c>
      <c r="T121" s="6">
        <v>292.02</v>
      </c>
      <c r="U121" s="6" t="str">
        <f>_xlfn.XLOOKUP(Tablo2[[#This Row],[Tenure]],$W$23:$W$26,$X$23:$X$26,"",-1)</f>
        <v>13-24 Months</v>
      </c>
      <c r="V121" s="1" t="str">
        <f>_xlfn.XLOOKUP(Tablo2[[#This Row],[CashbackAmount]],$W$31:$W$33,$X$31:$X$33,"",-1)</f>
        <v>High</v>
      </c>
    </row>
    <row r="122" spans="1:22" x14ac:dyDescent="0.3">
      <c r="A122" s="5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>
        <v>2</v>
      </c>
      <c r="S122" s="1">
        <v>2</v>
      </c>
      <c r="T122" s="6">
        <v>236.75</v>
      </c>
      <c r="U122" s="6" t="str">
        <f>_xlfn.XLOOKUP(Tablo2[[#This Row],[Tenure]],$W$23:$W$26,$X$23:$X$26,"",-1)</f>
        <v>0-6 Months</v>
      </c>
      <c r="V122" s="1" t="str">
        <f>_xlfn.XLOOKUP(Tablo2[[#This Row],[CashbackAmount]],$W$31:$W$33,$X$31:$X$33,"",-1)</f>
        <v>Medium</v>
      </c>
    </row>
    <row r="123" spans="1:22" x14ac:dyDescent="0.3">
      <c r="A123" s="5">
        <v>50122</v>
      </c>
      <c r="B123" s="1">
        <v>0</v>
      </c>
      <c r="C123" s="1">
        <v>6</v>
      </c>
      <c r="D123" s="1" t="s">
        <v>62</v>
      </c>
      <c r="E123" s="1">
        <v>1</v>
      </c>
      <c r="F123" s="1">
        <v>11</v>
      </c>
      <c r="G123" s="1" t="s">
        <v>30</v>
      </c>
      <c r="H123" s="1" t="s">
        <v>2</v>
      </c>
      <c r="I123" s="1">
        <v>3</v>
      </c>
      <c r="J123" s="1">
        <v>4</v>
      </c>
      <c r="K123" s="1" t="s">
        <v>10</v>
      </c>
      <c r="L123" s="1">
        <v>2</v>
      </c>
      <c r="M123" s="1" t="s">
        <v>63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6">
        <v>129.11000000000001</v>
      </c>
      <c r="U123" s="6" t="str">
        <f>_xlfn.XLOOKUP(Tablo2[[#This Row],[Tenure]],$W$23:$W$26,$X$23:$X$26,"",-1)</f>
        <v>0-6 Months</v>
      </c>
      <c r="V123" s="1" t="str">
        <f>_xlfn.XLOOKUP(Tablo2[[#This Row],[CashbackAmount]],$W$31:$W$33,$X$31:$X$33,"",-1)</f>
        <v>Low</v>
      </c>
    </row>
    <row r="124" spans="1:22" x14ac:dyDescent="0.3">
      <c r="A124" s="5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63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6">
        <v>159.57</v>
      </c>
      <c r="U124" s="6" t="str">
        <f>_xlfn.XLOOKUP(Tablo2[[#This Row],[Tenure]],$W$23:$W$26,$X$23:$X$26,"",-1)</f>
        <v>7-12 Months</v>
      </c>
      <c r="V124" s="1" t="str">
        <f>_xlfn.XLOOKUP(Tablo2[[#This Row],[CashbackAmount]],$W$31:$W$33,$X$31:$X$33,"",-1)</f>
        <v>Medium</v>
      </c>
    </row>
    <row r="125" spans="1:22" x14ac:dyDescent="0.3">
      <c r="A125" s="5">
        <v>50124</v>
      </c>
      <c r="B125" s="1">
        <v>0</v>
      </c>
      <c r="C125" s="1">
        <v>10</v>
      </c>
      <c r="D125" s="1" t="s">
        <v>62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63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6">
        <v>139.19999999999999</v>
      </c>
      <c r="U125" s="6" t="str">
        <f>_xlfn.XLOOKUP(Tablo2[[#This Row],[Tenure]],$W$23:$W$26,$X$23:$X$26,"",-1)</f>
        <v>7-12 Months</v>
      </c>
      <c r="V125" s="1" t="str">
        <f>_xlfn.XLOOKUP(Tablo2[[#This Row],[CashbackAmount]],$W$31:$W$33,$X$31:$X$33,"",-1)</f>
        <v>Low</v>
      </c>
    </row>
    <row r="126" spans="1:22" x14ac:dyDescent="0.3">
      <c r="A126" s="5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63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6">
        <v>164.34</v>
      </c>
      <c r="U126" s="6" t="str">
        <f>_xlfn.XLOOKUP(Tablo2[[#This Row],[Tenure]],$W$23:$W$26,$X$23:$X$26,"",-1)</f>
        <v>13-24 Months</v>
      </c>
      <c r="V126" s="1" t="str">
        <f>_xlfn.XLOOKUP(Tablo2[[#This Row],[CashbackAmount]],$W$31:$W$33,$X$31:$X$33,"",-1)</f>
        <v>Medium</v>
      </c>
    </row>
    <row r="127" spans="1:22" x14ac:dyDescent="0.3">
      <c r="A127" s="5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6">
        <v>200.48</v>
      </c>
      <c r="U127" s="6" t="str">
        <f>_xlfn.XLOOKUP(Tablo2[[#This Row],[Tenure]],$W$23:$W$26,$X$23:$X$26,"",-1)</f>
        <v>0-6 Months</v>
      </c>
      <c r="V127" s="1" t="str">
        <f>_xlfn.XLOOKUP(Tablo2[[#This Row],[CashbackAmount]],$W$31:$W$33,$X$31:$X$33,"",-1)</f>
        <v>Medium</v>
      </c>
    </row>
    <row r="128" spans="1:22" x14ac:dyDescent="0.3">
      <c r="A128" s="5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>
        <v>3</v>
      </c>
      <c r="T128" s="6">
        <v>209.38</v>
      </c>
      <c r="U128" s="6" t="str">
        <f>_xlfn.XLOOKUP(Tablo2[[#This Row],[Tenure]],$W$23:$W$26,$X$23:$X$26,"",-1)</f>
        <v>7-12 Months</v>
      </c>
      <c r="V128" s="1" t="str">
        <f>_xlfn.XLOOKUP(Tablo2[[#This Row],[CashbackAmount]],$W$31:$W$33,$X$31:$X$33,"",-1)</f>
        <v>Medium</v>
      </c>
    </row>
    <row r="129" spans="1:22" x14ac:dyDescent="0.3">
      <c r="A129" s="5">
        <v>50128</v>
      </c>
      <c r="B129" s="1">
        <v>0</v>
      </c>
      <c r="C129" s="1">
        <v>2</v>
      </c>
      <c r="D129" s="1" t="s">
        <v>62</v>
      </c>
      <c r="E129" s="1">
        <v>1</v>
      </c>
      <c r="F129" s="1">
        <v>14</v>
      </c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6">
        <v>123.4</v>
      </c>
      <c r="U129" s="6" t="str">
        <f>_xlfn.XLOOKUP(Tablo2[[#This Row],[Tenure]],$W$23:$W$26,$X$23:$X$26,"",-1)</f>
        <v>0-6 Months</v>
      </c>
      <c r="V129" s="1" t="str">
        <f>_xlfn.XLOOKUP(Tablo2[[#This Row],[CashbackAmount]],$W$31:$W$33,$X$31:$X$33,"",-1)</f>
        <v>Low</v>
      </c>
    </row>
    <row r="130" spans="1:22" x14ac:dyDescent="0.3">
      <c r="A130" s="5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6">
        <v>165.45</v>
      </c>
      <c r="U130" s="6" t="str">
        <f>_xlfn.XLOOKUP(Tablo2[[#This Row],[Tenure]],$W$23:$W$26,$X$23:$X$26,"",-1)</f>
        <v>13-24 Months</v>
      </c>
      <c r="V130" s="1" t="str">
        <f>_xlfn.XLOOKUP(Tablo2[[#This Row],[CashbackAmount]],$W$31:$W$33,$X$31:$X$33,"",-1)</f>
        <v>Medium</v>
      </c>
    </row>
    <row r="131" spans="1:22" x14ac:dyDescent="0.3">
      <c r="A131" s="5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6">
        <v>169.31</v>
      </c>
      <c r="U131" s="6" t="str">
        <f>_xlfn.XLOOKUP(Tablo2[[#This Row],[Tenure]],$W$23:$W$26,$X$23:$X$26,"",-1)</f>
        <v>0-6 Months</v>
      </c>
      <c r="V131" s="1" t="str">
        <f>_xlfn.XLOOKUP(Tablo2[[#This Row],[CashbackAmount]],$W$31:$W$33,$X$31:$X$33,"",-1)</f>
        <v>Medium</v>
      </c>
    </row>
    <row r="132" spans="1:22" x14ac:dyDescent="0.3">
      <c r="A132" s="5">
        <v>50131</v>
      </c>
      <c r="B132" s="1">
        <v>0</v>
      </c>
      <c r="C132" s="1">
        <v>0</v>
      </c>
      <c r="D132" s="1" t="s">
        <v>62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63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6">
        <v>148.97999999999999</v>
      </c>
      <c r="U132" s="6" t="str">
        <f>_xlfn.XLOOKUP(Tablo2[[#This Row],[Tenure]],$W$23:$W$26,$X$23:$X$26,"",-1)</f>
        <v>0-6 Months</v>
      </c>
      <c r="V132" s="1" t="str">
        <f>_xlfn.XLOOKUP(Tablo2[[#This Row],[CashbackAmount]],$W$31:$W$33,$X$31:$X$33,"",-1)</f>
        <v>Low</v>
      </c>
    </row>
    <row r="133" spans="1:22" x14ac:dyDescent="0.3">
      <c r="A133" s="5">
        <v>50132</v>
      </c>
      <c r="B133" s="1">
        <v>0</v>
      </c>
      <c r="C133" s="1">
        <v>15</v>
      </c>
      <c r="D133" s="1" t="s">
        <v>62</v>
      </c>
      <c r="E133" s="1">
        <v>1</v>
      </c>
      <c r="F133" s="1">
        <v>14</v>
      </c>
      <c r="G133" s="1" t="s">
        <v>61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6">
        <v>125.93</v>
      </c>
      <c r="U133" s="6" t="str">
        <f>_xlfn.XLOOKUP(Tablo2[[#This Row],[Tenure]],$W$23:$W$26,$X$23:$X$26,"",-1)</f>
        <v>13-24 Months</v>
      </c>
      <c r="V133" s="1" t="str">
        <f>_xlfn.XLOOKUP(Tablo2[[#This Row],[CashbackAmount]],$W$31:$W$33,$X$31:$X$33,"",-1)</f>
        <v>Low</v>
      </c>
    </row>
    <row r="134" spans="1:22" x14ac:dyDescent="0.3">
      <c r="A134" s="5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>
        <v>15</v>
      </c>
      <c r="Q134" s="1">
        <v>0</v>
      </c>
      <c r="R134" s="1">
        <v>3</v>
      </c>
      <c r="S134" s="1">
        <v>9</v>
      </c>
      <c r="T134" s="6">
        <v>294.36</v>
      </c>
      <c r="U134" s="6" t="str">
        <f>_xlfn.XLOOKUP(Tablo2[[#This Row],[Tenure]],$W$23:$W$26,$X$23:$X$26,"",-1)</f>
        <v>13-24 Months</v>
      </c>
      <c r="V134" s="1" t="str">
        <f>_xlfn.XLOOKUP(Tablo2[[#This Row],[CashbackAmount]],$W$31:$W$33,$X$31:$X$33,"",-1)</f>
        <v>High</v>
      </c>
    </row>
    <row r="135" spans="1:22" x14ac:dyDescent="0.3">
      <c r="A135" s="5">
        <v>50134</v>
      </c>
      <c r="B135" s="1">
        <v>0</v>
      </c>
      <c r="C135" s="1">
        <v>24</v>
      </c>
      <c r="D135" s="1" t="s">
        <v>62</v>
      </c>
      <c r="E135" s="1">
        <v>1</v>
      </c>
      <c r="F135" s="1">
        <v>6</v>
      </c>
      <c r="G135" s="1" t="s">
        <v>30</v>
      </c>
      <c r="H135" s="1" t="s">
        <v>4</v>
      </c>
      <c r="I135" s="1">
        <v>3</v>
      </c>
      <c r="J135" s="1">
        <v>3</v>
      </c>
      <c r="K135" s="1" t="s">
        <v>10</v>
      </c>
      <c r="L135" s="1">
        <v>2</v>
      </c>
      <c r="M135" s="1" t="s">
        <v>63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6">
        <v>127.22999999999999</v>
      </c>
      <c r="U135" s="6" t="str">
        <f>_xlfn.XLOOKUP(Tablo2[[#This Row],[Tenure]],$W$23:$W$26,$X$23:$X$26,"",-1)</f>
        <v>13-24 Months</v>
      </c>
      <c r="V135" s="1" t="str">
        <f>_xlfn.XLOOKUP(Tablo2[[#This Row],[CashbackAmount]],$W$31:$W$33,$X$31:$X$33,"",-1)</f>
        <v>Low</v>
      </c>
    </row>
    <row r="136" spans="1:22" x14ac:dyDescent="0.3">
      <c r="A136" s="5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61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6">
        <v>134.79</v>
      </c>
      <c r="U136" s="6" t="str">
        <f>_xlfn.XLOOKUP(Tablo2[[#This Row],[Tenure]],$W$23:$W$26,$X$23:$X$26,"",-1)</f>
        <v>0-6 Months</v>
      </c>
      <c r="V136" s="1" t="str">
        <f>_xlfn.XLOOKUP(Tablo2[[#This Row],[CashbackAmount]],$W$31:$W$33,$X$31:$X$33,"",-1)</f>
        <v>Low</v>
      </c>
    </row>
    <row r="137" spans="1:22" x14ac:dyDescent="0.3">
      <c r="A137" s="5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>
        <v>3</v>
      </c>
      <c r="J137" s="1">
        <v>2</v>
      </c>
      <c r="K137" s="1" t="s">
        <v>10</v>
      </c>
      <c r="L137" s="1">
        <v>4</v>
      </c>
      <c r="M137" s="1" t="s">
        <v>63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6">
        <v>127.94</v>
      </c>
      <c r="U137" s="6" t="str">
        <f>_xlfn.XLOOKUP(Tablo2[[#This Row],[Tenure]],$W$23:$W$26,$X$23:$X$26,"",-1)</f>
        <v>0-6 Months</v>
      </c>
      <c r="V137" s="1" t="str">
        <f>_xlfn.XLOOKUP(Tablo2[[#This Row],[CashbackAmount]],$W$31:$W$33,$X$31:$X$33,"",-1)</f>
        <v>Low</v>
      </c>
    </row>
    <row r="138" spans="1:22" x14ac:dyDescent="0.3">
      <c r="A138" s="5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63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6">
        <v>152.49</v>
      </c>
      <c r="U138" s="6" t="str">
        <f>_xlfn.XLOOKUP(Tablo2[[#This Row],[Tenure]],$W$23:$W$26,$X$23:$X$26,"",-1)</f>
        <v>7-12 Months</v>
      </c>
      <c r="V138" s="1" t="str">
        <f>_xlfn.XLOOKUP(Tablo2[[#This Row],[CashbackAmount]],$W$31:$W$33,$X$31:$X$33,"",-1)</f>
        <v>Medium</v>
      </c>
    </row>
    <row r="139" spans="1:22" x14ac:dyDescent="0.3">
      <c r="A139" s="5">
        <v>50138</v>
      </c>
      <c r="B139" s="1">
        <v>0</v>
      </c>
      <c r="C139" s="1">
        <v>9</v>
      </c>
      <c r="D139" s="1" t="s">
        <v>62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6">
        <v>121.75999999999999</v>
      </c>
      <c r="U139" s="6" t="str">
        <f>_xlfn.XLOOKUP(Tablo2[[#This Row],[Tenure]],$W$23:$W$26,$X$23:$X$26,"",-1)</f>
        <v>7-12 Months</v>
      </c>
      <c r="V139" s="1" t="str">
        <f>_xlfn.XLOOKUP(Tablo2[[#This Row],[CashbackAmount]],$W$31:$W$33,$X$31:$X$33,"",-1)</f>
        <v>Low</v>
      </c>
    </row>
    <row r="140" spans="1:22" x14ac:dyDescent="0.3">
      <c r="A140" s="5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63</v>
      </c>
      <c r="N140" s="1">
        <v>4</v>
      </c>
      <c r="O140" s="1">
        <v>1</v>
      </c>
      <c r="P140" s="1">
        <v>12</v>
      </c>
      <c r="Q140" s="1">
        <v>1</v>
      </c>
      <c r="R140" s="1">
        <v>7</v>
      </c>
      <c r="S140" s="1">
        <v>7</v>
      </c>
      <c r="T140" s="6">
        <v>268.72000000000003</v>
      </c>
      <c r="U140" s="6" t="str">
        <f>_xlfn.XLOOKUP(Tablo2[[#This Row],[Tenure]],$W$23:$W$26,$X$23:$X$26,"",-1)</f>
        <v>13-24 Months</v>
      </c>
      <c r="V140" s="1" t="str">
        <f>_xlfn.XLOOKUP(Tablo2[[#This Row],[CashbackAmount]],$W$31:$W$33,$X$31:$X$33,"",-1)</f>
        <v>High</v>
      </c>
    </row>
    <row r="141" spans="1:22" x14ac:dyDescent="0.3">
      <c r="A141" s="5">
        <v>50140</v>
      </c>
      <c r="B141" s="1">
        <v>1</v>
      </c>
      <c r="C141" s="1">
        <v>0</v>
      </c>
      <c r="D141" s="1" t="s">
        <v>62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6">
        <v>134.85</v>
      </c>
      <c r="U141" s="6" t="str">
        <f>_xlfn.XLOOKUP(Tablo2[[#This Row],[Tenure]],$W$23:$W$26,$X$23:$X$26,"",-1)</f>
        <v>0-6 Months</v>
      </c>
      <c r="V141" s="1" t="str">
        <f>_xlfn.XLOOKUP(Tablo2[[#This Row],[CashbackAmount]],$W$31:$W$33,$X$31:$X$33,"",-1)</f>
        <v>Low</v>
      </c>
    </row>
    <row r="142" spans="1:22" x14ac:dyDescent="0.3">
      <c r="A142" s="5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63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6">
        <v>166.44</v>
      </c>
      <c r="U142" s="6" t="str">
        <f>_xlfn.XLOOKUP(Tablo2[[#This Row],[Tenure]],$W$23:$W$26,$X$23:$X$26,"",-1)</f>
        <v>0-6 Months</v>
      </c>
      <c r="V142" s="1" t="str">
        <f>_xlfn.XLOOKUP(Tablo2[[#This Row],[CashbackAmount]],$W$31:$W$33,$X$31:$X$33,"",-1)</f>
        <v>Medium</v>
      </c>
    </row>
    <row r="143" spans="1:22" x14ac:dyDescent="0.3">
      <c r="A143" s="5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63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6">
        <v>155.82</v>
      </c>
      <c r="U143" s="6" t="str">
        <f>_xlfn.XLOOKUP(Tablo2[[#This Row],[Tenure]],$W$23:$W$26,$X$23:$X$26,"",-1)</f>
        <v>0-6 Months</v>
      </c>
      <c r="V143" s="1" t="str">
        <f>_xlfn.XLOOKUP(Tablo2[[#This Row],[CashbackAmount]],$W$31:$W$33,$X$31:$X$33,"",-1)</f>
        <v>Medium</v>
      </c>
    </row>
    <row r="144" spans="1:22" x14ac:dyDescent="0.3">
      <c r="A144" s="5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6">
        <v>140</v>
      </c>
      <c r="U144" s="6" t="str">
        <f>_xlfn.XLOOKUP(Tablo2[[#This Row],[Tenure]],$W$23:$W$26,$X$23:$X$26,"",-1)</f>
        <v>0-6 Months</v>
      </c>
      <c r="V144" s="1" t="str">
        <f>_xlfn.XLOOKUP(Tablo2[[#This Row],[CashbackAmount]],$W$31:$W$33,$X$31:$X$33,"",-1)</f>
        <v>Low</v>
      </c>
    </row>
    <row r="145" spans="1:22" x14ac:dyDescent="0.3">
      <c r="A145" s="5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63</v>
      </c>
      <c r="N145" s="1">
        <v>1</v>
      </c>
      <c r="O145" s="1">
        <v>1</v>
      </c>
      <c r="P145" s="1">
        <v>14</v>
      </c>
      <c r="Q145" s="1">
        <v>0</v>
      </c>
      <c r="R145" s="1">
        <v>2</v>
      </c>
      <c r="S145" s="1">
        <v>10</v>
      </c>
      <c r="T145" s="6">
        <v>234.95999999999998</v>
      </c>
      <c r="U145" s="6" t="str">
        <f>_xlfn.XLOOKUP(Tablo2[[#This Row],[Tenure]],$W$23:$W$26,$X$23:$X$26,"",-1)</f>
        <v>13-24 Months</v>
      </c>
      <c r="V145" s="1" t="str">
        <f>_xlfn.XLOOKUP(Tablo2[[#This Row],[CashbackAmount]],$W$31:$W$33,$X$31:$X$33,"",-1)</f>
        <v>Medium</v>
      </c>
    </row>
    <row r="146" spans="1:22" x14ac:dyDescent="0.3">
      <c r="A146" s="5">
        <v>50145</v>
      </c>
      <c r="B146" s="1">
        <v>0</v>
      </c>
      <c r="C146" s="1">
        <v>9</v>
      </c>
      <c r="D146" s="1" t="s">
        <v>62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63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6">
        <v>132.1</v>
      </c>
      <c r="U146" s="6" t="str">
        <f>_xlfn.XLOOKUP(Tablo2[[#This Row],[Tenure]],$W$23:$W$26,$X$23:$X$26,"",-1)</f>
        <v>7-12 Months</v>
      </c>
      <c r="V146" s="1" t="str">
        <f>_xlfn.XLOOKUP(Tablo2[[#This Row],[CashbackAmount]],$W$31:$W$33,$X$31:$X$33,"",-1)</f>
        <v>Low</v>
      </c>
    </row>
    <row r="147" spans="1:22" x14ac:dyDescent="0.3">
      <c r="A147" s="5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>
        <v>1</v>
      </c>
      <c r="R147" s="1">
        <v>4</v>
      </c>
      <c r="S147" s="1">
        <v>13</v>
      </c>
      <c r="T147" s="6">
        <v>290.45</v>
      </c>
      <c r="U147" s="6" t="str">
        <f>_xlfn.XLOOKUP(Tablo2[[#This Row],[Tenure]],$W$23:$W$26,$X$23:$X$26,"",-1)</f>
        <v>24+ Months</v>
      </c>
      <c r="V147" s="1" t="str">
        <f>_xlfn.XLOOKUP(Tablo2[[#This Row],[CashbackAmount]],$W$31:$W$33,$X$31:$X$33,"",-1)</f>
        <v>High</v>
      </c>
    </row>
    <row r="148" spans="1:22" x14ac:dyDescent="0.3">
      <c r="A148" s="5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63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>
        <v>3</v>
      </c>
      <c r="T148" s="6">
        <v>218.49</v>
      </c>
      <c r="U148" s="6" t="str">
        <f>_xlfn.XLOOKUP(Tablo2[[#This Row],[Tenure]],$W$23:$W$26,$X$23:$X$26,"",-1)</f>
        <v>7-12 Months</v>
      </c>
      <c r="V148" s="1" t="str">
        <f>_xlfn.XLOOKUP(Tablo2[[#This Row],[CashbackAmount]],$W$31:$W$33,$X$31:$X$33,"",-1)</f>
        <v>Medium</v>
      </c>
    </row>
    <row r="149" spans="1:22" x14ac:dyDescent="0.3">
      <c r="A149" s="5">
        <v>50148</v>
      </c>
      <c r="B149" s="1">
        <v>0</v>
      </c>
      <c r="C149" s="1">
        <v>9</v>
      </c>
      <c r="D149" s="1" t="s">
        <v>62</v>
      </c>
      <c r="E149" s="1">
        <v>1</v>
      </c>
      <c r="F149" s="1">
        <v>15</v>
      </c>
      <c r="G149" s="1" t="s">
        <v>61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63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6">
        <v>120.69999999999999</v>
      </c>
      <c r="U149" s="6" t="str">
        <f>_xlfn.XLOOKUP(Tablo2[[#This Row],[Tenure]],$W$23:$W$26,$X$23:$X$26,"",-1)</f>
        <v>7-12 Months</v>
      </c>
      <c r="V149" s="1" t="str">
        <f>_xlfn.XLOOKUP(Tablo2[[#This Row],[CashbackAmount]],$W$31:$W$33,$X$31:$X$33,"",-1)</f>
        <v>Low</v>
      </c>
    </row>
    <row r="150" spans="1:22" x14ac:dyDescent="0.3">
      <c r="A150" s="5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63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6">
        <v>165.02</v>
      </c>
      <c r="U150" s="6" t="str">
        <f>_xlfn.XLOOKUP(Tablo2[[#This Row],[Tenure]],$W$23:$W$26,$X$23:$X$26,"",-1)</f>
        <v>7-12 Months</v>
      </c>
      <c r="V150" s="1" t="str">
        <f>_xlfn.XLOOKUP(Tablo2[[#This Row],[CashbackAmount]],$W$31:$W$33,$X$31:$X$33,"",-1)</f>
        <v>Medium</v>
      </c>
    </row>
    <row r="151" spans="1:22" x14ac:dyDescent="0.3">
      <c r="A151" s="5">
        <v>50150</v>
      </c>
      <c r="B151" s="1">
        <v>0</v>
      </c>
      <c r="C151" s="1">
        <v>0</v>
      </c>
      <c r="D151" s="1" t="s">
        <v>62</v>
      </c>
      <c r="E151" s="1">
        <v>1</v>
      </c>
      <c r="F151" s="1">
        <v>9</v>
      </c>
      <c r="G151" s="1" t="s">
        <v>61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6">
        <v>132.30000000000001</v>
      </c>
      <c r="U151" s="6" t="str">
        <f>_xlfn.XLOOKUP(Tablo2[[#This Row],[Tenure]],$W$23:$W$26,$X$23:$X$26,"",-1)</f>
        <v>0-6 Months</v>
      </c>
      <c r="V151" s="1" t="str">
        <f>_xlfn.XLOOKUP(Tablo2[[#This Row],[CashbackAmount]],$W$31:$W$33,$X$31:$X$33,"",-1)</f>
        <v>Low</v>
      </c>
    </row>
    <row r="152" spans="1:22" x14ac:dyDescent="0.3">
      <c r="A152" s="5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>
        <v>2</v>
      </c>
      <c r="S152" s="1">
        <v>2</v>
      </c>
      <c r="T152" s="6">
        <v>236.02999999999997</v>
      </c>
      <c r="U152" s="6" t="str">
        <f>_xlfn.XLOOKUP(Tablo2[[#This Row],[Tenure]],$W$23:$W$26,$X$23:$X$26,"",-1)</f>
        <v>7-12 Months</v>
      </c>
      <c r="V152" s="1" t="str">
        <f>_xlfn.XLOOKUP(Tablo2[[#This Row],[CashbackAmount]],$W$31:$W$33,$X$31:$X$33,"",-1)</f>
        <v>Medium</v>
      </c>
    </row>
    <row r="153" spans="1:22" x14ac:dyDescent="0.3">
      <c r="A153" s="5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>
        <v>3</v>
      </c>
      <c r="T153" s="6">
        <v>219.95999999999998</v>
      </c>
      <c r="U153" s="6" t="str">
        <f>_xlfn.XLOOKUP(Tablo2[[#This Row],[Tenure]],$W$23:$W$26,$X$23:$X$26,"",-1)</f>
        <v>0-6 Months</v>
      </c>
      <c r="V153" s="1" t="str">
        <f>_xlfn.XLOOKUP(Tablo2[[#This Row],[CashbackAmount]],$W$31:$W$33,$X$31:$X$33,"",-1)</f>
        <v>Medium</v>
      </c>
    </row>
    <row r="154" spans="1:22" x14ac:dyDescent="0.3">
      <c r="A154" s="5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6">
        <v>156.05000000000001</v>
      </c>
      <c r="U154" s="6" t="str">
        <f>_xlfn.XLOOKUP(Tablo2[[#This Row],[Tenure]],$W$23:$W$26,$X$23:$X$26,"",-1)</f>
        <v>7-12 Months</v>
      </c>
      <c r="V154" s="1" t="str">
        <f>_xlfn.XLOOKUP(Tablo2[[#This Row],[CashbackAmount]],$W$31:$W$33,$X$31:$X$33,"",-1)</f>
        <v>Medium</v>
      </c>
    </row>
    <row r="155" spans="1:22" x14ac:dyDescent="0.3">
      <c r="A155" s="5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6">
        <v>163.97</v>
      </c>
      <c r="U155" s="6" t="str">
        <f>_xlfn.XLOOKUP(Tablo2[[#This Row],[Tenure]],$W$23:$W$26,$X$23:$X$26,"",-1)</f>
        <v>0-6 Months</v>
      </c>
      <c r="V155" s="1" t="str">
        <f>_xlfn.XLOOKUP(Tablo2[[#This Row],[CashbackAmount]],$W$31:$W$33,$X$31:$X$33,"",-1)</f>
        <v>Medium</v>
      </c>
    </row>
    <row r="156" spans="1:22" x14ac:dyDescent="0.3">
      <c r="A156" s="5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>
        <v>1</v>
      </c>
      <c r="R156" s="1">
        <v>1</v>
      </c>
      <c r="S156" s="1">
        <v>6</v>
      </c>
      <c r="T156" s="6">
        <v>291.44</v>
      </c>
      <c r="U156" s="6" t="str">
        <f>_xlfn.XLOOKUP(Tablo2[[#This Row],[Tenure]],$W$23:$W$26,$X$23:$X$26,"",-1)</f>
        <v>13-24 Months</v>
      </c>
      <c r="V156" s="1" t="str">
        <f>_xlfn.XLOOKUP(Tablo2[[#This Row],[CashbackAmount]],$W$31:$W$33,$X$31:$X$33,"",-1)</f>
        <v>High</v>
      </c>
    </row>
    <row r="157" spans="1:22" x14ac:dyDescent="0.3">
      <c r="A157" s="5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63</v>
      </c>
      <c r="N157" s="1">
        <v>4</v>
      </c>
      <c r="O157" s="1">
        <v>1</v>
      </c>
      <c r="P157" s="1">
        <v>16</v>
      </c>
      <c r="Q157" s="1">
        <v>1</v>
      </c>
      <c r="R157" s="1">
        <v>1</v>
      </c>
      <c r="S157" s="1">
        <v>3</v>
      </c>
      <c r="T157" s="6">
        <v>275.83999999999997</v>
      </c>
      <c r="U157" s="6" t="str">
        <f>_xlfn.XLOOKUP(Tablo2[[#This Row],[Tenure]],$W$23:$W$26,$X$23:$X$26,"",-1)</f>
        <v>24+ Months</v>
      </c>
      <c r="V157" s="1" t="str">
        <f>_xlfn.XLOOKUP(Tablo2[[#This Row],[CashbackAmount]],$W$31:$W$33,$X$31:$X$33,"",-1)</f>
        <v>High</v>
      </c>
    </row>
    <row r="158" spans="1:22" x14ac:dyDescent="0.3">
      <c r="A158" s="5">
        <v>50157</v>
      </c>
      <c r="B158" s="1">
        <v>0</v>
      </c>
      <c r="C158" s="1">
        <v>15</v>
      </c>
      <c r="D158" s="1" t="s">
        <v>62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63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6">
        <v>149.07</v>
      </c>
      <c r="U158" s="6" t="str">
        <f>_xlfn.XLOOKUP(Tablo2[[#This Row],[Tenure]],$W$23:$W$26,$X$23:$X$26,"",-1)</f>
        <v>13-24 Months</v>
      </c>
      <c r="V158" s="1" t="str">
        <f>_xlfn.XLOOKUP(Tablo2[[#This Row],[CashbackAmount]],$W$31:$W$33,$X$31:$X$33,"",-1)</f>
        <v>Low</v>
      </c>
    </row>
    <row r="159" spans="1:22" x14ac:dyDescent="0.3">
      <c r="A159" s="5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6">
        <v>145.54</v>
      </c>
      <c r="U159" s="6" t="str">
        <f>_xlfn.XLOOKUP(Tablo2[[#This Row],[Tenure]],$W$23:$W$26,$X$23:$X$26,"",-1)</f>
        <v>0-6 Months</v>
      </c>
      <c r="V159" s="1" t="str">
        <f>_xlfn.XLOOKUP(Tablo2[[#This Row],[CashbackAmount]],$W$31:$W$33,$X$31:$X$33,"",-1)</f>
        <v>Low</v>
      </c>
    </row>
    <row r="160" spans="1:22" x14ac:dyDescent="0.3">
      <c r="A160" s="5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60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63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6">
        <v>154.15</v>
      </c>
      <c r="U160" s="6" t="str">
        <f>_xlfn.XLOOKUP(Tablo2[[#This Row],[Tenure]],$W$23:$W$26,$X$23:$X$26,"",-1)</f>
        <v>24+ Months</v>
      </c>
      <c r="V160" s="1" t="str">
        <f>_xlfn.XLOOKUP(Tablo2[[#This Row],[CashbackAmount]],$W$31:$W$33,$X$31:$X$33,"",-1)</f>
        <v>Medium</v>
      </c>
    </row>
    <row r="161" spans="1:22" x14ac:dyDescent="0.3">
      <c r="A161" s="5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63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6">
        <v>147.41</v>
      </c>
      <c r="U161" s="6" t="str">
        <f>_xlfn.XLOOKUP(Tablo2[[#This Row],[Tenure]],$W$23:$W$26,$X$23:$X$26,"",-1)</f>
        <v>0-6 Months</v>
      </c>
      <c r="V161" s="1" t="str">
        <f>_xlfn.XLOOKUP(Tablo2[[#This Row],[CashbackAmount]],$W$31:$W$33,$X$31:$X$33,"",-1)</f>
        <v>Low</v>
      </c>
    </row>
    <row r="162" spans="1:22" x14ac:dyDescent="0.3">
      <c r="A162" s="5">
        <v>50161</v>
      </c>
      <c r="B162" s="1">
        <v>0</v>
      </c>
      <c r="C162" s="1">
        <v>9</v>
      </c>
      <c r="D162" s="1" t="s">
        <v>62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6">
        <v>121.15</v>
      </c>
      <c r="U162" s="6" t="str">
        <f>_xlfn.XLOOKUP(Tablo2[[#This Row],[Tenure]],$W$23:$W$26,$X$23:$X$26,"",-1)</f>
        <v>7-12 Months</v>
      </c>
      <c r="V162" s="1" t="str">
        <f>_xlfn.XLOOKUP(Tablo2[[#This Row],[CashbackAmount]],$W$31:$W$33,$X$31:$X$33,"",-1)</f>
        <v>Low</v>
      </c>
    </row>
    <row r="163" spans="1:22" x14ac:dyDescent="0.3">
      <c r="A163" s="5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>
        <v>3</v>
      </c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6">
        <v>131.61000000000001</v>
      </c>
      <c r="U163" s="6" t="str">
        <f>_xlfn.XLOOKUP(Tablo2[[#This Row],[Tenure]],$W$23:$W$26,$X$23:$X$26,"",-1)</f>
        <v>7-12 Months</v>
      </c>
      <c r="V163" s="1" t="str">
        <f>_xlfn.XLOOKUP(Tablo2[[#This Row],[CashbackAmount]],$W$31:$W$33,$X$31:$X$33,"",-1)</f>
        <v>Low</v>
      </c>
    </row>
    <row r="164" spans="1:22" x14ac:dyDescent="0.3">
      <c r="A164" s="5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6">
        <v>157.44999999999999</v>
      </c>
      <c r="U164" s="6" t="str">
        <f>_xlfn.XLOOKUP(Tablo2[[#This Row],[Tenure]],$W$23:$W$26,$X$23:$X$26,"",-1)</f>
        <v>7-12 Months</v>
      </c>
      <c r="V164" s="1" t="str">
        <f>_xlfn.XLOOKUP(Tablo2[[#This Row],[CashbackAmount]],$W$31:$W$33,$X$31:$X$33,"",-1)</f>
        <v>Medium</v>
      </c>
    </row>
    <row r="165" spans="1:22" x14ac:dyDescent="0.3">
      <c r="A165" s="5">
        <v>50164</v>
      </c>
      <c r="B165" s="1">
        <v>1</v>
      </c>
      <c r="C165" s="1">
        <v>0</v>
      </c>
      <c r="D165" s="1" t="s">
        <v>62</v>
      </c>
      <c r="E165" s="1">
        <v>1</v>
      </c>
      <c r="F165" s="1">
        <v>14</v>
      </c>
      <c r="G165" s="1" t="s">
        <v>61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6">
        <v>123.72999999999999</v>
      </c>
      <c r="U165" s="6" t="str">
        <f>_xlfn.XLOOKUP(Tablo2[[#This Row],[Tenure]],$W$23:$W$26,$X$23:$X$26,"",-1)</f>
        <v>0-6 Months</v>
      </c>
      <c r="V165" s="1" t="str">
        <f>_xlfn.XLOOKUP(Tablo2[[#This Row],[CashbackAmount]],$W$31:$W$33,$X$31:$X$33,"",-1)</f>
        <v>Low</v>
      </c>
    </row>
    <row r="166" spans="1:22" x14ac:dyDescent="0.3">
      <c r="A166" s="5">
        <v>50165</v>
      </c>
      <c r="B166" s="1">
        <v>0</v>
      </c>
      <c r="C166" s="1">
        <v>1</v>
      </c>
      <c r="D166" s="1" t="s">
        <v>62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6">
        <v>133.1</v>
      </c>
      <c r="U166" s="6" t="str">
        <f>_xlfn.XLOOKUP(Tablo2[[#This Row],[Tenure]],$W$23:$W$26,$X$23:$X$26,"",-1)</f>
        <v>0-6 Months</v>
      </c>
      <c r="V166" s="1" t="str">
        <f>_xlfn.XLOOKUP(Tablo2[[#This Row],[CashbackAmount]],$W$31:$W$33,$X$31:$X$33,"",-1)</f>
        <v>Low</v>
      </c>
    </row>
    <row r="167" spans="1:22" x14ac:dyDescent="0.3">
      <c r="A167" s="5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>
        <v>1</v>
      </c>
      <c r="R167" s="1">
        <v>1</v>
      </c>
      <c r="S167" s="1">
        <v>2</v>
      </c>
      <c r="T167" s="6">
        <v>286.64999999999998</v>
      </c>
      <c r="U167" s="6" t="str">
        <f>_xlfn.XLOOKUP(Tablo2[[#This Row],[Tenure]],$W$23:$W$26,$X$23:$X$26,"",-1)</f>
        <v>13-24 Months</v>
      </c>
      <c r="V167" s="1" t="str">
        <f>_xlfn.XLOOKUP(Tablo2[[#This Row],[CashbackAmount]],$W$31:$W$33,$X$31:$X$33,"",-1)</f>
        <v>High</v>
      </c>
    </row>
    <row r="168" spans="1:22" x14ac:dyDescent="0.3">
      <c r="A168" s="5">
        <v>50167</v>
      </c>
      <c r="B168" s="1">
        <v>0</v>
      </c>
      <c r="C168" s="1">
        <v>9</v>
      </c>
      <c r="D168" s="1" t="s">
        <v>62</v>
      </c>
      <c r="E168" s="1">
        <v>1</v>
      </c>
      <c r="F168" s="1">
        <v>9</v>
      </c>
      <c r="G168" s="1" t="s">
        <v>60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6">
        <v>144.85</v>
      </c>
      <c r="U168" s="6" t="str">
        <f>_xlfn.XLOOKUP(Tablo2[[#This Row],[Tenure]],$W$23:$W$26,$X$23:$X$26,"",-1)</f>
        <v>7-12 Months</v>
      </c>
      <c r="V168" s="1" t="str">
        <f>_xlfn.XLOOKUP(Tablo2[[#This Row],[CashbackAmount]],$W$31:$W$33,$X$31:$X$33,"",-1)</f>
        <v>Low</v>
      </c>
    </row>
    <row r="169" spans="1:22" x14ac:dyDescent="0.3">
      <c r="A169" s="5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>
        <v>3</v>
      </c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6">
        <v>127.88999999999999</v>
      </c>
      <c r="U169" s="6" t="str">
        <f>_xlfn.XLOOKUP(Tablo2[[#This Row],[Tenure]],$W$23:$W$26,$X$23:$X$26,"",-1)</f>
        <v>0-6 Months</v>
      </c>
      <c r="V169" s="1" t="str">
        <f>_xlfn.XLOOKUP(Tablo2[[#This Row],[CashbackAmount]],$W$31:$W$33,$X$31:$X$33,"",-1)</f>
        <v>Low</v>
      </c>
    </row>
    <row r="170" spans="1:22" x14ac:dyDescent="0.3">
      <c r="A170" s="5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6">
        <v>158.28</v>
      </c>
      <c r="U170" s="6" t="str">
        <f>_xlfn.XLOOKUP(Tablo2[[#This Row],[Tenure]],$W$23:$W$26,$X$23:$X$26,"",-1)</f>
        <v>0-6 Months</v>
      </c>
      <c r="V170" s="1" t="str">
        <f>_xlfn.XLOOKUP(Tablo2[[#This Row],[CashbackAmount]],$W$31:$W$33,$X$31:$X$33,"",-1)</f>
        <v>Medium</v>
      </c>
    </row>
    <row r="171" spans="1:22" x14ac:dyDescent="0.3">
      <c r="A171" s="5">
        <v>50170</v>
      </c>
      <c r="B171" s="1">
        <v>0</v>
      </c>
      <c r="C171" s="1">
        <v>10</v>
      </c>
      <c r="D171" s="1" t="s">
        <v>11</v>
      </c>
      <c r="E171" s="1">
        <v>1</v>
      </c>
      <c r="F171" s="1">
        <v>14</v>
      </c>
      <c r="G171" s="1" t="s">
        <v>61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63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6">
        <v>123.25999999999999</v>
      </c>
      <c r="U171" s="6" t="str">
        <f>_xlfn.XLOOKUP(Tablo2[[#This Row],[Tenure]],$W$23:$W$26,$X$23:$X$26,"",-1)</f>
        <v>7-12 Months</v>
      </c>
      <c r="V171" s="1" t="str">
        <f>_xlfn.XLOOKUP(Tablo2[[#This Row],[CashbackAmount]],$W$31:$W$33,$X$31:$X$33,"",-1)</f>
        <v>Low</v>
      </c>
    </row>
    <row r="172" spans="1:22" x14ac:dyDescent="0.3">
      <c r="A172" s="5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63</v>
      </c>
      <c r="N172" s="1">
        <v>6</v>
      </c>
      <c r="O172" s="1">
        <v>0</v>
      </c>
      <c r="P172" s="1">
        <v>14</v>
      </c>
      <c r="Q172" s="1">
        <v>2</v>
      </c>
      <c r="R172" s="1">
        <v>2</v>
      </c>
      <c r="S172" s="1">
        <v>8</v>
      </c>
      <c r="T172" s="6">
        <v>235.25</v>
      </c>
      <c r="U172" s="6" t="str">
        <f>_xlfn.XLOOKUP(Tablo2[[#This Row],[Tenure]],$W$23:$W$26,$X$23:$X$26,"",-1)</f>
        <v>13-24 Months</v>
      </c>
      <c r="V172" s="1" t="str">
        <f>_xlfn.XLOOKUP(Tablo2[[#This Row],[CashbackAmount]],$W$31:$W$33,$X$31:$X$33,"",-1)</f>
        <v>Medium</v>
      </c>
    </row>
    <row r="173" spans="1:22" x14ac:dyDescent="0.3">
      <c r="A173" s="5">
        <v>50172</v>
      </c>
      <c r="B173" s="1">
        <v>1</v>
      </c>
      <c r="C173" s="1">
        <v>9</v>
      </c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6">
        <v>114.19999999999999</v>
      </c>
      <c r="U173" s="6" t="str">
        <f>_xlfn.XLOOKUP(Tablo2[[#This Row],[Tenure]],$W$23:$W$26,$X$23:$X$26,"",-1)</f>
        <v>7-12 Months</v>
      </c>
      <c r="V173" s="1" t="str">
        <f>_xlfn.XLOOKUP(Tablo2[[#This Row],[CashbackAmount]],$W$31:$W$33,$X$31:$X$33,"",-1)</f>
        <v>Low</v>
      </c>
    </row>
    <row r="174" spans="1:22" x14ac:dyDescent="0.3">
      <c r="A174" s="5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63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6">
        <v>180.2</v>
      </c>
      <c r="U174" s="6" t="str">
        <f>_xlfn.XLOOKUP(Tablo2[[#This Row],[Tenure]],$W$23:$W$26,$X$23:$X$26,"",-1)</f>
        <v>7-12 Months</v>
      </c>
      <c r="V174" s="1" t="str">
        <f>_xlfn.XLOOKUP(Tablo2[[#This Row],[CashbackAmount]],$W$31:$W$33,$X$31:$X$33,"",-1)</f>
        <v>Medium</v>
      </c>
    </row>
    <row r="175" spans="1:22" x14ac:dyDescent="0.3">
      <c r="A175" s="5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63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6">
        <v>136.88</v>
      </c>
      <c r="U175" s="6" t="str">
        <f>_xlfn.XLOOKUP(Tablo2[[#This Row],[Tenure]],$W$23:$W$26,$X$23:$X$26,"",-1)</f>
        <v>7-12 Months</v>
      </c>
      <c r="V175" s="1" t="str">
        <f>_xlfn.XLOOKUP(Tablo2[[#This Row],[CashbackAmount]],$W$31:$W$33,$X$31:$X$33,"",-1)</f>
        <v>Low</v>
      </c>
    </row>
    <row r="176" spans="1:22" x14ac:dyDescent="0.3">
      <c r="A176" s="5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6">
        <v>154.82</v>
      </c>
      <c r="U176" s="6" t="str">
        <f>_xlfn.XLOOKUP(Tablo2[[#This Row],[Tenure]],$W$23:$W$26,$X$23:$X$26,"",-1)</f>
        <v>13-24 Months</v>
      </c>
      <c r="V176" s="1" t="str">
        <f>_xlfn.XLOOKUP(Tablo2[[#This Row],[CashbackAmount]],$W$31:$W$33,$X$31:$X$33,"",-1)</f>
        <v>Medium</v>
      </c>
    </row>
    <row r="177" spans="1:22" x14ac:dyDescent="0.3">
      <c r="A177" s="5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>
        <v>2</v>
      </c>
      <c r="S177" s="1">
        <v>4</v>
      </c>
      <c r="T177" s="6">
        <v>260.14999999999998</v>
      </c>
      <c r="U177" s="6" t="str">
        <f>_xlfn.XLOOKUP(Tablo2[[#This Row],[Tenure]],$W$23:$W$26,$X$23:$X$26,"",-1)</f>
        <v>13-24 Months</v>
      </c>
      <c r="V177" s="1" t="str">
        <f>_xlfn.XLOOKUP(Tablo2[[#This Row],[CashbackAmount]],$W$31:$W$33,$X$31:$X$33,"",-1)</f>
        <v>High</v>
      </c>
    </row>
    <row r="178" spans="1:22" x14ac:dyDescent="0.3">
      <c r="A178" s="5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6">
        <v>112</v>
      </c>
      <c r="U178" s="6" t="str">
        <f>_xlfn.XLOOKUP(Tablo2[[#This Row],[Tenure]],$W$23:$W$26,$X$23:$X$26,"",-1)</f>
        <v>0-6 Months</v>
      </c>
      <c r="V178" s="1" t="str">
        <f>_xlfn.XLOOKUP(Tablo2[[#This Row],[CashbackAmount]],$W$31:$W$33,$X$31:$X$33,"",-1)</f>
        <v>Low</v>
      </c>
    </row>
    <row r="179" spans="1:22" x14ac:dyDescent="0.3">
      <c r="A179" s="5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6">
        <v>156.61000000000001</v>
      </c>
      <c r="U179" s="6" t="str">
        <f>_xlfn.XLOOKUP(Tablo2[[#This Row],[Tenure]],$W$23:$W$26,$X$23:$X$26,"",-1)</f>
        <v>0-6 Months</v>
      </c>
      <c r="V179" s="1" t="str">
        <f>_xlfn.XLOOKUP(Tablo2[[#This Row],[CashbackAmount]],$W$31:$W$33,$X$31:$X$33,"",-1)</f>
        <v>Medium</v>
      </c>
    </row>
    <row r="180" spans="1:22" x14ac:dyDescent="0.3">
      <c r="A180" s="5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60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63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6">
        <v>169.29</v>
      </c>
      <c r="U180" s="6" t="str">
        <f>_xlfn.XLOOKUP(Tablo2[[#This Row],[Tenure]],$W$23:$W$26,$X$23:$X$26,"",-1)</f>
        <v>0-6 Months</v>
      </c>
      <c r="V180" s="1" t="str">
        <f>_xlfn.XLOOKUP(Tablo2[[#This Row],[CashbackAmount]],$W$31:$W$33,$X$31:$X$33,"",-1)</f>
        <v>Medium</v>
      </c>
    </row>
    <row r="181" spans="1:22" x14ac:dyDescent="0.3">
      <c r="A181" s="5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6">
        <v>196.13</v>
      </c>
      <c r="U181" s="6" t="str">
        <f>_xlfn.XLOOKUP(Tablo2[[#This Row],[Tenure]],$W$23:$W$26,$X$23:$X$26,"",-1)</f>
        <v>7-12 Months</v>
      </c>
      <c r="V181" s="1" t="str">
        <f>_xlfn.XLOOKUP(Tablo2[[#This Row],[CashbackAmount]],$W$31:$W$33,$X$31:$X$33,"",-1)</f>
        <v>Medium</v>
      </c>
    </row>
    <row r="182" spans="1:22" x14ac:dyDescent="0.3">
      <c r="A182" s="5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63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6">
        <v>156.74</v>
      </c>
      <c r="U182" s="6" t="str">
        <f>_xlfn.XLOOKUP(Tablo2[[#This Row],[Tenure]],$W$23:$W$26,$X$23:$X$26,"",-1)</f>
        <v>7-12 Months</v>
      </c>
      <c r="V182" s="1" t="str">
        <f>_xlfn.XLOOKUP(Tablo2[[#This Row],[CashbackAmount]],$W$31:$W$33,$X$31:$X$33,"",-1)</f>
        <v>Medium</v>
      </c>
    </row>
    <row r="183" spans="1:22" x14ac:dyDescent="0.3">
      <c r="A183" s="5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63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6">
        <v>154.84</v>
      </c>
      <c r="U183" s="6" t="str">
        <f>_xlfn.XLOOKUP(Tablo2[[#This Row],[Tenure]],$W$23:$W$26,$X$23:$X$26,"",-1)</f>
        <v>0-6 Months</v>
      </c>
      <c r="V183" s="1" t="str">
        <f>_xlfn.XLOOKUP(Tablo2[[#This Row],[CashbackAmount]],$W$31:$W$33,$X$31:$X$33,"",-1)</f>
        <v>Medium</v>
      </c>
    </row>
    <row r="184" spans="1:22" x14ac:dyDescent="0.3">
      <c r="A184" s="5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63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>
        <v>3</v>
      </c>
      <c r="T184" s="6">
        <v>220.61</v>
      </c>
      <c r="U184" s="6" t="str">
        <f>_xlfn.XLOOKUP(Tablo2[[#This Row],[Tenure]],$W$23:$W$26,$X$23:$X$26,"",-1)</f>
        <v>7-12 Months</v>
      </c>
      <c r="V184" s="1" t="str">
        <f>_xlfn.XLOOKUP(Tablo2[[#This Row],[CashbackAmount]],$W$31:$W$33,$X$31:$X$33,"",-1)</f>
        <v>Medium</v>
      </c>
    </row>
    <row r="185" spans="1:22" x14ac:dyDescent="0.3">
      <c r="A185" s="5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6">
        <v>156.6</v>
      </c>
      <c r="U185" s="6" t="str">
        <f>_xlfn.XLOOKUP(Tablo2[[#This Row],[Tenure]],$W$23:$W$26,$X$23:$X$26,"",-1)</f>
        <v>24+ Months</v>
      </c>
      <c r="V185" s="1" t="str">
        <f>_xlfn.XLOOKUP(Tablo2[[#This Row],[CashbackAmount]],$W$31:$W$33,$X$31:$X$33,"",-1)</f>
        <v>Medium</v>
      </c>
    </row>
    <row r="186" spans="1:22" x14ac:dyDescent="0.3">
      <c r="A186" s="5">
        <v>50185</v>
      </c>
      <c r="B186" s="1">
        <v>0</v>
      </c>
      <c r="C186" s="1">
        <v>4</v>
      </c>
      <c r="D186" s="1" t="s">
        <v>62</v>
      </c>
      <c r="E186" s="1">
        <v>1</v>
      </c>
      <c r="F186" s="1">
        <v>11</v>
      </c>
      <c r="G186" s="1" t="s">
        <v>60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63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6">
        <v>148.21</v>
      </c>
      <c r="U186" s="6" t="str">
        <f>_xlfn.XLOOKUP(Tablo2[[#This Row],[Tenure]],$W$23:$W$26,$X$23:$X$26,"",-1)</f>
        <v>0-6 Months</v>
      </c>
      <c r="V186" s="1" t="str">
        <f>_xlfn.XLOOKUP(Tablo2[[#This Row],[CashbackAmount]],$W$31:$W$33,$X$31:$X$33,"",-1)</f>
        <v>Low</v>
      </c>
    </row>
    <row r="187" spans="1:22" x14ac:dyDescent="0.3">
      <c r="A187" s="5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63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6">
        <v>164.1</v>
      </c>
      <c r="U187" s="6" t="str">
        <f>_xlfn.XLOOKUP(Tablo2[[#This Row],[Tenure]],$W$23:$W$26,$X$23:$X$26,"",-1)</f>
        <v>0-6 Months</v>
      </c>
      <c r="V187" s="1" t="str">
        <f>_xlfn.XLOOKUP(Tablo2[[#This Row],[CashbackAmount]],$W$31:$W$33,$X$31:$X$33,"",-1)</f>
        <v>Medium</v>
      </c>
    </row>
    <row r="188" spans="1:22" x14ac:dyDescent="0.3">
      <c r="A188" s="5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6">
        <v>152.1</v>
      </c>
      <c r="U188" s="6" t="str">
        <f>_xlfn.XLOOKUP(Tablo2[[#This Row],[Tenure]],$W$23:$W$26,$X$23:$X$26,"",-1)</f>
        <v>13-24 Months</v>
      </c>
      <c r="V188" s="1" t="str">
        <f>_xlfn.XLOOKUP(Tablo2[[#This Row],[CashbackAmount]],$W$31:$W$33,$X$31:$X$33,"",-1)</f>
        <v>Medium</v>
      </c>
    </row>
    <row r="189" spans="1:22" x14ac:dyDescent="0.3">
      <c r="A189" s="5">
        <v>50188</v>
      </c>
      <c r="B189" s="1">
        <v>0</v>
      </c>
      <c r="C189" s="1">
        <v>4</v>
      </c>
      <c r="D189" s="1" t="s">
        <v>62</v>
      </c>
      <c r="E189" s="1">
        <v>1</v>
      </c>
      <c r="F189" s="1">
        <v>8</v>
      </c>
      <c r="G189" s="1" t="s">
        <v>30</v>
      </c>
      <c r="H189" s="1" t="s">
        <v>4</v>
      </c>
      <c r="I189" s="1">
        <v>3</v>
      </c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6">
        <v>126.94999999999999</v>
      </c>
      <c r="U189" s="6" t="str">
        <f>_xlfn.XLOOKUP(Tablo2[[#This Row],[Tenure]],$W$23:$W$26,$X$23:$X$26,"",-1)</f>
        <v>0-6 Months</v>
      </c>
      <c r="V189" s="1" t="str">
        <f>_xlfn.XLOOKUP(Tablo2[[#This Row],[CashbackAmount]],$W$31:$W$33,$X$31:$X$33,"",-1)</f>
        <v>Low</v>
      </c>
    </row>
    <row r="190" spans="1:22" x14ac:dyDescent="0.3">
      <c r="A190" s="5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63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>
        <v>3</v>
      </c>
      <c r="T190" s="6">
        <v>218.77999999999997</v>
      </c>
      <c r="U190" s="6" t="str">
        <f>_xlfn.XLOOKUP(Tablo2[[#This Row],[Tenure]],$W$23:$W$26,$X$23:$X$26,"",-1)</f>
        <v>0-6 Months</v>
      </c>
      <c r="V190" s="1" t="str">
        <f>_xlfn.XLOOKUP(Tablo2[[#This Row],[CashbackAmount]],$W$31:$W$33,$X$31:$X$33,"",-1)</f>
        <v>Medium</v>
      </c>
    </row>
    <row r="191" spans="1:22" x14ac:dyDescent="0.3">
      <c r="A191" s="5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63</v>
      </c>
      <c r="N191" s="1">
        <v>2</v>
      </c>
      <c r="O191" s="1">
        <v>1</v>
      </c>
      <c r="P191" s="1">
        <v>14</v>
      </c>
      <c r="Q191" s="1">
        <v>1</v>
      </c>
      <c r="R191" s="1">
        <v>11</v>
      </c>
      <c r="S191" s="1">
        <v>10</v>
      </c>
      <c r="T191" s="6">
        <v>270.68</v>
      </c>
      <c r="U191" s="6" t="str">
        <f>_xlfn.XLOOKUP(Tablo2[[#This Row],[Tenure]],$W$23:$W$26,$X$23:$X$26,"",-1)</f>
        <v>7-12 Months</v>
      </c>
      <c r="V191" s="1" t="str">
        <f>_xlfn.XLOOKUP(Tablo2[[#This Row],[CashbackAmount]],$W$31:$W$33,$X$31:$X$33,"",-1)</f>
        <v>High</v>
      </c>
    </row>
    <row r="192" spans="1:22" x14ac:dyDescent="0.3">
      <c r="A192" s="5">
        <v>50191</v>
      </c>
      <c r="B192" s="1">
        <v>0</v>
      </c>
      <c r="C192" s="1">
        <v>16</v>
      </c>
      <c r="D192" s="1" t="s">
        <v>11</v>
      </c>
      <c r="E192" s="1">
        <v>1</v>
      </c>
      <c r="F192" s="1">
        <v>14</v>
      </c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6">
        <v>124.55000000000001</v>
      </c>
      <c r="U192" s="6" t="str">
        <f>_xlfn.XLOOKUP(Tablo2[[#This Row],[Tenure]],$W$23:$W$26,$X$23:$X$26,"",-1)</f>
        <v>13-24 Months</v>
      </c>
      <c r="V192" s="1" t="str">
        <f>_xlfn.XLOOKUP(Tablo2[[#This Row],[CashbackAmount]],$W$31:$W$33,$X$31:$X$33,"",-1)</f>
        <v>Low</v>
      </c>
    </row>
    <row r="193" spans="1:22" x14ac:dyDescent="0.3">
      <c r="A193" s="5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>
        <v>2</v>
      </c>
      <c r="S193" s="1">
        <v>7</v>
      </c>
      <c r="T193" s="6">
        <v>239.64</v>
      </c>
      <c r="U193" s="6" t="str">
        <f>_xlfn.XLOOKUP(Tablo2[[#This Row],[Tenure]],$W$23:$W$26,$X$23:$X$26,"",-1)</f>
        <v>13-24 Months</v>
      </c>
      <c r="V193" s="1" t="str">
        <f>_xlfn.XLOOKUP(Tablo2[[#This Row],[CashbackAmount]],$W$31:$W$33,$X$31:$X$33,"",-1)</f>
        <v>Medium</v>
      </c>
    </row>
    <row r="194" spans="1:22" x14ac:dyDescent="0.3">
      <c r="A194" s="5">
        <v>50193</v>
      </c>
      <c r="B194" s="1">
        <v>1</v>
      </c>
      <c r="C194" s="1">
        <v>15</v>
      </c>
      <c r="D194" s="1" t="s">
        <v>62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63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6">
        <v>149.41</v>
      </c>
      <c r="U194" s="6" t="str">
        <f>_xlfn.XLOOKUP(Tablo2[[#This Row],[Tenure]],$W$23:$W$26,$X$23:$X$26,"",-1)</f>
        <v>13-24 Months</v>
      </c>
      <c r="V194" s="1" t="str">
        <f>_xlfn.XLOOKUP(Tablo2[[#This Row],[CashbackAmount]],$W$31:$W$33,$X$31:$X$33,"",-1)</f>
        <v>Low</v>
      </c>
    </row>
    <row r="195" spans="1:22" x14ac:dyDescent="0.3">
      <c r="A195" s="5">
        <v>50194</v>
      </c>
      <c r="B195" s="1">
        <v>0</v>
      </c>
      <c r="C195" s="1">
        <v>0</v>
      </c>
      <c r="D195" s="1" t="s">
        <v>62</v>
      </c>
      <c r="E195" s="1">
        <v>1</v>
      </c>
      <c r="F195" s="1">
        <v>14</v>
      </c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6">
        <v>124.78</v>
      </c>
      <c r="U195" s="6" t="str">
        <f>_xlfn.XLOOKUP(Tablo2[[#This Row],[Tenure]],$W$23:$W$26,$X$23:$X$26,"",-1)</f>
        <v>0-6 Months</v>
      </c>
      <c r="V195" s="1" t="str">
        <f>_xlfn.XLOOKUP(Tablo2[[#This Row],[CashbackAmount]],$W$31:$W$33,$X$31:$X$33,"",-1)</f>
        <v>Low</v>
      </c>
    </row>
    <row r="196" spans="1:22" x14ac:dyDescent="0.3">
      <c r="A196" s="5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60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63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6">
        <v>152.28</v>
      </c>
      <c r="U196" s="6" t="str">
        <f>_xlfn.XLOOKUP(Tablo2[[#This Row],[Tenure]],$W$23:$W$26,$X$23:$X$26,"",-1)</f>
        <v>0-6 Months</v>
      </c>
      <c r="V196" s="1" t="str">
        <f>_xlfn.XLOOKUP(Tablo2[[#This Row],[CashbackAmount]],$W$31:$W$33,$X$31:$X$33,"",-1)</f>
        <v>Medium</v>
      </c>
    </row>
    <row r="197" spans="1:22" x14ac:dyDescent="0.3">
      <c r="A197" s="5">
        <v>50196</v>
      </c>
      <c r="B197" s="1">
        <v>0</v>
      </c>
      <c r="C197" s="1">
        <v>0</v>
      </c>
      <c r="D197" s="1" t="s">
        <v>62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6">
        <v>144.78</v>
      </c>
      <c r="U197" s="6" t="str">
        <f>_xlfn.XLOOKUP(Tablo2[[#This Row],[Tenure]],$W$23:$W$26,$X$23:$X$26,"",-1)</f>
        <v>0-6 Months</v>
      </c>
      <c r="V197" s="1" t="str">
        <f>_xlfn.XLOOKUP(Tablo2[[#This Row],[CashbackAmount]],$W$31:$W$33,$X$31:$X$33,"",-1)</f>
        <v>Low</v>
      </c>
    </row>
    <row r="198" spans="1:22" x14ac:dyDescent="0.3">
      <c r="A198" s="5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6">
        <v>175.47</v>
      </c>
      <c r="U198" s="6" t="str">
        <f>_xlfn.XLOOKUP(Tablo2[[#This Row],[Tenure]],$W$23:$W$26,$X$23:$X$26,"",-1)</f>
        <v>0-6 Months</v>
      </c>
      <c r="V198" s="1" t="str">
        <f>_xlfn.XLOOKUP(Tablo2[[#This Row],[CashbackAmount]],$W$31:$W$33,$X$31:$X$33,"",-1)</f>
        <v>Medium</v>
      </c>
    </row>
    <row r="199" spans="1:22" x14ac:dyDescent="0.3">
      <c r="A199" s="5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6">
        <v>150.55000000000001</v>
      </c>
      <c r="U199" s="6" t="str">
        <f>_xlfn.XLOOKUP(Tablo2[[#This Row],[Tenure]],$W$23:$W$26,$X$23:$X$26,"",-1)</f>
        <v>0-6 Months</v>
      </c>
      <c r="V199" s="1" t="str">
        <f>_xlfn.XLOOKUP(Tablo2[[#This Row],[CashbackAmount]],$W$31:$W$33,$X$31:$X$33,"",-1)</f>
        <v>Medium</v>
      </c>
    </row>
    <row r="200" spans="1:22" x14ac:dyDescent="0.3">
      <c r="A200" s="5">
        <v>50199</v>
      </c>
      <c r="B200" s="1">
        <v>1</v>
      </c>
      <c r="C200" s="1">
        <v>0</v>
      </c>
      <c r="D200" s="1" t="s">
        <v>62</v>
      </c>
      <c r="E200" s="1">
        <v>1</v>
      </c>
      <c r="F200" s="1">
        <v>8</v>
      </c>
      <c r="G200" s="1" t="s">
        <v>61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63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6">
        <v>134.63999999999999</v>
      </c>
      <c r="U200" s="6" t="str">
        <f>_xlfn.XLOOKUP(Tablo2[[#This Row],[Tenure]],$W$23:$W$26,$X$23:$X$26,"",-1)</f>
        <v>0-6 Months</v>
      </c>
      <c r="V200" s="1" t="str">
        <f>_xlfn.XLOOKUP(Tablo2[[#This Row],[CashbackAmount]],$W$31:$W$33,$X$31:$X$33,"",-1)</f>
        <v>Low</v>
      </c>
    </row>
    <row r="201" spans="1:22" x14ac:dyDescent="0.3">
      <c r="A201" s="5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63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6">
        <v>157.75</v>
      </c>
      <c r="U201" s="6" t="str">
        <f>_xlfn.XLOOKUP(Tablo2[[#This Row],[Tenure]],$W$23:$W$26,$X$23:$X$26,"",-1)</f>
        <v>0-6 Months</v>
      </c>
      <c r="V201" s="1" t="str">
        <f>_xlfn.XLOOKUP(Tablo2[[#This Row],[CashbackAmount]],$W$31:$W$33,$X$31:$X$33,"",-1)</f>
        <v>Medium</v>
      </c>
    </row>
    <row r="202" spans="1:22" x14ac:dyDescent="0.3">
      <c r="A202" s="5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63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6">
        <v>189.43</v>
      </c>
      <c r="U202" s="6" t="str">
        <f>_xlfn.XLOOKUP(Tablo2[[#This Row],[Tenure]],$W$23:$W$26,$X$23:$X$26,"",-1)</f>
        <v>0-6 Months</v>
      </c>
      <c r="V202" s="1" t="str">
        <f>_xlfn.XLOOKUP(Tablo2[[#This Row],[CashbackAmount]],$W$31:$W$33,$X$31:$X$33,"",-1)</f>
        <v>Medium</v>
      </c>
    </row>
    <row r="203" spans="1:22" x14ac:dyDescent="0.3">
      <c r="A203" s="5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63</v>
      </c>
      <c r="N203" s="1">
        <v>2</v>
      </c>
      <c r="O203" s="1">
        <v>0</v>
      </c>
      <c r="P203" s="1">
        <v>15</v>
      </c>
      <c r="Q203" s="1">
        <v>9</v>
      </c>
      <c r="R203" s="1">
        <v>13</v>
      </c>
      <c r="S203" s="1">
        <v>3</v>
      </c>
      <c r="T203" s="6">
        <v>292.72000000000003</v>
      </c>
      <c r="U203" s="6" t="str">
        <f>_xlfn.XLOOKUP(Tablo2[[#This Row],[Tenure]],$W$23:$W$26,$X$23:$X$26,"",-1)</f>
        <v>7-12 Months</v>
      </c>
      <c r="V203" s="1" t="str">
        <f>_xlfn.XLOOKUP(Tablo2[[#This Row],[CashbackAmount]],$W$31:$W$33,$X$31:$X$33,"",-1)</f>
        <v>High</v>
      </c>
    </row>
    <row r="204" spans="1:22" x14ac:dyDescent="0.3">
      <c r="A204" s="5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63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6">
        <v>152.38</v>
      </c>
      <c r="U204" s="6" t="str">
        <f>_xlfn.XLOOKUP(Tablo2[[#This Row],[Tenure]],$W$23:$W$26,$X$23:$X$26,"",-1)</f>
        <v>0-6 Months</v>
      </c>
      <c r="V204" s="1" t="str">
        <f>_xlfn.XLOOKUP(Tablo2[[#This Row],[CashbackAmount]],$W$31:$W$33,$X$31:$X$33,"",-1)</f>
        <v>Medium</v>
      </c>
    </row>
    <row r="205" spans="1:22" x14ac:dyDescent="0.3">
      <c r="A205" s="5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6">
        <v>146.82</v>
      </c>
      <c r="U205" s="6" t="str">
        <f>_xlfn.XLOOKUP(Tablo2[[#This Row],[Tenure]],$W$23:$W$26,$X$23:$X$26,"",-1)</f>
        <v>0-6 Months</v>
      </c>
      <c r="V205" s="1" t="str">
        <f>_xlfn.XLOOKUP(Tablo2[[#This Row],[CashbackAmount]],$W$31:$W$33,$X$31:$X$33,"",-1)</f>
        <v>Low</v>
      </c>
    </row>
    <row r="206" spans="1:22" x14ac:dyDescent="0.3">
      <c r="A206" s="5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63</v>
      </c>
      <c r="N206" s="1">
        <v>5</v>
      </c>
      <c r="O206" s="1">
        <v>0</v>
      </c>
      <c r="P206" s="1">
        <v>11</v>
      </c>
      <c r="Q206" s="1">
        <v>1</v>
      </c>
      <c r="R206" s="1">
        <v>1</v>
      </c>
      <c r="S206" s="1">
        <v>1</v>
      </c>
      <c r="T206" s="6">
        <v>283</v>
      </c>
      <c r="U206" s="6" t="str">
        <f>_xlfn.XLOOKUP(Tablo2[[#This Row],[Tenure]],$W$23:$W$26,$X$23:$X$26,"",-1)</f>
        <v>13-24 Months</v>
      </c>
      <c r="V206" s="1" t="str">
        <f>_xlfn.XLOOKUP(Tablo2[[#This Row],[CashbackAmount]],$W$31:$W$33,$X$31:$X$33,"",-1)</f>
        <v>High</v>
      </c>
    </row>
    <row r="207" spans="1:22" x14ac:dyDescent="0.3">
      <c r="A207" s="5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6">
        <v>152.57</v>
      </c>
      <c r="U207" s="6" t="str">
        <f>_xlfn.XLOOKUP(Tablo2[[#This Row],[Tenure]],$W$23:$W$26,$X$23:$X$26,"",-1)</f>
        <v>13-24 Months</v>
      </c>
      <c r="V207" s="1" t="str">
        <f>_xlfn.XLOOKUP(Tablo2[[#This Row],[CashbackAmount]],$W$31:$W$33,$X$31:$X$33,"",-1)</f>
        <v>Medium</v>
      </c>
    </row>
    <row r="208" spans="1:22" x14ac:dyDescent="0.3">
      <c r="A208" s="5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63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6">
        <v>163.49</v>
      </c>
      <c r="U208" s="6" t="str">
        <f>_xlfn.XLOOKUP(Tablo2[[#This Row],[Tenure]],$W$23:$W$26,$X$23:$X$26,"",-1)</f>
        <v>0-6 Months</v>
      </c>
      <c r="V208" s="1" t="str">
        <f>_xlfn.XLOOKUP(Tablo2[[#This Row],[CashbackAmount]],$W$31:$W$33,$X$31:$X$33,"",-1)</f>
        <v>Medium</v>
      </c>
    </row>
    <row r="209" spans="1:22" x14ac:dyDescent="0.3">
      <c r="A209" s="5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6">
        <v>148.69</v>
      </c>
      <c r="U209" s="6" t="str">
        <f>_xlfn.XLOOKUP(Tablo2[[#This Row],[Tenure]],$W$23:$W$26,$X$23:$X$26,"",-1)</f>
        <v>24+ Months</v>
      </c>
      <c r="V209" s="1" t="str">
        <f>_xlfn.XLOOKUP(Tablo2[[#This Row],[CashbackAmount]],$W$31:$W$33,$X$31:$X$33,"",-1)</f>
        <v>Low</v>
      </c>
    </row>
    <row r="210" spans="1:22" x14ac:dyDescent="0.3">
      <c r="A210" s="5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63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6">
        <v>199.85</v>
      </c>
      <c r="U210" s="6" t="str">
        <f>_xlfn.XLOOKUP(Tablo2[[#This Row],[Tenure]],$W$23:$W$26,$X$23:$X$26,"",-1)</f>
        <v>13-24 Months</v>
      </c>
      <c r="V210" s="1" t="str">
        <f>_xlfn.XLOOKUP(Tablo2[[#This Row],[CashbackAmount]],$W$31:$W$33,$X$31:$X$33,"",-1)</f>
        <v>Medium</v>
      </c>
    </row>
    <row r="211" spans="1:22" x14ac:dyDescent="0.3">
      <c r="A211" s="5">
        <v>50210</v>
      </c>
      <c r="B211" s="1">
        <v>0</v>
      </c>
      <c r="C211" s="1">
        <v>18</v>
      </c>
      <c r="D211" s="1" t="s">
        <v>62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63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6">
        <v>136.97</v>
      </c>
      <c r="U211" s="6" t="str">
        <f>_xlfn.XLOOKUP(Tablo2[[#This Row],[Tenure]],$W$23:$W$26,$X$23:$X$26,"",-1)</f>
        <v>13-24 Months</v>
      </c>
      <c r="V211" s="1" t="str">
        <f>_xlfn.XLOOKUP(Tablo2[[#This Row],[CashbackAmount]],$W$31:$W$33,$X$31:$X$33,"",-1)</f>
        <v>Low</v>
      </c>
    </row>
    <row r="212" spans="1:22" x14ac:dyDescent="0.3">
      <c r="A212" s="5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63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6">
        <v>174.57</v>
      </c>
      <c r="U212" s="6" t="str">
        <f>_xlfn.XLOOKUP(Tablo2[[#This Row],[Tenure]],$W$23:$W$26,$X$23:$X$26,"",-1)</f>
        <v>13-24 Months</v>
      </c>
      <c r="V212" s="1" t="str">
        <f>_xlfn.XLOOKUP(Tablo2[[#This Row],[CashbackAmount]],$W$31:$W$33,$X$31:$X$33,"",-1)</f>
        <v>Medium</v>
      </c>
    </row>
    <row r="213" spans="1:22" x14ac:dyDescent="0.3">
      <c r="A213" s="5">
        <v>50212</v>
      </c>
      <c r="B213" s="1">
        <v>1</v>
      </c>
      <c r="C213" s="1">
        <v>9</v>
      </c>
      <c r="D213" s="1" t="s">
        <v>62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63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6">
        <v>121.19</v>
      </c>
      <c r="U213" s="6" t="str">
        <f>_xlfn.XLOOKUP(Tablo2[[#This Row],[Tenure]],$W$23:$W$26,$X$23:$X$26,"",-1)</f>
        <v>7-12 Months</v>
      </c>
      <c r="V213" s="1" t="str">
        <f>_xlfn.XLOOKUP(Tablo2[[#This Row],[CashbackAmount]],$W$31:$W$33,$X$31:$X$33,"",-1)</f>
        <v>Low</v>
      </c>
    </row>
    <row r="214" spans="1:22" x14ac:dyDescent="0.3">
      <c r="A214" s="5">
        <v>50213</v>
      </c>
      <c r="B214" s="1">
        <v>0</v>
      </c>
      <c r="C214" s="1">
        <v>2</v>
      </c>
      <c r="D214" s="1" t="s">
        <v>62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6">
        <v>139.83000000000001</v>
      </c>
      <c r="U214" s="6" t="str">
        <f>_xlfn.XLOOKUP(Tablo2[[#This Row],[Tenure]],$W$23:$W$26,$X$23:$X$26,"",-1)</f>
        <v>0-6 Months</v>
      </c>
      <c r="V214" s="1" t="str">
        <f>_xlfn.XLOOKUP(Tablo2[[#This Row],[CashbackAmount]],$W$31:$W$33,$X$31:$X$33,"",-1)</f>
        <v>Low</v>
      </c>
    </row>
    <row r="215" spans="1:22" x14ac:dyDescent="0.3">
      <c r="A215" s="5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6">
        <v>161.18</v>
      </c>
      <c r="U215" s="6" t="str">
        <f>_xlfn.XLOOKUP(Tablo2[[#This Row],[Tenure]],$W$23:$W$26,$X$23:$X$26,"",-1)</f>
        <v>0-6 Months</v>
      </c>
      <c r="V215" s="1" t="str">
        <f>_xlfn.XLOOKUP(Tablo2[[#This Row],[CashbackAmount]],$W$31:$W$33,$X$31:$X$33,"",-1)</f>
        <v>Medium</v>
      </c>
    </row>
    <row r="216" spans="1:22" x14ac:dyDescent="0.3">
      <c r="A216" s="5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63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6">
        <v>162.13999999999999</v>
      </c>
      <c r="U216" s="6" t="str">
        <f>_xlfn.XLOOKUP(Tablo2[[#This Row],[Tenure]],$W$23:$W$26,$X$23:$X$26,"",-1)</f>
        <v>0-6 Months</v>
      </c>
      <c r="V216" s="1" t="str">
        <f>_xlfn.XLOOKUP(Tablo2[[#This Row],[CashbackAmount]],$W$31:$W$33,$X$31:$X$33,"",-1)</f>
        <v>Medium</v>
      </c>
    </row>
    <row r="217" spans="1:22" x14ac:dyDescent="0.3">
      <c r="A217" s="5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6">
        <v>163.47</v>
      </c>
      <c r="U217" s="6" t="str">
        <f>_xlfn.XLOOKUP(Tablo2[[#This Row],[Tenure]],$W$23:$W$26,$X$23:$X$26,"",-1)</f>
        <v>7-12 Months</v>
      </c>
      <c r="V217" s="1" t="str">
        <f>_xlfn.XLOOKUP(Tablo2[[#This Row],[CashbackAmount]],$W$31:$W$33,$X$31:$X$33,"",-1)</f>
        <v>Medium</v>
      </c>
    </row>
    <row r="218" spans="1:22" x14ac:dyDescent="0.3">
      <c r="A218" s="5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>
        <v>3</v>
      </c>
      <c r="T218" s="6">
        <v>215.10000000000002</v>
      </c>
      <c r="U218" s="6" t="str">
        <f>_xlfn.XLOOKUP(Tablo2[[#This Row],[Tenure]],$W$23:$W$26,$X$23:$X$26,"",-1)</f>
        <v>7-12 Months</v>
      </c>
      <c r="V218" s="1" t="str">
        <f>_xlfn.XLOOKUP(Tablo2[[#This Row],[CashbackAmount]],$W$31:$W$33,$X$31:$X$33,"",-1)</f>
        <v>Medium</v>
      </c>
    </row>
    <row r="219" spans="1:22" x14ac:dyDescent="0.3">
      <c r="A219" s="5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6">
        <v>171.43</v>
      </c>
      <c r="U219" s="6" t="str">
        <f>_xlfn.XLOOKUP(Tablo2[[#This Row],[Tenure]],$W$23:$W$26,$X$23:$X$26,"",-1)</f>
        <v>0-6 Months</v>
      </c>
      <c r="V219" s="1" t="str">
        <f>_xlfn.XLOOKUP(Tablo2[[#This Row],[CashbackAmount]],$W$31:$W$33,$X$31:$X$33,"",-1)</f>
        <v>Medium</v>
      </c>
    </row>
    <row r="220" spans="1:22" x14ac:dyDescent="0.3">
      <c r="A220" s="5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6">
        <v>182.68</v>
      </c>
      <c r="U220" s="6" t="str">
        <f>_xlfn.XLOOKUP(Tablo2[[#This Row],[Tenure]],$W$23:$W$26,$X$23:$X$26,"",-1)</f>
        <v>0-6 Months</v>
      </c>
      <c r="V220" s="1" t="str">
        <f>_xlfn.XLOOKUP(Tablo2[[#This Row],[CashbackAmount]],$W$31:$W$33,$X$31:$X$33,"",-1)</f>
        <v>Medium</v>
      </c>
    </row>
    <row r="221" spans="1:22" x14ac:dyDescent="0.3">
      <c r="A221" s="5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60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6">
        <v>180.95</v>
      </c>
      <c r="U221" s="6" t="str">
        <f>_xlfn.XLOOKUP(Tablo2[[#This Row],[Tenure]],$W$23:$W$26,$X$23:$X$26,"",-1)</f>
        <v>7-12 Months</v>
      </c>
      <c r="V221" s="1" t="str">
        <f>_xlfn.XLOOKUP(Tablo2[[#This Row],[CashbackAmount]],$W$31:$W$33,$X$31:$X$33,"",-1)</f>
        <v>Medium</v>
      </c>
    </row>
    <row r="222" spans="1:22" x14ac:dyDescent="0.3">
      <c r="A222" s="5">
        <v>50221</v>
      </c>
      <c r="B222" s="1">
        <v>0</v>
      </c>
      <c r="C222" s="1">
        <v>0</v>
      </c>
      <c r="D222" s="1" t="s">
        <v>62</v>
      </c>
      <c r="E222" s="1">
        <v>1</v>
      </c>
      <c r="F222" s="1">
        <v>32</v>
      </c>
      <c r="G222" s="1" t="s">
        <v>30</v>
      </c>
      <c r="H222" s="1" t="s">
        <v>4</v>
      </c>
      <c r="I222" s="1">
        <v>3</v>
      </c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6">
        <v>129.04</v>
      </c>
      <c r="U222" s="6" t="str">
        <f>_xlfn.XLOOKUP(Tablo2[[#This Row],[Tenure]],$W$23:$W$26,$X$23:$X$26,"",-1)</f>
        <v>0-6 Months</v>
      </c>
      <c r="V222" s="1" t="str">
        <f>_xlfn.XLOOKUP(Tablo2[[#This Row],[CashbackAmount]],$W$31:$W$33,$X$31:$X$33,"",-1)</f>
        <v>Low</v>
      </c>
    </row>
    <row r="223" spans="1:22" x14ac:dyDescent="0.3">
      <c r="A223" s="5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6">
        <v>160.32</v>
      </c>
      <c r="U223" s="6" t="str">
        <f>_xlfn.XLOOKUP(Tablo2[[#This Row],[Tenure]],$W$23:$W$26,$X$23:$X$26,"",-1)</f>
        <v>13-24 Months</v>
      </c>
      <c r="V223" s="1" t="str">
        <f>_xlfn.XLOOKUP(Tablo2[[#This Row],[CashbackAmount]],$W$31:$W$33,$X$31:$X$33,"",-1)</f>
        <v>Medium</v>
      </c>
    </row>
    <row r="224" spans="1:22" x14ac:dyDescent="0.3">
      <c r="A224" s="5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61</v>
      </c>
      <c r="H224" s="1" t="s">
        <v>4</v>
      </c>
      <c r="I224" s="1">
        <v>3</v>
      </c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6">
        <v>129.76</v>
      </c>
      <c r="U224" s="6" t="str">
        <f>_xlfn.XLOOKUP(Tablo2[[#This Row],[Tenure]],$W$23:$W$26,$X$23:$X$26,"",-1)</f>
        <v>13-24 Months</v>
      </c>
      <c r="V224" s="1" t="str">
        <f>_xlfn.XLOOKUP(Tablo2[[#This Row],[CashbackAmount]],$W$31:$W$33,$X$31:$X$33,"",-1)</f>
        <v>Low</v>
      </c>
    </row>
    <row r="225" spans="1:22" x14ac:dyDescent="0.3">
      <c r="A225" s="5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>
        <v>2</v>
      </c>
      <c r="S225" s="1">
        <v>0</v>
      </c>
      <c r="T225" s="6">
        <v>259.92</v>
      </c>
      <c r="U225" s="6" t="str">
        <f>_xlfn.XLOOKUP(Tablo2[[#This Row],[Tenure]],$W$23:$W$26,$X$23:$X$26,"",-1)</f>
        <v>13-24 Months</v>
      </c>
      <c r="V225" s="1" t="str">
        <f>_xlfn.XLOOKUP(Tablo2[[#This Row],[CashbackAmount]],$W$31:$W$33,$X$31:$X$33,"",-1)</f>
        <v>High</v>
      </c>
    </row>
    <row r="226" spans="1:22" x14ac:dyDescent="0.3">
      <c r="A226" s="5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63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6">
        <v>146.49</v>
      </c>
      <c r="U226" s="6" t="str">
        <f>_xlfn.XLOOKUP(Tablo2[[#This Row],[Tenure]],$W$23:$W$26,$X$23:$X$26,"",-1)</f>
        <v>0-6 Months</v>
      </c>
      <c r="V226" s="1" t="str">
        <f>_xlfn.XLOOKUP(Tablo2[[#This Row],[CashbackAmount]],$W$31:$W$33,$X$31:$X$33,"",-1)</f>
        <v>Low</v>
      </c>
    </row>
    <row r="227" spans="1:22" x14ac:dyDescent="0.3">
      <c r="A227" s="5">
        <v>50226</v>
      </c>
      <c r="B227" s="1">
        <v>0</v>
      </c>
      <c r="C227" s="1">
        <v>15</v>
      </c>
      <c r="D227" s="1" t="s">
        <v>62</v>
      </c>
      <c r="E227" s="1">
        <v>2</v>
      </c>
      <c r="F227" s="1">
        <v>8</v>
      </c>
      <c r="G227" s="1" t="s">
        <v>60</v>
      </c>
      <c r="H227" s="1" t="s">
        <v>4</v>
      </c>
      <c r="I227" s="1">
        <v>3</v>
      </c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6">
        <v>126.96000000000001</v>
      </c>
      <c r="U227" s="6" t="str">
        <f>_xlfn.XLOOKUP(Tablo2[[#This Row],[Tenure]],$W$23:$W$26,$X$23:$X$26,"",-1)</f>
        <v>13-24 Months</v>
      </c>
      <c r="V227" s="1" t="str">
        <f>_xlfn.XLOOKUP(Tablo2[[#This Row],[CashbackAmount]],$W$31:$W$33,$X$31:$X$33,"",-1)</f>
        <v>Low</v>
      </c>
    </row>
    <row r="228" spans="1:22" x14ac:dyDescent="0.3">
      <c r="A228" s="5">
        <v>50227</v>
      </c>
      <c r="B228" s="1">
        <v>0</v>
      </c>
      <c r="C228" s="1">
        <v>5</v>
      </c>
      <c r="D228" s="1" t="s">
        <v>62</v>
      </c>
      <c r="E228" s="1">
        <v>1</v>
      </c>
      <c r="F228" s="1">
        <v>14</v>
      </c>
      <c r="G228" s="1" t="s">
        <v>61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63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6">
        <v>123.69999999999999</v>
      </c>
      <c r="U228" s="6" t="str">
        <f>_xlfn.XLOOKUP(Tablo2[[#This Row],[Tenure]],$W$23:$W$26,$X$23:$X$26,"",-1)</f>
        <v>0-6 Months</v>
      </c>
      <c r="V228" s="1" t="str">
        <f>_xlfn.XLOOKUP(Tablo2[[#This Row],[CashbackAmount]],$W$31:$W$33,$X$31:$X$33,"",-1)</f>
        <v>Low</v>
      </c>
    </row>
    <row r="229" spans="1:22" x14ac:dyDescent="0.3">
      <c r="A229" s="5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63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>
        <v>3</v>
      </c>
      <c r="T229" s="6">
        <v>225.04000000000002</v>
      </c>
      <c r="U229" s="6" t="str">
        <f>_xlfn.XLOOKUP(Tablo2[[#This Row],[Tenure]],$W$23:$W$26,$X$23:$X$26,"",-1)</f>
        <v>13-24 Months</v>
      </c>
      <c r="V229" s="1" t="str">
        <f>_xlfn.XLOOKUP(Tablo2[[#This Row],[CashbackAmount]],$W$31:$W$33,$X$31:$X$33,"",-1)</f>
        <v>Medium</v>
      </c>
    </row>
    <row r="230" spans="1:22" x14ac:dyDescent="0.3">
      <c r="A230" s="5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6">
        <v>159.74</v>
      </c>
      <c r="U230" s="6" t="str">
        <f>_xlfn.XLOOKUP(Tablo2[[#This Row],[Tenure]],$W$23:$W$26,$X$23:$X$26,"",-1)</f>
        <v>7-12 Months</v>
      </c>
      <c r="V230" s="1" t="str">
        <f>_xlfn.XLOOKUP(Tablo2[[#This Row],[CashbackAmount]],$W$31:$W$33,$X$31:$X$33,"",-1)</f>
        <v>Medium</v>
      </c>
    </row>
    <row r="231" spans="1:22" x14ac:dyDescent="0.3">
      <c r="A231" s="5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60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63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6">
        <v>147.36000000000001</v>
      </c>
      <c r="U231" s="6" t="str">
        <f>_xlfn.XLOOKUP(Tablo2[[#This Row],[Tenure]],$W$23:$W$26,$X$23:$X$26,"",-1)</f>
        <v>0-6 Months</v>
      </c>
      <c r="V231" s="1" t="str">
        <f>_xlfn.XLOOKUP(Tablo2[[#This Row],[CashbackAmount]],$W$31:$W$33,$X$31:$X$33,"",-1)</f>
        <v>Low</v>
      </c>
    </row>
    <row r="232" spans="1:22" x14ac:dyDescent="0.3">
      <c r="A232" s="5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63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6">
        <v>152.96</v>
      </c>
      <c r="U232" s="6" t="str">
        <f>_xlfn.XLOOKUP(Tablo2[[#This Row],[Tenure]],$W$23:$W$26,$X$23:$X$26,"",-1)</f>
        <v>0-6 Months</v>
      </c>
      <c r="V232" s="1" t="str">
        <f>_xlfn.XLOOKUP(Tablo2[[#This Row],[CashbackAmount]],$W$31:$W$33,$X$31:$X$33,"",-1)</f>
        <v>Medium</v>
      </c>
    </row>
    <row r="233" spans="1:22" x14ac:dyDescent="0.3">
      <c r="A233" s="5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6">
        <v>167.81</v>
      </c>
      <c r="U233" s="6" t="str">
        <f>_xlfn.XLOOKUP(Tablo2[[#This Row],[Tenure]],$W$23:$W$26,$X$23:$X$26,"",-1)</f>
        <v>13-24 Months</v>
      </c>
      <c r="V233" s="1" t="str">
        <f>_xlfn.XLOOKUP(Tablo2[[#This Row],[CashbackAmount]],$W$31:$W$33,$X$31:$X$33,"",-1)</f>
        <v>Medium</v>
      </c>
    </row>
    <row r="234" spans="1:22" x14ac:dyDescent="0.3">
      <c r="A234" s="5">
        <v>50233</v>
      </c>
      <c r="B234" s="1">
        <v>1</v>
      </c>
      <c r="C234" s="1">
        <v>9</v>
      </c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6">
        <v>121.74000000000001</v>
      </c>
      <c r="U234" s="6" t="str">
        <f>_xlfn.XLOOKUP(Tablo2[[#This Row],[Tenure]],$W$23:$W$26,$X$23:$X$26,"",-1)</f>
        <v>7-12 Months</v>
      </c>
      <c r="V234" s="1" t="str">
        <f>_xlfn.XLOOKUP(Tablo2[[#This Row],[CashbackAmount]],$W$31:$W$33,$X$31:$X$33,"",-1)</f>
        <v>Low</v>
      </c>
    </row>
    <row r="235" spans="1:22" x14ac:dyDescent="0.3">
      <c r="A235" s="5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6">
        <v>166.53</v>
      </c>
      <c r="U235" s="6" t="str">
        <f>_xlfn.XLOOKUP(Tablo2[[#This Row],[Tenure]],$W$23:$W$26,$X$23:$X$26,"",-1)</f>
        <v>7-12 Months</v>
      </c>
      <c r="V235" s="1" t="str">
        <f>_xlfn.XLOOKUP(Tablo2[[#This Row],[CashbackAmount]],$W$31:$W$33,$X$31:$X$33,"",-1)</f>
        <v>Medium</v>
      </c>
    </row>
    <row r="236" spans="1:22" x14ac:dyDescent="0.3">
      <c r="A236" s="5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63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6">
        <v>196.99</v>
      </c>
      <c r="U236" s="6" t="str">
        <f>_xlfn.XLOOKUP(Tablo2[[#This Row],[Tenure]],$W$23:$W$26,$X$23:$X$26,"",-1)</f>
        <v>7-12 Months</v>
      </c>
      <c r="V236" s="1" t="str">
        <f>_xlfn.XLOOKUP(Tablo2[[#This Row],[CashbackAmount]],$W$31:$W$33,$X$31:$X$33,"",-1)</f>
        <v>Medium</v>
      </c>
    </row>
    <row r="237" spans="1:22" x14ac:dyDescent="0.3">
      <c r="A237" s="5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63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6">
        <v>167.55</v>
      </c>
      <c r="U237" s="6" t="str">
        <f>_xlfn.XLOOKUP(Tablo2[[#This Row],[Tenure]],$W$23:$W$26,$X$23:$X$26,"",-1)</f>
        <v>24+ Months</v>
      </c>
      <c r="V237" s="1" t="str">
        <f>_xlfn.XLOOKUP(Tablo2[[#This Row],[CashbackAmount]],$W$31:$W$33,$X$31:$X$33,"",-1)</f>
        <v>Medium</v>
      </c>
    </row>
    <row r="238" spans="1:22" x14ac:dyDescent="0.3">
      <c r="A238" s="5">
        <v>50237</v>
      </c>
      <c r="B238" s="1">
        <v>0</v>
      </c>
      <c r="C238" s="1">
        <v>9</v>
      </c>
      <c r="D238" s="1" t="s">
        <v>62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63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6">
        <v>122.13</v>
      </c>
      <c r="U238" s="6" t="str">
        <f>_xlfn.XLOOKUP(Tablo2[[#This Row],[Tenure]],$W$23:$W$26,$X$23:$X$26,"",-1)</f>
        <v>7-12 Months</v>
      </c>
      <c r="V238" s="1" t="str">
        <f>_xlfn.XLOOKUP(Tablo2[[#This Row],[CashbackAmount]],$W$31:$W$33,$X$31:$X$33,"",-1)</f>
        <v>Low</v>
      </c>
    </row>
    <row r="239" spans="1:22" x14ac:dyDescent="0.3">
      <c r="A239" s="5">
        <v>50238</v>
      </c>
      <c r="B239" s="1">
        <v>0</v>
      </c>
      <c r="C239" s="1">
        <v>0</v>
      </c>
      <c r="D239" s="1" t="s">
        <v>11</v>
      </c>
      <c r="E239" s="1">
        <v>3</v>
      </c>
      <c r="F239" s="1">
        <v>14</v>
      </c>
      <c r="G239" s="1" t="s">
        <v>61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6">
        <v>126.1</v>
      </c>
      <c r="U239" s="6" t="str">
        <f>_xlfn.XLOOKUP(Tablo2[[#This Row],[Tenure]],$W$23:$W$26,$X$23:$X$26,"",-1)</f>
        <v>0-6 Months</v>
      </c>
      <c r="V239" s="1" t="str">
        <f>_xlfn.XLOOKUP(Tablo2[[#This Row],[CashbackAmount]],$W$31:$W$33,$X$31:$X$33,"",-1)</f>
        <v>Low</v>
      </c>
    </row>
    <row r="240" spans="1:22" x14ac:dyDescent="0.3">
      <c r="A240" s="5">
        <v>50239</v>
      </c>
      <c r="B240" s="1">
        <v>1</v>
      </c>
      <c r="C240" s="1">
        <v>0</v>
      </c>
      <c r="D240" s="1" t="s">
        <v>62</v>
      </c>
      <c r="E240" s="1">
        <v>3</v>
      </c>
      <c r="F240" s="1">
        <v>11</v>
      </c>
      <c r="G240" s="1" t="s">
        <v>29</v>
      </c>
      <c r="H240" s="1" t="s">
        <v>2</v>
      </c>
      <c r="I240" s="1">
        <v>3</v>
      </c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6">
        <v>128.51</v>
      </c>
      <c r="U240" s="6" t="str">
        <f>_xlfn.XLOOKUP(Tablo2[[#This Row],[Tenure]],$W$23:$W$26,$X$23:$X$26,"",-1)</f>
        <v>0-6 Months</v>
      </c>
      <c r="V240" s="1" t="str">
        <f>_xlfn.XLOOKUP(Tablo2[[#This Row],[CashbackAmount]],$W$31:$W$33,$X$31:$X$33,"",-1)</f>
        <v>Low</v>
      </c>
    </row>
    <row r="241" spans="1:22" x14ac:dyDescent="0.3">
      <c r="A241" s="5">
        <v>50240</v>
      </c>
      <c r="B241" s="1">
        <v>0</v>
      </c>
      <c r="C241" s="1">
        <v>10</v>
      </c>
      <c r="D241" s="1" t="s">
        <v>62</v>
      </c>
      <c r="E241" s="1">
        <v>1</v>
      </c>
      <c r="F241" s="1">
        <v>16</v>
      </c>
      <c r="G241" s="1" t="s">
        <v>61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63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6">
        <v>134.52000000000001</v>
      </c>
      <c r="U241" s="6" t="str">
        <f>_xlfn.XLOOKUP(Tablo2[[#This Row],[Tenure]],$W$23:$W$26,$X$23:$X$26,"",-1)</f>
        <v>7-12 Months</v>
      </c>
      <c r="V241" s="1" t="str">
        <f>_xlfn.XLOOKUP(Tablo2[[#This Row],[CashbackAmount]],$W$31:$W$33,$X$31:$X$33,"",-1)</f>
        <v>Low</v>
      </c>
    </row>
    <row r="242" spans="1:22" x14ac:dyDescent="0.3">
      <c r="A242" s="5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63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6">
        <v>152.58000000000001</v>
      </c>
      <c r="U242" s="6" t="str">
        <f>_xlfn.XLOOKUP(Tablo2[[#This Row],[Tenure]],$W$23:$W$26,$X$23:$X$26,"",-1)</f>
        <v>13-24 Months</v>
      </c>
      <c r="V242" s="1" t="str">
        <f>_xlfn.XLOOKUP(Tablo2[[#This Row],[CashbackAmount]],$W$31:$W$33,$X$31:$X$33,"",-1)</f>
        <v>Medium</v>
      </c>
    </row>
    <row r="243" spans="1:22" x14ac:dyDescent="0.3">
      <c r="A243" s="5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6">
        <v>193.55</v>
      </c>
      <c r="U243" s="6" t="str">
        <f>_xlfn.XLOOKUP(Tablo2[[#This Row],[Tenure]],$W$23:$W$26,$X$23:$X$26,"",-1)</f>
        <v>0-6 Months</v>
      </c>
      <c r="V243" s="1" t="str">
        <f>_xlfn.XLOOKUP(Tablo2[[#This Row],[CashbackAmount]],$W$31:$W$33,$X$31:$X$33,"",-1)</f>
        <v>Medium</v>
      </c>
    </row>
    <row r="244" spans="1:22" x14ac:dyDescent="0.3">
      <c r="A244" s="5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6">
        <v>204.96</v>
      </c>
      <c r="U244" s="6" t="str">
        <f>_xlfn.XLOOKUP(Tablo2[[#This Row],[Tenure]],$W$23:$W$26,$X$23:$X$26,"",-1)</f>
        <v>13-24 Months</v>
      </c>
      <c r="V244" s="1" t="str">
        <f>_xlfn.XLOOKUP(Tablo2[[#This Row],[CashbackAmount]],$W$31:$W$33,$X$31:$X$33,"",-1)</f>
        <v>Medium</v>
      </c>
    </row>
    <row r="245" spans="1:22" x14ac:dyDescent="0.3">
      <c r="A245" s="5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63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6">
        <v>163.80000000000001</v>
      </c>
      <c r="U245" s="6" t="str">
        <f>_xlfn.XLOOKUP(Tablo2[[#This Row],[Tenure]],$W$23:$W$26,$X$23:$X$26,"",-1)</f>
        <v>0-6 Months</v>
      </c>
      <c r="V245" s="1" t="str">
        <f>_xlfn.XLOOKUP(Tablo2[[#This Row],[CashbackAmount]],$W$31:$W$33,$X$31:$X$33,"",-1)</f>
        <v>Medium</v>
      </c>
    </row>
    <row r="246" spans="1:22" x14ac:dyDescent="0.3">
      <c r="A246" s="5">
        <v>50245</v>
      </c>
      <c r="B246" s="1">
        <v>0</v>
      </c>
      <c r="C246" s="1">
        <v>4</v>
      </c>
      <c r="D246" s="1" t="s">
        <v>62</v>
      </c>
      <c r="E246" s="1">
        <v>1</v>
      </c>
      <c r="F246" s="1">
        <v>14</v>
      </c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6">
        <v>126.57</v>
      </c>
      <c r="U246" s="6" t="str">
        <f>_xlfn.XLOOKUP(Tablo2[[#This Row],[Tenure]],$W$23:$W$26,$X$23:$X$26,"",-1)</f>
        <v>0-6 Months</v>
      </c>
      <c r="V246" s="1" t="str">
        <f>_xlfn.XLOOKUP(Tablo2[[#This Row],[CashbackAmount]],$W$31:$W$33,$X$31:$X$33,"",-1)</f>
        <v>Low</v>
      </c>
    </row>
    <row r="247" spans="1:22" x14ac:dyDescent="0.3">
      <c r="A247" s="5">
        <v>50246</v>
      </c>
      <c r="B247" s="1">
        <v>1</v>
      </c>
      <c r="C247" s="1">
        <v>0</v>
      </c>
      <c r="D247" s="1" t="s">
        <v>62</v>
      </c>
      <c r="E247" s="1">
        <v>3</v>
      </c>
      <c r="F247" s="1">
        <v>18</v>
      </c>
      <c r="G247" s="1" t="s">
        <v>30</v>
      </c>
      <c r="H247" s="1" t="s">
        <v>2</v>
      </c>
      <c r="I247" s="1">
        <v>3</v>
      </c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6">
        <v>127.16</v>
      </c>
      <c r="U247" s="6" t="str">
        <f>_xlfn.XLOOKUP(Tablo2[[#This Row],[Tenure]],$W$23:$W$26,$X$23:$X$26,"",-1)</f>
        <v>0-6 Months</v>
      </c>
      <c r="V247" s="1" t="str">
        <f>_xlfn.XLOOKUP(Tablo2[[#This Row],[CashbackAmount]],$W$31:$W$33,$X$31:$X$33,"",-1)</f>
        <v>Low</v>
      </c>
    </row>
    <row r="248" spans="1:22" x14ac:dyDescent="0.3">
      <c r="A248" s="5">
        <v>50247</v>
      </c>
      <c r="B248" s="1">
        <v>0</v>
      </c>
      <c r="C248" s="1">
        <v>9</v>
      </c>
      <c r="D248" s="1" t="s">
        <v>62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6">
        <v>122.00999999999999</v>
      </c>
      <c r="U248" s="6" t="str">
        <f>_xlfn.XLOOKUP(Tablo2[[#This Row],[Tenure]],$W$23:$W$26,$X$23:$X$26,"",-1)</f>
        <v>7-12 Months</v>
      </c>
      <c r="V248" s="1" t="str">
        <f>_xlfn.XLOOKUP(Tablo2[[#This Row],[CashbackAmount]],$W$31:$W$33,$X$31:$X$33,"",-1)</f>
        <v>Low</v>
      </c>
    </row>
    <row r="249" spans="1:22" x14ac:dyDescent="0.3">
      <c r="A249" s="5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6">
        <v>165.4</v>
      </c>
      <c r="U249" s="6" t="str">
        <f>_xlfn.XLOOKUP(Tablo2[[#This Row],[Tenure]],$W$23:$W$26,$X$23:$X$26,"",-1)</f>
        <v>7-12 Months</v>
      </c>
      <c r="V249" s="1" t="str">
        <f>_xlfn.XLOOKUP(Tablo2[[#This Row],[CashbackAmount]],$W$31:$W$33,$X$31:$X$33,"",-1)</f>
        <v>Medium</v>
      </c>
    </row>
    <row r="250" spans="1:22" x14ac:dyDescent="0.3">
      <c r="A250" s="5">
        <v>50249</v>
      </c>
      <c r="B250" s="1">
        <v>0</v>
      </c>
      <c r="C250" s="1">
        <v>0</v>
      </c>
      <c r="D250" s="1" t="s">
        <v>62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6">
        <v>138.16</v>
      </c>
      <c r="U250" s="6" t="str">
        <f>_xlfn.XLOOKUP(Tablo2[[#This Row],[Tenure]],$W$23:$W$26,$X$23:$X$26,"",-1)</f>
        <v>0-6 Months</v>
      </c>
      <c r="V250" s="1" t="str">
        <f>_xlfn.XLOOKUP(Tablo2[[#This Row],[CashbackAmount]],$W$31:$W$33,$X$31:$X$33,"",-1)</f>
        <v>Low</v>
      </c>
    </row>
    <row r="251" spans="1:22" x14ac:dyDescent="0.3">
      <c r="A251" s="5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6">
        <v>152.53</v>
      </c>
      <c r="U251" s="6" t="str">
        <f>_xlfn.XLOOKUP(Tablo2[[#This Row],[Tenure]],$W$23:$W$26,$X$23:$X$26,"",-1)</f>
        <v>0-6 Months</v>
      </c>
      <c r="V251" s="1" t="str">
        <f>_xlfn.XLOOKUP(Tablo2[[#This Row],[CashbackAmount]],$W$31:$W$33,$X$31:$X$33,"",-1)</f>
        <v>Medium</v>
      </c>
    </row>
    <row r="252" spans="1:22" x14ac:dyDescent="0.3">
      <c r="A252" s="5">
        <v>50251</v>
      </c>
      <c r="B252" s="1">
        <v>0</v>
      </c>
      <c r="C252" s="1">
        <v>22</v>
      </c>
      <c r="D252" s="1" t="s">
        <v>62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6">
        <v>145</v>
      </c>
      <c r="U252" s="6" t="str">
        <f>_xlfn.XLOOKUP(Tablo2[[#This Row],[Tenure]],$W$23:$W$26,$X$23:$X$26,"",-1)</f>
        <v>13-24 Months</v>
      </c>
      <c r="V252" s="1" t="str">
        <f>_xlfn.XLOOKUP(Tablo2[[#This Row],[CashbackAmount]],$W$31:$W$33,$X$31:$X$33,"",-1)</f>
        <v>Low</v>
      </c>
    </row>
    <row r="253" spans="1:22" x14ac:dyDescent="0.3">
      <c r="A253" s="5">
        <v>50252</v>
      </c>
      <c r="B253" s="1">
        <v>0</v>
      </c>
      <c r="C253" s="1">
        <v>24</v>
      </c>
      <c r="D253" s="1" t="s">
        <v>62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63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6">
        <v>149.36000000000001</v>
      </c>
      <c r="U253" s="6" t="str">
        <f>_xlfn.XLOOKUP(Tablo2[[#This Row],[Tenure]],$W$23:$W$26,$X$23:$X$26,"",-1)</f>
        <v>13-24 Months</v>
      </c>
      <c r="V253" s="1" t="str">
        <f>_xlfn.XLOOKUP(Tablo2[[#This Row],[CashbackAmount]],$W$31:$W$33,$X$31:$X$33,"",-1)</f>
        <v>Low</v>
      </c>
    </row>
    <row r="254" spans="1:22" x14ac:dyDescent="0.3">
      <c r="A254" s="5">
        <v>50253</v>
      </c>
      <c r="B254" s="1">
        <v>0</v>
      </c>
      <c r="C254" s="1">
        <v>9</v>
      </c>
      <c r="D254" s="1" t="s">
        <v>62</v>
      </c>
      <c r="E254" s="1">
        <v>1</v>
      </c>
      <c r="F254" s="1">
        <v>14</v>
      </c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63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6">
        <v>125.43</v>
      </c>
      <c r="U254" s="6" t="str">
        <f>_xlfn.XLOOKUP(Tablo2[[#This Row],[Tenure]],$W$23:$W$26,$X$23:$X$26,"",-1)</f>
        <v>7-12 Months</v>
      </c>
      <c r="V254" s="1" t="str">
        <f>_xlfn.XLOOKUP(Tablo2[[#This Row],[CashbackAmount]],$W$31:$W$33,$X$31:$X$33,"",-1)</f>
        <v>Low</v>
      </c>
    </row>
    <row r="255" spans="1:22" x14ac:dyDescent="0.3">
      <c r="A255" s="5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6">
        <v>153.04</v>
      </c>
      <c r="U255" s="6" t="str">
        <f>_xlfn.XLOOKUP(Tablo2[[#This Row],[Tenure]],$W$23:$W$26,$X$23:$X$26,"",-1)</f>
        <v>0-6 Months</v>
      </c>
      <c r="V255" s="1" t="str">
        <f>_xlfn.XLOOKUP(Tablo2[[#This Row],[CashbackAmount]],$W$31:$W$33,$X$31:$X$33,"",-1)</f>
        <v>Medium</v>
      </c>
    </row>
    <row r="256" spans="1:22" x14ac:dyDescent="0.3">
      <c r="A256" s="5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>
        <v>1</v>
      </c>
      <c r="R256" s="1">
        <v>1</v>
      </c>
      <c r="S256" s="1">
        <v>2</v>
      </c>
      <c r="T256" s="6">
        <v>266.58999999999997</v>
      </c>
      <c r="U256" s="6" t="str">
        <f>_xlfn.XLOOKUP(Tablo2[[#This Row],[Tenure]],$W$23:$W$26,$X$23:$X$26,"",-1)</f>
        <v>24+ Months</v>
      </c>
      <c r="V256" s="1" t="str">
        <f>_xlfn.XLOOKUP(Tablo2[[#This Row],[CashbackAmount]],$W$31:$W$33,$X$31:$X$33,"",-1)</f>
        <v>High</v>
      </c>
    </row>
    <row r="257" spans="1:22" x14ac:dyDescent="0.3">
      <c r="A257" s="5">
        <v>50256</v>
      </c>
      <c r="B257" s="1">
        <v>0</v>
      </c>
      <c r="C257" s="1">
        <v>0</v>
      </c>
      <c r="D257" s="1" t="s">
        <v>62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6">
        <v>142.6</v>
      </c>
      <c r="U257" s="6" t="str">
        <f>_xlfn.XLOOKUP(Tablo2[[#This Row],[Tenure]],$W$23:$W$26,$X$23:$X$26,"",-1)</f>
        <v>0-6 Months</v>
      </c>
      <c r="V257" s="1" t="str">
        <f>_xlfn.XLOOKUP(Tablo2[[#This Row],[CashbackAmount]],$W$31:$W$33,$X$31:$X$33,"",-1)</f>
        <v>Low</v>
      </c>
    </row>
    <row r="258" spans="1:22" x14ac:dyDescent="0.3">
      <c r="A258" s="5">
        <v>50257</v>
      </c>
      <c r="B258" s="1">
        <v>0</v>
      </c>
      <c r="C258" s="1">
        <v>3</v>
      </c>
      <c r="D258" s="1" t="s">
        <v>62</v>
      </c>
      <c r="E258" s="1">
        <v>3</v>
      </c>
      <c r="F258" s="1">
        <v>14</v>
      </c>
      <c r="G258" s="1" t="s">
        <v>60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63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6">
        <v>124.75999999999999</v>
      </c>
      <c r="U258" s="6" t="str">
        <f>_xlfn.XLOOKUP(Tablo2[[#This Row],[Tenure]],$W$23:$W$26,$X$23:$X$26,"",-1)</f>
        <v>0-6 Months</v>
      </c>
      <c r="V258" s="1" t="str">
        <f>_xlfn.XLOOKUP(Tablo2[[#This Row],[CashbackAmount]],$W$31:$W$33,$X$31:$X$33,"",-1)</f>
        <v>Low</v>
      </c>
    </row>
    <row r="259" spans="1:22" x14ac:dyDescent="0.3">
      <c r="A259" s="5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60</v>
      </c>
      <c r="H259" s="1" t="s">
        <v>4</v>
      </c>
      <c r="I259" s="1">
        <v>3</v>
      </c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6">
        <v>131.02000000000001</v>
      </c>
      <c r="U259" s="6" t="str">
        <f>_xlfn.XLOOKUP(Tablo2[[#This Row],[Tenure]],$W$23:$W$26,$X$23:$X$26,"",-1)</f>
        <v>0-6 Months</v>
      </c>
      <c r="V259" s="1" t="str">
        <f>_xlfn.XLOOKUP(Tablo2[[#This Row],[CashbackAmount]],$W$31:$W$33,$X$31:$X$33,"",-1)</f>
        <v>Low</v>
      </c>
    </row>
    <row r="260" spans="1:22" x14ac:dyDescent="0.3">
      <c r="A260" s="5">
        <v>50259</v>
      </c>
      <c r="B260" s="1">
        <v>0</v>
      </c>
      <c r="C260" s="1">
        <v>9</v>
      </c>
      <c r="D260" s="1" t="s">
        <v>62</v>
      </c>
      <c r="E260" s="1">
        <v>1</v>
      </c>
      <c r="F260" s="1">
        <v>17</v>
      </c>
      <c r="G260" s="1" t="s">
        <v>61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63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6">
        <v>122.44</v>
      </c>
      <c r="U260" s="6" t="str">
        <f>_xlfn.XLOOKUP(Tablo2[[#This Row],[Tenure]],$W$23:$W$26,$X$23:$X$26,"",-1)</f>
        <v>7-12 Months</v>
      </c>
      <c r="V260" s="1" t="str">
        <f>_xlfn.XLOOKUP(Tablo2[[#This Row],[CashbackAmount]],$W$31:$W$33,$X$31:$X$33,"",-1)</f>
        <v>Low</v>
      </c>
    </row>
    <row r="261" spans="1:22" x14ac:dyDescent="0.3">
      <c r="A261" s="5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63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6">
        <v>175.96</v>
      </c>
      <c r="U261" s="6" t="str">
        <f>_xlfn.XLOOKUP(Tablo2[[#This Row],[Tenure]],$W$23:$W$26,$X$23:$X$26,"",-1)</f>
        <v>7-12 Months</v>
      </c>
      <c r="V261" s="1" t="str">
        <f>_xlfn.XLOOKUP(Tablo2[[#This Row],[CashbackAmount]],$W$31:$W$33,$X$31:$X$33,"",-1)</f>
        <v>Medium</v>
      </c>
    </row>
    <row r="262" spans="1:22" x14ac:dyDescent="0.3">
      <c r="A262" s="5">
        <v>50261</v>
      </c>
      <c r="B262" s="1">
        <v>1</v>
      </c>
      <c r="C262" s="1">
        <v>9</v>
      </c>
      <c r="D262" s="1" t="s">
        <v>11</v>
      </c>
      <c r="E262" s="1">
        <v>1</v>
      </c>
      <c r="F262" s="1">
        <v>10</v>
      </c>
      <c r="G262" s="1" t="s">
        <v>60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6">
        <v>122.85</v>
      </c>
      <c r="U262" s="6" t="str">
        <f>_xlfn.XLOOKUP(Tablo2[[#This Row],[Tenure]],$W$23:$W$26,$X$23:$X$26,"",-1)</f>
        <v>7-12 Months</v>
      </c>
      <c r="V262" s="1" t="str">
        <f>_xlfn.XLOOKUP(Tablo2[[#This Row],[CashbackAmount]],$W$31:$W$33,$X$31:$X$33,"",-1)</f>
        <v>Low</v>
      </c>
    </row>
    <row r="263" spans="1:22" x14ac:dyDescent="0.3">
      <c r="A263" s="5">
        <v>50262</v>
      </c>
      <c r="B263" s="1">
        <v>0</v>
      </c>
      <c r="C263" s="1">
        <v>10</v>
      </c>
      <c r="D263" s="1" t="s">
        <v>62</v>
      </c>
      <c r="E263" s="1">
        <v>1</v>
      </c>
      <c r="F263" s="1">
        <v>20</v>
      </c>
      <c r="G263" s="1" t="s">
        <v>30</v>
      </c>
      <c r="H263" s="1" t="s">
        <v>2</v>
      </c>
      <c r="I263" s="1">
        <v>3</v>
      </c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6">
        <v>130.34</v>
      </c>
      <c r="U263" s="6" t="str">
        <f>_xlfn.XLOOKUP(Tablo2[[#This Row],[Tenure]],$W$23:$W$26,$X$23:$X$26,"",-1)</f>
        <v>7-12 Months</v>
      </c>
      <c r="V263" s="1" t="str">
        <f>_xlfn.XLOOKUP(Tablo2[[#This Row],[CashbackAmount]],$W$31:$W$33,$X$31:$X$33,"",-1)</f>
        <v>Low</v>
      </c>
    </row>
    <row r="264" spans="1:22" x14ac:dyDescent="0.3">
      <c r="A264" s="5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6">
        <v>157.15</v>
      </c>
      <c r="U264" s="6" t="str">
        <f>_xlfn.XLOOKUP(Tablo2[[#This Row],[Tenure]],$W$23:$W$26,$X$23:$X$26,"",-1)</f>
        <v>13-24 Months</v>
      </c>
      <c r="V264" s="1" t="str">
        <f>_xlfn.XLOOKUP(Tablo2[[#This Row],[CashbackAmount]],$W$31:$W$33,$X$31:$X$33,"",-1)</f>
        <v>Medium</v>
      </c>
    </row>
    <row r="265" spans="1:22" x14ac:dyDescent="0.3">
      <c r="A265" s="5">
        <v>50264</v>
      </c>
      <c r="B265" s="1">
        <v>0</v>
      </c>
      <c r="C265" s="1">
        <v>15</v>
      </c>
      <c r="D265" s="1" t="s">
        <v>62</v>
      </c>
      <c r="E265" s="1">
        <v>1</v>
      </c>
      <c r="F265" s="1">
        <v>14</v>
      </c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6">
        <v>125.75999999999999</v>
      </c>
      <c r="U265" s="6" t="str">
        <f>_xlfn.XLOOKUP(Tablo2[[#This Row],[Tenure]],$W$23:$W$26,$X$23:$X$26,"",-1)</f>
        <v>13-24 Months</v>
      </c>
      <c r="V265" s="1" t="str">
        <f>_xlfn.XLOOKUP(Tablo2[[#This Row],[CashbackAmount]],$W$31:$W$33,$X$31:$X$33,"",-1)</f>
        <v>Low</v>
      </c>
    </row>
    <row r="266" spans="1:22" x14ac:dyDescent="0.3">
      <c r="A266" s="5">
        <v>50265</v>
      </c>
      <c r="B266" s="1">
        <v>0</v>
      </c>
      <c r="C266" s="1">
        <v>10</v>
      </c>
      <c r="D266" s="1" t="s">
        <v>62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6">
        <v>141.97</v>
      </c>
      <c r="U266" s="6" t="str">
        <f>_xlfn.XLOOKUP(Tablo2[[#This Row],[Tenure]],$W$23:$W$26,$X$23:$X$26,"",-1)</f>
        <v>7-12 Months</v>
      </c>
      <c r="V266" s="1" t="str">
        <f>_xlfn.XLOOKUP(Tablo2[[#This Row],[CashbackAmount]],$W$31:$W$33,$X$31:$X$33,"",-1)</f>
        <v>Low</v>
      </c>
    </row>
    <row r="267" spans="1:22" x14ac:dyDescent="0.3">
      <c r="A267" s="5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>
        <v>2</v>
      </c>
      <c r="S267" s="1">
        <v>9</v>
      </c>
      <c r="T267" s="6">
        <v>243.36</v>
      </c>
      <c r="U267" s="6" t="str">
        <f>_xlfn.XLOOKUP(Tablo2[[#This Row],[Tenure]],$W$23:$W$26,$X$23:$X$26,"",-1)</f>
        <v>13-24 Months</v>
      </c>
      <c r="V267" s="1" t="str">
        <f>_xlfn.XLOOKUP(Tablo2[[#This Row],[CashbackAmount]],$W$31:$W$33,$X$31:$X$33,"",-1)</f>
        <v>Medium</v>
      </c>
    </row>
    <row r="268" spans="1:22" x14ac:dyDescent="0.3">
      <c r="A268" s="5">
        <v>50267</v>
      </c>
      <c r="B268" s="1">
        <v>0</v>
      </c>
      <c r="C268" s="1">
        <v>13</v>
      </c>
      <c r="D268" s="1" t="s">
        <v>62</v>
      </c>
      <c r="E268" s="1">
        <v>1</v>
      </c>
      <c r="F268" s="1">
        <v>8</v>
      </c>
      <c r="G268" s="1" t="s">
        <v>61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63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6">
        <v>134.47999999999999</v>
      </c>
      <c r="U268" s="6" t="str">
        <f>_xlfn.XLOOKUP(Tablo2[[#This Row],[Tenure]],$W$23:$W$26,$X$23:$X$26,"",-1)</f>
        <v>13-24 Months</v>
      </c>
      <c r="V268" s="1" t="str">
        <f>_xlfn.XLOOKUP(Tablo2[[#This Row],[CashbackAmount]],$W$31:$W$33,$X$31:$X$33,"",-1)</f>
        <v>Low</v>
      </c>
    </row>
    <row r="269" spans="1:22" x14ac:dyDescent="0.3">
      <c r="A269" s="5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63</v>
      </c>
      <c r="N269" s="1">
        <v>5</v>
      </c>
      <c r="O269" s="1">
        <v>0</v>
      </c>
      <c r="P269" s="1">
        <v>15</v>
      </c>
      <c r="Q269" s="1">
        <v>1</v>
      </c>
      <c r="R269" s="1">
        <v>1</v>
      </c>
      <c r="S269" s="1">
        <v>2</v>
      </c>
      <c r="T269" s="6">
        <v>294.06</v>
      </c>
      <c r="U269" s="6" t="str">
        <f>_xlfn.XLOOKUP(Tablo2[[#This Row],[Tenure]],$W$23:$W$26,$X$23:$X$26,"",-1)</f>
        <v>24+ Months</v>
      </c>
      <c r="V269" s="1" t="str">
        <f>_xlfn.XLOOKUP(Tablo2[[#This Row],[CashbackAmount]],$W$31:$W$33,$X$31:$X$33,"",-1)</f>
        <v>High</v>
      </c>
    </row>
    <row r="270" spans="1:22" x14ac:dyDescent="0.3">
      <c r="A270" s="5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63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6">
        <v>165.38</v>
      </c>
      <c r="U270" s="6" t="str">
        <f>_xlfn.XLOOKUP(Tablo2[[#This Row],[Tenure]],$W$23:$W$26,$X$23:$X$26,"",-1)</f>
        <v>7-12 Months</v>
      </c>
      <c r="V270" s="1" t="str">
        <f>_xlfn.XLOOKUP(Tablo2[[#This Row],[CashbackAmount]],$W$31:$W$33,$X$31:$X$33,"",-1)</f>
        <v>Medium</v>
      </c>
    </row>
    <row r="271" spans="1:22" x14ac:dyDescent="0.3">
      <c r="A271" s="5">
        <v>50270</v>
      </c>
      <c r="B271" s="1">
        <v>0</v>
      </c>
      <c r="C271" s="1">
        <v>4</v>
      </c>
      <c r="D271" s="1" t="s">
        <v>62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63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6">
        <v>143.06</v>
      </c>
      <c r="U271" s="6" t="str">
        <f>_xlfn.XLOOKUP(Tablo2[[#This Row],[Tenure]],$W$23:$W$26,$X$23:$X$26,"",-1)</f>
        <v>0-6 Months</v>
      </c>
      <c r="V271" s="1" t="str">
        <f>_xlfn.XLOOKUP(Tablo2[[#This Row],[CashbackAmount]],$W$31:$W$33,$X$31:$X$33,"",-1)</f>
        <v>Low</v>
      </c>
    </row>
    <row r="272" spans="1:22" x14ac:dyDescent="0.3">
      <c r="A272" s="5">
        <v>50271</v>
      </c>
      <c r="B272" s="1">
        <v>0</v>
      </c>
      <c r="C272" s="1">
        <v>9</v>
      </c>
      <c r="D272" s="1" t="s">
        <v>11</v>
      </c>
      <c r="E272" s="1">
        <v>1</v>
      </c>
      <c r="F272" s="1">
        <v>27</v>
      </c>
      <c r="G272" s="1" t="s">
        <v>61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63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6">
        <v>122.58000000000001</v>
      </c>
      <c r="U272" s="6" t="str">
        <f>_xlfn.XLOOKUP(Tablo2[[#This Row],[Tenure]],$W$23:$W$26,$X$23:$X$26,"",-1)</f>
        <v>7-12 Months</v>
      </c>
      <c r="V272" s="1" t="str">
        <f>_xlfn.XLOOKUP(Tablo2[[#This Row],[CashbackAmount]],$W$31:$W$33,$X$31:$X$33,"",-1)</f>
        <v>Low</v>
      </c>
    </row>
    <row r="273" spans="1:22" x14ac:dyDescent="0.3">
      <c r="A273" s="5">
        <v>50272</v>
      </c>
      <c r="B273" s="1">
        <v>0</v>
      </c>
      <c r="C273" s="1">
        <v>16</v>
      </c>
      <c r="D273" s="1" t="s">
        <v>62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6">
        <v>145.22</v>
      </c>
      <c r="U273" s="6" t="str">
        <f>_xlfn.XLOOKUP(Tablo2[[#This Row],[Tenure]],$W$23:$W$26,$X$23:$X$26,"",-1)</f>
        <v>13-24 Months</v>
      </c>
      <c r="V273" s="1" t="str">
        <f>_xlfn.XLOOKUP(Tablo2[[#This Row],[CashbackAmount]],$W$31:$W$33,$X$31:$X$33,"",-1)</f>
        <v>Low</v>
      </c>
    </row>
    <row r="274" spans="1:22" x14ac:dyDescent="0.3">
      <c r="A274" s="5">
        <v>50273</v>
      </c>
      <c r="B274" s="1">
        <v>0</v>
      </c>
      <c r="C274" s="1">
        <v>0</v>
      </c>
      <c r="D274" s="1" t="s">
        <v>62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6">
        <v>144.87</v>
      </c>
      <c r="U274" s="6" t="str">
        <f>_xlfn.XLOOKUP(Tablo2[[#This Row],[Tenure]],$W$23:$W$26,$X$23:$X$26,"",-1)</f>
        <v>0-6 Months</v>
      </c>
      <c r="V274" s="1" t="str">
        <f>_xlfn.XLOOKUP(Tablo2[[#This Row],[CashbackAmount]],$W$31:$W$33,$X$31:$X$33,"",-1)</f>
        <v>Low</v>
      </c>
    </row>
    <row r="275" spans="1:22" x14ac:dyDescent="0.3">
      <c r="A275" s="5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63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6">
        <v>144.49</v>
      </c>
      <c r="U275" s="6" t="str">
        <f>_xlfn.XLOOKUP(Tablo2[[#This Row],[Tenure]],$W$23:$W$26,$X$23:$X$26,"",-1)</f>
        <v>7-12 Months</v>
      </c>
      <c r="V275" s="1" t="str">
        <f>_xlfn.XLOOKUP(Tablo2[[#This Row],[CashbackAmount]],$W$31:$W$33,$X$31:$X$33,"",-1)</f>
        <v>Low</v>
      </c>
    </row>
    <row r="276" spans="1:22" x14ac:dyDescent="0.3">
      <c r="A276" s="5">
        <v>50275</v>
      </c>
      <c r="B276" s="1">
        <v>0</v>
      </c>
      <c r="C276" s="1">
        <v>9</v>
      </c>
      <c r="D276" s="1" t="s">
        <v>62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63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6">
        <v>122.18</v>
      </c>
      <c r="U276" s="6" t="str">
        <f>_xlfn.XLOOKUP(Tablo2[[#This Row],[Tenure]],$W$23:$W$26,$X$23:$X$26,"",-1)</f>
        <v>7-12 Months</v>
      </c>
      <c r="V276" s="1" t="str">
        <f>_xlfn.XLOOKUP(Tablo2[[#This Row],[CashbackAmount]],$W$31:$W$33,$X$31:$X$33,"",-1)</f>
        <v>Low</v>
      </c>
    </row>
    <row r="277" spans="1:22" x14ac:dyDescent="0.3">
      <c r="A277" s="5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6">
        <v>291.97000000000003</v>
      </c>
      <c r="U277" s="6" t="str">
        <f>_xlfn.XLOOKUP(Tablo2[[#This Row],[Tenure]],$W$23:$W$26,$X$23:$X$26,"",-1)</f>
        <v>7-12 Months</v>
      </c>
      <c r="V277" s="1" t="str">
        <f>_xlfn.XLOOKUP(Tablo2[[#This Row],[CashbackAmount]],$W$31:$W$33,$X$31:$X$33,"",-1)</f>
        <v>High</v>
      </c>
    </row>
    <row r="278" spans="1:22" x14ac:dyDescent="0.3">
      <c r="A278" s="5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63</v>
      </c>
      <c r="N278" s="1">
        <v>10</v>
      </c>
      <c r="O278" s="1">
        <v>0</v>
      </c>
      <c r="P278" s="1">
        <v>11</v>
      </c>
      <c r="Q278" s="1">
        <v>2</v>
      </c>
      <c r="R278" s="1">
        <v>2</v>
      </c>
      <c r="S278" s="1">
        <v>7</v>
      </c>
      <c r="T278" s="6">
        <v>232.12</v>
      </c>
      <c r="U278" s="6" t="str">
        <f>_xlfn.XLOOKUP(Tablo2[[#This Row],[Tenure]],$W$23:$W$26,$X$23:$X$26,"",-1)</f>
        <v>24+ Months</v>
      </c>
      <c r="V278" s="1" t="str">
        <f>_xlfn.XLOOKUP(Tablo2[[#This Row],[CashbackAmount]],$W$31:$W$33,$X$31:$X$33,"",-1)</f>
        <v>Medium</v>
      </c>
    </row>
    <row r="279" spans="1:22" x14ac:dyDescent="0.3">
      <c r="A279" s="5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60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6">
        <v>165.77</v>
      </c>
      <c r="U279" s="6" t="str">
        <f>_xlfn.XLOOKUP(Tablo2[[#This Row],[Tenure]],$W$23:$W$26,$X$23:$X$26,"",-1)</f>
        <v>0-6 Months</v>
      </c>
      <c r="V279" s="1" t="str">
        <f>_xlfn.XLOOKUP(Tablo2[[#This Row],[CashbackAmount]],$W$31:$W$33,$X$31:$X$33,"",-1)</f>
        <v>Medium</v>
      </c>
    </row>
    <row r="280" spans="1:22" x14ac:dyDescent="0.3">
      <c r="A280" s="5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63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6">
        <v>183.92</v>
      </c>
      <c r="U280" s="6" t="str">
        <f>_xlfn.XLOOKUP(Tablo2[[#This Row],[Tenure]],$W$23:$W$26,$X$23:$X$26,"",-1)</f>
        <v>13-24 Months</v>
      </c>
      <c r="V280" s="1" t="str">
        <f>_xlfn.XLOOKUP(Tablo2[[#This Row],[CashbackAmount]],$W$31:$W$33,$X$31:$X$33,"",-1)</f>
        <v>Medium</v>
      </c>
    </row>
    <row r="281" spans="1:22" x14ac:dyDescent="0.3">
      <c r="A281" s="5">
        <v>50280</v>
      </c>
      <c r="B281" s="1">
        <v>0</v>
      </c>
      <c r="C281" s="1">
        <v>1</v>
      </c>
      <c r="D281" s="1" t="s">
        <v>62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6">
        <v>145.58000000000001</v>
      </c>
      <c r="U281" s="6" t="str">
        <f>_xlfn.XLOOKUP(Tablo2[[#This Row],[Tenure]],$W$23:$W$26,$X$23:$X$26,"",-1)</f>
        <v>0-6 Months</v>
      </c>
      <c r="V281" s="1" t="str">
        <f>_xlfn.XLOOKUP(Tablo2[[#This Row],[CashbackAmount]],$W$31:$W$33,$X$31:$X$33,"",-1)</f>
        <v>Low</v>
      </c>
    </row>
    <row r="282" spans="1:22" x14ac:dyDescent="0.3">
      <c r="A282" s="5">
        <v>50281</v>
      </c>
      <c r="B282" s="1">
        <v>1</v>
      </c>
      <c r="C282" s="1">
        <v>0</v>
      </c>
      <c r="D282" s="1" t="s">
        <v>62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63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6">
        <v>140.31</v>
      </c>
      <c r="U282" s="6" t="str">
        <f>_xlfn.XLOOKUP(Tablo2[[#This Row],[Tenure]],$W$23:$W$26,$X$23:$X$26,"",-1)</f>
        <v>0-6 Months</v>
      </c>
      <c r="V282" s="1" t="str">
        <f>_xlfn.XLOOKUP(Tablo2[[#This Row],[CashbackAmount]],$W$31:$W$33,$X$31:$X$33,"",-1)</f>
        <v>Low</v>
      </c>
    </row>
    <row r="283" spans="1:22" x14ac:dyDescent="0.3">
      <c r="A283" s="5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63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6">
        <v>179.69</v>
      </c>
      <c r="U283" s="6" t="str">
        <f>_xlfn.XLOOKUP(Tablo2[[#This Row],[Tenure]],$W$23:$W$26,$X$23:$X$26,"",-1)</f>
        <v>24+ Months</v>
      </c>
      <c r="V283" s="1" t="str">
        <f>_xlfn.XLOOKUP(Tablo2[[#This Row],[CashbackAmount]],$W$31:$W$33,$X$31:$X$33,"",-1)</f>
        <v>Medium</v>
      </c>
    </row>
    <row r="284" spans="1:22" x14ac:dyDescent="0.3">
      <c r="A284" s="5">
        <v>50283</v>
      </c>
      <c r="B284" s="1">
        <v>0</v>
      </c>
      <c r="C284" s="1">
        <v>18</v>
      </c>
      <c r="D284" s="1" t="s">
        <v>62</v>
      </c>
      <c r="E284" s="1">
        <v>1</v>
      </c>
      <c r="F284" s="1">
        <v>14</v>
      </c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63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6">
        <v>126.53999999999999</v>
      </c>
      <c r="U284" s="6" t="str">
        <f>_xlfn.XLOOKUP(Tablo2[[#This Row],[Tenure]],$W$23:$W$26,$X$23:$X$26,"",-1)</f>
        <v>13-24 Months</v>
      </c>
      <c r="V284" s="1" t="str">
        <f>_xlfn.XLOOKUP(Tablo2[[#This Row],[CashbackAmount]],$W$31:$W$33,$X$31:$X$33,"",-1)</f>
        <v>Low</v>
      </c>
    </row>
    <row r="285" spans="1:22" x14ac:dyDescent="0.3">
      <c r="A285" s="5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63</v>
      </c>
      <c r="N285" s="1">
        <v>3</v>
      </c>
      <c r="O285" s="1">
        <v>0</v>
      </c>
      <c r="P285" s="1">
        <v>13</v>
      </c>
      <c r="Q285" s="1">
        <v>1</v>
      </c>
      <c r="R285" s="1">
        <v>1</v>
      </c>
      <c r="S285" s="1">
        <v>4</v>
      </c>
      <c r="T285" s="6">
        <v>265.55</v>
      </c>
      <c r="U285" s="6" t="str">
        <f>_xlfn.XLOOKUP(Tablo2[[#This Row],[Tenure]],$W$23:$W$26,$X$23:$X$26,"",-1)</f>
        <v>24+ Months</v>
      </c>
      <c r="V285" s="1" t="str">
        <f>_xlfn.XLOOKUP(Tablo2[[#This Row],[CashbackAmount]],$W$31:$W$33,$X$31:$X$33,"",-1)</f>
        <v>High</v>
      </c>
    </row>
    <row r="286" spans="1:22" x14ac:dyDescent="0.3">
      <c r="A286" s="5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6">
        <v>145.56</v>
      </c>
      <c r="U286" s="6" t="str">
        <f>_xlfn.XLOOKUP(Tablo2[[#This Row],[Tenure]],$W$23:$W$26,$X$23:$X$26,"",-1)</f>
        <v>13-24 Months</v>
      </c>
      <c r="V286" s="1" t="str">
        <f>_xlfn.XLOOKUP(Tablo2[[#This Row],[CashbackAmount]],$W$31:$W$33,$X$31:$X$33,"",-1)</f>
        <v>Low</v>
      </c>
    </row>
    <row r="287" spans="1:22" x14ac:dyDescent="0.3">
      <c r="A287" s="5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6">
        <v>160.91</v>
      </c>
      <c r="U287" s="6" t="str">
        <f>_xlfn.XLOOKUP(Tablo2[[#This Row],[Tenure]],$W$23:$W$26,$X$23:$X$26,"",-1)</f>
        <v>0-6 Months</v>
      </c>
      <c r="V287" s="1" t="str">
        <f>_xlfn.XLOOKUP(Tablo2[[#This Row],[CashbackAmount]],$W$31:$W$33,$X$31:$X$33,"",-1)</f>
        <v>Medium</v>
      </c>
    </row>
    <row r="288" spans="1:22" x14ac:dyDescent="0.3">
      <c r="A288" s="5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63</v>
      </c>
      <c r="N288" s="1">
        <v>6</v>
      </c>
      <c r="O288" s="1">
        <v>0</v>
      </c>
      <c r="P288" s="1">
        <v>15</v>
      </c>
      <c r="Q288" s="1">
        <v>0</v>
      </c>
      <c r="R288" s="1">
        <v>11</v>
      </c>
      <c r="S288" s="1">
        <v>10</v>
      </c>
      <c r="T288" s="6">
        <v>295.66000000000003</v>
      </c>
      <c r="U288" s="6" t="str">
        <f>_xlfn.XLOOKUP(Tablo2[[#This Row],[Tenure]],$W$23:$W$26,$X$23:$X$26,"",-1)</f>
        <v>24+ Months</v>
      </c>
      <c r="V288" s="1" t="str">
        <f>_xlfn.XLOOKUP(Tablo2[[#This Row],[CashbackAmount]],$W$31:$W$33,$X$31:$X$33,"",-1)</f>
        <v>High</v>
      </c>
    </row>
    <row r="289" spans="1:22" x14ac:dyDescent="0.3">
      <c r="A289" s="5">
        <v>50288</v>
      </c>
      <c r="B289" s="1">
        <v>0</v>
      </c>
      <c r="C289" s="1">
        <v>19</v>
      </c>
      <c r="D289" s="1" t="s">
        <v>62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6">
        <v>148.1</v>
      </c>
      <c r="U289" s="6" t="str">
        <f>_xlfn.XLOOKUP(Tablo2[[#This Row],[Tenure]],$W$23:$W$26,$X$23:$X$26,"",-1)</f>
        <v>13-24 Months</v>
      </c>
      <c r="V289" s="1" t="str">
        <f>_xlfn.XLOOKUP(Tablo2[[#This Row],[CashbackAmount]],$W$31:$W$33,$X$31:$X$33,"",-1)</f>
        <v>Low</v>
      </c>
    </row>
    <row r="290" spans="1:22" x14ac:dyDescent="0.3">
      <c r="A290" s="5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60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63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6">
        <v>145.22999999999999</v>
      </c>
      <c r="U290" s="6" t="str">
        <f>_xlfn.XLOOKUP(Tablo2[[#This Row],[Tenure]],$W$23:$W$26,$X$23:$X$26,"",-1)</f>
        <v>13-24 Months</v>
      </c>
      <c r="V290" s="1" t="str">
        <f>_xlfn.XLOOKUP(Tablo2[[#This Row],[CashbackAmount]],$W$31:$W$33,$X$31:$X$33,"",-1)</f>
        <v>Low</v>
      </c>
    </row>
    <row r="291" spans="1:22" x14ac:dyDescent="0.3">
      <c r="A291" s="5">
        <v>50290</v>
      </c>
      <c r="B291" s="1">
        <v>1</v>
      </c>
      <c r="C291" s="1">
        <v>0</v>
      </c>
      <c r="D291" s="1" t="s">
        <v>62</v>
      </c>
      <c r="E291" s="1">
        <v>3</v>
      </c>
      <c r="F291" s="1">
        <v>6</v>
      </c>
      <c r="G291" s="1" t="s">
        <v>60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6">
        <v>132.02000000000001</v>
      </c>
      <c r="U291" s="6" t="str">
        <f>_xlfn.XLOOKUP(Tablo2[[#This Row],[Tenure]],$W$23:$W$26,$X$23:$X$26,"",-1)</f>
        <v>0-6 Months</v>
      </c>
      <c r="V291" s="1" t="str">
        <f>_xlfn.XLOOKUP(Tablo2[[#This Row],[CashbackAmount]],$W$31:$W$33,$X$31:$X$33,"",-1)</f>
        <v>Low</v>
      </c>
    </row>
    <row r="292" spans="1:22" x14ac:dyDescent="0.3">
      <c r="A292" s="5">
        <v>50291</v>
      </c>
      <c r="B292" s="1">
        <v>1</v>
      </c>
      <c r="C292" s="1">
        <v>0</v>
      </c>
      <c r="D292" s="1" t="s">
        <v>11</v>
      </c>
      <c r="E292" s="1">
        <v>3</v>
      </c>
      <c r="F292" s="1">
        <v>14</v>
      </c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6">
        <v>123.50999999999999</v>
      </c>
      <c r="U292" s="6" t="str">
        <f>_xlfn.XLOOKUP(Tablo2[[#This Row],[Tenure]],$W$23:$W$26,$X$23:$X$26,"",-1)</f>
        <v>0-6 Months</v>
      </c>
      <c r="V292" s="1" t="str">
        <f>_xlfn.XLOOKUP(Tablo2[[#This Row],[CashbackAmount]],$W$31:$W$33,$X$31:$X$33,"",-1)</f>
        <v>Low</v>
      </c>
    </row>
    <row r="293" spans="1:22" x14ac:dyDescent="0.3">
      <c r="A293" s="5">
        <v>50292</v>
      </c>
      <c r="B293" s="1">
        <v>0</v>
      </c>
      <c r="C293" s="1">
        <v>9</v>
      </c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63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6">
        <v>117.02000000000001</v>
      </c>
      <c r="U293" s="6" t="str">
        <f>_xlfn.XLOOKUP(Tablo2[[#This Row],[Tenure]],$W$23:$W$26,$X$23:$X$26,"",-1)</f>
        <v>7-12 Months</v>
      </c>
      <c r="V293" s="1" t="str">
        <f>_xlfn.XLOOKUP(Tablo2[[#This Row],[CashbackAmount]],$W$31:$W$33,$X$31:$X$33,"",-1)</f>
        <v>Low</v>
      </c>
    </row>
    <row r="294" spans="1:22" x14ac:dyDescent="0.3">
      <c r="A294" s="5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63</v>
      </c>
      <c r="N294" s="1">
        <v>1</v>
      </c>
      <c r="O294" s="1">
        <v>0</v>
      </c>
      <c r="P294" s="1">
        <v>14</v>
      </c>
      <c r="Q294" s="1">
        <v>1</v>
      </c>
      <c r="R294" s="1">
        <v>1</v>
      </c>
      <c r="S294" s="1">
        <v>12</v>
      </c>
      <c r="T294" s="6">
        <v>280.41000000000003</v>
      </c>
      <c r="U294" s="6" t="str">
        <f>_xlfn.XLOOKUP(Tablo2[[#This Row],[Tenure]],$W$23:$W$26,$X$23:$X$26,"",-1)</f>
        <v>13-24 Months</v>
      </c>
      <c r="V294" s="1" t="str">
        <f>_xlfn.XLOOKUP(Tablo2[[#This Row],[CashbackAmount]],$W$31:$W$33,$X$31:$X$33,"",-1)</f>
        <v>High</v>
      </c>
    </row>
    <row r="295" spans="1:22" x14ac:dyDescent="0.3">
      <c r="A295" s="5">
        <v>50294</v>
      </c>
      <c r="B295" s="1">
        <v>0</v>
      </c>
      <c r="C295" s="1">
        <v>0</v>
      </c>
      <c r="D295" s="1" t="s">
        <v>62</v>
      </c>
      <c r="E295" s="1">
        <v>1</v>
      </c>
      <c r="F295" s="1">
        <v>29</v>
      </c>
      <c r="G295" s="1" t="s">
        <v>30</v>
      </c>
      <c r="H295" s="1" t="s">
        <v>2</v>
      </c>
      <c r="I295" s="1">
        <v>3</v>
      </c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6">
        <v>128.86000000000001</v>
      </c>
      <c r="U295" s="6" t="str">
        <f>_xlfn.XLOOKUP(Tablo2[[#This Row],[Tenure]],$W$23:$W$26,$X$23:$X$26,"",-1)</f>
        <v>0-6 Months</v>
      </c>
      <c r="V295" s="1" t="str">
        <f>_xlfn.XLOOKUP(Tablo2[[#This Row],[CashbackAmount]],$W$31:$W$33,$X$31:$X$33,"",-1)</f>
        <v>Low</v>
      </c>
    </row>
    <row r="296" spans="1:22" x14ac:dyDescent="0.3">
      <c r="A296" s="5">
        <v>50295</v>
      </c>
      <c r="B296" s="1">
        <v>0</v>
      </c>
      <c r="C296" s="1">
        <v>9</v>
      </c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63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6">
        <v>120.97</v>
      </c>
      <c r="U296" s="6" t="str">
        <f>_xlfn.XLOOKUP(Tablo2[[#This Row],[Tenure]],$W$23:$W$26,$X$23:$X$26,"",-1)</f>
        <v>7-12 Months</v>
      </c>
      <c r="V296" s="1" t="str">
        <f>_xlfn.XLOOKUP(Tablo2[[#This Row],[CashbackAmount]],$W$31:$W$33,$X$31:$X$33,"",-1)</f>
        <v>Low</v>
      </c>
    </row>
    <row r="297" spans="1:22" x14ac:dyDescent="0.3">
      <c r="A297" s="5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63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>
        <v>3</v>
      </c>
      <c r="T297" s="6">
        <v>219.35000000000002</v>
      </c>
      <c r="U297" s="6" t="str">
        <f>_xlfn.XLOOKUP(Tablo2[[#This Row],[Tenure]],$W$23:$W$26,$X$23:$X$26,"",-1)</f>
        <v>0-6 Months</v>
      </c>
      <c r="V297" s="1" t="str">
        <f>_xlfn.XLOOKUP(Tablo2[[#This Row],[CashbackAmount]],$W$31:$W$33,$X$31:$X$33,"",-1)</f>
        <v>Medium</v>
      </c>
    </row>
    <row r="298" spans="1:22" x14ac:dyDescent="0.3">
      <c r="A298" s="5">
        <v>50297</v>
      </c>
      <c r="B298" s="1">
        <v>1</v>
      </c>
      <c r="C298" s="1">
        <v>0</v>
      </c>
      <c r="D298" s="1" t="s">
        <v>62</v>
      </c>
      <c r="E298" s="1">
        <v>1</v>
      </c>
      <c r="F298" s="1">
        <v>14</v>
      </c>
      <c r="G298" s="1" t="s">
        <v>60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63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6">
        <v>125.46000000000001</v>
      </c>
      <c r="U298" s="6" t="str">
        <f>_xlfn.XLOOKUP(Tablo2[[#This Row],[Tenure]],$W$23:$W$26,$X$23:$X$26,"",-1)</f>
        <v>0-6 Months</v>
      </c>
      <c r="V298" s="1" t="str">
        <f>_xlfn.XLOOKUP(Tablo2[[#This Row],[CashbackAmount]],$W$31:$W$33,$X$31:$X$33,"",-1)</f>
        <v>Low</v>
      </c>
    </row>
    <row r="299" spans="1:22" x14ac:dyDescent="0.3">
      <c r="A299" s="5">
        <v>50298</v>
      </c>
      <c r="B299" s="1">
        <v>1</v>
      </c>
      <c r="C299" s="1">
        <v>0</v>
      </c>
      <c r="D299" s="1" t="s">
        <v>62</v>
      </c>
      <c r="E299" s="1">
        <v>2</v>
      </c>
      <c r="F299" s="1">
        <v>14</v>
      </c>
      <c r="G299" s="1" t="s">
        <v>60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6">
        <v>125.63999999999999</v>
      </c>
      <c r="U299" s="6" t="str">
        <f>_xlfn.XLOOKUP(Tablo2[[#This Row],[Tenure]],$W$23:$W$26,$X$23:$X$26,"",-1)</f>
        <v>0-6 Months</v>
      </c>
      <c r="V299" s="1" t="str">
        <f>_xlfn.XLOOKUP(Tablo2[[#This Row],[CashbackAmount]],$W$31:$W$33,$X$31:$X$33,"",-1)</f>
        <v>Low</v>
      </c>
    </row>
    <row r="300" spans="1:22" x14ac:dyDescent="0.3">
      <c r="A300" s="5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63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6">
        <v>184.12</v>
      </c>
      <c r="U300" s="6" t="str">
        <f>_xlfn.XLOOKUP(Tablo2[[#This Row],[Tenure]],$W$23:$W$26,$X$23:$X$26,"",-1)</f>
        <v>0-6 Months</v>
      </c>
      <c r="V300" s="1" t="str">
        <f>_xlfn.XLOOKUP(Tablo2[[#This Row],[CashbackAmount]],$W$31:$W$33,$X$31:$X$33,"",-1)</f>
        <v>Medium</v>
      </c>
    </row>
    <row r="301" spans="1:22" x14ac:dyDescent="0.3">
      <c r="A301" s="5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>
        <v>2</v>
      </c>
      <c r="S301" s="1">
        <v>0</v>
      </c>
      <c r="T301" s="6">
        <v>241.18</v>
      </c>
      <c r="U301" s="6" t="str">
        <f>_xlfn.XLOOKUP(Tablo2[[#This Row],[Tenure]],$W$23:$W$26,$X$23:$X$26,"",-1)</f>
        <v>24+ Months</v>
      </c>
      <c r="V301" s="1" t="str">
        <f>_xlfn.XLOOKUP(Tablo2[[#This Row],[CashbackAmount]],$W$31:$W$33,$X$31:$X$33,"",-1)</f>
        <v>Medium</v>
      </c>
    </row>
    <row r="302" spans="1:22" x14ac:dyDescent="0.3">
      <c r="A302" s="5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63</v>
      </c>
      <c r="N302" s="1">
        <v>1</v>
      </c>
      <c r="O302" s="1">
        <v>0</v>
      </c>
      <c r="P302" s="1">
        <v>15</v>
      </c>
      <c r="Q302" s="1">
        <v>1</v>
      </c>
      <c r="R302" s="1">
        <v>15</v>
      </c>
      <c r="S302" s="1">
        <v>7</v>
      </c>
      <c r="T302" s="6">
        <v>270.45999999999998</v>
      </c>
      <c r="U302" s="6" t="str">
        <f>_xlfn.XLOOKUP(Tablo2[[#This Row],[Tenure]],$W$23:$W$26,$X$23:$X$26,"",-1)</f>
        <v>13-24 Months</v>
      </c>
      <c r="V302" s="1" t="str">
        <f>_xlfn.XLOOKUP(Tablo2[[#This Row],[CashbackAmount]],$W$31:$W$33,$X$31:$X$33,"",-1)</f>
        <v>High</v>
      </c>
    </row>
    <row r="303" spans="1:22" x14ac:dyDescent="0.3">
      <c r="A303" s="5">
        <v>50302</v>
      </c>
      <c r="B303" s="1">
        <v>0</v>
      </c>
      <c r="C303" s="1">
        <v>3</v>
      </c>
      <c r="D303" s="1" t="s">
        <v>11</v>
      </c>
      <c r="E303" s="1">
        <v>1</v>
      </c>
      <c r="F303" s="1">
        <v>14</v>
      </c>
      <c r="G303" s="1" t="s">
        <v>61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6">
        <v>125.63999999999999</v>
      </c>
      <c r="U303" s="6" t="str">
        <f>_xlfn.XLOOKUP(Tablo2[[#This Row],[Tenure]],$W$23:$W$26,$X$23:$X$26,"",-1)</f>
        <v>0-6 Months</v>
      </c>
      <c r="V303" s="1" t="str">
        <f>_xlfn.XLOOKUP(Tablo2[[#This Row],[CashbackAmount]],$W$31:$W$33,$X$31:$X$33,"",-1)</f>
        <v>Low</v>
      </c>
    </row>
    <row r="304" spans="1:22" x14ac:dyDescent="0.3">
      <c r="A304" s="5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63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6">
        <v>202.66</v>
      </c>
      <c r="U304" s="6" t="str">
        <f>_xlfn.XLOOKUP(Tablo2[[#This Row],[Tenure]],$W$23:$W$26,$X$23:$X$26,"",-1)</f>
        <v>24+ Months</v>
      </c>
      <c r="V304" s="1" t="str">
        <f>_xlfn.XLOOKUP(Tablo2[[#This Row],[CashbackAmount]],$W$31:$W$33,$X$31:$X$33,"",-1)</f>
        <v>Medium</v>
      </c>
    </row>
    <row r="305" spans="1:22" x14ac:dyDescent="0.3">
      <c r="A305" s="5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6">
        <v>150.69999999999999</v>
      </c>
      <c r="U305" s="6" t="str">
        <f>_xlfn.XLOOKUP(Tablo2[[#This Row],[Tenure]],$W$23:$W$26,$X$23:$X$26,"",-1)</f>
        <v>13-24 Months</v>
      </c>
      <c r="V305" s="1" t="str">
        <f>_xlfn.XLOOKUP(Tablo2[[#This Row],[CashbackAmount]],$W$31:$W$33,$X$31:$X$33,"",-1)</f>
        <v>Medium</v>
      </c>
    </row>
    <row r="306" spans="1:22" x14ac:dyDescent="0.3">
      <c r="A306" s="5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63</v>
      </c>
      <c r="N306" s="1">
        <v>7</v>
      </c>
      <c r="O306" s="1">
        <v>0</v>
      </c>
      <c r="P306" s="1">
        <v>13</v>
      </c>
      <c r="Q306" s="1">
        <v>1</v>
      </c>
      <c r="R306" s="1">
        <v>1</v>
      </c>
      <c r="S306" s="1">
        <v>1</v>
      </c>
      <c r="T306" s="6">
        <v>278.61</v>
      </c>
      <c r="U306" s="6" t="str">
        <f>_xlfn.XLOOKUP(Tablo2[[#This Row],[Tenure]],$W$23:$W$26,$X$23:$X$26,"",-1)</f>
        <v>13-24 Months</v>
      </c>
      <c r="V306" s="1" t="str">
        <f>_xlfn.XLOOKUP(Tablo2[[#This Row],[CashbackAmount]],$W$31:$W$33,$X$31:$X$33,"",-1)</f>
        <v>High</v>
      </c>
    </row>
    <row r="307" spans="1:22" x14ac:dyDescent="0.3">
      <c r="A307" s="5">
        <v>50306</v>
      </c>
      <c r="B307" s="1">
        <v>0</v>
      </c>
      <c r="C307" s="1">
        <v>8</v>
      </c>
      <c r="D307" s="1" t="s">
        <v>62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6">
        <v>142.30000000000001</v>
      </c>
      <c r="U307" s="6" t="str">
        <f>_xlfn.XLOOKUP(Tablo2[[#This Row],[Tenure]],$W$23:$W$26,$X$23:$X$26,"",-1)</f>
        <v>7-12 Months</v>
      </c>
      <c r="V307" s="1" t="str">
        <f>_xlfn.XLOOKUP(Tablo2[[#This Row],[CashbackAmount]],$W$31:$W$33,$X$31:$X$33,"",-1)</f>
        <v>Low</v>
      </c>
    </row>
    <row r="308" spans="1:22" x14ac:dyDescent="0.3">
      <c r="A308" s="5">
        <v>50307</v>
      </c>
      <c r="B308" s="1">
        <v>0</v>
      </c>
      <c r="C308" s="1">
        <v>27</v>
      </c>
      <c r="D308" s="1" t="s">
        <v>62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6">
        <v>137.80000000000001</v>
      </c>
      <c r="U308" s="6" t="str">
        <f>_xlfn.XLOOKUP(Tablo2[[#This Row],[Tenure]],$W$23:$W$26,$X$23:$X$26,"",-1)</f>
        <v>24+ Months</v>
      </c>
      <c r="V308" s="1" t="str">
        <f>_xlfn.XLOOKUP(Tablo2[[#This Row],[CashbackAmount]],$W$31:$W$33,$X$31:$X$33,"",-1)</f>
        <v>Low</v>
      </c>
    </row>
    <row r="309" spans="1:22" x14ac:dyDescent="0.3">
      <c r="A309" s="5">
        <v>50308</v>
      </c>
      <c r="B309" s="1">
        <v>0</v>
      </c>
      <c r="C309" s="1">
        <v>7</v>
      </c>
      <c r="D309" s="1" t="s">
        <v>62</v>
      </c>
      <c r="E309" s="1">
        <v>1</v>
      </c>
      <c r="F309" s="1">
        <v>8</v>
      </c>
      <c r="G309" s="1" t="s">
        <v>30</v>
      </c>
      <c r="H309" s="1" t="s">
        <v>4</v>
      </c>
      <c r="I309" s="1">
        <v>3</v>
      </c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6">
        <v>127.68</v>
      </c>
      <c r="U309" s="6" t="str">
        <f>_xlfn.XLOOKUP(Tablo2[[#This Row],[Tenure]],$W$23:$W$26,$X$23:$X$26,"",-1)</f>
        <v>7-12 Months</v>
      </c>
      <c r="V309" s="1" t="str">
        <f>_xlfn.XLOOKUP(Tablo2[[#This Row],[CashbackAmount]],$W$31:$W$33,$X$31:$X$33,"",-1)</f>
        <v>Low</v>
      </c>
    </row>
    <row r="310" spans="1:22" x14ac:dyDescent="0.3">
      <c r="A310" s="5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63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6">
        <v>190.71</v>
      </c>
      <c r="U310" s="6" t="str">
        <f>_xlfn.XLOOKUP(Tablo2[[#This Row],[Tenure]],$W$23:$W$26,$X$23:$X$26,"",-1)</f>
        <v>13-24 Months</v>
      </c>
      <c r="V310" s="1" t="str">
        <f>_xlfn.XLOOKUP(Tablo2[[#This Row],[CashbackAmount]],$W$31:$W$33,$X$31:$X$33,"",-1)</f>
        <v>Medium</v>
      </c>
    </row>
    <row r="311" spans="1:22" x14ac:dyDescent="0.3">
      <c r="A311" s="5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6">
        <v>206.48000000000002</v>
      </c>
      <c r="U311" s="6" t="str">
        <f>_xlfn.XLOOKUP(Tablo2[[#This Row],[Tenure]],$W$23:$W$26,$X$23:$X$26,"",-1)</f>
        <v>0-6 Months</v>
      </c>
      <c r="V311" s="1" t="str">
        <f>_xlfn.XLOOKUP(Tablo2[[#This Row],[CashbackAmount]],$W$31:$W$33,$X$31:$X$33,"",-1)</f>
        <v>Medium</v>
      </c>
    </row>
    <row r="312" spans="1:22" x14ac:dyDescent="0.3">
      <c r="A312" s="5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63</v>
      </c>
      <c r="N312" s="1">
        <v>8</v>
      </c>
      <c r="O312" s="1">
        <v>1</v>
      </c>
      <c r="P312" s="1">
        <v>12</v>
      </c>
      <c r="Q312" s="1">
        <v>0</v>
      </c>
      <c r="R312" s="1">
        <v>2</v>
      </c>
      <c r="S312" s="1">
        <v>7</v>
      </c>
      <c r="T312" s="6">
        <v>236.10000000000002</v>
      </c>
      <c r="U312" s="6" t="str">
        <f>_xlfn.XLOOKUP(Tablo2[[#This Row],[Tenure]],$W$23:$W$26,$X$23:$X$26,"",-1)</f>
        <v>0-6 Months</v>
      </c>
      <c r="V312" s="1" t="str">
        <f>_xlfn.XLOOKUP(Tablo2[[#This Row],[CashbackAmount]],$W$31:$W$33,$X$31:$X$33,"",-1)</f>
        <v>Medium</v>
      </c>
    </row>
    <row r="313" spans="1:22" x14ac:dyDescent="0.3">
      <c r="A313" s="5">
        <v>50312</v>
      </c>
      <c r="B313" s="1">
        <v>1</v>
      </c>
      <c r="C313" s="1">
        <v>0</v>
      </c>
      <c r="D313" s="1" t="s">
        <v>62</v>
      </c>
      <c r="E313" s="1">
        <v>1</v>
      </c>
      <c r="F313" s="1">
        <v>16</v>
      </c>
      <c r="G313" s="1" t="s">
        <v>61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6">
        <v>134.08000000000001</v>
      </c>
      <c r="U313" s="6" t="str">
        <f>_xlfn.XLOOKUP(Tablo2[[#This Row],[Tenure]],$W$23:$W$26,$X$23:$X$26,"",-1)</f>
        <v>0-6 Months</v>
      </c>
      <c r="V313" s="1" t="str">
        <f>_xlfn.XLOOKUP(Tablo2[[#This Row],[CashbackAmount]],$W$31:$W$33,$X$31:$X$33,"",-1)</f>
        <v>Low</v>
      </c>
    </row>
    <row r="314" spans="1:22" x14ac:dyDescent="0.3">
      <c r="A314" s="5">
        <v>50313</v>
      </c>
      <c r="B314" s="1">
        <v>0</v>
      </c>
      <c r="C314" s="1">
        <v>3</v>
      </c>
      <c r="D314" s="1" t="s">
        <v>62</v>
      </c>
      <c r="E314" s="1">
        <v>3</v>
      </c>
      <c r="F314" s="1">
        <v>13</v>
      </c>
      <c r="G314" s="1" t="s">
        <v>29</v>
      </c>
      <c r="H314" s="1" t="s">
        <v>4</v>
      </c>
      <c r="I314" s="1">
        <v>3</v>
      </c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6">
        <v>129.83000000000001</v>
      </c>
      <c r="U314" s="6" t="str">
        <f>_xlfn.XLOOKUP(Tablo2[[#This Row],[Tenure]],$W$23:$W$26,$X$23:$X$26,"",-1)</f>
        <v>0-6 Months</v>
      </c>
      <c r="V314" s="1" t="str">
        <f>_xlfn.XLOOKUP(Tablo2[[#This Row],[CashbackAmount]],$W$31:$W$33,$X$31:$X$33,"",-1)</f>
        <v>Low</v>
      </c>
    </row>
    <row r="315" spans="1:22" x14ac:dyDescent="0.3">
      <c r="A315" s="5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63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6">
        <v>176.32</v>
      </c>
      <c r="U315" s="6" t="str">
        <f>_xlfn.XLOOKUP(Tablo2[[#This Row],[Tenure]],$W$23:$W$26,$X$23:$X$26,"",-1)</f>
        <v>7-12 Months</v>
      </c>
      <c r="V315" s="1" t="str">
        <f>_xlfn.XLOOKUP(Tablo2[[#This Row],[CashbackAmount]],$W$31:$W$33,$X$31:$X$33,"",-1)</f>
        <v>Medium</v>
      </c>
    </row>
    <row r="316" spans="1:22" x14ac:dyDescent="0.3">
      <c r="A316" s="5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63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6">
        <v>198.24</v>
      </c>
      <c r="U316" s="6" t="str">
        <f>_xlfn.XLOOKUP(Tablo2[[#This Row],[Tenure]],$W$23:$W$26,$X$23:$X$26,"",-1)</f>
        <v>0-6 Months</v>
      </c>
      <c r="V316" s="1" t="str">
        <f>_xlfn.XLOOKUP(Tablo2[[#This Row],[CashbackAmount]],$W$31:$W$33,$X$31:$X$33,"",-1)</f>
        <v>Medium</v>
      </c>
    </row>
    <row r="317" spans="1:22" x14ac:dyDescent="0.3">
      <c r="A317" s="5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6">
        <v>199.5</v>
      </c>
      <c r="U317" s="6" t="str">
        <f>_xlfn.XLOOKUP(Tablo2[[#This Row],[Tenure]],$W$23:$W$26,$X$23:$X$26,"",-1)</f>
        <v>0-6 Months</v>
      </c>
      <c r="V317" s="1" t="str">
        <f>_xlfn.XLOOKUP(Tablo2[[#This Row],[CashbackAmount]],$W$31:$W$33,$X$31:$X$33,"",-1)</f>
        <v>Medium</v>
      </c>
    </row>
    <row r="318" spans="1:22" x14ac:dyDescent="0.3">
      <c r="A318" s="5">
        <v>50317</v>
      </c>
      <c r="B318" s="1">
        <v>0</v>
      </c>
      <c r="C318" s="1">
        <v>9</v>
      </c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63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6">
        <v>120.93</v>
      </c>
      <c r="U318" s="6" t="str">
        <f>_xlfn.XLOOKUP(Tablo2[[#This Row],[Tenure]],$W$23:$W$26,$X$23:$X$26,"",-1)</f>
        <v>7-12 Months</v>
      </c>
      <c r="V318" s="1" t="str">
        <f>_xlfn.XLOOKUP(Tablo2[[#This Row],[CashbackAmount]],$W$31:$W$33,$X$31:$X$33,"",-1)</f>
        <v>Low</v>
      </c>
    </row>
    <row r="319" spans="1:22" x14ac:dyDescent="0.3">
      <c r="A319" s="5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6">
        <v>199.8</v>
      </c>
      <c r="U319" s="6" t="str">
        <f>_xlfn.XLOOKUP(Tablo2[[#This Row],[Tenure]],$W$23:$W$26,$X$23:$X$26,"",-1)</f>
        <v>7-12 Months</v>
      </c>
      <c r="V319" s="1" t="str">
        <f>_xlfn.XLOOKUP(Tablo2[[#This Row],[CashbackAmount]],$W$31:$W$33,$X$31:$X$33,"",-1)</f>
        <v>Medium</v>
      </c>
    </row>
    <row r="320" spans="1:22" x14ac:dyDescent="0.3">
      <c r="A320" s="5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60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6">
        <v>138.94</v>
      </c>
      <c r="U320" s="6" t="str">
        <f>_xlfn.XLOOKUP(Tablo2[[#This Row],[Tenure]],$W$23:$W$26,$X$23:$X$26,"",-1)</f>
        <v>0-6 Months</v>
      </c>
      <c r="V320" s="1" t="str">
        <f>_xlfn.XLOOKUP(Tablo2[[#This Row],[CashbackAmount]],$W$31:$W$33,$X$31:$X$33,"",-1)</f>
        <v>Low</v>
      </c>
    </row>
    <row r="321" spans="1:22" x14ac:dyDescent="0.3">
      <c r="A321" s="5">
        <v>50320</v>
      </c>
      <c r="B321" s="1">
        <v>0</v>
      </c>
      <c r="C321" s="1">
        <v>21</v>
      </c>
      <c r="D321" s="1" t="s">
        <v>62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63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6">
        <v>140.51</v>
      </c>
      <c r="U321" s="6" t="str">
        <f>_xlfn.XLOOKUP(Tablo2[[#This Row],[Tenure]],$W$23:$W$26,$X$23:$X$26,"",-1)</f>
        <v>13-24 Months</v>
      </c>
      <c r="V321" s="1" t="str">
        <f>_xlfn.XLOOKUP(Tablo2[[#This Row],[CashbackAmount]],$W$31:$W$33,$X$31:$X$33,"",-1)</f>
        <v>Low</v>
      </c>
    </row>
    <row r="322" spans="1:22" x14ac:dyDescent="0.3">
      <c r="A322" s="5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>
        <v>1</v>
      </c>
      <c r="R322" s="1">
        <v>7</v>
      </c>
      <c r="S322" s="1">
        <v>7</v>
      </c>
      <c r="T322" s="6">
        <v>268.35000000000002</v>
      </c>
      <c r="U322" s="6" t="str">
        <f>_xlfn.XLOOKUP(Tablo2[[#This Row],[Tenure]],$W$23:$W$26,$X$23:$X$26,"",-1)</f>
        <v>24+ Months</v>
      </c>
      <c r="V322" s="1" t="str">
        <f>_xlfn.XLOOKUP(Tablo2[[#This Row],[CashbackAmount]],$W$31:$W$33,$X$31:$X$33,"",-1)</f>
        <v>High</v>
      </c>
    </row>
    <row r="323" spans="1:22" x14ac:dyDescent="0.3">
      <c r="A323" s="5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6">
        <v>162.30000000000001</v>
      </c>
      <c r="U323" s="6" t="str">
        <f>_xlfn.XLOOKUP(Tablo2[[#This Row],[Tenure]],$W$23:$W$26,$X$23:$X$26,"",-1)</f>
        <v>13-24 Months</v>
      </c>
      <c r="V323" s="1" t="str">
        <f>_xlfn.XLOOKUP(Tablo2[[#This Row],[CashbackAmount]],$W$31:$W$33,$X$31:$X$33,"",-1)</f>
        <v>Medium</v>
      </c>
    </row>
    <row r="324" spans="1:22" x14ac:dyDescent="0.3">
      <c r="A324" s="5">
        <v>50323</v>
      </c>
      <c r="B324" s="1">
        <v>0</v>
      </c>
      <c r="C324" s="1">
        <v>8</v>
      </c>
      <c r="D324" s="1" t="s">
        <v>62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63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6">
        <v>147.16999999999999</v>
      </c>
      <c r="U324" s="6" t="str">
        <f>_xlfn.XLOOKUP(Tablo2[[#This Row],[Tenure]],$W$23:$W$26,$X$23:$X$26,"",-1)</f>
        <v>7-12 Months</v>
      </c>
      <c r="V324" s="1" t="str">
        <f>_xlfn.XLOOKUP(Tablo2[[#This Row],[CashbackAmount]],$W$31:$W$33,$X$31:$X$33,"",-1)</f>
        <v>Low</v>
      </c>
    </row>
    <row r="325" spans="1:22" x14ac:dyDescent="0.3">
      <c r="A325" s="5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>
        <v>2</v>
      </c>
      <c r="S325" s="1">
        <v>13</v>
      </c>
      <c r="T325" s="6">
        <v>232.37</v>
      </c>
      <c r="U325" s="6" t="str">
        <f>_xlfn.XLOOKUP(Tablo2[[#This Row],[Tenure]],$W$23:$W$26,$X$23:$X$26,"",-1)</f>
        <v>13-24 Months</v>
      </c>
      <c r="V325" s="1" t="str">
        <f>_xlfn.XLOOKUP(Tablo2[[#This Row],[CashbackAmount]],$W$31:$W$33,$X$31:$X$33,"",-1)</f>
        <v>Medium</v>
      </c>
    </row>
    <row r="326" spans="1:22" x14ac:dyDescent="0.3">
      <c r="A326" s="5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63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6">
        <v>137.55000000000001</v>
      </c>
      <c r="U326" s="6" t="str">
        <f>_xlfn.XLOOKUP(Tablo2[[#This Row],[Tenure]],$W$23:$W$26,$X$23:$X$26,"",-1)</f>
        <v>7-12 Months</v>
      </c>
      <c r="V326" s="1" t="str">
        <f>_xlfn.XLOOKUP(Tablo2[[#This Row],[CashbackAmount]],$W$31:$W$33,$X$31:$X$33,"",-1)</f>
        <v>Low</v>
      </c>
    </row>
    <row r="327" spans="1:22" x14ac:dyDescent="0.3">
      <c r="A327" s="5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6">
        <v>165.82</v>
      </c>
      <c r="U327" s="6" t="str">
        <f>_xlfn.XLOOKUP(Tablo2[[#This Row],[Tenure]],$W$23:$W$26,$X$23:$X$26,"",-1)</f>
        <v>0-6 Months</v>
      </c>
      <c r="V327" s="1" t="str">
        <f>_xlfn.XLOOKUP(Tablo2[[#This Row],[CashbackAmount]],$W$31:$W$33,$X$31:$X$33,"",-1)</f>
        <v>Medium</v>
      </c>
    </row>
    <row r="328" spans="1:22" x14ac:dyDescent="0.3">
      <c r="A328" s="5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63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6">
        <v>174.06</v>
      </c>
      <c r="U328" s="6" t="str">
        <f>_xlfn.XLOOKUP(Tablo2[[#This Row],[Tenure]],$W$23:$W$26,$X$23:$X$26,"",-1)</f>
        <v>13-24 Months</v>
      </c>
      <c r="V328" s="1" t="str">
        <f>_xlfn.XLOOKUP(Tablo2[[#This Row],[CashbackAmount]],$W$31:$W$33,$X$31:$X$33,"",-1)</f>
        <v>Medium</v>
      </c>
    </row>
    <row r="329" spans="1:22" x14ac:dyDescent="0.3">
      <c r="A329" s="5">
        <v>50328</v>
      </c>
      <c r="B329" s="1">
        <v>0</v>
      </c>
      <c r="C329" s="1">
        <v>18</v>
      </c>
      <c r="D329" s="1" t="s">
        <v>62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63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6">
        <v>148.05000000000001</v>
      </c>
      <c r="U329" s="6" t="str">
        <f>_xlfn.XLOOKUP(Tablo2[[#This Row],[Tenure]],$W$23:$W$26,$X$23:$X$26,"",-1)</f>
        <v>13-24 Months</v>
      </c>
      <c r="V329" s="1" t="str">
        <f>_xlfn.XLOOKUP(Tablo2[[#This Row],[CashbackAmount]],$W$31:$W$33,$X$31:$X$33,"",-1)</f>
        <v>Low</v>
      </c>
    </row>
    <row r="330" spans="1:22" x14ac:dyDescent="0.3">
      <c r="A330" s="5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>
        <v>3</v>
      </c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6">
        <v>127.41</v>
      </c>
      <c r="U330" s="6" t="str">
        <f>_xlfn.XLOOKUP(Tablo2[[#This Row],[Tenure]],$W$23:$W$26,$X$23:$X$26,"",-1)</f>
        <v>0-6 Months</v>
      </c>
      <c r="V330" s="1" t="str">
        <f>_xlfn.XLOOKUP(Tablo2[[#This Row],[CashbackAmount]],$W$31:$W$33,$X$31:$X$33,"",-1)</f>
        <v>Low</v>
      </c>
    </row>
    <row r="331" spans="1:22" x14ac:dyDescent="0.3">
      <c r="A331" s="5">
        <v>50330</v>
      </c>
      <c r="B331" s="1">
        <v>0</v>
      </c>
      <c r="C331" s="1">
        <v>2</v>
      </c>
      <c r="D331" s="1" t="s">
        <v>62</v>
      </c>
      <c r="E331" s="1">
        <v>1</v>
      </c>
      <c r="F331" s="1">
        <v>25</v>
      </c>
      <c r="G331" s="1" t="s">
        <v>60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6">
        <v>142.62</v>
      </c>
      <c r="U331" s="6" t="str">
        <f>_xlfn.XLOOKUP(Tablo2[[#This Row],[Tenure]],$W$23:$W$26,$X$23:$X$26,"",-1)</f>
        <v>0-6 Months</v>
      </c>
      <c r="V331" s="1" t="str">
        <f>_xlfn.XLOOKUP(Tablo2[[#This Row],[CashbackAmount]],$W$31:$W$33,$X$31:$X$33,"",-1)</f>
        <v>Low</v>
      </c>
    </row>
    <row r="332" spans="1:22" x14ac:dyDescent="0.3">
      <c r="A332" s="5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>
        <v>1</v>
      </c>
      <c r="R332" s="1">
        <v>1</v>
      </c>
      <c r="S332" s="1">
        <v>5</v>
      </c>
      <c r="T332" s="6">
        <v>261.83999999999997</v>
      </c>
      <c r="U332" s="6" t="str">
        <f>_xlfn.XLOOKUP(Tablo2[[#This Row],[Tenure]],$W$23:$W$26,$X$23:$X$26,"",-1)</f>
        <v>0-6 Months</v>
      </c>
      <c r="V332" s="1" t="str">
        <f>_xlfn.XLOOKUP(Tablo2[[#This Row],[CashbackAmount]],$W$31:$W$33,$X$31:$X$33,"",-1)</f>
        <v>High</v>
      </c>
    </row>
    <row r="333" spans="1:22" x14ac:dyDescent="0.3">
      <c r="A333" s="5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>
        <v>3</v>
      </c>
      <c r="T333" s="6">
        <v>215.57</v>
      </c>
      <c r="U333" s="6" t="str">
        <f>_xlfn.XLOOKUP(Tablo2[[#This Row],[Tenure]],$W$23:$W$26,$X$23:$X$26,"",-1)</f>
        <v>0-6 Months</v>
      </c>
      <c r="V333" s="1" t="str">
        <f>_xlfn.XLOOKUP(Tablo2[[#This Row],[CashbackAmount]],$W$31:$W$33,$X$31:$X$33,"",-1)</f>
        <v>Medium</v>
      </c>
    </row>
    <row r="334" spans="1:22" x14ac:dyDescent="0.3">
      <c r="A334" s="5">
        <v>50333</v>
      </c>
      <c r="B334" s="1">
        <v>1</v>
      </c>
      <c r="C334" s="1">
        <v>9</v>
      </c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6">
        <v>118.78</v>
      </c>
      <c r="U334" s="6" t="str">
        <f>_xlfn.XLOOKUP(Tablo2[[#This Row],[Tenure]],$W$23:$W$26,$X$23:$X$26,"",-1)</f>
        <v>7-12 Months</v>
      </c>
      <c r="V334" s="1" t="str">
        <f>_xlfn.XLOOKUP(Tablo2[[#This Row],[CashbackAmount]],$W$31:$W$33,$X$31:$X$33,"",-1)</f>
        <v>Low</v>
      </c>
    </row>
    <row r="335" spans="1:22" x14ac:dyDescent="0.3">
      <c r="A335" s="5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>
        <v>3</v>
      </c>
      <c r="T335" s="6">
        <v>209.32</v>
      </c>
      <c r="U335" s="6" t="str">
        <f>_xlfn.XLOOKUP(Tablo2[[#This Row],[Tenure]],$W$23:$W$26,$X$23:$X$26,"",-1)</f>
        <v>13-24 Months</v>
      </c>
      <c r="V335" s="1" t="str">
        <f>_xlfn.XLOOKUP(Tablo2[[#This Row],[CashbackAmount]],$W$31:$W$33,$X$31:$X$33,"",-1)</f>
        <v>Medium</v>
      </c>
    </row>
    <row r="336" spans="1:22" x14ac:dyDescent="0.3">
      <c r="A336" s="5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6">
        <v>168.11</v>
      </c>
      <c r="U336" s="6" t="str">
        <f>_xlfn.XLOOKUP(Tablo2[[#This Row],[Tenure]],$W$23:$W$26,$X$23:$X$26,"",-1)</f>
        <v>13-24 Months</v>
      </c>
      <c r="V336" s="1" t="str">
        <f>_xlfn.XLOOKUP(Tablo2[[#This Row],[CashbackAmount]],$W$31:$W$33,$X$31:$X$33,"",-1)</f>
        <v>Medium</v>
      </c>
    </row>
    <row r="337" spans="1:22" x14ac:dyDescent="0.3">
      <c r="A337" s="5">
        <v>50336</v>
      </c>
      <c r="B337" s="1">
        <v>0</v>
      </c>
      <c r="C337" s="1">
        <v>0</v>
      </c>
      <c r="D337" s="1" t="s">
        <v>62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6">
        <v>143.06</v>
      </c>
      <c r="U337" s="6" t="str">
        <f>_xlfn.XLOOKUP(Tablo2[[#This Row],[Tenure]],$W$23:$W$26,$X$23:$X$26,"",-1)</f>
        <v>0-6 Months</v>
      </c>
      <c r="V337" s="1" t="str">
        <f>_xlfn.XLOOKUP(Tablo2[[#This Row],[CashbackAmount]],$W$31:$W$33,$X$31:$X$33,"",-1)</f>
        <v>Low</v>
      </c>
    </row>
    <row r="338" spans="1:22" x14ac:dyDescent="0.3">
      <c r="A338" s="5">
        <v>50337</v>
      </c>
      <c r="B338" s="1">
        <v>0</v>
      </c>
      <c r="C338" s="1">
        <v>8</v>
      </c>
      <c r="D338" s="1" t="s">
        <v>62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6">
        <v>148.59</v>
      </c>
      <c r="U338" s="6" t="str">
        <f>_xlfn.XLOOKUP(Tablo2[[#This Row],[Tenure]],$W$23:$W$26,$X$23:$X$26,"",-1)</f>
        <v>7-12 Months</v>
      </c>
      <c r="V338" s="1" t="str">
        <f>_xlfn.XLOOKUP(Tablo2[[#This Row],[CashbackAmount]],$W$31:$W$33,$X$31:$X$33,"",-1)</f>
        <v>Low</v>
      </c>
    </row>
    <row r="339" spans="1:22" x14ac:dyDescent="0.3">
      <c r="A339" s="5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6">
        <v>153.37</v>
      </c>
      <c r="U339" s="6" t="str">
        <f>_xlfn.XLOOKUP(Tablo2[[#This Row],[Tenure]],$W$23:$W$26,$X$23:$X$26,"",-1)</f>
        <v>7-12 Months</v>
      </c>
      <c r="V339" s="1" t="str">
        <f>_xlfn.XLOOKUP(Tablo2[[#This Row],[CashbackAmount]],$W$31:$W$33,$X$31:$X$33,"",-1)</f>
        <v>Medium</v>
      </c>
    </row>
    <row r="340" spans="1:22" x14ac:dyDescent="0.3">
      <c r="A340" s="5">
        <v>50339</v>
      </c>
      <c r="B340" s="1">
        <v>1</v>
      </c>
      <c r="C340" s="1">
        <v>0</v>
      </c>
      <c r="D340" s="1" t="s">
        <v>62</v>
      </c>
      <c r="E340" s="1">
        <v>1</v>
      </c>
      <c r="F340" s="1">
        <v>14</v>
      </c>
      <c r="G340" s="1" t="s">
        <v>60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6">
        <v>123.4</v>
      </c>
      <c r="U340" s="6" t="str">
        <f>_xlfn.XLOOKUP(Tablo2[[#This Row],[Tenure]],$W$23:$W$26,$X$23:$X$26,"",-1)</f>
        <v>0-6 Months</v>
      </c>
      <c r="V340" s="1" t="str">
        <f>_xlfn.XLOOKUP(Tablo2[[#This Row],[CashbackAmount]],$W$31:$W$33,$X$31:$X$33,"",-1)</f>
        <v>Low</v>
      </c>
    </row>
    <row r="341" spans="1:22" x14ac:dyDescent="0.3">
      <c r="A341" s="5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60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6">
        <v>174.91</v>
      </c>
      <c r="U341" s="6" t="str">
        <f>_xlfn.XLOOKUP(Tablo2[[#This Row],[Tenure]],$W$23:$W$26,$X$23:$X$26,"",-1)</f>
        <v>7-12 Months</v>
      </c>
      <c r="V341" s="1" t="str">
        <f>_xlfn.XLOOKUP(Tablo2[[#This Row],[CashbackAmount]],$W$31:$W$33,$X$31:$X$33,"",-1)</f>
        <v>Medium</v>
      </c>
    </row>
    <row r="342" spans="1:22" x14ac:dyDescent="0.3">
      <c r="A342" s="5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63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6">
        <v>205.27</v>
      </c>
      <c r="U342" s="6" t="str">
        <f>_xlfn.XLOOKUP(Tablo2[[#This Row],[Tenure]],$W$23:$W$26,$X$23:$X$26,"",-1)</f>
        <v>13-24 Months</v>
      </c>
      <c r="V342" s="1" t="str">
        <f>_xlfn.XLOOKUP(Tablo2[[#This Row],[CashbackAmount]],$W$31:$W$33,$X$31:$X$33,"",-1)</f>
        <v>Medium</v>
      </c>
    </row>
    <row r="343" spans="1:22" x14ac:dyDescent="0.3">
      <c r="A343" s="5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63</v>
      </c>
      <c r="N343" s="1">
        <v>8</v>
      </c>
      <c r="O343" s="1">
        <v>0</v>
      </c>
      <c r="P343" s="1">
        <v>16</v>
      </c>
      <c r="Q343" s="1">
        <v>1</v>
      </c>
      <c r="R343" s="1">
        <v>11</v>
      </c>
      <c r="S343" s="1">
        <v>8</v>
      </c>
      <c r="T343" s="6">
        <v>265.95</v>
      </c>
      <c r="U343" s="6" t="str">
        <f>_xlfn.XLOOKUP(Tablo2[[#This Row],[Tenure]],$W$23:$W$26,$X$23:$X$26,"",-1)</f>
        <v>13-24 Months</v>
      </c>
      <c r="V343" s="1" t="str">
        <f>_xlfn.XLOOKUP(Tablo2[[#This Row],[CashbackAmount]],$W$31:$W$33,$X$31:$X$33,"",-1)</f>
        <v>High</v>
      </c>
    </row>
    <row r="344" spans="1:22" x14ac:dyDescent="0.3">
      <c r="A344" s="5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6">
        <v>188.34</v>
      </c>
      <c r="U344" s="6" t="str">
        <f>_xlfn.XLOOKUP(Tablo2[[#This Row],[Tenure]],$W$23:$W$26,$X$23:$X$26,"",-1)</f>
        <v>7-12 Months</v>
      </c>
      <c r="V344" s="1" t="str">
        <f>_xlfn.XLOOKUP(Tablo2[[#This Row],[CashbackAmount]],$W$31:$W$33,$X$31:$X$33,"",-1)</f>
        <v>Medium</v>
      </c>
    </row>
    <row r="345" spans="1:22" x14ac:dyDescent="0.3">
      <c r="A345" s="5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60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6">
        <v>155.77000000000001</v>
      </c>
      <c r="U345" s="6" t="str">
        <f>_xlfn.XLOOKUP(Tablo2[[#This Row],[Tenure]],$W$23:$W$26,$X$23:$X$26,"",-1)</f>
        <v>24+ Months</v>
      </c>
      <c r="V345" s="1" t="str">
        <f>_xlfn.XLOOKUP(Tablo2[[#This Row],[CashbackAmount]],$W$31:$W$33,$X$31:$X$33,"",-1)</f>
        <v>Medium</v>
      </c>
    </row>
    <row r="346" spans="1:22" x14ac:dyDescent="0.3">
      <c r="A346" s="5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63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6">
        <v>147.07</v>
      </c>
      <c r="U346" s="6" t="str">
        <f>_xlfn.XLOOKUP(Tablo2[[#This Row],[Tenure]],$W$23:$W$26,$X$23:$X$26,"",-1)</f>
        <v>0-6 Months</v>
      </c>
      <c r="V346" s="1" t="str">
        <f>_xlfn.XLOOKUP(Tablo2[[#This Row],[CashbackAmount]],$W$31:$W$33,$X$31:$X$33,"",-1)</f>
        <v>Low</v>
      </c>
    </row>
    <row r="347" spans="1:22" x14ac:dyDescent="0.3">
      <c r="A347" s="5">
        <v>50346</v>
      </c>
      <c r="B347" s="1">
        <v>0</v>
      </c>
      <c r="C347" s="1">
        <v>0</v>
      </c>
      <c r="D347" s="1" t="s">
        <v>11</v>
      </c>
      <c r="E347" s="1">
        <v>3</v>
      </c>
      <c r="F347" s="1">
        <v>14</v>
      </c>
      <c r="G347" s="1" t="s">
        <v>61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63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6">
        <v>124</v>
      </c>
      <c r="U347" s="6" t="str">
        <f>_xlfn.XLOOKUP(Tablo2[[#This Row],[Tenure]],$W$23:$W$26,$X$23:$X$26,"",-1)</f>
        <v>0-6 Months</v>
      </c>
      <c r="V347" s="1" t="str">
        <f>_xlfn.XLOOKUP(Tablo2[[#This Row],[CashbackAmount]],$W$31:$W$33,$X$31:$X$33,"",-1)</f>
        <v>Low</v>
      </c>
    </row>
    <row r="348" spans="1:22" x14ac:dyDescent="0.3">
      <c r="A348" s="5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63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6">
        <v>198.24</v>
      </c>
      <c r="U348" s="6" t="str">
        <f>_xlfn.XLOOKUP(Tablo2[[#This Row],[Tenure]],$W$23:$W$26,$X$23:$X$26,"",-1)</f>
        <v>7-12 Months</v>
      </c>
      <c r="V348" s="1" t="str">
        <f>_xlfn.XLOOKUP(Tablo2[[#This Row],[CashbackAmount]],$W$31:$W$33,$X$31:$X$33,"",-1)</f>
        <v>Medium</v>
      </c>
    </row>
    <row r="349" spans="1:22" x14ac:dyDescent="0.3">
      <c r="A349" s="5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63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6">
        <v>164.47</v>
      </c>
      <c r="U349" s="6" t="str">
        <f>_xlfn.XLOOKUP(Tablo2[[#This Row],[Tenure]],$W$23:$W$26,$X$23:$X$26,"",-1)</f>
        <v>7-12 Months</v>
      </c>
      <c r="V349" s="1" t="str">
        <f>_xlfn.XLOOKUP(Tablo2[[#This Row],[CashbackAmount]],$W$31:$W$33,$X$31:$X$33,"",-1)</f>
        <v>Medium</v>
      </c>
    </row>
    <row r="350" spans="1:22" x14ac:dyDescent="0.3">
      <c r="A350" s="5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>
        <v>15</v>
      </c>
      <c r="Q350" s="1">
        <v>0</v>
      </c>
      <c r="R350" s="1">
        <v>1</v>
      </c>
      <c r="S350" s="1">
        <v>9</v>
      </c>
      <c r="T350" s="6">
        <v>295.02</v>
      </c>
      <c r="U350" s="6" t="str">
        <f>_xlfn.XLOOKUP(Tablo2[[#This Row],[Tenure]],$W$23:$W$26,$X$23:$X$26,"",-1)</f>
        <v>13-24 Months</v>
      </c>
      <c r="V350" s="1" t="str">
        <f>_xlfn.XLOOKUP(Tablo2[[#This Row],[CashbackAmount]],$W$31:$W$33,$X$31:$X$33,"",-1)</f>
        <v>High</v>
      </c>
    </row>
    <row r="351" spans="1:22" x14ac:dyDescent="0.3">
      <c r="A351" s="5">
        <v>50350</v>
      </c>
      <c r="B351" s="1">
        <v>0</v>
      </c>
      <c r="C351" s="1">
        <v>0</v>
      </c>
      <c r="D351" s="1" t="s">
        <v>62</v>
      </c>
      <c r="E351" s="1">
        <v>1</v>
      </c>
      <c r="F351" s="1">
        <v>29</v>
      </c>
      <c r="G351" s="1" t="s">
        <v>61</v>
      </c>
      <c r="H351" s="1" t="s">
        <v>4</v>
      </c>
      <c r="I351" s="1">
        <v>3</v>
      </c>
      <c r="J351" s="1">
        <v>2</v>
      </c>
      <c r="K351" s="1" t="s">
        <v>10</v>
      </c>
      <c r="L351" s="1">
        <v>2</v>
      </c>
      <c r="M351" s="1" t="s">
        <v>63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6">
        <v>127.25</v>
      </c>
      <c r="U351" s="6" t="str">
        <f>_xlfn.XLOOKUP(Tablo2[[#This Row],[Tenure]],$W$23:$W$26,$X$23:$X$26,"",-1)</f>
        <v>0-6 Months</v>
      </c>
      <c r="V351" s="1" t="str">
        <f>_xlfn.XLOOKUP(Tablo2[[#This Row],[CashbackAmount]],$W$31:$W$33,$X$31:$X$33,"",-1)</f>
        <v>Low</v>
      </c>
    </row>
    <row r="352" spans="1:22" x14ac:dyDescent="0.3">
      <c r="A352" s="5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63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6">
        <v>162.72</v>
      </c>
      <c r="U352" s="6" t="str">
        <f>_xlfn.XLOOKUP(Tablo2[[#This Row],[Tenure]],$W$23:$W$26,$X$23:$X$26,"",-1)</f>
        <v>0-6 Months</v>
      </c>
      <c r="V352" s="1" t="str">
        <f>_xlfn.XLOOKUP(Tablo2[[#This Row],[CashbackAmount]],$W$31:$W$33,$X$31:$X$33,"",-1)</f>
        <v>Medium</v>
      </c>
    </row>
    <row r="353" spans="1:22" x14ac:dyDescent="0.3">
      <c r="A353" s="5">
        <v>50352</v>
      </c>
      <c r="B353" s="1">
        <v>0</v>
      </c>
      <c r="C353" s="1">
        <v>9</v>
      </c>
      <c r="D353" s="1" t="s">
        <v>62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63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6">
        <v>121.27000000000001</v>
      </c>
      <c r="U353" s="6" t="str">
        <f>_xlfn.XLOOKUP(Tablo2[[#This Row],[Tenure]],$W$23:$W$26,$X$23:$X$26,"",-1)</f>
        <v>7-12 Months</v>
      </c>
      <c r="V353" s="1" t="str">
        <f>_xlfn.XLOOKUP(Tablo2[[#This Row],[CashbackAmount]],$W$31:$W$33,$X$31:$X$33,"",-1)</f>
        <v>Low</v>
      </c>
    </row>
    <row r="354" spans="1:22" x14ac:dyDescent="0.3">
      <c r="A354" s="5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63</v>
      </c>
      <c r="N354" s="1">
        <v>2</v>
      </c>
      <c r="O354" s="1">
        <v>0</v>
      </c>
      <c r="P354" s="1">
        <v>11</v>
      </c>
      <c r="Q354" s="1">
        <v>1</v>
      </c>
      <c r="R354" s="1">
        <v>10</v>
      </c>
      <c r="S354" s="1">
        <v>7</v>
      </c>
      <c r="T354" s="6">
        <v>282</v>
      </c>
      <c r="U354" s="6" t="str">
        <f>_xlfn.XLOOKUP(Tablo2[[#This Row],[Tenure]],$W$23:$W$26,$X$23:$X$26,"",-1)</f>
        <v>13-24 Months</v>
      </c>
      <c r="V354" s="1" t="str">
        <f>_xlfn.XLOOKUP(Tablo2[[#This Row],[CashbackAmount]],$W$31:$W$33,$X$31:$X$33,"",-1)</f>
        <v>High</v>
      </c>
    </row>
    <row r="355" spans="1:22" x14ac:dyDescent="0.3">
      <c r="A355" s="5">
        <v>50354</v>
      </c>
      <c r="B355" s="1">
        <v>0</v>
      </c>
      <c r="C355" s="1">
        <v>9</v>
      </c>
      <c r="D355" s="1" t="s">
        <v>62</v>
      </c>
      <c r="E355" s="1">
        <v>3</v>
      </c>
      <c r="F355" s="1">
        <v>19</v>
      </c>
      <c r="G355" s="1" t="s">
        <v>61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63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6">
        <v>120.96000000000001</v>
      </c>
      <c r="U355" s="6" t="str">
        <f>_xlfn.XLOOKUP(Tablo2[[#This Row],[Tenure]],$W$23:$W$26,$X$23:$X$26,"",-1)</f>
        <v>7-12 Months</v>
      </c>
      <c r="V355" s="1" t="str">
        <f>_xlfn.XLOOKUP(Tablo2[[#This Row],[CashbackAmount]],$W$31:$W$33,$X$31:$X$33,"",-1)</f>
        <v>Low</v>
      </c>
    </row>
    <row r="356" spans="1:22" x14ac:dyDescent="0.3">
      <c r="A356" s="5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>
        <v>3</v>
      </c>
      <c r="J356" s="1">
        <v>3</v>
      </c>
      <c r="K356" s="1" t="s">
        <v>10</v>
      </c>
      <c r="L356" s="1">
        <v>3</v>
      </c>
      <c r="M356" s="1" t="s">
        <v>63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6">
        <v>128.86000000000001</v>
      </c>
      <c r="U356" s="6" t="str">
        <f>_xlfn.XLOOKUP(Tablo2[[#This Row],[Tenure]],$W$23:$W$26,$X$23:$X$26,"",-1)</f>
        <v>0-6 Months</v>
      </c>
      <c r="V356" s="1" t="str">
        <f>_xlfn.XLOOKUP(Tablo2[[#This Row],[CashbackAmount]],$W$31:$W$33,$X$31:$X$33,"",-1)</f>
        <v>Low</v>
      </c>
    </row>
    <row r="357" spans="1:22" x14ac:dyDescent="0.3">
      <c r="A357" s="5">
        <v>50356</v>
      </c>
      <c r="B357" s="1">
        <v>1</v>
      </c>
      <c r="C357" s="1">
        <v>9</v>
      </c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63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6">
        <v>120.33000000000001</v>
      </c>
      <c r="U357" s="6" t="str">
        <f>_xlfn.XLOOKUP(Tablo2[[#This Row],[Tenure]],$W$23:$W$26,$X$23:$X$26,"",-1)</f>
        <v>7-12 Months</v>
      </c>
      <c r="V357" s="1" t="str">
        <f>_xlfn.XLOOKUP(Tablo2[[#This Row],[CashbackAmount]],$W$31:$W$33,$X$31:$X$33,"",-1)</f>
        <v>Low</v>
      </c>
    </row>
    <row r="358" spans="1:22" x14ac:dyDescent="0.3">
      <c r="A358" s="5">
        <v>50357</v>
      </c>
      <c r="B358" s="1">
        <v>0</v>
      </c>
      <c r="C358" s="1">
        <v>7</v>
      </c>
      <c r="D358" s="1" t="s">
        <v>62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63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6">
        <v>136.22</v>
      </c>
      <c r="U358" s="6" t="str">
        <f>_xlfn.XLOOKUP(Tablo2[[#This Row],[Tenure]],$W$23:$W$26,$X$23:$X$26,"",-1)</f>
        <v>7-12 Months</v>
      </c>
      <c r="V358" s="1" t="str">
        <f>_xlfn.XLOOKUP(Tablo2[[#This Row],[CashbackAmount]],$W$31:$W$33,$X$31:$X$33,"",-1)</f>
        <v>Low</v>
      </c>
    </row>
    <row r="359" spans="1:22" x14ac:dyDescent="0.3">
      <c r="A359" s="5">
        <v>50358</v>
      </c>
      <c r="B359" s="1">
        <v>1</v>
      </c>
      <c r="C359" s="1">
        <v>0</v>
      </c>
      <c r="D359" s="1" t="s">
        <v>62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6">
        <v>142.33000000000001</v>
      </c>
      <c r="U359" s="6" t="str">
        <f>_xlfn.XLOOKUP(Tablo2[[#This Row],[Tenure]],$W$23:$W$26,$X$23:$X$26,"",-1)</f>
        <v>0-6 Months</v>
      </c>
      <c r="V359" s="1" t="str">
        <f>_xlfn.XLOOKUP(Tablo2[[#This Row],[CashbackAmount]],$W$31:$W$33,$X$31:$X$33,"",-1)</f>
        <v>Low</v>
      </c>
    </row>
    <row r="360" spans="1:22" x14ac:dyDescent="0.3">
      <c r="A360" s="5">
        <v>50359</v>
      </c>
      <c r="B360" s="1">
        <v>0</v>
      </c>
      <c r="C360" s="1">
        <v>8</v>
      </c>
      <c r="D360" s="1" t="s">
        <v>62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6">
        <v>136.81</v>
      </c>
      <c r="U360" s="6" t="str">
        <f>_xlfn.XLOOKUP(Tablo2[[#This Row],[Tenure]],$W$23:$W$26,$X$23:$X$26,"",-1)</f>
        <v>7-12 Months</v>
      </c>
      <c r="V360" s="1" t="str">
        <f>_xlfn.XLOOKUP(Tablo2[[#This Row],[CashbackAmount]],$W$31:$W$33,$X$31:$X$33,"",-1)</f>
        <v>Low</v>
      </c>
    </row>
    <row r="361" spans="1:22" x14ac:dyDescent="0.3">
      <c r="A361" s="5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6">
        <v>154.6</v>
      </c>
      <c r="U361" s="6" t="str">
        <f>_xlfn.XLOOKUP(Tablo2[[#This Row],[Tenure]],$W$23:$W$26,$X$23:$X$26,"",-1)</f>
        <v>0-6 Months</v>
      </c>
      <c r="V361" s="1" t="str">
        <f>_xlfn.XLOOKUP(Tablo2[[#This Row],[CashbackAmount]],$W$31:$W$33,$X$31:$X$33,"",-1)</f>
        <v>Medium</v>
      </c>
    </row>
    <row r="362" spans="1:22" x14ac:dyDescent="0.3">
      <c r="A362" s="5">
        <v>50361</v>
      </c>
      <c r="B362" s="1">
        <v>0</v>
      </c>
      <c r="C362" s="1">
        <v>9</v>
      </c>
      <c r="D362" s="1" t="s">
        <v>62</v>
      </c>
      <c r="E362" s="1">
        <v>1</v>
      </c>
      <c r="F362" s="1">
        <v>12</v>
      </c>
      <c r="G362" s="1" t="s">
        <v>61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6">
        <v>121.87</v>
      </c>
      <c r="U362" s="6" t="str">
        <f>_xlfn.XLOOKUP(Tablo2[[#This Row],[Tenure]],$W$23:$W$26,$X$23:$X$26,"",-1)</f>
        <v>7-12 Months</v>
      </c>
      <c r="V362" s="1" t="str">
        <f>_xlfn.XLOOKUP(Tablo2[[#This Row],[CashbackAmount]],$W$31:$W$33,$X$31:$X$33,"",-1)</f>
        <v>Low</v>
      </c>
    </row>
    <row r="363" spans="1:22" x14ac:dyDescent="0.3">
      <c r="A363" s="5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63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6">
        <v>196.02</v>
      </c>
      <c r="U363" s="6" t="str">
        <f>_xlfn.XLOOKUP(Tablo2[[#This Row],[Tenure]],$W$23:$W$26,$X$23:$X$26,"",-1)</f>
        <v>7-12 Months</v>
      </c>
      <c r="V363" s="1" t="str">
        <f>_xlfn.XLOOKUP(Tablo2[[#This Row],[CashbackAmount]],$W$31:$W$33,$X$31:$X$33,"",-1)</f>
        <v>Medium</v>
      </c>
    </row>
    <row r="364" spans="1:22" x14ac:dyDescent="0.3">
      <c r="A364" s="5">
        <v>50363</v>
      </c>
      <c r="B364" s="1">
        <v>0</v>
      </c>
      <c r="C364" s="1">
        <v>0</v>
      </c>
      <c r="D364" s="1" t="s">
        <v>62</v>
      </c>
      <c r="E364" s="1">
        <v>1</v>
      </c>
      <c r="F364" s="1">
        <v>6</v>
      </c>
      <c r="G364" s="1" t="s">
        <v>30</v>
      </c>
      <c r="H364" s="1" t="s">
        <v>2</v>
      </c>
      <c r="I364" s="1">
        <v>3</v>
      </c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6">
        <v>128.36000000000001</v>
      </c>
      <c r="U364" s="6" t="str">
        <f>_xlfn.XLOOKUP(Tablo2[[#This Row],[Tenure]],$W$23:$W$26,$X$23:$X$26,"",-1)</f>
        <v>0-6 Months</v>
      </c>
      <c r="V364" s="1" t="str">
        <f>_xlfn.XLOOKUP(Tablo2[[#This Row],[CashbackAmount]],$W$31:$W$33,$X$31:$X$33,"",-1)</f>
        <v>Low</v>
      </c>
    </row>
    <row r="365" spans="1:22" x14ac:dyDescent="0.3">
      <c r="A365" s="5">
        <v>50364</v>
      </c>
      <c r="B365" s="1">
        <v>0</v>
      </c>
      <c r="C365" s="1">
        <v>15</v>
      </c>
      <c r="D365" s="1" t="s">
        <v>62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63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6">
        <v>140.88999999999999</v>
      </c>
      <c r="U365" s="6" t="str">
        <f>_xlfn.XLOOKUP(Tablo2[[#This Row],[Tenure]],$W$23:$W$26,$X$23:$X$26,"",-1)</f>
        <v>13-24 Months</v>
      </c>
      <c r="V365" s="1" t="str">
        <f>_xlfn.XLOOKUP(Tablo2[[#This Row],[CashbackAmount]],$W$31:$W$33,$X$31:$X$33,"",-1)</f>
        <v>Low</v>
      </c>
    </row>
    <row r="366" spans="1:22" x14ac:dyDescent="0.3">
      <c r="A366" s="5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>
        <v>1</v>
      </c>
      <c r="R366" s="1">
        <v>1</v>
      </c>
      <c r="S366" s="1">
        <v>0</v>
      </c>
      <c r="T366" s="6">
        <v>266.27</v>
      </c>
      <c r="U366" s="6" t="str">
        <f>_xlfn.XLOOKUP(Tablo2[[#This Row],[Tenure]],$W$23:$W$26,$X$23:$X$26,"",-1)</f>
        <v>13-24 Months</v>
      </c>
      <c r="V366" s="1" t="str">
        <f>_xlfn.XLOOKUP(Tablo2[[#This Row],[CashbackAmount]],$W$31:$W$33,$X$31:$X$33,"",-1)</f>
        <v>High</v>
      </c>
    </row>
    <row r="367" spans="1:22" x14ac:dyDescent="0.3">
      <c r="A367" s="5">
        <v>50366</v>
      </c>
      <c r="B367" s="1">
        <v>0</v>
      </c>
      <c r="C367" s="1">
        <v>11</v>
      </c>
      <c r="D367" s="1" t="s">
        <v>62</v>
      </c>
      <c r="E367" s="1">
        <v>1</v>
      </c>
      <c r="F367" s="1">
        <v>14</v>
      </c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6">
        <v>126.19</v>
      </c>
      <c r="U367" s="6" t="str">
        <f>_xlfn.XLOOKUP(Tablo2[[#This Row],[Tenure]],$W$23:$W$26,$X$23:$X$26,"",-1)</f>
        <v>7-12 Months</v>
      </c>
      <c r="V367" s="1" t="str">
        <f>_xlfn.XLOOKUP(Tablo2[[#This Row],[CashbackAmount]],$W$31:$W$33,$X$31:$X$33,"",-1)</f>
        <v>Low</v>
      </c>
    </row>
    <row r="368" spans="1:22" x14ac:dyDescent="0.3">
      <c r="A368" s="5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6">
        <v>156.79</v>
      </c>
      <c r="U368" s="6" t="str">
        <f>_xlfn.XLOOKUP(Tablo2[[#This Row],[Tenure]],$W$23:$W$26,$X$23:$X$26,"",-1)</f>
        <v>13-24 Months</v>
      </c>
      <c r="V368" s="1" t="str">
        <f>_xlfn.XLOOKUP(Tablo2[[#This Row],[CashbackAmount]],$W$31:$W$33,$X$31:$X$33,"",-1)</f>
        <v>Medium</v>
      </c>
    </row>
    <row r="369" spans="1:22" x14ac:dyDescent="0.3">
      <c r="A369" s="5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63</v>
      </c>
      <c r="N369" s="1">
        <v>8</v>
      </c>
      <c r="O369" s="1">
        <v>0</v>
      </c>
      <c r="P369" s="1">
        <v>11</v>
      </c>
      <c r="Q369" s="1">
        <v>0</v>
      </c>
      <c r="R369" s="1">
        <v>2</v>
      </c>
      <c r="S369" s="1">
        <v>2</v>
      </c>
      <c r="T369" s="6">
        <v>254.01999999999998</v>
      </c>
      <c r="U369" s="6" t="str">
        <f>_xlfn.XLOOKUP(Tablo2[[#This Row],[Tenure]],$W$23:$W$26,$X$23:$X$26,"",-1)</f>
        <v>13-24 Months</v>
      </c>
      <c r="V369" s="1" t="str">
        <f>_xlfn.XLOOKUP(Tablo2[[#This Row],[CashbackAmount]],$W$31:$W$33,$X$31:$X$33,"",-1)</f>
        <v>High</v>
      </c>
    </row>
    <row r="370" spans="1:22" x14ac:dyDescent="0.3">
      <c r="A370" s="5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6">
        <v>159.85</v>
      </c>
      <c r="U370" s="6" t="str">
        <f>_xlfn.XLOOKUP(Tablo2[[#This Row],[Tenure]],$W$23:$W$26,$X$23:$X$26,"",-1)</f>
        <v>13-24 Months</v>
      </c>
      <c r="V370" s="1" t="str">
        <f>_xlfn.XLOOKUP(Tablo2[[#This Row],[CashbackAmount]],$W$31:$W$33,$X$31:$X$33,"",-1)</f>
        <v>Medium</v>
      </c>
    </row>
    <row r="371" spans="1:22" x14ac:dyDescent="0.3">
      <c r="A371" s="5">
        <v>50370</v>
      </c>
      <c r="B371" s="1">
        <v>0</v>
      </c>
      <c r="C371" s="1">
        <v>7</v>
      </c>
      <c r="D371" s="1" t="s">
        <v>62</v>
      </c>
      <c r="E371" s="1">
        <v>3</v>
      </c>
      <c r="F371" s="1">
        <v>14</v>
      </c>
      <c r="G371" s="1" t="s">
        <v>60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6">
        <v>125.78999999999999</v>
      </c>
      <c r="U371" s="6" t="str">
        <f>_xlfn.XLOOKUP(Tablo2[[#This Row],[Tenure]],$W$23:$W$26,$X$23:$X$26,"",-1)</f>
        <v>7-12 Months</v>
      </c>
      <c r="V371" s="1" t="str">
        <f>_xlfn.XLOOKUP(Tablo2[[#This Row],[CashbackAmount]],$W$31:$W$33,$X$31:$X$33,"",-1)</f>
        <v>Low</v>
      </c>
    </row>
    <row r="372" spans="1:22" x14ac:dyDescent="0.3">
      <c r="A372" s="5">
        <v>50371</v>
      </c>
      <c r="B372" s="1">
        <v>1</v>
      </c>
      <c r="C372" s="1">
        <v>0</v>
      </c>
      <c r="D372" s="1" t="s">
        <v>62</v>
      </c>
      <c r="E372" s="1">
        <v>3</v>
      </c>
      <c r="F372" s="1">
        <v>8</v>
      </c>
      <c r="G372" s="1" t="s">
        <v>29</v>
      </c>
      <c r="H372" s="1" t="s">
        <v>4</v>
      </c>
      <c r="I372" s="1">
        <v>3</v>
      </c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6">
        <v>130.41</v>
      </c>
      <c r="U372" s="6" t="str">
        <f>_xlfn.XLOOKUP(Tablo2[[#This Row],[Tenure]],$W$23:$W$26,$X$23:$X$26,"",-1)</f>
        <v>0-6 Months</v>
      </c>
      <c r="V372" s="1" t="str">
        <f>_xlfn.XLOOKUP(Tablo2[[#This Row],[CashbackAmount]],$W$31:$W$33,$X$31:$X$33,"",-1)</f>
        <v>Low</v>
      </c>
    </row>
    <row r="373" spans="1:22" x14ac:dyDescent="0.3">
      <c r="A373" s="5">
        <v>50372</v>
      </c>
      <c r="B373" s="1">
        <v>0</v>
      </c>
      <c r="C373" s="1">
        <v>0</v>
      </c>
      <c r="D373" s="1" t="s">
        <v>62</v>
      </c>
      <c r="E373" s="1">
        <v>3</v>
      </c>
      <c r="F373" s="1">
        <v>28</v>
      </c>
      <c r="G373" s="1" t="s">
        <v>60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6">
        <v>134.47</v>
      </c>
      <c r="U373" s="6" t="str">
        <f>_xlfn.XLOOKUP(Tablo2[[#This Row],[Tenure]],$W$23:$W$26,$X$23:$X$26,"",-1)</f>
        <v>0-6 Months</v>
      </c>
      <c r="V373" s="1" t="str">
        <f>_xlfn.XLOOKUP(Tablo2[[#This Row],[CashbackAmount]],$W$31:$W$33,$X$31:$X$33,"",-1)</f>
        <v>Low</v>
      </c>
    </row>
    <row r="374" spans="1:22" x14ac:dyDescent="0.3">
      <c r="A374" s="5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63</v>
      </c>
      <c r="N374" s="1">
        <v>5</v>
      </c>
      <c r="O374" s="1">
        <v>1</v>
      </c>
      <c r="P374" s="1">
        <v>15</v>
      </c>
      <c r="Q374" s="1">
        <v>1</v>
      </c>
      <c r="R374" s="1">
        <v>1</v>
      </c>
      <c r="S374" s="1">
        <v>1</v>
      </c>
      <c r="T374" s="6">
        <v>295.13</v>
      </c>
      <c r="U374" s="6" t="str">
        <f>_xlfn.XLOOKUP(Tablo2[[#This Row],[Tenure]],$W$23:$W$26,$X$23:$X$26,"",-1)</f>
        <v>13-24 Months</v>
      </c>
      <c r="V374" s="1" t="str">
        <f>_xlfn.XLOOKUP(Tablo2[[#This Row],[CashbackAmount]],$W$31:$W$33,$X$31:$X$33,"",-1)</f>
        <v>High</v>
      </c>
    </row>
    <row r="375" spans="1:22" x14ac:dyDescent="0.3">
      <c r="A375" s="5">
        <v>50374</v>
      </c>
      <c r="B375" s="1">
        <v>0</v>
      </c>
      <c r="C375" s="1">
        <v>0</v>
      </c>
      <c r="D375" s="1" t="s">
        <v>62</v>
      </c>
      <c r="E375" s="1">
        <v>1</v>
      </c>
      <c r="F375" s="1">
        <v>12</v>
      </c>
      <c r="G375" s="1" t="s">
        <v>61</v>
      </c>
      <c r="H375" s="1" t="s">
        <v>4</v>
      </c>
      <c r="I375" s="1">
        <v>3</v>
      </c>
      <c r="J375" s="1">
        <v>3</v>
      </c>
      <c r="K375" s="1" t="s">
        <v>10</v>
      </c>
      <c r="L375" s="1">
        <v>3</v>
      </c>
      <c r="M375" s="1" t="s">
        <v>63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6">
        <v>127.72999999999999</v>
      </c>
      <c r="U375" s="6" t="str">
        <f>_xlfn.XLOOKUP(Tablo2[[#This Row],[Tenure]],$W$23:$W$26,$X$23:$X$26,"",-1)</f>
        <v>0-6 Months</v>
      </c>
      <c r="V375" s="1" t="str">
        <f>_xlfn.XLOOKUP(Tablo2[[#This Row],[CashbackAmount]],$W$31:$W$33,$X$31:$X$33,"",-1)</f>
        <v>Low</v>
      </c>
    </row>
    <row r="376" spans="1:22" x14ac:dyDescent="0.3">
      <c r="A376" s="5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6">
        <v>171.04</v>
      </c>
      <c r="U376" s="6" t="str">
        <f>_xlfn.XLOOKUP(Tablo2[[#This Row],[Tenure]],$W$23:$W$26,$X$23:$X$26,"",-1)</f>
        <v>0-6 Months</v>
      </c>
      <c r="V376" s="1" t="str">
        <f>_xlfn.XLOOKUP(Tablo2[[#This Row],[CashbackAmount]],$W$31:$W$33,$X$31:$X$33,"",-1)</f>
        <v>Medium</v>
      </c>
    </row>
    <row r="377" spans="1:22" x14ac:dyDescent="0.3">
      <c r="A377" s="5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63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6">
        <v>163.22</v>
      </c>
      <c r="U377" s="6" t="str">
        <f>_xlfn.XLOOKUP(Tablo2[[#This Row],[Tenure]],$W$23:$W$26,$X$23:$X$26,"",-1)</f>
        <v>0-6 Months</v>
      </c>
      <c r="V377" s="1" t="str">
        <f>_xlfn.XLOOKUP(Tablo2[[#This Row],[CashbackAmount]],$W$31:$W$33,$X$31:$X$33,"",-1)</f>
        <v>Medium</v>
      </c>
    </row>
    <row r="378" spans="1:22" x14ac:dyDescent="0.3">
      <c r="A378" s="5">
        <v>50377</v>
      </c>
      <c r="B378" s="1">
        <v>0</v>
      </c>
      <c r="C378" s="1">
        <v>9</v>
      </c>
      <c r="D378" s="1" t="s">
        <v>11</v>
      </c>
      <c r="E378" s="1">
        <v>1</v>
      </c>
      <c r="F378" s="1">
        <v>9</v>
      </c>
      <c r="G378" s="1" t="s">
        <v>61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6">
        <v>120.83000000000001</v>
      </c>
      <c r="U378" s="6" t="str">
        <f>_xlfn.XLOOKUP(Tablo2[[#This Row],[Tenure]],$W$23:$W$26,$X$23:$X$26,"",-1)</f>
        <v>7-12 Months</v>
      </c>
      <c r="V378" s="1" t="str">
        <f>_xlfn.XLOOKUP(Tablo2[[#This Row],[CashbackAmount]],$W$31:$W$33,$X$31:$X$33,"",-1)</f>
        <v>Low</v>
      </c>
    </row>
    <row r="379" spans="1:22" x14ac:dyDescent="0.3">
      <c r="A379" s="5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6">
        <v>183.81</v>
      </c>
      <c r="U379" s="6" t="str">
        <f>_xlfn.XLOOKUP(Tablo2[[#This Row],[Tenure]],$W$23:$W$26,$X$23:$X$26,"",-1)</f>
        <v>24+ Months</v>
      </c>
      <c r="V379" s="1" t="str">
        <f>_xlfn.XLOOKUP(Tablo2[[#This Row],[CashbackAmount]],$W$31:$W$33,$X$31:$X$33,"",-1)</f>
        <v>Medium</v>
      </c>
    </row>
    <row r="380" spans="1:22" x14ac:dyDescent="0.3">
      <c r="A380" s="5">
        <v>50379</v>
      </c>
      <c r="B380" s="1">
        <v>0</v>
      </c>
      <c r="C380" s="1">
        <v>7</v>
      </c>
      <c r="D380" s="1" t="s">
        <v>62</v>
      </c>
      <c r="E380" s="1">
        <v>1</v>
      </c>
      <c r="F380" s="1">
        <v>6</v>
      </c>
      <c r="G380" s="1" t="s">
        <v>30</v>
      </c>
      <c r="H380" s="1" t="s">
        <v>4</v>
      </c>
      <c r="I380" s="1">
        <v>3</v>
      </c>
      <c r="J380" s="1">
        <v>3</v>
      </c>
      <c r="K380" s="1" t="s">
        <v>10</v>
      </c>
      <c r="L380" s="1">
        <v>2</v>
      </c>
      <c r="M380" s="1" t="s">
        <v>63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6">
        <v>126.91</v>
      </c>
      <c r="U380" s="6" t="str">
        <f>_xlfn.XLOOKUP(Tablo2[[#This Row],[Tenure]],$W$23:$W$26,$X$23:$X$26,"",-1)</f>
        <v>7-12 Months</v>
      </c>
      <c r="V380" s="1" t="str">
        <f>_xlfn.XLOOKUP(Tablo2[[#This Row],[CashbackAmount]],$W$31:$W$33,$X$31:$X$33,"",-1)</f>
        <v>Low</v>
      </c>
    </row>
    <row r="381" spans="1:22" x14ac:dyDescent="0.3">
      <c r="A381" s="5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63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6">
        <v>142.86000000000001</v>
      </c>
      <c r="U381" s="6" t="str">
        <f>_xlfn.XLOOKUP(Tablo2[[#This Row],[Tenure]],$W$23:$W$26,$X$23:$X$26,"",-1)</f>
        <v>7-12 Months</v>
      </c>
      <c r="V381" s="1" t="str">
        <f>_xlfn.XLOOKUP(Tablo2[[#This Row],[CashbackAmount]],$W$31:$W$33,$X$31:$X$33,"",-1)</f>
        <v>Low</v>
      </c>
    </row>
    <row r="382" spans="1:22" x14ac:dyDescent="0.3">
      <c r="A382" s="5">
        <v>50381</v>
      </c>
      <c r="B382" s="1">
        <v>0</v>
      </c>
      <c r="C382" s="1">
        <v>0</v>
      </c>
      <c r="D382" s="1" t="s">
        <v>62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63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6">
        <v>126.59</v>
      </c>
      <c r="U382" s="6" t="str">
        <f>_xlfn.XLOOKUP(Tablo2[[#This Row],[Tenure]],$W$23:$W$26,$X$23:$X$26,"",-1)</f>
        <v>0-6 Months</v>
      </c>
      <c r="V382" s="1" t="str">
        <f>_xlfn.XLOOKUP(Tablo2[[#This Row],[CashbackAmount]],$W$31:$W$33,$X$31:$X$33,"",-1)</f>
        <v>Low</v>
      </c>
    </row>
    <row r="383" spans="1:22" x14ac:dyDescent="0.3">
      <c r="A383" s="5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63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6">
        <v>194.34</v>
      </c>
      <c r="U383" s="6" t="str">
        <f>_xlfn.XLOOKUP(Tablo2[[#This Row],[Tenure]],$W$23:$W$26,$X$23:$X$26,"",-1)</f>
        <v>7-12 Months</v>
      </c>
      <c r="V383" s="1" t="str">
        <f>_xlfn.XLOOKUP(Tablo2[[#This Row],[CashbackAmount]],$W$31:$W$33,$X$31:$X$33,"",-1)</f>
        <v>Medium</v>
      </c>
    </row>
    <row r="384" spans="1:22" x14ac:dyDescent="0.3">
      <c r="A384" s="5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63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6">
        <v>155.61000000000001</v>
      </c>
      <c r="U384" s="6" t="str">
        <f>_xlfn.XLOOKUP(Tablo2[[#This Row],[Tenure]],$W$23:$W$26,$X$23:$X$26,"",-1)</f>
        <v>0-6 Months</v>
      </c>
      <c r="V384" s="1" t="str">
        <f>_xlfn.XLOOKUP(Tablo2[[#This Row],[CashbackAmount]],$W$31:$W$33,$X$31:$X$33,"",-1)</f>
        <v>Medium</v>
      </c>
    </row>
    <row r="385" spans="1:22" x14ac:dyDescent="0.3">
      <c r="A385" s="5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6">
        <v>166.46</v>
      </c>
      <c r="U385" s="6" t="str">
        <f>_xlfn.XLOOKUP(Tablo2[[#This Row],[Tenure]],$W$23:$W$26,$X$23:$X$26,"",-1)</f>
        <v>7-12 Months</v>
      </c>
      <c r="V385" s="1" t="str">
        <f>_xlfn.XLOOKUP(Tablo2[[#This Row],[CashbackAmount]],$W$31:$W$33,$X$31:$X$33,"",-1)</f>
        <v>Medium</v>
      </c>
    </row>
    <row r="386" spans="1:22" x14ac:dyDescent="0.3">
      <c r="A386" s="5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6">
        <v>177.25</v>
      </c>
      <c r="U386" s="6" t="str">
        <f>_xlfn.XLOOKUP(Tablo2[[#This Row],[Tenure]],$W$23:$W$26,$X$23:$X$26,"",-1)</f>
        <v>0-6 Months</v>
      </c>
      <c r="V386" s="1" t="str">
        <f>_xlfn.XLOOKUP(Tablo2[[#This Row],[CashbackAmount]],$W$31:$W$33,$X$31:$X$33,"",-1)</f>
        <v>Medium</v>
      </c>
    </row>
    <row r="387" spans="1:22" x14ac:dyDescent="0.3">
      <c r="A387" s="5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63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6">
        <v>207.25</v>
      </c>
      <c r="U387" s="6" t="str">
        <f>_xlfn.XLOOKUP(Tablo2[[#This Row],[Tenure]],$W$23:$W$26,$X$23:$X$26,"",-1)</f>
        <v>24+ Months</v>
      </c>
      <c r="V387" s="1" t="str">
        <f>_xlfn.XLOOKUP(Tablo2[[#This Row],[CashbackAmount]],$W$31:$W$33,$X$31:$X$33,"",-1)</f>
        <v>Medium</v>
      </c>
    </row>
    <row r="388" spans="1:22" x14ac:dyDescent="0.3">
      <c r="A388" s="5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6">
        <v>188.47</v>
      </c>
      <c r="U388" s="6" t="str">
        <f>_xlfn.XLOOKUP(Tablo2[[#This Row],[Tenure]],$W$23:$W$26,$X$23:$X$26,"",-1)</f>
        <v>7-12 Months</v>
      </c>
      <c r="V388" s="1" t="str">
        <f>_xlfn.XLOOKUP(Tablo2[[#This Row],[CashbackAmount]],$W$31:$W$33,$X$31:$X$33,"",-1)</f>
        <v>Medium</v>
      </c>
    </row>
    <row r="389" spans="1:22" x14ac:dyDescent="0.3">
      <c r="A389" s="5">
        <v>50388</v>
      </c>
      <c r="B389" s="1">
        <v>0</v>
      </c>
      <c r="C389" s="1">
        <v>9</v>
      </c>
      <c r="D389" s="1" t="s">
        <v>62</v>
      </c>
      <c r="E389" s="1">
        <v>1</v>
      </c>
      <c r="F389" s="1">
        <v>9</v>
      </c>
      <c r="G389" s="1" t="s">
        <v>61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6">
        <v>120.44999999999999</v>
      </c>
      <c r="U389" s="6" t="str">
        <f>_xlfn.XLOOKUP(Tablo2[[#This Row],[Tenure]],$W$23:$W$26,$X$23:$X$26,"",-1)</f>
        <v>7-12 Months</v>
      </c>
      <c r="V389" s="1" t="str">
        <f>_xlfn.XLOOKUP(Tablo2[[#This Row],[CashbackAmount]],$W$31:$W$33,$X$31:$X$33,"",-1)</f>
        <v>Low</v>
      </c>
    </row>
    <row r="390" spans="1:22" x14ac:dyDescent="0.3">
      <c r="A390" s="5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6">
        <v>110.09</v>
      </c>
      <c r="U390" s="6" t="str">
        <f>_xlfn.XLOOKUP(Tablo2[[#This Row],[Tenure]],$W$23:$W$26,$X$23:$X$26,"",-1)</f>
        <v>0-6 Months</v>
      </c>
      <c r="V390" s="1" t="str">
        <f>_xlfn.XLOOKUP(Tablo2[[#This Row],[CashbackAmount]],$W$31:$W$33,$X$31:$X$33,"",-1)</f>
        <v>Low</v>
      </c>
    </row>
    <row r="391" spans="1:22" x14ac:dyDescent="0.3">
      <c r="A391" s="5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6">
        <v>133.47999999999999</v>
      </c>
      <c r="U391" s="6" t="str">
        <f>_xlfn.XLOOKUP(Tablo2[[#This Row],[Tenure]],$W$23:$W$26,$X$23:$X$26,"",-1)</f>
        <v>0-6 Months</v>
      </c>
      <c r="V391" s="1" t="str">
        <f>_xlfn.XLOOKUP(Tablo2[[#This Row],[CashbackAmount]],$W$31:$W$33,$X$31:$X$33,"",-1)</f>
        <v>Low</v>
      </c>
    </row>
    <row r="392" spans="1:22" x14ac:dyDescent="0.3">
      <c r="A392" s="5">
        <v>50391</v>
      </c>
      <c r="B392" s="1">
        <v>0</v>
      </c>
      <c r="C392" s="1">
        <v>9</v>
      </c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63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6">
        <v>112.81</v>
      </c>
      <c r="U392" s="6" t="str">
        <f>_xlfn.XLOOKUP(Tablo2[[#This Row],[Tenure]],$W$23:$W$26,$X$23:$X$26,"",-1)</f>
        <v>7-12 Months</v>
      </c>
      <c r="V392" s="1" t="str">
        <f>_xlfn.XLOOKUP(Tablo2[[#This Row],[CashbackAmount]],$W$31:$W$33,$X$31:$X$33,"",-1)</f>
        <v>Low</v>
      </c>
    </row>
    <row r="393" spans="1:22" x14ac:dyDescent="0.3">
      <c r="A393" s="5">
        <v>50392</v>
      </c>
      <c r="B393" s="1">
        <v>0</v>
      </c>
      <c r="C393" s="1">
        <v>0</v>
      </c>
      <c r="D393" s="1" t="s">
        <v>62</v>
      </c>
      <c r="E393" s="1">
        <v>1</v>
      </c>
      <c r="F393" s="1">
        <v>10</v>
      </c>
      <c r="G393" s="1" t="s">
        <v>61</v>
      </c>
      <c r="H393" s="1" t="s">
        <v>4</v>
      </c>
      <c r="I393" s="1">
        <v>3</v>
      </c>
      <c r="J393" s="1">
        <v>2</v>
      </c>
      <c r="K393" s="1" t="s">
        <v>10</v>
      </c>
      <c r="L393" s="1">
        <v>5</v>
      </c>
      <c r="M393" s="1" t="s">
        <v>63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6">
        <v>128.19</v>
      </c>
      <c r="U393" s="6" t="str">
        <f>_xlfn.XLOOKUP(Tablo2[[#This Row],[Tenure]],$W$23:$W$26,$X$23:$X$26,"",-1)</f>
        <v>0-6 Months</v>
      </c>
      <c r="V393" s="1" t="str">
        <f>_xlfn.XLOOKUP(Tablo2[[#This Row],[CashbackAmount]],$W$31:$W$33,$X$31:$X$33,"",-1)</f>
        <v>Low</v>
      </c>
    </row>
    <row r="394" spans="1:22" x14ac:dyDescent="0.3">
      <c r="A394" s="5">
        <v>50393</v>
      </c>
      <c r="B394" s="1">
        <v>0</v>
      </c>
      <c r="C394" s="1">
        <v>0</v>
      </c>
      <c r="D394" s="1" t="s">
        <v>62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63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6">
        <v>148.51</v>
      </c>
      <c r="U394" s="6" t="str">
        <f>_xlfn.XLOOKUP(Tablo2[[#This Row],[Tenure]],$W$23:$W$26,$X$23:$X$26,"",-1)</f>
        <v>0-6 Months</v>
      </c>
      <c r="V394" s="1" t="str">
        <f>_xlfn.XLOOKUP(Tablo2[[#This Row],[CashbackAmount]],$W$31:$W$33,$X$31:$X$33,"",-1)</f>
        <v>Low</v>
      </c>
    </row>
    <row r="395" spans="1:22" x14ac:dyDescent="0.3">
      <c r="A395" s="5">
        <v>50394</v>
      </c>
      <c r="B395" s="1">
        <v>0</v>
      </c>
      <c r="C395" s="1">
        <v>11</v>
      </c>
      <c r="D395" s="1" t="s">
        <v>62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6">
        <v>140.28</v>
      </c>
      <c r="U395" s="6" t="str">
        <f>_xlfn.XLOOKUP(Tablo2[[#This Row],[Tenure]],$W$23:$W$26,$X$23:$X$26,"",-1)</f>
        <v>7-12 Months</v>
      </c>
      <c r="V395" s="1" t="str">
        <f>_xlfn.XLOOKUP(Tablo2[[#This Row],[CashbackAmount]],$W$31:$W$33,$X$31:$X$33,"",-1)</f>
        <v>Low</v>
      </c>
    </row>
    <row r="396" spans="1:22" x14ac:dyDescent="0.3">
      <c r="A396" s="5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>
        <v>3</v>
      </c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6">
        <v>127.19999999999999</v>
      </c>
      <c r="U396" s="6" t="str">
        <f>_xlfn.XLOOKUP(Tablo2[[#This Row],[Tenure]],$W$23:$W$26,$X$23:$X$26,"",-1)</f>
        <v>0-6 Months</v>
      </c>
      <c r="V396" s="1" t="str">
        <f>_xlfn.XLOOKUP(Tablo2[[#This Row],[CashbackAmount]],$W$31:$W$33,$X$31:$X$33,"",-1)</f>
        <v>Low</v>
      </c>
    </row>
    <row r="397" spans="1:22" x14ac:dyDescent="0.3">
      <c r="A397" s="5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63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6">
        <v>181.2</v>
      </c>
      <c r="U397" s="6" t="str">
        <f>_xlfn.XLOOKUP(Tablo2[[#This Row],[Tenure]],$W$23:$W$26,$X$23:$X$26,"",-1)</f>
        <v>13-24 Months</v>
      </c>
      <c r="V397" s="1" t="str">
        <f>_xlfn.XLOOKUP(Tablo2[[#This Row],[CashbackAmount]],$W$31:$W$33,$X$31:$X$33,"",-1)</f>
        <v>Medium</v>
      </c>
    </row>
    <row r="398" spans="1:22" x14ac:dyDescent="0.3">
      <c r="A398" s="5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6">
        <v>146.47</v>
      </c>
      <c r="U398" s="6" t="str">
        <f>_xlfn.XLOOKUP(Tablo2[[#This Row],[Tenure]],$W$23:$W$26,$X$23:$X$26,"",-1)</f>
        <v>0-6 Months</v>
      </c>
      <c r="V398" s="1" t="str">
        <f>_xlfn.XLOOKUP(Tablo2[[#This Row],[CashbackAmount]],$W$31:$W$33,$X$31:$X$33,"",-1)</f>
        <v>Low</v>
      </c>
    </row>
    <row r="399" spans="1:22" x14ac:dyDescent="0.3">
      <c r="A399" s="5">
        <v>50398</v>
      </c>
      <c r="B399" s="1">
        <v>0</v>
      </c>
      <c r="C399" s="1">
        <v>10</v>
      </c>
      <c r="D399" s="1" t="s">
        <v>62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6">
        <v>146.80000000000001</v>
      </c>
      <c r="U399" s="6" t="str">
        <f>_xlfn.XLOOKUP(Tablo2[[#This Row],[Tenure]],$W$23:$W$26,$X$23:$X$26,"",-1)</f>
        <v>7-12 Months</v>
      </c>
      <c r="V399" s="1" t="str">
        <f>_xlfn.XLOOKUP(Tablo2[[#This Row],[CashbackAmount]],$W$31:$W$33,$X$31:$X$33,"",-1)</f>
        <v>Low</v>
      </c>
    </row>
    <row r="400" spans="1:22" x14ac:dyDescent="0.3">
      <c r="A400" s="5">
        <v>50399</v>
      </c>
      <c r="B400" s="1">
        <v>0</v>
      </c>
      <c r="C400" s="1">
        <v>23</v>
      </c>
      <c r="D400" s="1" t="s">
        <v>62</v>
      </c>
      <c r="E400" s="1">
        <v>1</v>
      </c>
      <c r="F400" s="1">
        <v>34</v>
      </c>
      <c r="G400" s="1" t="s">
        <v>61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63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6">
        <v>132.21</v>
      </c>
      <c r="U400" s="6" t="str">
        <f>_xlfn.XLOOKUP(Tablo2[[#This Row],[Tenure]],$W$23:$W$26,$X$23:$X$26,"",-1)</f>
        <v>13-24 Months</v>
      </c>
      <c r="V400" s="1" t="str">
        <f>_xlfn.XLOOKUP(Tablo2[[#This Row],[CashbackAmount]],$W$31:$W$33,$X$31:$X$33,"",-1)</f>
        <v>Low</v>
      </c>
    </row>
    <row r="401" spans="1:22" x14ac:dyDescent="0.3">
      <c r="A401" s="5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6">
        <v>186.21</v>
      </c>
      <c r="U401" s="6" t="str">
        <f>_xlfn.XLOOKUP(Tablo2[[#This Row],[Tenure]],$W$23:$W$26,$X$23:$X$26,"",-1)</f>
        <v>7-12 Months</v>
      </c>
      <c r="V401" s="1" t="str">
        <f>_xlfn.XLOOKUP(Tablo2[[#This Row],[CashbackAmount]],$W$31:$W$33,$X$31:$X$33,"",-1)</f>
        <v>Medium</v>
      </c>
    </row>
    <row r="402" spans="1:22" x14ac:dyDescent="0.3">
      <c r="A402" s="5">
        <v>50401</v>
      </c>
      <c r="B402" s="1">
        <v>1</v>
      </c>
      <c r="C402" s="1">
        <v>0</v>
      </c>
      <c r="D402" s="1" t="s">
        <v>62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6">
        <v>145.77000000000001</v>
      </c>
      <c r="U402" s="6" t="str">
        <f>_xlfn.XLOOKUP(Tablo2[[#This Row],[Tenure]],$W$23:$W$26,$X$23:$X$26,"",-1)</f>
        <v>0-6 Months</v>
      </c>
      <c r="V402" s="1" t="str">
        <f>_xlfn.XLOOKUP(Tablo2[[#This Row],[CashbackAmount]],$W$31:$W$33,$X$31:$X$33,"",-1)</f>
        <v>Low</v>
      </c>
    </row>
    <row r="403" spans="1:22" x14ac:dyDescent="0.3">
      <c r="A403" s="5">
        <v>50402</v>
      </c>
      <c r="B403" s="1">
        <v>0</v>
      </c>
      <c r="C403" s="1">
        <v>12</v>
      </c>
      <c r="D403" s="1" t="s">
        <v>62</v>
      </c>
      <c r="E403" s="1">
        <v>1</v>
      </c>
      <c r="F403" s="1">
        <v>8</v>
      </c>
      <c r="G403" s="1" t="s">
        <v>60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6">
        <v>145.53</v>
      </c>
      <c r="U403" s="6" t="str">
        <f>_xlfn.XLOOKUP(Tablo2[[#This Row],[Tenure]],$W$23:$W$26,$X$23:$X$26,"",-1)</f>
        <v>7-12 Months</v>
      </c>
      <c r="V403" s="1" t="str">
        <f>_xlfn.XLOOKUP(Tablo2[[#This Row],[CashbackAmount]],$W$31:$W$33,$X$31:$X$33,"",-1)</f>
        <v>Low</v>
      </c>
    </row>
    <row r="404" spans="1:22" x14ac:dyDescent="0.3">
      <c r="A404" s="5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6">
        <v>153.96</v>
      </c>
      <c r="U404" s="6" t="str">
        <f>_xlfn.XLOOKUP(Tablo2[[#This Row],[Tenure]],$W$23:$W$26,$X$23:$X$26,"",-1)</f>
        <v>0-6 Months</v>
      </c>
      <c r="V404" s="1" t="str">
        <f>_xlfn.XLOOKUP(Tablo2[[#This Row],[CashbackAmount]],$W$31:$W$33,$X$31:$X$33,"",-1)</f>
        <v>Medium</v>
      </c>
    </row>
    <row r="405" spans="1:22" x14ac:dyDescent="0.3">
      <c r="A405" s="5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60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63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6">
        <v>167.96</v>
      </c>
      <c r="U405" s="6" t="str">
        <f>_xlfn.XLOOKUP(Tablo2[[#This Row],[Tenure]],$W$23:$W$26,$X$23:$X$26,"",-1)</f>
        <v>13-24 Months</v>
      </c>
      <c r="V405" s="1" t="str">
        <f>_xlfn.XLOOKUP(Tablo2[[#This Row],[CashbackAmount]],$W$31:$W$33,$X$31:$X$33,"",-1)</f>
        <v>Medium</v>
      </c>
    </row>
    <row r="406" spans="1:22" x14ac:dyDescent="0.3">
      <c r="A406" s="5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6">
        <v>176.25</v>
      </c>
      <c r="U406" s="6" t="str">
        <f>_xlfn.XLOOKUP(Tablo2[[#This Row],[Tenure]],$W$23:$W$26,$X$23:$X$26,"",-1)</f>
        <v>7-12 Months</v>
      </c>
      <c r="V406" s="1" t="str">
        <f>_xlfn.XLOOKUP(Tablo2[[#This Row],[CashbackAmount]],$W$31:$W$33,$X$31:$X$33,"",-1)</f>
        <v>Medium</v>
      </c>
    </row>
    <row r="407" spans="1:22" x14ac:dyDescent="0.3">
      <c r="A407" s="5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63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6">
        <v>174.12</v>
      </c>
      <c r="U407" s="6" t="str">
        <f>_xlfn.XLOOKUP(Tablo2[[#This Row],[Tenure]],$W$23:$W$26,$X$23:$X$26,"",-1)</f>
        <v>0-6 Months</v>
      </c>
      <c r="V407" s="1" t="str">
        <f>_xlfn.XLOOKUP(Tablo2[[#This Row],[CashbackAmount]],$W$31:$W$33,$X$31:$X$33,"",-1)</f>
        <v>Medium</v>
      </c>
    </row>
    <row r="408" spans="1:22" x14ac:dyDescent="0.3">
      <c r="A408" s="5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>
        <v>3</v>
      </c>
      <c r="T408" s="6">
        <v>211.58999999999997</v>
      </c>
      <c r="U408" s="6" t="str">
        <f>_xlfn.XLOOKUP(Tablo2[[#This Row],[Tenure]],$W$23:$W$26,$X$23:$X$26,"",-1)</f>
        <v>0-6 Months</v>
      </c>
      <c r="V408" s="1" t="str">
        <f>_xlfn.XLOOKUP(Tablo2[[#This Row],[CashbackAmount]],$W$31:$W$33,$X$31:$X$33,"",-1)</f>
        <v>Medium</v>
      </c>
    </row>
    <row r="409" spans="1:22" x14ac:dyDescent="0.3">
      <c r="A409" s="5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6">
        <v>149.6</v>
      </c>
      <c r="U409" s="6" t="str">
        <f>_xlfn.XLOOKUP(Tablo2[[#This Row],[Tenure]],$W$23:$W$26,$X$23:$X$26,"",-1)</f>
        <v>13-24 Months</v>
      </c>
      <c r="V409" s="1" t="str">
        <f>_xlfn.XLOOKUP(Tablo2[[#This Row],[CashbackAmount]],$W$31:$W$33,$X$31:$X$33,"",-1)</f>
        <v>Low</v>
      </c>
    </row>
    <row r="410" spans="1:22" x14ac:dyDescent="0.3">
      <c r="A410" s="5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63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6">
        <v>204.75</v>
      </c>
      <c r="U410" s="6" t="str">
        <f>_xlfn.XLOOKUP(Tablo2[[#This Row],[Tenure]],$W$23:$W$26,$X$23:$X$26,"",-1)</f>
        <v>13-24 Months</v>
      </c>
      <c r="V410" s="1" t="str">
        <f>_xlfn.XLOOKUP(Tablo2[[#This Row],[CashbackAmount]],$W$31:$W$33,$X$31:$X$33,"",-1)</f>
        <v>Medium</v>
      </c>
    </row>
    <row r="411" spans="1:22" x14ac:dyDescent="0.3">
      <c r="A411" s="5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63</v>
      </c>
      <c r="N411" s="1">
        <v>4</v>
      </c>
      <c r="O411" s="1">
        <v>0</v>
      </c>
      <c r="P411" s="1">
        <v>19</v>
      </c>
      <c r="Q411" s="1">
        <v>0</v>
      </c>
      <c r="R411" s="1">
        <v>2</v>
      </c>
      <c r="S411" s="1">
        <v>3</v>
      </c>
      <c r="T411" s="6">
        <v>248.14</v>
      </c>
      <c r="U411" s="6" t="str">
        <f>_xlfn.XLOOKUP(Tablo2[[#This Row],[Tenure]],$W$23:$W$26,$X$23:$X$26,"",-1)</f>
        <v>24+ Months</v>
      </c>
      <c r="V411" s="1" t="str">
        <f>_xlfn.XLOOKUP(Tablo2[[#This Row],[CashbackAmount]],$W$31:$W$33,$X$31:$X$33,"",-1)</f>
        <v>Medium</v>
      </c>
    </row>
    <row r="412" spans="1:22" x14ac:dyDescent="0.3">
      <c r="A412" s="5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>
        <v>1</v>
      </c>
      <c r="R412" s="1">
        <v>12</v>
      </c>
      <c r="S412" s="1">
        <v>6</v>
      </c>
      <c r="T412" s="6">
        <v>291.41000000000003</v>
      </c>
      <c r="U412" s="6" t="str">
        <f>_xlfn.XLOOKUP(Tablo2[[#This Row],[Tenure]],$W$23:$W$26,$X$23:$X$26,"",-1)</f>
        <v>13-24 Months</v>
      </c>
      <c r="V412" s="1" t="str">
        <f>_xlfn.XLOOKUP(Tablo2[[#This Row],[CashbackAmount]],$W$31:$W$33,$X$31:$X$33,"",-1)</f>
        <v>High</v>
      </c>
    </row>
    <row r="413" spans="1:22" x14ac:dyDescent="0.3">
      <c r="A413" s="5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6">
        <v>154.05000000000001</v>
      </c>
      <c r="U413" s="6" t="str">
        <f>_xlfn.XLOOKUP(Tablo2[[#This Row],[Tenure]],$W$23:$W$26,$X$23:$X$26,"",-1)</f>
        <v>24+ Months</v>
      </c>
      <c r="V413" s="1" t="str">
        <f>_xlfn.XLOOKUP(Tablo2[[#This Row],[CashbackAmount]],$W$31:$W$33,$X$31:$X$33,"",-1)</f>
        <v>Medium</v>
      </c>
    </row>
    <row r="414" spans="1:22" x14ac:dyDescent="0.3">
      <c r="A414" s="5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6">
        <v>187.93</v>
      </c>
      <c r="U414" s="6" t="str">
        <f>_xlfn.XLOOKUP(Tablo2[[#This Row],[Tenure]],$W$23:$W$26,$X$23:$X$26,"",-1)</f>
        <v>0-6 Months</v>
      </c>
      <c r="V414" s="1" t="str">
        <f>_xlfn.XLOOKUP(Tablo2[[#This Row],[CashbackAmount]],$W$31:$W$33,$X$31:$X$33,"",-1)</f>
        <v>Medium</v>
      </c>
    </row>
    <row r="415" spans="1:22" x14ac:dyDescent="0.3">
      <c r="A415" s="5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63</v>
      </c>
      <c r="N415" s="1">
        <v>2</v>
      </c>
      <c r="O415" s="1">
        <v>0</v>
      </c>
      <c r="P415" s="1">
        <v>12</v>
      </c>
      <c r="Q415" s="1">
        <v>1</v>
      </c>
      <c r="R415" s="1">
        <v>2</v>
      </c>
      <c r="S415" s="1">
        <v>10</v>
      </c>
      <c r="T415" s="6">
        <v>291.89</v>
      </c>
      <c r="U415" s="6" t="str">
        <f>_xlfn.XLOOKUP(Tablo2[[#This Row],[Tenure]],$W$23:$W$26,$X$23:$X$26,"",-1)</f>
        <v>13-24 Months</v>
      </c>
      <c r="V415" s="1" t="str">
        <f>_xlfn.XLOOKUP(Tablo2[[#This Row],[CashbackAmount]],$W$31:$W$33,$X$31:$X$33,"",-1)</f>
        <v>High</v>
      </c>
    </row>
    <row r="416" spans="1:22" x14ac:dyDescent="0.3">
      <c r="A416" s="5">
        <v>50415</v>
      </c>
      <c r="B416" s="1">
        <v>0</v>
      </c>
      <c r="C416" s="1">
        <v>23</v>
      </c>
      <c r="D416" s="1" t="s">
        <v>62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63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6">
        <v>138.75</v>
      </c>
      <c r="U416" s="6" t="str">
        <f>_xlfn.XLOOKUP(Tablo2[[#This Row],[Tenure]],$W$23:$W$26,$X$23:$X$26,"",-1)</f>
        <v>13-24 Months</v>
      </c>
      <c r="V416" s="1" t="str">
        <f>_xlfn.XLOOKUP(Tablo2[[#This Row],[CashbackAmount]],$W$31:$W$33,$X$31:$X$33,"",-1)</f>
        <v>Low</v>
      </c>
    </row>
    <row r="417" spans="1:22" x14ac:dyDescent="0.3">
      <c r="A417" s="5">
        <v>50416</v>
      </c>
      <c r="B417" s="1">
        <v>1</v>
      </c>
      <c r="C417" s="1">
        <v>9</v>
      </c>
      <c r="D417" s="1" t="s">
        <v>62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6">
        <v>122.16</v>
      </c>
      <c r="U417" s="6" t="str">
        <f>_xlfn.XLOOKUP(Tablo2[[#This Row],[Tenure]],$W$23:$W$26,$X$23:$X$26,"",-1)</f>
        <v>7-12 Months</v>
      </c>
      <c r="V417" s="1" t="str">
        <f>_xlfn.XLOOKUP(Tablo2[[#This Row],[CashbackAmount]],$W$31:$W$33,$X$31:$X$33,"",-1)</f>
        <v>Low</v>
      </c>
    </row>
    <row r="418" spans="1:22" x14ac:dyDescent="0.3">
      <c r="A418" s="5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63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>
        <v>3</v>
      </c>
      <c r="T418" s="6">
        <v>217.13</v>
      </c>
      <c r="U418" s="6" t="str">
        <f>_xlfn.XLOOKUP(Tablo2[[#This Row],[Tenure]],$W$23:$W$26,$X$23:$X$26,"",-1)</f>
        <v>7-12 Months</v>
      </c>
      <c r="V418" s="1" t="str">
        <f>_xlfn.XLOOKUP(Tablo2[[#This Row],[CashbackAmount]],$W$31:$W$33,$X$31:$X$33,"",-1)</f>
        <v>Medium</v>
      </c>
    </row>
    <row r="419" spans="1:22" x14ac:dyDescent="0.3">
      <c r="A419" s="5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6">
        <v>178.61</v>
      </c>
      <c r="U419" s="6" t="str">
        <f>_xlfn.XLOOKUP(Tablo2[[#This Row],[Tenure]],$W$23:$W$26,$X$23:$X$26,"",-1)</f>
        <v>7-12 Months</v>
      </c>
      <c r="V419" s="1" t="str">
        <f>_xlfn.XLOOKUP(Tablo2[[#This Row],[CashbackAmount]],$W$31:$W$33,$X$31:$X$33,"",-1)</f>
        <v>Medium</v>
      </c>
    </row>
    <row r="420" spans="1:22" x14ac:dyDescent="0.3">
      <c r="A420" s="5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6">
        <v>137.08000000000001</v>
      </c>
      <c r="U420" s="6" t="str">
        <f>_xlfn.XLOOKUP(Tablo2[[#This Row],[Tenure]],$W$23:$W$26,$X$23:$X$26,"",-1)</f>
        <v>13-24 Months</v>
      </c>
      <c r="V420" s="1" t="str">
        <f>_xlfn.XLOOKUP(Tablo2[[#This Row],[CashbackAmount]],$W$31:$W$33,$X$31:$X$33,"",-1)</f>
        <v>Low</v>
      </c>
    </row>
    <row r="421" spans="1:22" x14ac:dyDescent="0.3">
      <c r="A421" s="5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>
        <v>2</v>
      </c>
      <c r="S421" s="1">
        <v>13</v>
      </c>
      <c r="T421" s="6">
        <v>237.7</v>
      </c>
      <c r="U421" s="6" t="str">
        <f>_xlfn.XLOOKUP(Tablo2[[#This Row],[Tenure]],$W$23:$W$26,$X$23:$X$26,"",-1)</f>
        <v>13-24 Months</v>
      </c>
      <c r="V421" s="1" t="str">
        <f>_xlfn.XLOOKUP(Tablo2[[#This Row],[CashbackAmount]],$W$31:$W$33,$X$31:$X$33,"",-1)</f>
        <v>Medium</v>
      </c>
    </row>
    <row r="422" spans="1:22" x14ac:dyDescent="0.3">
      <c r="A422" s="5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6">
        <v>153.04</v>
      </c>
      <c r="U422" s="6" t="str">
        <f>_xlfn.XLOOKUP(Tablo2[[#This Row],[Tenure]],$W$23:$W$26,$X$23:$X$26,"",-1)</f>
        <v>0-6 Months</v>
      </c>
      <c r="V422" s="1" t="str">
        <f>_xlfn.XLOOKUP(Tablo2[[#This Row],[CashbackAmount]],$W$31:$W$33,$X$31:$X$33,"",-1)</f>
        <v>Medium</v>
      </c>
    </row>
    <row r="423" spans="1:22" x14ac:dyDescent="0.3">
      <c r="A423" s="5">
        <v>50422</v>
      </c>
      <c r="B423" s="1">
        <v>0</v>
      </c>
      <c r="C423" s="1">
        <v>2</v>
      </c>
      <c r="D423" s="1" t="s">
        <v>62</v>
      </c>
      <c r="E423" s="1">
        <v>3</v>
      </c>
      <c r="F423" s="1">
        <v>14</v>
      </c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6">
        <v>126.41999999999999</v>
      </c>
      <c r="U423" s="6" t="str">
        <f>_xlfn.XLOOKUP(Tablo2[[#This Row],[Tenure]],$W$23:$W$26,$X$23:$X$26,"",-1)</f>
        <v>0-6 Months</v>
      </c>
      <c r="V423" s="1" t="str">
        <f>_xlfn.XLOOKUP(Tablo2[[#This Row],[CashbackAmount]],$W$31:$W$33,$X$31:$X$33,"",-1)</f>
        <v>Low</v>
      </c>
    </row>
    <row r="424" spans="1:22" x14ac:dyDescent="0.3">
      <c r="A424" s="5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61</v>
      </c>
      <c r="H424" s="1" t="s">
        <v>4</v>
      </c>
      <c r="I424" s="1">
        <v>3</v>
      </c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6">
        <v>127.59</v>
      </c>
      <c r="U424" s="6" t="str">
        <f>_xlfn.XLOOKUP(Tablo2[[#This Row],[Tenure]],$W$23:$W$26,$X$23:$X$26,"",-1)</f>
        <v>0-6 Months</v>
      </c>
      <c r="V424" s="1" t="str">
        <f>_xlfn.XLOOKUP(Tablo2[[#This Row],[CashbackAmount]],$W$31:$W$33,$X$31:$X$33,"",-1)</f>
        <v>Low</v>
      </c>
    </row>
    <row r="425" spans="1:22" x14ac:dyDescent="0.3">
      <c r="A425" s="5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63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6">
        <v>168.04</v>
      </c>
      <c r="U425" s="6" t="str">
        <f>_xlfn.XLOOKUP(Tablo2[[#This Row],[Tenure]],$W$23:$W$26,$X$23:$X$26,"",-1)</f>
        <v>13-24 Months</v>
      </c>
      <c r="V425" s="1" t="str">
        <f>_xlfn.XLOOKUP(Tablo2[[#This Row],[CashbackAmount]],$W$31:$W$33,$X$31:$X$33,"",-1)</f>
        <v>Medium</v>
      </c>
    </row>
    <row r="426" spans="1:22" x14ac:dyDescent="0.3">
      <c r="A426" s="5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6">
        <v>161.41999999999999</v>
      </c>
      <c r="U426" s="6" t="str">
        <f>_xlfn.XLOOKUP(Tablo2[[#This Row],[Tenure]],$W$23:$W$26,$X$23:$X$26,"",-1)</f>
        <v>7-12 Months</v>
      </c>
      <c r="V426" s="1" t="str">
        <f>_xlfn.XLOOKUP(Tablo2[[#This Row],[CashbackAmount]],$W$31:$W$33,$X$31:$X$33,"",-1)</f>
        <v>Medium</v>
      </c>
    </row>
    <row r="427" spans="1:22" x14ac:dyDescent="0.3">
      <c r="A427" s="5">
        <v>50426</v>
      </c>
      <c r="B427" s="1">
        <v>0</v>
      </c>
      <c r="C427" s="1">
        <v>0</v>
      </c>
      <c r="D427" s="1" t="s">
        <v>62</v>
      </c>
      <c r="E427" s="1">
        <v>1</v>
      </c>
      <c r="F427" s="1">
        <v>14</v>
      </c>
      <c r="G427" s="1" t="s">
        <v>61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63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6">
        <v>125</v>
      </c>
      <c r="U427" s="6" t="str">
        <f>_xlfn.XLOOKUP(Tablo2[[#This Row],[Tenure]],$W$23:$W$26,$X$23:$X$26,"",-1)</f>
        <v>0-6 Months</v>
      </c>
      <c r="V427" s="1" t="str">
        <f>_xlfn.XLOOKUP(Tablo2[[#This Row],[CashbackAmount]],$W$31:$W$33,$X$31:$X$33,"",-1)</f>
        <v>Low</v>
      </c>
    </row>
    <row r="428" spans="1:22" x14ac:dyDescent="0.3">
      <c r="A428" s="5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63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6">
        <v>163.89</v>
      </c>
      <c r="U428" s="6" t="str">
        <f>_xlfn.XLOOKUP(Tablo2[[#This Row],[Tenure]],$W$23:$W$26,$X$23:$X$26,"",-1)</f>
        <v>7-12 Months</v>
      </c>
      <c r="V428" s="1" t="str">
        <f>_xlfn.XLOOKUP(Tablo2[[#This Row],[CashbackAmount]],$W$31:$W$33,$X$31:$X$33,"",-1)</f>
        <v>Medium</v>
      </c>
    </row>
    <row r="429" spans="1:22" x14ac:dyDescent="0.3">
      <c r="A429" s="5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63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>
        <v>3</v>
      </c>
      <c r="T429" s="6">
        <v>211.02999999999997</v>
      </c>
      <c r="U429" s="6" t="str">
        <f>_xlfn.XLOOKUP(Tablo2[[#This Row],[Tenure]],$W$23:$W$26,$X$23:$X$26,"",-1)</f>
        <v>24+ Months</v>
      </c>
      <c r="V429" s="1" t="str">
        <f>_xlfn.XLOOKUP(Tablo2[[#This Row],[CashbackAmount]],$W$31:$W$33,$X$31:$X$33,"",-1)</f>
        <v>Medium</v>
      </c>
    </row>
    <row r="430" spans="1:22" x14ac:dyDescent="0.3">
      <c r="A430" s="5">
        <v>50429</v>
      </c>
      <c r="B430" s="1">
        <v>0</v>
      </c>
      <c r="C430" s="1">
        <v>13</v>
      </c>
      <c r="D430" s="1" t="s">
        <v>62</v>
      </c>
      <c r="E430" s="1">
        <v>1</v>
      </c>
      <c r="F430" s="1">
        <v>14</v>
      </c>
      <c r="G430" s="1" t="s">
        <v>61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6">
        <v>123.41999999999999</v>
      </c>
      <c r="U430" s="6" t="str">
        <f>_xlfn.XLOOKUP(Tablo2[[#This Row],[Tenure]],$W$23:$W$26,$X$23:$X$26,"",-1)</f>
        <v>13-24 Months</v>
      </c>
      <c r="V430" s="1" t="str">
        <f>_xlfn.XLOOKUP(Tablo2[[#This Row],[CashbackAmount]],$W$31:$W$33,$X$31:$X$33,"",-1)</f>
        <v>Low</v>
      </c>
    </row>
    <row r="431" spans="1:22" x14ac:dyDescent="0.3">
      <c r="A431" s="5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6">
        <v>168.11</v>
      </c>
      <c r="U431" s="6" t="str">
        <f>_xlfn.XLOOKUP(Tablo2[[#This Row],[Tenure]],$W$23:$W$26,$X$23:$X$26,"",-1)</f>
        <v>0-6 Months</v>
      </c>
      <c r="V431" s="1" t="str">
        <f>_xlfn.XLOOKUP(Tablo2[[#This Row],[CashbackAmount]],$W$31:$W$33,$X$31:$X$33,"",-1)</f>
        <v>Medium</v>
      </c>
    </row>
    <row r="432" spans="1:22" x14ac:dyDescent="0.3">
      <c r="A432" s="5">
        <v>50431</v>
      </c>
      <c r="B432" s="1">
        <v>0</v>
      </c>
      <c r="C432" s="1">
        <v>9</v>
      </c>
      <c r="D432" s="1" t="s">
        <v>62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6">
        <v>122.97</v>
      </c>
      <c r="U432" s="6" t="str">
        <f>_xlfn.XLOOKUP(Tablo2[[#This Row],[Tenure]],$W$23:$W$26,$X$23:$X$26,"",-1)</f>
        <v>7-12 Months</v>
      </c>
      <c r="V432" s="1" t="str">
        <f>_xlfn.XLOOKUP(Tablo2[[#This Row],[CashbackAmount]],$W$31:$W$33,$X$31:$X$33,"",-1)</f>
        <v>Low</v>
      </c>
    </row>
    <row r="433" spans="1:22" x14ac:dyDescent="0.3">
      <c r="A433" s="5">
        <v>50432</v>
      </c>
      <c r="B433" s="1">
        <v>0</v>
      </c>
      <c r="C433" s="1">
        <v>26</v>
      </c>
      <c r="D433" s="1" t="s">
        <v>62</v>
      </c>
      <c r="E433" s="1">
        <v>1</v>
      </c>
      <c r="F433" s="1">
        <v>14</v>
      </c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6">
        <v>124.5</v>
      </c>
      <c r="U433" s="6" t="str">
        <f>_xlfn.XLOOKUP(Tablo2[[#This Row],[Tenure]],$W$23:$W$26,$X$23:$X$26,"",-1)</f>
        <v>24+ Months</v>
      </c>
      <c r="V433" s="1" t="str">
        <f>_xlfn.XLOOKUP(Tablo2[[#This Row],[CashbackAmount]],$W$31:$W$33,$X$31:$X$33,"",-1)</f>
        <v>Low</v>
      </c>
    </row>
    <row r="434" spans="1:22" x14ac:dyDescent="0.3">
      <c r="A434" s="5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6">
        <v>150.93</v>
      </c>
      <c r="U434" s="6" t="str">
        <f>_xlfn.XLOOKUP(Tablo2[[#This Row],[Tenure]],$W$23:$W$26,$X$23:$X$26,"",-1)</f>
        <v>7-12 Months</v>
      </c>
      <c r="V434" s="1" t="str">
        <f>_xlfn.XLOOKUP(Tablo2[[#This Row],[CashbackAmount]],$W$31:$W$33,$X$31:$X$33,"",-1)</f>
        <v>Medium</v>
      </c>
    </row>
    <row r="435" spans="1:22" x14ac:dyDescent="0.3">
      <c r="A435" s="5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63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6">
        <v>153.09</v>
      </c>
      <c r="U435" s="6" t="str">
        <f>_xlfn.XLOOKUP(Tablo2[[#This Row],[Tenure]],$W$23:$W$26,$X$23:$X$26,"",-1)</f>
        <v>0-6 Months</v>
      </c>
      <c r="V435" s="1" t="str">
        <f>_xlfn.XLOOKUP(Tablo2[[#This Row],[CashbackAmount]],$W$31:$W$33,$X$31:$X$33,"",-1)</f>
        <v>Medium</v>
      </c>
    </row>
    <row r="436" spans="1:22" x14ac:dyDescent="0.3">
      <c r="A436" s="5">
        <v>50435</v>
      </c>
      <c r="B436" s="1">
        <v>0</v>
      </c>
      <c r="C436" s="1">
        <v>11</v>
      </c>
      <c r="D436" s="1" t="s">
        <v>62</v>
      </c>
      <c r="E436" s="1">
        <v>1</v>
      </c>
      <c r="F436" s="1">
        <v>8</v>
      </c>
      <c r="G436" s="1" t="s">
        <v>61</v>
      </c>
      <c r="H436" s="1" t="s">
        <v>4</v>
      </c>
      <c r="I436" s="1">
        <v>3</v>
      </c>
      <c r="J436" s="1">
        <v>3</v>
      </c>
      <c r="K436" s="1" t="s">
        <v>10</v>
      </c>
      <c r="L436" s="1">
        <v>3</v>
      </c>
      <c r="M436" s="1" t="s">
        <v>63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6">
        <v>130.57</v>
      </c>
      <c r="U436" s="6" t="str">
        <f>_xlfn.XLOOKUP(Tablo2[[#This Row],[Tenure]],$W$23:$W$26,$X$23:$X$26,"",-1)</f>
        <v>7-12 Months</v>
      </c>
      <c r="V436" s="1" t="str">
        <f>_xlfn.XLOOKUP(Tablo2[[#This Row],[CashbackAmount]],$W$31:$W$33,$X$31:$X$33,"",-1)</f>
        <v>Low</v>
      </c>
    </row>
    <row r="437" spans="1:22" x14ac:dyDescent="0.3">
      <c r="A437" s="5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6">
        <v>151.21</v>
      </c>
      <c r="U437" s="6" t="str">
        <f>_xlfn.XLOOKUP(Tablo2[[#This Row],[Tenure]],$W$23:$W$26,$X$23:$X$26,"",-1)</f>
        <v>7-12 Months</v>
      </c>
      <c r="V437" s="1" t="str">
        <f>_xlfn.XLOOKUP(Tablo2[[#This Row],[CashbackAmount]],$W$31:$W$33,$X$31:$X$33,"",-1)</f>
        <v>Medium</v>
      </c>
    </row>
    <row r="438" spans="1:22" x14ac:dyDescent="0.3">
      <c r="A438" s="5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63</v>
      </c>
      <c r="N438" s="1">
        <v>2</v>
      </c>
      <c r="O438" s="1">
        <v>0</v>
      </c>
      <c r="P438" s="1">
        <v>11</v>
      </c>
      <c r="Q438" s="1">
        <v>1</v>
      </c>
      <c r="R438" s="1">
        <v>1</v>
      </c>
      <c r="S438" s="1">
        <v>16</v>
      </c>
      <c r="T438" s="6">
        <v>268.56</v>
      </c>
      <c r="U438" s="6" t="str">
        <f>_xlfn.XLOOKUP(Tablo2[[#This Row],[Tenure]],$W$23:$W$26,$X$23:$X$26,"",-1)</f>
        <v>24+ Months</v>
      </c>
      <c r="V438" s="1" t="str">
        <f>_xlfn.XLOOKUP(Tablo2[[#This Row],[CashbackAmount]],$W$31:$W$33,$X$31:$X$33,"",-1)</f>
        <v>High</v>
      </c>
    </row>
    <row r="439" spans="1:22" x14ac:dyDescent="0.3">
      <c r="A439" s="5">
        <v>50438</v>
      </c>
      <c r="B439" s="1">
        <v>1</v>
      </c>
      <c r="C439" s="1">
        <v>0</v>
      </c>
      <c r="D439" s="1" t="s">
        <v>62</v>
      </c>
      <c r="E439" s="1">
        <v>1</v>
      </c>
      <c r="F439" s="1">
        <v>6</v>
      </c>
      <c r="G439" s="1" t="s">
        <v>32</v>
      </c>
      <c r="H439" s="1" t="s">
        <v>4</v>
      </c>
      <c r="I439" s="1">
        <v>3</v>
      </c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6">
        <v>126.86000000000001</v>
      </c>
      <c r="U439" s="6" t="str">
        <f>_xlfn.XLOOKUP(Tablo2[[#This Row],[Tenure]],$W$23:$W$26,$X$23:$X$26,"",-1)</f>
        <v>0-6 Months</v>
      </c>
      <c r="V439" s="1" t="str">
        <f>_xlfn.XLOOKUP(Tablo2[[#This Row],[CashbackAmount]],$W$31:$W$33,$X$31:$X$33,"",-1)</f>
        <v>Low</v>
      </c>
    </row>
    <row r="440" spans="1:22" x14ac:dyDescent="0.3">
      <c r="A440" s="5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6">
        <v>161.80000000000001</v>
      </c>
      <c r="U440" s="6" t="str">
        <f>_xlfn.XLOOKUP(Tablo2[[#This Row],[Tenure]],$W$23:$W$26,$X$23:$X$26,"",-1)</f>
        <v>0-6 Months</v>
      </c>
      <c r="V440" s="1" t="str">
        <f>_xlfn.XLOOKUP(Tablo2[[#This Row],[CashbackAmount]],$W$31:$W$33,$X$31:$X$33,"",-1)</f>
        <v>Medium</v>
      </c>
    </row>
    <row r="441" spans="1:22" x14ac:dyDescent="0.3">
      <c r="A441" s="5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60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6">
        <v>166.32</v>
      </c>
      <c r="U441" s="6" t="str">
        <f>_xlfn.XLOOKUP(Tablo2[[#This Row],[Tenure]],$W$23:$W$26,$X$23:$X$26,"",-1)</f>
        <v>13-24 Months</v>
      </c>
      <c r="V441" s="1" t="str">
        <f>_xlfn.XLOOKUP(Tablo2[[#This Row],[CashbackAmount]],$W$31:$W$33,$X$31:$X$33,"",-1)</f>
        <v>Medium</v>
      </c>
    </row>
    <row r="442" spans="1:22" x14ac:dyDescent="0.3">
      <c r="A442" s="5">
        <v>50441</v>
      </c>
      <c r="B442" s="1">
        <v>0</v>
      </c>
      <c r="C442" s="1">
        <v>0</v>
      </c>
      <c r="D442" s="1" t="s">
        <v>62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6">
        <v>135.05000000000001</v>
      </c>
      <c r="U442" s="6" t="str">
        <f>_xlfn.XLOOKUP(Tablo2[[#This Row],[Tenure]],$W$23:$W$26,$X$23:$X$26,"",-1)</f>
        <v>0-6 Months</v>
      </c>
      <c r="V442" s="1" t="str">
        <f>_xlfn.XLOOKUP(Tablo2[[#This Row],[CashbackAmount]],$W$31:$W$33,$X$31:$X$33,"",-1)</f>
        <v>Low</v>
      </c>
    </row>
    <row r="443" spans="1:22" x14ac:dyDescent="0.3">
      <c r="A443" s="5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6">
        <v>163.97</v>
      </c>
      <c r="U443" s="6" t="str">
        <f>_xlfn.XLOOKUP(Tablo2[[#This Row],[Tenure]],$W$23:$W$26,$X$23:$X$26,"",-1)</f>
        <v>7-12 Months</v>
      </c>
      <c r="V443" s="1" t="str">
        <f>_xlfn.XLOOKUP(Tablo2[[#This Row],[CashbackAmount]],$W$31:$W$33,$X$31:$X$33,"",-1)</f>
        <v>Medium</v>
      </c>
    </row>
    <row r="444" spans="1:22" x14ac:dyDescent="0.3">
      <c r="A444" s="5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6">
        <v>162.74</v>
      </c>
      <c r="U444" s="6" t="str">
        <f>_xlfn.XLOOKUP(Tablo2[[#This Row],[Tenure]],$W$23:$W$26,$X$23:$X$26,"",-1)</f>
        <v>7-12 Months</v>
      </c>
      <c r="V444" s="1" t="str">
        <f>_xlfn.XLOOKUP(Tablo2[[#This Row],[CashbackAmount]],$W$31:$W$33,$X$31:$X$33,"",-1)</f>
        <v>Medium</v>
      </c>
    </row>
    <row r="445" spans="1:22" x14ac:dyDescent="0.3">
      <c r="A445" s="5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63</v>
      </c>
      <c r="N445" s="1">
        <v>6</v>
      </c>
      <c r="O445" s="1">
        <v>1</v>
      </c>
      <c r="P445" s="1">
        <v>15</v>
      </c>
      <c r="Q445" s="1">
        <v>1</v>
      </c>
      <c r="R445" s="1">
        <v>1</v>
      </c>
      <c r="S445" s="1">
        <v>4</v>
      </c>
      <c r="T445" s="6">
        <v>298.58999999999997</v>
      </c>
      <c r="U445" s="6" t="str">
        <f>_xlfn.XLOOKUP(Tablo2[[#This Row],[Tenure]],$W$23:$W$26,$X$23:$X$26,"",-1)</f>
        <v>13-24 Months</v>
      </c>
      <c r="V445" s="1" t="str">
        <f>_xlfn.XLOOKUP(Tablo2[[#This Row],[CashbackAmount]],$W$31:$W$33,$X$31:$X$33,"",-1)</f>
        <v>High</v>
      </c>
    </row>
    <row r="446" spans="1:22" x14ac:dyDescent="0.3">
      <c r="A446" s="5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6">
        <v>175.87</v>
      </c>
      <c r="U446" s="6" t="str">
        <f>_xlfn.XLOOKUP(Tablo2[[#This Row],[Tenure]],$W$23:$W$26,$X$23:$X$26,"",-1)</f>
        <v>7-12 Months</v>
      </c>
      <c r="V446" s="1" t="str">
        <f>_xlfn.XLOOKUP(Tablo2[[#This Row],[CashbackAmount]],$W$31:$W$33,$X$31:$X$33,"",-1)</f>
        <v>Medium</v>
      </c>
    </row>
    <row r="447" spans="1:22" x14ac:dyDescent="0.3">
      <c r="A447" s="5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63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6">
        <v>142.58000000000001</v>
      </c>
      <c r="U447" s="6" t="str">
        <f>_xlfn.XLOOKUP(Tablo2[[#This Row],[Tenure]],$W$23:$W$26,$X$23:$X$26,"",-1)</f>
        <v>24+ Months</v>
      </c>
      <c r="V447" s="1" t="str">
        <f>_xlfn.XLOOKUP(Tablo2[[#This Row],[CashbackAmount]],$W$31:$W$33,$X$31:$X$33,"",-1)</f>
        <v>Low</v>
      </c>
    </row>
    <row r="448" spans="1:22" x14ac:dyDescent="0.3">
      <c r="A448" s="5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6">
        <v>143.63999999999999</v>
      </c>
      <c r="U448" s="6" t="str">
        <f>_xlfn.XLOOKUP(Tablo2[[#This Row],[Tenure]],$W$23:$W$26,$X$23:$X$26,"",-1)</f>
        <v>0-6 Months</v>
      </c>
      <c r="V448" s="1" t="str">
        <f>_xlfn.XLOOKUP(Tablo2[[#This Row],[CashbackAmount]],$W$31:$W$33,$X$31:$X$33,"",-1)</f>
        <v>Low</v>
      </c>
    </row>
    <row r="449" spans="1:22" x14ac:dyDescent="0.3">
      <c r="A449" s="5">
        <v>50448</v>
      </c>
      <c r="B449" s="1">
        <v>0</v>
      </c>
      <c r="C449" s="1">
        <v>2</v>
      </c>
      <c r="D449" s="1" t="s">
        <v>62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63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6">
        <v>143.35</v>
      </c>
      <c r="U449" s="6" t="str">
        <f>_xlfn.XLOOKUP(Tablo2[[#This Row],[Tenure]],$W$23:$W$26,$X$23:$X$26,"",-1)</f>
        <v>0-6 Months</v>
      </c>
      <c r="V449" s="1" t="str">
        <f>_xlfn.XLOOKUP(Tablo2[[#This Row],[CashbackAmount]],$W$31:$W$33,$X$31:$X$33,"",-1)</f>
        <v>Low</v>
      </c>
    </row>
    <row r="450" spans="1:22" x14ac:dyDescent="0.3">
      <c r="A450" s="5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60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6">
        <v>153.26</v>
      </c>
      <c r="U450" s="6" t="str">
        <f>_xlfn.XLOOKUP(Tablo2[[#This Row],[Tenure]],$W$23:$W$26,$X$23:$X$26,"",-1)</f>
        <v>0-6 Months</v>
      </c>
      <c r="V450" s="1" t="str">
        <f>_xlfn.XLOOKUP(Tablo2[[#This Row],[CashbackAmount]],$W$31:$W$33,$X$31:$X$33,"",-1)</f>
        <v>Medium</v>
      </c>
    </row>
    <row r="451" spans="1:22" x14ac:dyDescent="0.3">
      <c r="A451" s="5">
        <v>50450</v>
      </c>
      <c r="B451" s="1">
        <v>0</v>
      </c>
      <c r="C451" s="1">
        <v>7</v>
      </c>
      <c r="D451" s="1" t="s">
        <v>62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6">
        <v>132.80000000000001</v>
      </c>
      <c r="U451" s="6" t="str">
        <f>_xlfn.XLOOKUP(Tablo2[[#This Row],[Tenure]],$W$23:$W$26,$X$23:$X$26,"",-1)</f>
        <v>7-12 Months</v>
      </c>
      <c r="V451" s="1" t="str">
        <f>_xlfn.XLOOKUP(Tablo2[[#This Row],[CashbackAmount]],$W$31:$W$33,$X$31:$X$33,"",-1)</f>
        <v>Low</v>
      </c>
    </row>
    <row r="452" spans="1:22" x14ac:dyDescent="0.3">
      <c r="A452" s="5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6">
        <v>154.85</v>
      </c>
      <c r="U452" s="6" t="str">
        <f>_xlfn.XLOOKUP(Tablo2[[#This Row],[Tenure]],$W$23:$W$26,$X$23:$X$26,"",-1)</f>
        <v>24+ Months</v>
      </c>
      <c r="V452" s="1" t="str">
        <f>_xlfn.XLOOKUP(Tablo2[[#This Row],[CashbackAmount]],$W$31:$W$33,$X$31:$X$33,"",-1)</f>
        <v>Medium</v>
      </c>
    </row>
    <row r="453" spans="1:22" x14ac:dyDescent="0.3">
      <c r="A453" s="5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63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6">
        <v>143.41999999999999</v>
      </c>
      <c r="U453" s="6" t="str">
        <f>_xlfn.XLOOKUP(Tablo2[[#This Row],[Tenure]],$W$23:$W$26,$X$23:$X$26,"",-1)</f>
        <v>0-6 Months</v>
      </c>
      <c r="V453" s="1" t="str">
        <f>_xlfn.XLOOKUP(Tablo2[[#This Row],[CashbackAmount]],$W$31:$W$33,$X$31:$X$33,"",-1)</f>
        <v>Low</v>
      </c>
    </row>
    <row r="454" spans="1:22" x14ac:dyDescent="0.3">
      <c r="A454" s="5">
        <v>50453</v>
      </c>
      <c r="B454" s="1">
        <v>0</v>
      </c>
      <c r="C454" s="1">
        <v>10</v>
      </c>
      <c r="D454" s="1" t="s">
        <v>62</v>
      </c>
      <c r="E454" s="1">
        <v>1</v>
      </c>
      <c r="F454" s="1">
        <v>16</v>
      </c>
      <c r="G454" s="1" t="s">
        <v>30</v>
      </c>
      <c r="H454" s="1" t="s">
        <v>2</v>
      </c>
      <c r="I454" s="1">
        <v>3</v>
      </c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6">
        <v>127.82</v>
      </c>
      <c r="U454" s="6" t="str">
        <f>_xlfn.XLOOKUP(Tablo2[[#This Row],[Tenure]],$W$23:$W$26,$X$23:$X$26,"",-1)</f>
        <v>7-12 Months</v>
      </c>
      <c r="V454" s="1" t="str">
        <f>_xlfn.XLOOKUP(Tablo2[[#This Row],[CashbackAmount]],$W$31:$W$33,$X$31:$X$33,"",-1)</f>
        <v>Low</v>
      </c>
    </row>
    <row r="455" spans="1:22" x14ac:dyDescent="0.3">
      <c r="A455" s="5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6">
        <v>159.80000000000001</v>
      </c>
      <c r="U455" s="6" t="str">
        <f>_xlfn.XLOOKUP(Tablo2[[#This Row],[Tenure]],$W$23:$W$26,$X$23:$X$26,"",-1)</f>
        <v>7-12 Months</v>
      </c>
      <c r="V455" s="1" t="str">
        <f>_xlfn.XLOOKUP(Tablo2[[#This Row],[CashbackAmount]],$W$31:$W$33,$X$31:$X$33,"",-1)</f>
        <v>Medium</v>
      </c>
    </row>
    <row r="456" spans="1:22" x14ac:dyDescent="0.3">
      <c r="A456" s="5">
        <v>50455</v>
      </c>
      <c r="B456" s="1">
        <v>0</v>
      </c>
      <c r="C456" s="1">
        <v>7</v>
      </c>
      <c r="D456" s="1" t="s">
        <v>62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6">
        <v>143.81</v>
      </c>
      <c r="U456" s="6" t="str">
        <f>_xlfn.XLOOKUP(Tablo2[[#This Row],[Tenure]],$W$23:$W$26,$X$23:$X$26,"",-1)</f>
        <v>7-12 Months</v>
      </c>
      <c r="V456" s="1" t="str">
        <f>_xlfn.XLOOKUP(Tablo2[[#This Row],[CashbackAmount]],$W$31:$W$33,$X$31:$X$33,"",-1)</f>
        <v>Low</v>
      </c>
    </row>
    <row r="457" spans="1:22" x14ac:dyDescent="0.3">
      <c r="A457" s="5">
        <v>50456</v>
      </c>
      <c r="B457" s="1">
        <v>0</v>
      </c>
      <c r="C457" s="1">
        <v>8</v>
      </c>
      <c r="D457" s="1" t="s">
        <v>62</v>
      </c>
      <c r="E457" s="1">
        <v>3</v>
      </c>
      <c r="F457" s="1">
        <v>14</v>
      </c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63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6">
        <v>125.72</v>
      </c>
      <c r="U457" s="6" t="str">
        <f>_xlfn.XLOOKUP(Tablo2[[#This Row],[Tenure]],$W$23:$W$26,$X$23:$X$26,"",-1)</f>
        <v>7-12 Months</v>
      </c>
      <c r="V457" s="1" t="str">
        <f>_xlfn.XLOOKUP(Tablo2[[#This Row],[CashbackAmount]],$W$31:$W$33,$X$31:$X$33,"",-1)</f>
        <v>Low</v>
      </c>
    </row>
    <row r="458" spans="1:22" x14ac:dyDescent="0.3">
      <c r="A458" s="5">
        <v>50457</v>
      </c>
      <c r="B458" s="1">
        <v>0</v>
      </c>
      <c r="C458" s="1">
        <v>3</v>
      </c>
      <c r="D458" s="1" t="s">
        <v>62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63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6">
        <v>138.33000000000001</v>
      </c>
      <c r="U458" s="6" t="str">
        <f>_xlfn.XLOOKUP(Tablo2[[#This Row],[Tenure]],$W$23:$W$26,$X$23:$X$26,"",-1)</f>
        <v>0-6 Months</v>
      </c>
      <c r="V458" s="1" t="str">
        <f>_xlfn.XLOOKUP(Tablo2[[#This Row],[CashbackAmount]],$W$31:$W$33,$X$31:$X$33,"",-1)</f>
        <v>Low</v>
      </c>
    </row>
    <row r="459" spans="1:22" x14ac:dyDescent="0.3">
      <c r="A459" s="5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63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6">
        <v>142.44</v>
      </c>
      <c r="U459" s="6" t="str">
        <f>_xlfn.XLOOKUP(Tablo2[[#This Row],[Tenure]],$W$23:$W$26,$X$23:$X$26,"",-1)</f>
        <v>13-24 Months</v>
      </c>
      <c r="V459" s="1" t="str">
        <f>_xlfn.XLOOKUP(Tablo2[[#This Row],[CashbackAmount]],$W$31:$W$33,$X$31:$X$33,"",-1)</f>
        <v>Low</v>
      </c>
    </row>
    <row r="460" spans="1:22" x14ac:dyDescent="0.3">
      <c r="A460" s="5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63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6">
        <v>165</v>
      </c>
      <c r="U460" s="6" t="str">
        <f>_xlfn.XLOOKUP(Tablo2[[#This Row],[Tenure]],$W$23:$W$26,$X$23:$X$26,"",-1)</f>
        <v>7-12 Months</v>
      </c>
      <c r="V460" s="1" t="str">
        <f>_xlfn.XLOOKUP(Tablo2[[#This Row],[CashbackAmount]],$W$31:$W$33,$X$31:$X$33,"",-1)</f>
        <v>Medium</v>
      </c>
    </row>
    <row r="461" spans="1:22" x14ac:dyDescent="0.3">
      <c r="A461" s="5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>
        <v>1</v>
      </c>
      <c r="R461" s="1">
        <v>14</v>
      </c>
      <c r="S461" s="1">
        <v>9</v>
      </c>
      <c r="T461" s="6">
        <v>284.3</v>
      </c>
      <c r="U461" s="6" t="str">
        <f>_xlfn.XLOOKUP(Tablo2[[#This Row],[Tenure]],$W$23:$W$26,$X$23:$X$26,"",-1)</f>
        <v>13-24 Months</v>
      </c>
      <c r="V461" s="1" t="str">
        <f>_xlfn.XLOOKUP(Tablo2[[#This Row],[CashbackAmount]],$W$31:$W$33,$X$31:$X$33,"",-1)</f>
        <v>High</v>
      </c>
    </row>
    <row r="462" spans="1:22" x14ac:dyDescent="0.3">
      <c r="A462" s="5">
        <v>50461</v>
      </c>
      <c r="B462" s="1">
        <v>1</v>
      </c>
      <c r="C462" s="1">
        <v>9</v>
      </c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63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6">
        <v>116.00999999999999</v>
      </c>
      <c r="U462" s="6" t="str">
        <f>_xlfn.XLOOKUP(Tablo2[[#This Row],[Tenure]],$W$23:$W$26,$X$23:$X$26,"",-1)</f>
        <v>7-12 Months</v>
      </c>
      <c r="V462" s="1" t="str">
        <f>_xlfn.XLOOKUP(Tablo2[[#This Row],[CashbackAmount]],$W$31:$W$33,$X$31:$X$33,"",-1)</f>
        <v>Low</v>
      </c>
    </row>
    <row r="463" spans="1:22" x14ac:dyDescent="0.3">
      <c r="A463" s="5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>
        <v>3</v>
      </c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6">
        <v>126.94</v>
      </c>
      <c r="U463" s="6" t="str">
        <f>_xlfn.XLOOKUP(Tablo2[[#This Row],[Tenure]],$W$23:$W$26,$X$23:$X$26,"",-1)</f>
        <v>0-6 Months</v>
      </c>
      <c r="V463" s="1" t="str">
        <f>_xlfn.XLOOKUP(Tablo2[[#This Row],[CashbackAmount]],$W$31:$W$33,$X$31:$X$33,"",-1)</f>
        <v>Low</v>
      </c>
    </row>
    <row r="464" spans="1:22" x14ac:dyDescent="0.3">
      <c r="A464" s="5">
        <v>50463</v>
      </c>
      <c r="B464" s="1">
        <v>0</v>
      </c>
      <c r="C464" s="1">
        <v>25</v>
      </c>
      <c r="D464" s="1" t="s">
        <v>62</v>
      </c>
      <c r="E464" s="1">
        <v>1</v>
      </c>
      <c r="F464" s="1">
        <v>17</v>
      </c>
      <c r="G464" s="1" t="s">
        <v>30</v>
      </c>
      <c r="H464" s="1" t="s">
        <v>2</v>
      </c>
      <c r="I464" s="1">
        <v>3</v>
      </c>
      <c r="J464" s="1">
        <v>3</v>
      </c>
      <c r="K464" s="1" t="s">
        <v>22</v>
      </c>
      <c r="L464" s="1">
        <v>3</v>
      </c>
      <c r="M464" s="1" t="s">
        <v>63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6">
        <v>131.49</v>
      </c>
      <c r="U464" s="6" t="str">
        <f>_xlfn.XLOOKUP(Tablo2[[#This Row],[Tenure]],$W$23:$W$26,$X$23:$X$26,"",-1)</f>
        <v>24+ Months</v>
      </c>
      <c r="V464" s="1" t="str">
        <f>_xlfn.XLOOKUP(Tablo2[[#This Row],[CashbackAmount]],$W$31:$W$33,$X$31:$X$33,"",-1)</f>
        <v>Low</v>
      </c>
    </row>
    <row r="465" spans="1:22" x14ac:dyDescent="0.3">
      <c r="A465" s="5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63</v>
      </c>
      <c r="N465" s="1">
        <v>6</v>
      </c>
      <c r="O465" s="1">
        <v>0</v>
      </c>
      <c r="P465" s="1">
        <v>16</v>
      </c>
      <c r="Q465" s="1">
        <v>1</v>
      </c>
      <c r="R465" s="1">
        <v>1</v>
      </c>
      <c r="S465" s="1">
        <v>3</v>
      </c>
      <c r="T465" s="6">
        <v>276.39</v>
      </c>
      <c r="U465" s="6" t="str">
        <f>_xlfn.XLOOKUP(Tablo2[[#This Row],[Tenure]],$W$23:$W$26,$X$23:$X$26,"",-1)</f>
        <v>13-24 Months</v>
      </c>
      <c r="V465" s="1" t="str">
        <f>_xlfn.XLOOKUP(Tablo2[[#This Row],[CashbackAmount]],$W$31:$W$33,$X$31:$X$33,"",-1)</f>
        <v>High</v>
      </c>
    </row>
    <row r="466" spans="1:22" x14ac:dyDescent="0.3">
      <c r="A466" s="5">
        <v>50465</v>
      </c>
      <c r="B466" s="1">
        <v>1</v>
      </c>
      <c r="C466" s="1">
        <v>0</v>
      </c>
      <c r="D466" s="1" t="s">
        <v>62</v>
      </c>
      <c r="E466" s="1">
        <v>1</v>
      </c>
      <c r="F466" s="1">
        <v>14</v>
      </c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63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6">
        <v>123.19</v>
      </c>
      <c r="U466" s="6" t="str">
        <f>_xlfn.XLOOKUP(Tablo2[[#This Row],[Tenure]],$W$23:$W$26,$X$23:$X$26,"",-1)</f>
        <v>0-6 Months</v>
      </c>
      <c r="V466" s="1" t="str">
        <f>_xlfn.XLOOKUP(Tablo2[[#This Row],[CashbackAmount]],$W$31:$W$33,$X$31:$X$33,"",-1)</f>
        <v>Low</v>
      </c>
    </row>
    <row r="467" spans="1:22" x14ac:dyDescent="0.3">
      <c r="A467" s="5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63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>
        <v>3</v>
      </c>
      <c r="T467" s="6">
        <v>216.91000000000003</v>
      </c>
      <c r="U467" s="6" t="str">
        <f>_xlfn.XLOOKUP(Tablo2[[#This Row],[Tenure]],$W$23:$W$26,$X$23:$X$26,"",-1)</f>
        <v>0-6 Months</v>
      </c>
      <c r="V467" s="1" t="str">
        <f>_xlfn.XLOOKUP(Tablo2[[#This Row],[CashbackAmount]],$W$31:$W$33,$X$31:$X$33,"",-1)</f>
        <v>Medium</v>
      </c>
    </row>
    <row r="468" spans="1:22" x14ac:dyDescent="0.3">
      <c r="A468" s="5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6">
        <v>153.24</v>
      </c>
      <c r="U468" s="6" t="str">
        <f>_xlfn.XLOOKUP(Tablo2[[#This Row],[Tenure]],$W$23:$W$26,$X$23:$X$26,"",-1)</f>
        <v>0-6 Months</v>
      </c>
      <c r="V468" s="1" t="str">
        <f>_xlfn.XLOOKUP(Tablo2[[#This Row],[CashbackAmount]],$W$31:$W$33,$X$31:$X$33,"",-1)</f>
        <v>Medium</v>
      </c>
    </row>
    <row r="469" spans="1:22" x14ac:dyDescent="0.3">
      <c r="A469" s="5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63</v>
      </c>
      <c r="N469" s="1">
        <v>2</v>
      </c>
      <c r="O469" s="1">
        <v>1</v>
      </c>
      <c r="P469" s="1">
        <v>11</v>
      </c>
      <c r="Q469" s="1">
        <v>1</v>
      </c>
      <c r="R469" s="1">
        <v>3</v>
      </c>
      <c r="S469" s="1">
        <v>0</v>
      </c>
      <c r="T469" s="6">
        <v>267.52</v>
      </c>
      <c r="U469" s="6" t="str">
        <f>_xlfn.XLOOKUP(Tablo2[[#This Row],[Tenure]],$W$23:$W$26,$X$23:$X$26,"",-1)</f>
        <v>13-24 Months</v>
      </c>
      <c r="V469" s="1" t="str">
        <f>_xlfn.XLOOKUP(Tablo2[[#This Row],[CashbackAmount]],$W$31:$W$33,$X$31:$X$33,"",-1)</f>
        <v>High</v>
      </c>
    </row>
    <row r="470" spans="1:22" x14ac:dyDescent="0.3">
      <c r="A470" s="5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63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6">
        <v>152.28</v>
      </c>
      <c r="U470" s="6" t="str">
        <f>_xlfn.XLOOKUP(Tablo2[[#This Row],[Tenure]],$W$23:$W$26,$X$23:$X$26,"",-1)</f>
        <v>7-12 Months</v>
      </c>
      <c r="V470" s="1" t="str">
        <f>_xlfn.XLOOKUP(Tablo2[[#This Row],[CashbackAmount]],$W$31:$W$33,$X$31:$X$33,"",-1)</f>
        <v>Medium</v>
      </c>
    </row>
    <row r="471" spans="1:22" x14ac:dyDescent="0.3">
      <c r="A471" s="5">
        <v>50470</v>
      </c>
      <c r="B471" s="1">
        <v>0</v>
      </c>
      <c r="C471" s="1">
        <v>2</v>
      </c>
      <c r="D471" s="1" t="s">
        <v>62</v>
      </c>
      <c r="E471" s="1">
        <v>1</v>
      </c>
      <c r="F471" s="1">
        <v>29</v>
      </c>
      <c r="G471" s="1" t="s">
        <v>30</v>
      </c>
      <c r="H471" s="1" t="s">
        <v>4</v>
      </c>
      <c r="I471" s="1">
        <v>3</v>
      </c>
      <c r="J471" s="1">
        <v>1</v>
      </c>
      <c r="K471" s="1" t="s">
        <v>10</v>
      </c>
      <c r="L471" s="1">
        <v>3</v>
      </c>
      <c r="M471" s="1" t="s">
        <v>63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6">
        <v>127</v>
      </c>
      <c r="U471" s="6" t="str">
        <f>_xlfn.XLOOKUP(Tablo2[[#This Row],[Tenure]],$W$23:$W$26,$X$23:$X$26,"",-1)</f>
        <v>0-6 Months</v>
      </c>
      <c r="V471" s="1" t="str">
        <f>_xlfn.XLOOKUP(Tablo2[[#This Row],[CashbackAmount]],$W$31:$W$33,$X$31:$X$33,"",-1)</f>
        <v>Low</v>
      </c>
    </row>
    <row r="472" spans="1:22" x14ac:dyDescent="0.3">
      <c r="A472" s="5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>
        <v>15</v>
      </c>
      <c r="Q472" s="1">
        <v>5</v>
      </c>
      <c r="R472" s="1">
        <v>13</v>
      </c>
      <c r="S472" s="1">
        <v>8</v>
      </c>
      <c r="T472" s="6">
        <v>292.45999999999998</v>
      </c>
      <c r="U472" s="6" t="str">
        <f>_xlfn.XLOOKUP(Tablo2[[#This Row],[Tenure]],$W$23:$W$26,$X$23:$X$26,"",-1)</f>
        <v>13-24 Months</v>
      </c>
      <c r="V472" s="1" t="str">
        <f>_xlfn.XLOOKUP(Tablo2[[#This Row],[CashbackAmount]],$W$31:$W$33,$X$31:$X$33,"",-1)</f>
        <v>High</v>
      </c>
    </row>
    <row r="473" spans="1:22" x14ac:dyDescent="0.3">
      <c r="A473" s="5">
        <v>50472</v>
      </c>
      <c r="B473" s="1">
        <v>0</v>
      </c>
      <c r="C473" s="1">
        <v>8</v>
      </c>
      <c r="D473" s="1" t="s">
        <v>62</v>
      </c>
      <c r="E473" s="1">
        <v>1</v>
      </c>
      <c r="F473" s="1">
        <v>14</v>
      </c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6">
        <v>125.06</v>
      </c>
      <c r="U473" s="6" t="str">
        <f>_xlfn.XLOOKUP(Tablo2[[#This Row],[Tenure]],$W$23:$W$26,$X$23:$X$26,"",-1)</f>
        <v>7-12 Months</v>
      </c>
      <c r="V473" s="1" t="str">
        <f>_xlfn.XLOOKUP(Tablo2[[#This Row],[CashbackAmount]],$W$31:$W$33,$X$31:$X$33,"",-1)</f>
        <v>Low</v>
      </c>
    </row>
    <row r="474" spans="1:22" x14ac:dyDescent="0.3">
      <c r="A474" s="5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63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6">
        <v>160.62</v>
      </c>
      <c r="U474" s="6" t="str">
        <f>_xlfn.XLOOKUP(Tablo2[[#This Row],[Tenure]],$W$23:$W$26,$X$23:$X$26,"",-1)</f>
        <v>13-24 Months</v>
      </c>
      <c r="V474" s="1" t="str">
        <f>_xlfn.XLOOKUP(Tablo2[[#This Row],[CashbackAmount]],$W$31:$W$33,$X$31:$X$33,"",-1)</f>
        <v>Medium</v>
      </c>
    </row>
    <row r="475" spans="1:22" x14ac:dyDescent="0.3">
      <c r="A475" s="5">
        <v>50474</v>
      </c>
      <c r="B475" s="1">
        <v>1</v>
      </c>
      <c r="C475" s="1">
        <v>0</v>
      </c>
      <c r="D475" s="1" t="s">
        <v>62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6">
        <v>143.82</v>
      </c>
      <c r="U475" s="6" t="str">
        <f>_xlfn.XLOOKUP(Tablo2[[#This Row],[Tenure]],$W$23:$W$26,$X$23:$X$26,"",-1)</f>
        <v>0-6 Months</v>
      </c>
      <c r="V475" s="1" t="str">
        <f>_xlfn.XLOOKUP(Tablo2[[#This Row],[CashbackAmount]],$W$31:$W$33,$X$31:$X$33,"",-1)</f>
        <v>Low</v>
      </c>
    </row>
    <row r="476" spans="1:22" x14ac:dyDescent="0.3">
      <c r="A476" s="5">
        <v>50475</v>
      </c>
      <c r="B476" s="1">
        <v>0</v>
      </c>
      <c r="C476" s="1">
        <v>9</v>
      </c>
      <c r="D476" s="1" t="s">
        <v>62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63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6">
        <v>121.43</v>
      </c>
      <c r="U476" s="6" t="str">
        <f>_xlfn.XLOOKUP(Tablo2[[#This Row],[Tenure]],$W$23:$W$26,$X$23:$X$26,"",-1)</f>
        <v>7-12 Months</v>
      </c>
      <c r="V476" s="1" t="str">
        <f>_xlfn.XLOOKUP(Tablo2[[#This Row],[CashbackAmount]],$W$31:$W$33,$X$31:$X$33,"",-1)</f>
        <v>Low</v>
      </c>
    </row>
    <row r="477" spans="1:22" x14ac:dyDescent="0.3">
      <c r="A477" s="5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63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6">
        <v>161.62</v>
      </c>
      <c r="U477" s="6" t="str">
        <f>_xlfn.XLOOKUP(Tablo2[[#This Row],[Tenure]],$W$23:$W$26,$X$23:$X$26,"",-1)</f>
        <v>0-6 Months</v>
      </c>
      <c r="V477" s="1" t="str">
        <f>_xlfn.XLOOKUP(Tablo2[[#This Row],[CashbackAmount]],$W$31:$W$33,$X$31:$X$33,"",-1)</f>
        <v>Medium</v>
      </c>
    </row>
    <row r="478" spans="1:22" x14ac:dyDescent="0.3">
      <c r="A478" s="5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6">
        <v>150.94</v>
      </c>
      <c r="U478" s="6" t="str">
        <f>_xlfn.XLOOKUP(Tablo2[[#This Row],[Tenure]],$W$23:$W$26,$X$23:$X$26,"",-1)</f>
        <v>13-24 Months</v>
      </c>
      <c r="V478" s="1" t="str">
        <f>_xlfn.XLOOKUP(Tablo2[[#This Row],[CashbackAmount]],$W$31:$W$33,$X$31:$X$33,"",-1)</f>
        <v>Medium</v>
      </c>
    </row>
    <row r="479" spans="1:22" x14ac:dyDescent="0.3">
      <c r="A479" s="5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6">
        <v>168.77</v>
      </c>
      <c r="U479" s="6" t="str">
        <f>_xlfn.XLOOKUP(Tablo2[[#This Row],[Tenure]],$W$23:$W$26,$X$23:$X$26,"",-1)</f>
        <v>0-6 Months</v>
      </c>
      <c r="V479" s="1" t="str">
        <f>_xlfn.XLOOKUP(Tablo2[[#This Row],[CashbackAmount]],$W$31:$W$33,$X$31:$X$33,"",-1)</f>
        <v>Medium</v>
      </c>
    </row>
    <row r="480" spans="1:22" x14ac:dyDescent="0.3">
      <c r="A480" s="5">
        <v>50479</v>
      </c>
      <c r="B480" s="1">
        <v>0</v>
      </c>
      <c r="C480" s="1">
        <v>9</v>
      </c>
      <c r="D480" s="1" t="s">
        <v>62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6">
        <v>122.74000000000001</v>
      </c>
      <c r="U480" s="6" t="str">
        <f>_xlfn.XLOOKUP(Tablo2[[#This Row],[Tenure]],$W$23:$W$26,$X$23:$X$26,"",-1)</f>
        <v>7-12 Months</v>
      </c>
      <c r="V480" s="1" t="str">
        <f>_xlfn.XLOOKUP(Tablo2[[#This Row],[CashbackAmount]],$W$31:$W$33,$X$31:$X$33,"",-1)</f>
        <v>Low</v>
      </c>
    </row>
    <row r="481" spans="1:22" x14ac:dyDescent="0.3">
      <c r="A481" s="5">
        <v>50480</v>
      </c>
      <c r="B481" s="1">
        <v>0</v>
      </c>
      <c r="C481" s="1">
        <v>15</v>
      </c>
      <c r="D481" s="1" t="s">
        <v>62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63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6">
        <v>144.34</v>
      </c>
      <c r="U481" s="6" t="str">
        <f>_xlfn.XLOOKUP(Tablo2[[#This Row],[Tenure]],$W$23:$W$26,$X$23:$X$26,"",-1)</f>
        <v>13-24 Months</v>
      </c>
      <c r="V481" s="1" t="str">
        <f>_xlfn.XLOOKUP(Tablo2[[#This Row],[CashbackAmount]],$W$31:$W$33,$X$31:$X$33,"",-1)</f>
        <v>Low</v>
      </c>
    </row>
    <row r="482" spans="1:22" x14ac:dyDescent="0.3">
      <c r="A482" s="5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6">
        <v>162.88</v>
      </c>
      <c r="U482" s="6" t="str">
        <f>_xlfn.XLOOKUP(Tablo2[[#This Row],[Tenure]],$W$23:$W$26,$X$23:$X$26,"",-1)</f>
        <v>7-12 Months</v>
      </c>
      <c r="V482" s="1" t="str">
        <f>_xlfn.XLOOKUP(Tablo2[[#This Row],[CashbackAmount]],$W$31:$W$33,$X$31:$X$33,"",-1)</f>
        <v>Medium</v>
      </c>
    </row>
    <row r="483" spans="1:22" x14ac:dyDescent="0.3">
      <c r="A483" s="5">
        <v>50482</v>
      </c>
      <c r="B483" s="1">
        <v>0</v>
      </c>
      <c r="C483" s="1">
        <v>7</v>
      </c>
      <c r="D483" s="1" t="s">
        <v>11</v>
      </c>
      <c r="E483" s="1">
        <v>1</v>
      </c>
      <c r="F483" s="1">
        <v>14</v>
      </c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6">
        <v>125.53</v>
      </c>
      <c r="U483" s="6" t="str">
        <f>_xlfn.XLOOKUP(Tablo2[[#This Row],[Tenure]],$W$23:$W$26,$X$23:$X$26,"",-1)</f>
        <v>7-12 Months</v>
      </c>
      <c r="V483" s="1" t="str">
        <f>_xlfn.XLOOKUP(Tablo2[[#This Row],[CashbackAmount]],$W$31:$W$33,$X$31:$X$33,"",-1)</f>
        <v>Low</v>
      </c>
    </row>
    <row r="484" spans="1:22" x14ac:dyDescent="0.3">
      <c r="A484" s="5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63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6">
        <v>176.54</v>
      </c>
      <c r="U484" s="6" t="str">
        <f>_xlfn.XLOOKUP(Tablo2[[#This Row],[Tenure]],$W$23:$W$26,$X$23:$X$26,"",-1)</f>
        <v>7-12 Months</v>
      </c>
      <c r="V484" s="1" t="str">
        <f>_xlfn.XLOOKUP(Tablo2[[#This Row],[CashbackAmount]],$W$31:$W$33,$X$31:$X$33,"",-1)</f>
        <v>Medium</v>
      </c>
    </row>
    <row r="485" spans="1:22" x14ac:dyDescent="0.3">
      <c r="A485" s="5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6">
        <v>151.6</v>
      </c>
      <c r="U485" s="6" t="str">
        <f>_xlfn.XLOOKUP(Tablo2[[#This Row],[Tenure]],$W$23:$W$26,$X$23:$X$26,"",-1)</f>
        <v>13-24 Months</v>
      </c>
      <c r="V485" s="1" t="str">
        <f>_xlfn.XLOOKUP(Tablo2[[#This Row],[CashbackAmount]],$W$31:$W$33,$X$31:$X$33,"",-1)</f>
        <v>Medium</v>
      </c>
    </row>
    <row r="486" spans="1:22" x14ac:dyDescent="0.3">
      <c r="A486" s="5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63</v>
      </c>
      <c r="N486" s="1">
        <v>7</v>
      </c>
      <c r="O486" s="1">
        <v>0</v>
      </c>
      <c r="P486" s="1">
        <v>24</v>
      </c>
      <c r="Q486" s="1">
        <v>1</v>
      </c>
      <c r="R486" s="1">
        <v>1</v>
      </c>
      <c r="S486" s="1">
        <v>0</v>
      </c>
      <c r="T486" s="6">
        <v>271.58999999999997</v>
      </c>
      <c r="U486" s="6" t="str">
        <f>_xlfn.XLOOKUP(Tablo2[[#This Row],[Tenure]],$W$23:$W$26,$X$23:$X$26,"",-1)</f>
        <v>13-24 Months</v>
      </c>
      <c r="V486" s="1" t="str">
        <f>_xlfn.XLOOKUP(Tablo2[[#This Row],[CashbackAmount]],$W$31:$W$33,$X$31:$X$33,"",-1)</f>
        <v>High</v>
      </c>
    </row>
    <row r="487" spans="1:22" x14ac:dyDescent="0.3">
      <c r="A487" s="5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>
        <v>3</v>
      </c>
      <c r="T487" s="6">
        <v>228.07999999999998</v>
      </c>
      <c r="U487" s="6" t="str">
        <f>_xlfn.XLOOKUP(Tablo2[[#This Row],[Tenure]],$W$23:$W$26,$X$23:$X$26,"",-1)</f>
        <v>0-6 Months</v>
      </c>
      <c r="V487" s="1" t="str">
        <f>_xlfn.XLOOKUP(Tablo2[[#This Row],[CashbackAmount]],$W$31:$W$33,$X$31:$X$33,"",-1)</f>
        <v>Medium</v>
      </c>
    </row>
    <row r="488" spans="1:22" x14ac:dyDescent="0.3">
      <c r="A488" s="5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6">
        <v>202.21</v>
      </c>
      <c r="U488" s="6" t="str">
        <f>_xlfn.XLOOKUP(Tablo2[[#This Row],[Tenure]],$W$23:$W$26,$X$23:$X$26,"",-1)</f>
        <v>7-12 Months</v>
      </c>
      <c r="V488" s="1" t="str">
        <f>_xlfn.XLOOKUP(Tablo2[[#This Row],[CashbackAmount]],$W$31:$W$33,$X$31:$X$33,"",-1)</f>
        <v>Medium</v>
      </c>
    </row>
    <row r="489" spans="1:22" x14ac:dyDescent="0.3">
      <c r="A489" s="5">
        <v>50488</v>
      </c>
      <c r="B489" s="1">
        <v>0</v>
      </c>
      <c r="C489" s="1">
        <v>1</v>
      </c>
      <c r="D489" s="1" t="s">
        <v>62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63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6">
        <v>147.79</v>
      </c>
      <c r="U489" s="6" t="str">
        <f>_xlfn.XLOOKUP(Tablo2[[#This Row],[Tenure]],$W$23:$W$26,$X$23:$X$26,"",-1)</f>
        <v>0-6 Months</v>
      </c>
      <c r="V489" s="1" t="str">
        <f>_xlfn.XLOOKUP(Tablo2[[#This Row],[CashbackAmount]],$W$31:$W$33,$X$31:$X$33,"",-1)</f>
        <v>Low</v>
      </c>
    </row>
    <row r="490" spans="1:22" x14ac:dyDescent="0.3">
      <c r="A490" s="5">
        <v>50489</v>
      </c>
      <c r="B490" s="1">
        <v>0</v>
      </c>
      <c r="C490" s="1">
        <v>7</v>
      </c>
      <c r="D490" s="1" t="s">
        <v>62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63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6">
        <v>137.37</v>
      </c>
      <c r="U490" s="6" t="str">
        <f>_xlfn.XLOOKUP(Tablo2[[#This Row],[Tenure]],$W$23:$W$26,$X$23:$X$26,"",-1)</f>
        <v>7-12 Months</v>
      </c>
      <c r="V490" s="1" t="str">
        <f>_xlfn.XLOOKUP(Tablo2[[#This Row],[CashbackAmount]],$W$31:$W$33,$X$31:$X$33,"",-1)</f>
        <v>Low</v>
      </c>
    </row>
    <row r="491" spans="1:22" x14ac:dyDescent="0.3">
      <c r="A491" s="5">
        <v>50490</v>
      </c>
      <c r="B491" s="1">
        <v>1</v>
      </c>
      <c r="C491" s="1">
        <v>0</v>
      </c>
      <c r="D491" s="1" t="s">
        <v>11</v>
      </c>
      <c r="E491" s="1">
        <v>1</v>
      </c>
      <c r="F491" s="1">
        <v>14</v>
      </c>
      <c r="G491" s="1" t="s">
        <v>61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63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6">
        <v>123.66</v>
      </c>
      <c r="U491" s="6" t="str">
        <f>_xlfn.XLOOKUP(Tablo2[[#This Row],[Tenure]],$W$23:$W$26,$X$23:$X$26,"",-1)</f>
        <v>0-6 Months</v>
      </c>
      <c r="V491" s="1" t="str">
        <f>_xlfn.XLOOKUP(Tablo2[[#This Row],[CashbackAmount]],$W$31:$W$33,$X$31:$X$33,"",-1)</f>
        <v>Low</v>
      </c>
    </row>
    <row r="492" spans="1:22" x14ac:dyDescent="0.3">
      <c r="A492" s="5">
        <v>50491</v>
      </c>
      <c r="B492" s="1">
        <v>0</v>
      </c>
      <c r="C492" s="1">
        <v>9</v>
      </c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63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6">
        <v>117.06</v>
      </c>
      <c r="U492" s="6" t="str">
        <f>_xlfn.XLOOKUP(Tablo2[[#This Row],[Tenure]],$W$23:$W$26,$X$23:$X$26,"",-1)</f>
        <v>7-12 Months</v>
      </c>
      <c r="V492" s="1" t="str">
        <f>_xlfn.XLOOKUP(Tablo2[[#This Row],[CashbackAmount]],$W$31:$W$33,$X$31:$X$33,"",-1)</f>
        <v>Low</v>
      </c>
    </row>
    <row r="493" spans="1:22" x14ac:dyDescent="0.3">
      <c r="A493" s="5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63</v>
      </c>
      <c r="N493" s="1">
        <v>3</v>
      </c>
      <c r="O493" s="1">
        <v>0</v>
      </c>
      <c r="P493" s="1">
        <v>14</v>
      </c>
      <c r="Q493" s="1">
        <v>1</v>
      </c>
      <c r="R493" s="1">
        <v>4</v>
      </c>
      <c r="S493" s="1">
        <v>17</v>
      </c>
      <c r="T493" s="6">
        <v>263.07</v>
      </c>
      <c r="U493" s="6" t="str">
        <f>_xlfn.XLOOKUP(Tablo2[[#This Row],[Tenure]],$W$23:$W$26,$X$23:$X$26,"",-1)</f>
        <v>13-24 Months</v>
      </c>
      <c r="V493" s="1" t="str">
        <f>_xlfn.XLOOKUP(Tablo2[[#This Row],[CashbackAmount]],$W$31:$W$33,$X$31:$X$33,"",-1)</f>
        <v>High</v>
      </c>
    </row>
    <row r="494" spans="1:22" x14ac:dyDescent="0.3">
      <c r="A494" s="5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6">
        <v>159.33000000000001</v>
      </c>
      <c r="U494" s="6" t="str">
        <f>_xlfn.XLOOKUP(Tablo2[[#This Row],[Tenure]],$W$23:$W$26,$X$23:$X$26,"",-1)</f>
        <v>13-24 Months</v>
      </c>
      <c r="V494" s="1" t="str">
        <f>_xlfn.XLOOKUP(Tablo2[[#This Row],[CashbackAmount]],$W$31:$W$33,$X$31:$X$33,"",-1)</f>
        <v>Medium</v>
      </c>
    </row>
    <row r="495" spans="1:22" x14ac:dyDescent="0.3">
      <c r="A495" s="5">
        <v>50494</v>
      </c>
      <c r="B495" s="1">
        <v>0</v>
      </c>
      <c r="C495" s="1">
        <v>0</v>
      </c>
      <c r="D495" s="1" t="s">
        <v>62</v>
      </c>
      <c r="E495" s="1">
        <v>1</v>
      </c>
      <c r="F495" s="1">
        <v>8</v>
      </c>
      <c r="G495" s="1" t="s">
        <v>61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6">
        <v>134.24</v>
      </c>
      <c r="U495" s="6" t="str">
        <f>_xlfn.XLOOKUP(Tablo2[[#This Row],[Tenure]],$W$23:$W$26,$X$23:$X$26,"",-1)</f>
        <v>0-6 Months</v>
      </c>
      <c r="V495" s="1" t="str">
        <f>_xlfn.XLOOKUP(Tablo2[[#This Row],[CashbackAmount]],$W$31:$W$33,$X$31:$X$33,"",-1)</f>
        <v>Low</v>
      </c>
    </row>
    <row r="496" spans="1:22" x14ac:dyDescent="0.3">
      <c r="A496" s="5">
        <v>50495</v>
      </c>
      <c r="B496" s="1">
        <v>0</v>
      </c>
      <c r="C496" s="1">
        <v>6</v>
      </c>
      <c r="D496" s="1" t="s">
        <v>62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6">
        <v>140.37</v>
      </c>
      <c r="U496" s="6" t="str">
        <f>_xlfn.XLOOKUP(Tablo2[[#This Row],[Tenure]],$W$23:$W$26,$X$23:$X$26,"",-1)</f>
        <v>0-6 Months</v>
      </c>
      <c r="V496" s="1" t="str">
        <f>_xlfn.XLOOKUP(Tablo2[[#This Row],[CashbackAmount]],$W$31:$W$33,$X$31:$X$33,"",-1)</f>
        <v>Low</v>
      </c>
    </row>
    <row r="497" spans="1:22" x14ac:dyDescent="0.3">
      <c r="A497" s="5">
        <v>50496</v>
      </c>
      <c r="B497" s="1">
        <v>0</v>
      </c>
      <c r="C497" s="1">
        <v>8</v>
      </c>
      <c r="D497" s="1" t="s">
        <v>62</v>
      </c>
      <c r="E497" s="1">
        <v>1</v>
      </c>
      <c r="F497" s="1">
        <v>14</v>
      </c>
      <c r="G497" s="1" t="s">
        <v>61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6">
        <v>125.59</v>
      </c>
      <c r="U497" s="6" t="str">
        <f>_xlfn.XLOOKUP(Tablo2[[#This Row],[Tenure]],$W$23:$W$26,$X$23:$X$26,"",-1)</f>
        <v>7-12 Months</v>
      </c>
      <c r="V497" s="1" t="str">
        <f>_xlfn.XLOOKUP(Tablo2[[#This Row],[CashbackAmount]],$W$31:$W$33,$X$31:$X$33,"",-1)</f>
        <v>Low</v>
      </c>
    </row>
    <row r="498" spans="1:22" x14ac:dyDescent="0.3">
      <c r="A498" s="5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63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6">
        <v>162.01</v>
      </c>
      <c r="U498" s="6" t="str">
        <f>_xlfn.XLOOKUP(Tablo2[[#This Row],[Tenure]],$W$23:$W$26,$X$23:$X$26,"",-1)</f>
        <v>7-12 Months</v>
      </c>
      <c r="V498" s="1" t="str">
        <f>_xlfn.XLOOKUP(Tablo2[[#This Row],[CashbackAmount]],$W$31:$W$33,$X$31:$X$33,"",-1)</f>
        <v>Medium</v>
      </c>
    </row>
    <row r="499" spans="1:22" x14ac:dyDescent="0.3">
      <c r="A499" s="5">
        <v>50498</v>
      </c>
      <c r="B499" s="1">
        <v>0</v>
      </c>
      <c r="C499" s="1">
        <v>5</v>
      </c>
      <c r="D499" s="1" t="s">
        <v>62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6">
        <v>144.03</v>
      </c>
      <c r="U499" s="6" t="str">
        <f>_xlfn.XLOOKUP(Tablo2[[#This Row],[Tenure]],$W$23:$W$26,$X$23:$X$26,"",-1)</f>
        <v>0-6 Months</v>
      </c>
      <c r="V499" s="1" t="str">
        <f>_xlfn.XLOOKUP(Tablo2[[#This Row],[CashbackAmount]],$W$31:$W$33,$X$31:$X$33,"",-1)</f>
        <v>Low</v>
      </c>
    </row>
    <row r="500" spans="1:22" x14ac:dyDescent="0.3">
      <c r="A500" s="5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6">
        <v>137.61000000000001</v>
      </c>
      <c r="U500" s="6" t="str">
        <f>_xlfn.XLOOKUP(Tablo2[[#This Row],[Tenure]],$W$23:$W$26,$X$23:$X$26,"",-1)</f>
        <v>0-6 Months</v>
      </c>
      <c r="V500" s="1" t="str">
        <f>_xlfn.XLOOKUP(Tablo2[[#This Row],[CashbackAmount]],$W$31:$W$33,$X$31:$X$33,"",-1)</f>
        <v>Low</v>
      </c>
    </row>
    <row r="501" spans="1:22" x14ac:dyDescent="0.3">
      <c r="A501" s="5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63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>
        <v>3</v>
      </c>
      <c r="T501" s="6">
        <v>209.33999999999997</v>
      </c>
      <c r="U501" s="6" t="str">
        <f>_xlfn.XLOOKUP(Tablo2[[#This Row],[Tenure]],$W$23:$W$26,$X$23:$X$26,"",-1)</f>
        <v>24+ Months</v>
      </c>
      <c r="V501" s="1" t="str">
        <f>_xlfn.XLOOKUP(Tablo2[[#This Row],[CashbackAmount]],$W$31:$W$33,$X$31:$X$33,"",-1)</f>
        <v>Medium</v>
      </c>
    </row>
    <row r="502" spans="1:22" x14ac:dyDescent="0.3">
      <c r="A502" s="5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6">
        <v>207.61</v>
      </c>
      <c r="U502" s="6" t="str">
        <f>_xlfn.XLOOKUP(Tablo2[[#This Row],[Tenure]],$W$23:$W$26,$X$23:$X$26,"",-1)</f>
        <v>13-24 Months</v>
      </c>
      <c r="V502" s="1" t="str">
        <f>_xlfn.XLOOKUP(Tablo2[[#This Row],[CashbackAmount]],$W$31:$W$33,$X$31:$X$33,"",-1)</f>
        <v>Medium</v>
      </c>
    </row>
    <row r="503" spans="1:22" x14ac:dyDescent="0.3">
      <c r="A503" s="5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63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6">
        <v>151.75</v>
      </c>
      <c r="U503" s="6" t="str">
        <f>_xlfn.XLOOKUP(Tablo2[[#This Row],[Tenure]],$W$23:$W$26,$X$23:$X$26,"",-1)</f>
        <v>0-6 Months</v>
      </c>
      <c r="V503" s="1" t="str">
        <f>_xlfn.XLOOKUP(Tablo2[[#This Row],[CashbackAmount]],$W$31:$W$33,$X$31:$X$33,"",-1)</f>
        <v>Medium</v>
      </c>
    </row>
    <row r="504" spans="1:22" x14ac:dyDescent="0.3">
      <c r="A504" s="5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63</v>
      </c>
      <c r="N504" s="1">
        <v>4</v>
      </c>
      <c r="O504" s="1">
        <v>0</v>
      </c>
      <c r="P504" s="1">
        <v>22</v>
      </c>
      <c r="Q504" s="1">
        <v>0</v>
      </c>
      <c r="R504" s="1">
        <v>2</v>
      </c>
      <c r="S504" s="1">
        <v>0</v>
      </c>
      <c r="T504" s="6">
        <v>238.26</v>
      </c>
      <c r="U504" s="6" t="str">
        <f>_xlfn.XLOOKUP(Tablo2[[#This Row],[Tenure]],$W$23:$W$26,$X$23:$X$26,"",-1)</f>
        <v>24+ Months</v>
      </c>
      <c r="V504" s="1" t="str">
        <f>_xlfn.XLOOKUP(Tablo2[[#This Row],[CashbackAmount]],$W$31:$W$33,$X$31:$X$33,"",-1)</f>
        <v>Medium</v>
      </c>
    </row>
    <row r="505" spans="1:22" x14ac:dyDescent="0.3">
      <c r="A505" s="5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6">
        <v>163.34</v>
      </c>
      <c r="U505" s="6" t="str">
        <f>_xlfn.XLOOKUP(Tablo2[[#This Row],[Tenure]],$W$23:$W$26,$X$23:$X$26,"",-1)</f>
        <v>7-12 Months</v>
      </c>
      <c r="V505" s="1" t="str">
        <f>_xlfn.XLOOKUP(Tablo2[[#This Row],[CashbackAmount]],$W$31:$W$33,$X$31:$X$33,"",-1)</f>
        <v>Medium</v>
      </c>
    </row>
    <row r="506" spans="1:22" x14ac:dyDescent="0.3">
      <c r="A506" s="5">
        <v>50505</v>
      </c>
      <c r="B506" s="1">
        <v>0</v>
      </c>
      <c r="C506" s="1">
        <v>1</v>
      </c>
      <c r="D506" s="1" t="s">
        <v>62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6">
        <v>149.36000000000001</v>
      </c>
      <c r="U506" s="6" t="str">
        <f>_xlfn.XLOOKUP(Tablo2[[#This Row],[Tenure]],$W$23:$W$26,$X$23:$X$26,"",-1)</f>
        <v>0-6 Months</v>
      </c>
      <c r="V506" s="1" t="str">
        <f>_xlfn.XLOOKUP(Tablo2[[#This Row],[CashbackAmount]],$W$31:$W$33,$X$31:$X$33,"",-1)</f>
        <v>Low</v>
      </c>
    </row>
    <row r="507" spans="1:22" x14ac:dyDescent="0.3">
      <c r="A507" s="5">
        <v>50506</v>
      </c>
      <c r="B507" s="1">
        <v>0</v>
      </c>
      <c r="C507" s="1">
        <v>0</v>
      </c>
      <c r="D507" s="1" t="s">
        <v>62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63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6">
        <v>147.75</v>
      </c>
      <c r="U507" s="6" t="str">
        <f>_xlfn.XLOOKUP(Tablo2[[#This Row],[Tenure]],$W$23:$W$26,$X$23:$X$26,"",-1)</f>
        <v>0-6 Months</v>
      </c>
      <c r="V507" s="1" t="str">
        <f>_xlfn.XLOOKUP(Tablo2[[#This Row],[CashbackAmount]],$W$31:$W$33,$X$31:$X$33,"",-1)</f>
        <v>Low</v>
      </c>
    </row>
    <row r="508" spans="1:22" x14ac:dyDescent="0.3">
      <c r="A508" s="5">
        <v>50507</v>
      </c>
      <c r="B508" s="1">
        <v>0</v>
      </c>
      <c r="C508" s="1">
        <v>17</v>
      </c>
      <c r="D508" s="1" t="s">
        <v>62</v>
      </c>
      <c r="E508" s="1">
        <v>1</v>
      </c>
      <c r="F508" s="1">
        <v>14</v>
      </c>
      <c r="G508" s="1" t="s">
        <v>30</v>
      </c>
      <c r="H508" s="1" t="s">
        <v>4</v>
      </c>
      <c r="I508" s="1">
        <v>3</v>
      </c>
      <c r="J508" s="1">
        <v>1</v>
      </c>
      <c r="K508" s="1" t="s">
        <v>10</v>
      </c>
      <c r="L508" s="1">
        <v>2</v>
      </c>
      <c r="M508" s="1" t="s">
        <v>63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6">
        <v>128.18</v>
      </c>
      <c r="U508" s="6" t="str">
        <f>_xlfn.XLOOKUP(Tablo2[[#This Row],[Tenure]],$W$23:$W$26,$X$23:$X$26,"",-1)</f>
        <v>13-24 Months</v>
      </c>
      <c r="V508" s="1" t="str">
        <f>_xlfn.XLOOKUP(Tablo2[[#This Row],[CashbackAmount]],$W$31:$W$33,$X$31:$X$33,"",-1)</f>
        <v>Low</v>
      </c>
    </row>
    <row r="509" spans="1:22" x14ac:dyDescent="0.3">
      <c r="A509" s="5">
        <v>50508</v>
      </c>
      <c r="B509" s="1">
        <v>0</v>
      </c>
      <c r="C509" s="1">
        <v>15</v>
      </c>
      <c r="D509" s="1" t="s">
        <v>11</v>
      </c>
      <c r="E509" s="1">
        <v>1</v>
      </c>
      <c r="F509" s="1">
        <v>14</v>
      </c>
      <c r="G509" s="1" t="s">
        <v>61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6">
        <v>125.15</v>
      </c>
      <c r="U509" s="6" t="str">
        <f>_xlfn.XLOOKUP(Tablo2[[#This Row],[Tenure]],$W$23:$W$26,$X$23:$X$26,"",-1)</f>
        <v>13-24 Months</v>
      </c>
      <c r="V509" s="1" t="str">
        <f>_xlfn.XLOOKUP(Tablo2[[#This Row],[CashbackAmount]],$W$31:$W$33,$X$31:$X$33,"",-1)</f>
        <v>Low</v>
      </c>
    </row>
    <row r="510" spans="1:22" x14ac:dyDescent="0.3">
      <c r="A510" s="5">
        <v>50509</v>
      </c>
      <c r="B510" s="1">
        <v>0</v>
      </c>
      <c r="C510" s="1">
        <v>9</v>
      </c>
      <c r="D510" s="1" t="s">
        <v>62</v>
      </c>
      <c r="E510" s="1">
        <v>2</v>
      </c>
      <c r="F510" s="1">
        <v>14</v>
      </c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63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6">
        <v>123.41999999999999</v>
      </c>
      <c r="U510" s="6" t="str">
        <f>_xlfn.XLOOKUP(Tablo2[[#This Row],[Tenure]],$W$23:$W$26,$X$23:$X$26,"",-1)</f>
        <v>7-12 Months</v>
      </c>
      <c r="V510" s="1" t="str">
        <f>_xlfn.XLOOKUP(Tablo2[[#This Row],[CashbackAmount]],$W$31:$W$33,$X$31:$X$33,"",-1)</f>
        <v>Low</v>
      </c>
    </row>
    <row r="511" spans="1:22" x14ac:dyDescent="0.3">
      <c r="A511" s="5">
        <v>50510</v>
      </c>
      <c r="B511" s="1">
        <v>0</v>
      </c>
      <c r="C511" s="1">
        <v>0</v>
      </c>
      <c r="D511" s="1" t="s">
        <v>62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63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6">
        <v>141.94</v>
      </c>
      <c r="U511" s="6" t="str">
        <f>_xlfn.XLOOKUP(Tablo2[[#This Row],[Tenure]],$W$23:$W$26,$X$23:$X$26,"",-1)</f>
        <v>0-6 Months</v>
      </c>
      <c r="V511" s="1" t="str">
        <f>_xlfn.XLOOKUP(Tablo2[[#This Row],[CashbackAmount]],$W$31:$W$33,$X$31:$X$33,"",-1)</f>
        <v>Low</v>
      </c>
    </row>
    <row r="512" spans="1:22" x14ac:dyDescent="0.3">
      <c r="A512" s="5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63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6">
        <v>206.85000000000002</v>
      </c>
      <c r="U512" s="6" t="str">
        <f>_xlfn.XLOOKUP(Tablo2[[#This Row],[Tenure]],$W$23:$W$26,$X$23:$X$26,"",-1)</f>
        <v>7-12 Months</v>
      </c>
      <c r="V512" s="1" t="str">
        <f>_xlfn.XLOOKUP(Tablo2[[#This Row],[CashbackAmount]],$W$31:$W$33,$X$31:$X$33,"",-1)</f>
        <v>Medium</v>
      </c>
    </row>
    <row r="513" spans="1:22" x14ac:dyDescent="0.3">
      <c r="A513" s="5">
        <v>50512</v>
      </c>
      <c r="B513" s="1">
        <v>1</v>
      </c>
      <c r="C513" s="1">
        <v>9</v>
      </c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6">
        <v>120.22</v>
      </c>
      <c r="U513" s="6" t="str">
        <f>_xlfn.XLOOKUP(Tablo2[[#This Row],[Tenure]],$W$23:$W$26,$X$23:$X$26,"",-1)</f>
        <v>7-12 Months</v>
      </c>
      <c r="V513" s="1" t="str">
        <f>_xlfn.XLOOKUP(Tablo2[[#This Row],[CashbackAmount]],$W$31:$W$33,$X$31:$X$33,"",-1)</f>
        <v>Low</v>
      </c>
    </row>
    <row r="514" spans="1:22" x14ac:dyDescent="0.3">
      <c r="A514" s="5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6">
        <v>123.13999999999999</v>
      </c>
      <c r="U514" s="6" t="str">
        <f>_xlfn.XLOOKUP(Tablo2[[#This Row],[Tenure]],$W$23:$W$26,$X$23:$X$26,"",-1)</f>
        <v>0-6 Months</v>
      </c>
      <c r="V514" s="1" t="str">
        <f>_xlfn.XLOOKUP(Tablo2[[#This Row],[CashbackAmount]],$W$31:$W$33,$X$31:$X$33,"",-1)</f>
        <v>Low</v>
      </c>
    </row>
    <row r="515" spans="1:22" x14ac:dyDescent="0.3">
      <c r="A515" s="5">
        <v>50514</v>
      </c>
      <c r="B515" s="1">
        <v>0</v>
      </c>
      <c r="C515" s="1">
        <v>0</v>
      </c>
      <c r="D515" s="1" t="s">
        <v>62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63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6">
        <v>142.56</v>
      </c>
      <c r="U515" s="6" t="str">
        <f>_xlfn.XLOOKUP(Tablo2[[#This Row],[Tenure]],$W$23:$W$26,$X$23:$X$26,"",-1)</f>
        <v>0-6 Months</v>
      </c>
      <c r="V515" s="1" t="str">
        <f>_xlfn.XLOOKUP(Tablo2[[#This Row],[CashbackAmount]],$W$31:$W$33,$X$31:$X$33,"",-1)</f>
        <v>Low</v>
      </c>
    </row>
    <row r="516" spans="1:22" x14ac:dyDescent="0.3">
      <c r="A516" s="5">
        <v>50515</v>
      </c>
      <c r="B516" s="1">
        <v>0</v>
      </c>
      <c r="C516" s="1">
        <v>22</v>
      </c>
      <c r="D516" s="1" t="s">
        <v>62</v>
      </c>
      <c r="E516" s="1">
        <v>1</v>
      </c>
      <c r="F516" s="1">
        <v>6</v>
      </c>
      <c r="G516" s="1" t="s">
        <v>60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63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6">
        <v>135.80000000000001</v>
      </c>
      <c r="U516" s="6" t="str">
        <f>_xlfn.XLOOKUP(Tablo2[[#This Row],[Tenure]],$W$23:$W$26,$X$23:$X$26,"",-1)</f>
        <v>13-24 Months</v>
      </c>
      <c r="V516" s="1" t="str">
        <f>_xlfn.XLOOKUP(Tablo2[[#This Row],[CashbackAmount]],$W$31:$W$33,$X$31:$X$33,"",-1)</f>
        <v>Low</v>
      </c>
    </row>
    <row r="517" spans="1:22" x14ac:dyDescent="0.3">
      <c r="A517" s="5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>
        <v>3</v>
      </c>
      <c r="J517" s="1">
        <v>4</v>
      </c>
      <c r="K517" s="1" t="s">
        <v>10</v>
      </c>
      <c r="L517" s="1">
        <v>2</v>
      </c>
      <c r="M517" s="1" t="s">
        <v>63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6">
        <v>131.62</v>
      </c>
      <c r="U517" s="6" t="str">
        <f>_xlfn.XLOOKUP(Tablo2[[#This Row],[Tenure]],$W$23:$W$26,$X$23:$X$26,"",-1)</f>
        <v>0-6 Months</v>
      </c>
      <c r="V517" s="1" t="str">
        <f>_xlfn.XLOOKUP(Tablo2[[#This Row],[CashbackAmount]],$W$31:$W$33,$X$31:$X$33,"",-1)</f>
        <v>Low</v>
      </c>
    </row>
    <row r="518" spans="1:22" x14ac:dyDescent="0.3">
      <c r="A518" s="5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63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6">
        <v>165.24</v>
      </c>
      <c r="U518" s="6" t="str">
        <f>_xlfn.XLOOKUP(Tablo2[[#This Row],[Tenure]],$W$23:$W$26,$X$23:$X$26,"",-1)</f>
        <v>0-6 Months</v>
      </c>
      <c r="V518" s="1" t="str">
        <f>_xlfn.XLOOKUP(Tablo2[[#This Row],[CashbackAmount]],$W$31:$W$33,$X$31:$X$33,"",-1)</f>
        <v>Medium</v>
      </c>
    </row>
    <row r="519" spans="1:22" x14ac:dyDescent="0.3">
      <c r="A519" s="5">
        <v>50518</v>
      </c>
      <c r="B519" s="1">
        <v>0</v>
      </c>
      <c r="C519" s="1">
        <v>11</v>
      </c>
      <c r="D519" s="1" t="s">
        <v>62</v>
      </c>
      <c r="E519" s="1">
        <v>3</v>
      </c>
      <c r="F519" s="1">
        <v>15</v>
      </c>
      <c r="G519" s="1" t="s">
        <v>29</v>
      </c>
      <c r="H519" s="1" t="s">
        <v>4</v>
      </c>
      <c r="I519" s="1">
        <v>3</v>
      </c>
      <c r="J519" s="1">
        <v>4</v>
      </c>
      <c r="K519" s="1" t="s">
        <v>10</v>
      </c>
      <c r="L519" s="1">
        <v>4</v>
      </c>
      <c r="M519" s="1" t="s">
        <v>63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6">
        <v>128.99</v>
      </c>
      <c r="U519" s="6" t="str">
        <f>_xlfn.XLOOKUP(Tablo2[[#This Row],[Tenure]],$W$23:$W$26,$X$23:$X$26,"",-1)</f>
        <v>7-12 Months</v>
      </c>
      <c r="V519" s="1" t="str">
        <f>_xlfn.XLOOKUP(Tablo2[[#This Row],[CashbackAmount]],$W$31:$W$33,$X$31:$X$33,"",-1)</f>
        <v>Low</v>
      </c>
    </row>
    <row r="520" spans="1:22" x14ac:dyDescent="0.3">
      <c r="A520" s="5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63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6">
        <v>152.31</v>
      </c>
      <c r="U520" s="6" t="str">
        <f>_xlfn.XLOOKUP(Tablo2[[#This Row],[Tenure]],$W$23:$W$26,$X$23:$X$26,"",-1)</f>
        <v>13-24 Months</v>
      </c>
      <c r="V520" s="1" t="str">
        <f>_xlfn.XLOOKUP(Tablo2[[#This Row],[CashbackAmount]],$W$31:$W$33,$X$31:$X$33,"",-1)</f>
        <v>Medium</v>
      </c>
    </row>
    <row r="521" spans="1:22" x14ac:dyDescent="0.3">
      <c r="A521" s="5">
        <v>50520</v>
      </c>
      <c r="B521" s="1">
        <v>0</v>
      </c>
      <c r="C521" s="1">
        <v>4</v>
      </c>
      <c r="D521" s="1" t="s">
        <v>62</v>
      </c>
      <c r="E521" s="1">
        <v>1</v>
      </c>
      <c r="F521" s="1">
        <v>14</v>
      </c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63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6">
        <v>123.56</v>
      </c>
      <c r="U521" s="6" t="str">
        <f>_xlfn.XLOOKUP(Tablo2[[#This Row],[Tenure]],$W$23:$W$26,$X$23:$X$26,"",-1)</f>
        <v>0-6 Months</v>
      </c>
      <c r="V521" s="1" t="str">
        <f>_xlfn.XLOOKUP(Tablo2[[#This Row],[CashbackAmount]],$W$31:$W$33,$X$31:$X$33,"",-1)</f>
        <v>Low</v>
      </c>
    </row>
    <row r="522" spans="1:22" x14ac:dyDescent="0.3">
      <c r="A522" s="5">
        <v>50521</v>
      </c>
      <c r="B522" s="1">
        <v>1</v>
      </c>
      <c r="C522" s="1">
        <v>0</v>
      </c>
      <c r="D522" s="1" t="s">
        <v>62</v>
      </c>
      <c r="E522" s="1">
        <v>3</v>
      </c>
      <c r="F522" s="1">
        <v>6</v>
      </c>
      <c r="G522" s="1" t="s">
        <v>61</v>
      </c>
      <c r="H522" s="1" t="s">
        <v>2</v>
      </c>
      <c r="I522" s="1">
        <v>3</v>
      </c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6">
        <v>128</v>
      </c>
      <c r="U522" s="6" t="str">
        <f>_xlfn.XLOOKUP(Tablo2[[#This Row],[Tenure]],$W$23:$W$26,$X$23:$X$26,"",-1)</f>
        <v>0-6 Months</v>
      </c>
      <c r="V522" s="1" t="str">
        <f>_xlfn.XLOOKUP(Tablo2[[#This Row],[CashbackAmount]],$W$31:$W$33,$X$31:$X$33,"",-1)</f>
        <v>Low</v>
      </c>
    </row>
    <row r="523" spans="1:22" x14ac:dyDescent="0.3">
      <c r="A523" s="5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63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>
        <v>3</v>
      </c>
      <c r="T523" s="6">
        <v>218.36</v>
      </c>
      <c r="U523" s="6" t="str">
        <f>_xlfn.XLOOKUP(Tablo2[[#This Row],[Tenure]],$W$23:$W$26,$X$23:$X$26,"",-1)</f>
        <v>24+ Months</v>
      </c>
      <c r="V523" s="1" t="str">
        <f>_xlfn.XLOOKUP(Tablo2[[#This Row],[CashbackAmount]],$W$31:$W$33,$X$31:$X$33,"",-1)</f>
        <v>Medium</v>
      </c>
    </row>
    <row r="524" spans="1:22" x14ac:dyDescent="0.3">
      <c r="A524" s="5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63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6">
        <v>209.02999999999997</v>
      </c>
      <c r="U524" s="6" t="str">
        <f>_xlfn.XLOOKUP(Tablo2[[#This Row],[Tenure]],$W$23:$W$26,$X$23:$X$26,"",-1)</f>
        <v>7-12 Months</v>
      </c>
      <c r="V524" s="1" t="str">
        <f>_xlfn.XLOOKUP(Tablo2[[#This Row],[CashbackAmount]],$W$31:$W$33,$X$31:$X$33,"",-1)</f>
        <v>Medium</v>
      </c>
    </row>
    <row r="525" spans="1:22" x14ac:dyDescent="0.3">
      <c r="A525" s="5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61</v>
      </c>
      <c r="H525" s="1" t="s">
        <v>2</v>
      </c>
      <c r="I525" s="1">
        <v>3</v>
      </c>
      <c r="J525" s="1">
        <v>3</v>
      </c>
      <c r="K525" s="1" t="s">
        <v>10</v>
      </c>
      <c r="L525" s="1">
        <v>2</v>
      </c>
      <c r="M525" s="1" t="s">
        <v>63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6">
        <v>129.72999999999999</v>
      </c>
      <c r="U525" s="6" t="str">
        <f>_xlfn.XLOOKUP(Tablo2[[#This Row],[Tenure]],$W$23:$W$26,$X$23:$X$26,"",-1)</f>
        <v>7-12 Months</v>
      </c>
      <c r="V525" s="1" t="str">
        <f>_xlfn.XLOOKUP(Tablo2[[#This Row],[CashbackAmount]],$W$31:$W$33,$X$31:$X$33,"",-1)</f>
        <v>Low</v>
      </c>
    </row>
    <row r="526" spans="1:22" x14ac:dyDescent="0.3">
      <c r="A526" s="5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>
        <v>2</v>
      </c>
      <c r="S526" s="1">
        <v>8</v>
      </c>
      <c r="T526" s="6">
        <v>242.75</v>
      </c>
      <c r="U526" s="6" t="str">
        <f>_xlfn.XLOOKUP(Tablo2[[#This Row],[Tenure]],$W$23:$W$26,$X$23:$X$26,"",-1)</f>
        <v>24+ Months</v>
      </c>
      <c r="V526" s="1" t="str">
        <f>_xlfn.XLOOKUP(Tablo2[[#This Row],[CashbackAmount]],$W$31:$W$33,$X$31:$X$33,"",-1)</f>
        <v>Medium</v>
      </c>
    </row>
    <row r="527" spans="1:22" x14ac:dyDescent="0.3">
      <c r="A527" s="5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63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6">
        <v>155.62</v>
      </c>
      <c r="U527" s="6" t="str">
        <f>_xlfn.XLOOKUP(Tablo2[[#This Row],[Tenure]],$W$23:$W$26,$X$23:$X$26,"",-1)</f>
        <v>13-24 Months</v>
      </c>
      <c r="V527" s="1" t="str">
        <f>_xlfn.XLOOKUP(Tablo2[[#This Row],[CashbackAmount]],$W$31:$W$33,$X$31:$X$33,"",-1)</f>
        <v>Medium</v>
      </c>
    </row>
    <row r="528" spans="1:22" x14ac:dyDescent="0.3">
      <c r="A528" s="5">
        <v>50527</v>
      </c>
      <c r="B528" s="1">
        <v>0</v>
      </c>
      <c r="C528" s="1">
        <v>20</v>
      </c>
      <c r="D528" s="1" t="s">
        <v>62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63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6">
        <v>145.37</v>
      </c>
      <c r="U528" s="6" t="str">
        <f>_xlfn.XLOOKUP(Tablo2[[#This Row],[Tenure]],$W$23:$W$26,$X$23:$X$26,"",-1)</f>
        <v>13-24 Months</v>
      </c>
      <c r="V528" s="1" t="str">
        <f>_xlfn.XLOOKUP(Tablo2[[#This Row],[CashbackAmount]],$W$31:$W$33,$X$31:$X$33,"",-1)</f>
        <v>Low</v>
      </c>
    </row>
    <row r="529" spans="1:22" x14ac:dyDescent="0.3">
      <c r="A529" s="5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6">
        <v>176.42</v>
      </c>
      <c r="U529" s="6" t="str">
        <f>_xlfn.XLOOKUP(Tablo2[[#This Row],[Tenure]],$W$23:$W$26,$X$23:$X$26,"",-1)</f>
        <v>7-12 Months</v>
      </c>
      <c r="V529" s="1" t="str">
        <f>_xlfn.XLOOKUP(Tablo2[[#This Row],[CashbackAmount]],$W$31:$W$33,$X$31:$X$33,"",-1)</f>
        <v>Medium</v>
      </c>
    </row>
    <row r="530" spans="1:22" x14ac:dyDescent="0.3">
      <c r="A530" s="5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>
        <v>1</v>
      </c>
      <c r="R530" s="1">
        <v>14</v>
      </c>
      <c r="S530" s="1">
        <v>7</v>
      </c>
      <c r="T530" s="6">
        <v>279.24</v>
      </c>
      <c r="U530" s="6" t="str">
        <f>_xlfn.XLOOKUP(Tablo2[[#This Row],[Tenure]],$W$23:$W$26,$X$23:$X$26,"",-1)</f>
        <v>13-24 Months</v>
      </c>
      <c r="V530" s="1" t="str">
        <f>_xlfn.XLOOKUP(Tablo2[[#This Row],[CashbackAmount]],$W$31:$W$33,$X$31:$X$33,"",-1)</f>
        <v>High</v>
      </c>
    </row>
    <row r="531" spans="1:22" x14ac:dyDescent="0.3">
      <c r="A531" s="5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63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6">
        <v>152.04</v>
      </c>
      <c r="U531" s="6" t="str">
        <f>_xlfn.XLOOKUP(Tablo2[[#This Row],[Tenure]],$W$23:$W$26,$X$23:$X$26,"",-1)</f>
        <v>7-12 Months</v>
      </c>
      <c r="V531" s="1" t="str">
        <f>_xlfn.XLOOKUP(Tablo2[[#This Row],[CashbackAmount]],$W$31:$W$33,$X$31:$X$33,"",-1)</f>
        <v>Medium</v>
      </c>
    </row>
    <row r="532" spans="1:22" x14ac:dyDescent="0.3">
      <c r="A532" s="5">
        <v>50531</v>
      </c>
      <c r="B532" s="1">
        <v>0</v>
      </c>
      <c r="C532" s="1">
        <v>9</v>
      </c>
      <c r="D532" s="1" t="s">
        <v>62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6">
        <v>122.77000000000001</v>
      </c>
      <c r="U532" s="6" t="str">
        <f>_xlfn.XLOOKUP(Tablo2[[#This Row],[Tenure]],$W$23:$W$26,$X$23:$X$26,"",-1)</f>
        <v>7-12 Months</v>
      </c>
      <c r="V532" s="1" t="str">
        <f>_xlfn.XLOOKUP(Tablo2[[#This Row],[CashbackAmount]],$W$31:$W$33,$X$31:$X$33,"",-1)</f>
        <v>Low</v>
      </c>
    </row>
    <row r="533" spans="1:22" x14ac:dyDescent="0.3">
      <c r="A533" s="5">
        <v>50532</v>
      </c>
      <c r="B533" s="1">
        <v>1</v>
      </c>
      <c r="C533" s="1">
        <v>0</v>
      </c>
      <c r="D533" s="1" t="s">
        <v>62</v>
      </c>
      <c r="E533" s="1">
        <v>1</v>
      </c>
      <c r="F533" s="1">
        <v>31</v>
      </c>
      <c r="G533" s="1" t="s">
        <v>30</v>
      </c>
      <c r="H533" s="1" t="s">
        <v>4</v>
      </c>
      <c r="I533" s="1">
        <v>3</v>
      </c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6">
        <v>127.94999999999999</v>
      </c>
      <c r="U533" s="6" t="str">
        <f>_xlfn.XLOOKUP(Tablo2[[#This Row],[Tenure]],$W$23:$W$26,$X$23:$X$26,"",-1)</f>
        <v>0-6 Months</v>
      </c>
      <c r="V533" s="1" t="str">
        <f>_xlfn.XLOOKUP(Tablo2[[#This Row],[CashbackAmount]],$W$31:$W$33,$X$31:$X$33,"",-1)</f>
        <v>Low</v>
      </c>
    </row>
    <row r="534" spans="1:22" x14ac:dyDescent="0.3">
      <c r="A534" s="5">
        <v>50533</v>
      </c>
      <c r="B534" s="1">
        <v>0</v>
      </c>
      <c r="C534" s="1">
        <v>2</v>
      </c>
      <c r="D534" s="1" t="s">
        <v>62</v>
      </c>
      <c r="E534" s="1">
        <v>1</v>
      </c>
      <c r="F534" s="1">
        <v>14</v>
      </c>
      <c r="G534" s="1" t="s">
        <v>61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6">
        <v>125.32</v>
      </c>
      <c r="U534" s="6" t="str">
        <f>_xlfn.XLOOKUP(Tablo2[[#This Row],[Tenure]],$W$23:$W$26,$X$23:$X$26,"",-1)</f>
        <v>0-6 Months</v>
      </c>
      <c r="V534" s="1" t="str">
        <f>_xlfn.XLOOKUP(Tablo2[[#This Row],[CashbackAmount]],$W$31:$W$33,$X$31:$X$33,"",-1)</f>
        <v>Low</v>
      </c>
    </row>
    <row r="535" spans="1:22" x14ac:dyDescent="0.3">
      <c r="A535" s="5">
        <v>50534</v>
      </c>
      <c r="B535" s="1">
        <v>0</v>
      </c>
      <c r="C535" s="1">
        <v>17</v>
      </c>
      <c r="D535" s="1" t="s">
        <v>62</v>
      </c>
      <c r="E535" s="1">
        <v>1</v>
      </c>
      <c r="F535" s="1">
        <v>14</v>
      </c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63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6">
        <v>125.59</v>
      </c>
      <c r="U535" s="6" t="str">
        <f>_xlfn.XLOOKUP(Tablo2[[#This Row],[Tenure]],$W$23:$W$26,$X$23:$X$26,"",-1)</f>
        <v>13-24 Months</v>
      </c>
      <c r="V535" s="1" t="str">
        <f>_xlfn.XLOOKUP(Tablo2[[#This Row],[CashbackAmount]],$W$31:$W$33,$X$31:$X$33,"",-1)</f>
        <v>Low</v>
      </c>
    </row>
    <row r="536" spans="1:22" x14ac:dyDescent="0.3">
      <c r="A536" s="5">
        <v>50535</v>
      </c>
      <c r="B536" s="1">
        <v>0</v>
      </c>
      <c r="C536" s="1">
        <v>1</v>
      </c>
      <c r="D536" s="1" t="s">
        <v>62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6">
        <v>149.08000000000001</v>
      </c>
      <c r="U536" s="6" t="str">
        <f>_xlfn.XLOOKUP(Tablo2[[#This Row],[Tenure]],$W$23:$W$26,$X$23:$X$26,"",-1)</f>
        <v>0-6 Months</v>
      </c>
      <c r="V536" s="1" t="str">
        <f>_xlfn.XLOOKUP(Tablo2[[#This Row],[CashbackAmount]],$W$31:$W$33,$X$31:$X$33,"",-1)</f>
        <v>Low</v>
      </c>
    </row>
    <row r="537" spans="1:22" x14ac:dyDescent="0.3">
      <c r="A537" s="5">
        <v>50536</v>
      </c>
      <c r="B537" s="1">
        <v>1</v>
      </c>
      <c r="C537" s="1">
        <v>20</v>
      </c>
      <c r="D537" s="1" t="s">
        <v>11</v>
      </c>
      <c r="E537" s="1">
        <v>1</v>
      </c>
      <c r="F537" s="1">
        <v>14</v>
      </c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6">
        <v>123.80000000000001</v>
      </c>
      <c r="U537" s="6" t="str">
        <f>_xlfn.XLOOKUP(Tablo2[[#This Row],[Tenure]],$W$23:$W$26,$X$23:$X$26,"",-1)</f>
        <v>13-24 Months</v>
      </c>
      <c r="V537" s="1" t="str">
        <f>_xlfn.XLOOKUP(Tablo2[[#This Row],[CashbackAmount]],$W$31:$W$33,$X$31:$X$33,"",-1)</f>
        <v>Low</v>
      </c>
    </row>
    <row r="538" spans="1:22" x14ac:dyDescent="0.3">
      <c r="A538" s="5">
        <v>50537</v>
      </c>
      <c r="B538" s="1">
        <v>0</v>
      </c>
      <c r="C538" s="1">
        <v>16</v>
      </c>
      <c r="D538" s="1" t="s">
        <v>62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6">
        <v>147.65</v>
      </c>
      <c r="U538" s="6" t="str">
        <f>_xlfn.XLOOKUP(Tablo2[[#This Row],[Tenure]],$W$23:$W$26,$X$23:$X$26,"",-1)</f>
        <v>13-24 Months</v>
      </c>
      <c r="V538" s="1" t="str">
        <f>_xlfn.XLOOKUP(Tablo2[[#This Row],[CashbackAmount]],$W$31:$W$33,$X$31:$X$33,"",-1)</f>
        <v>Low</v>
      </c>
    </row>
    <row r="539" spans="1:22" x14ac:dyDescent="0.3">
      <c r="A539" s="5">
        <v>50538</v>
      </c>
      <c r="B539" s="1">
        <v>1</v>
      </c>
      <c r="C539" s="1">
        <v>9</v>
      </c>
      <c r="D539" s="1" t="s">
        <v>62</v>
      </c>
      <c r="E539" s="1">
        <v>3</v>
      </c>
      <c r="F539" s="1">
        <v>8</v>
      </c>
      <c r="G539" s="1" t="s">
        <v>61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6">
        <v>120.44</v>
      </c>
      <c r="U539" s="6" t="str">
        <f>_xlfn.XLOOKUP(Tablo2[[#This Row],[Tenure]],$W$23:$W$26,$X$23:$X$26,"",-1)</f>
        <v>7-12 Months</v>
      </c>
      <c r="V539" s="1" t="str">
        <f>_xlfn.XLOOKUP(Tablo2[[#This Row],[CashbackAmount]],$W$31:$W$33,$X$31:$X$33,"",-1)</f>
        <v>Low</v>
      </c>
    </row>
    <row r="540" spans="1:22" x14ac:dyDescent="0.3">
      <c r="A540" s="5">
        <v>50539</v>
      </c>
      <c r="B540" s="1">
        <v>1</v>
      </c>
      <c r="C540" s="1">
        <v>0</v>
      </c>
      <c r="D540" s="1" t="s">
        <v>62</v>
      </c>
      <c r="E540" s="1">
        <v>1</v>
      </c>
      <c r="F540" s="1">
        <v>24</v>
      </c>
      <c r="G540" s="1" t="s">
        <v>32</v>
      </c>
      <c r="H540" s="1" t="s">
        <v>2</v>
      </c>
      <c r="I540" s="1">
        <v>3</v>
      </c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6">
        <v>126.93</v>
      </c>
      <c r="U540" s="6" t="str">
        <f>_xlfn.XLOOKUP(Tablo2[[#This Row],[Tenure]],$W$23:$W$26,$X$23:$X$26,"",-1)</f>
        <v>0-6 Months</v>
      </c>
      <c r="V540" s="1" t="str">
        <f>_xlfn.XLOOKUP(Tablo2[[#This Row],[CashbackAmount]],$W$31:$W$33,$X$31:$X$33,"",-1)</f>
        <v>Low</v>
      </c>
    </row>
    <row r="541" spans="1:22" x14ac:dyDescent="0.3">
      <c r="A541" s="5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63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6">
        <v>165.86</v>
      </c>
      <c r="U541" s="6" t="str">
        <f>_xlfn.XLOOKUP(Tablo2[[#This Row],[Tenure]],$W$23:$W$26,$X$23:$X$26,"",-1)</f>
        <v>7-12 Months</v>
      </c>
      <c r="V541" s="1" t="str">
        <f>_xlfn.XLOOKUP(Tablo2[[#This Row],[CashbackAmount]],$W$31:$W$33,$X$31:$X$33,"",-1)</f>
        <v>Medium</v>
      </c>
    </row>
    <row r="542" spans="1:22" x14ac:dyDescent="0.3">
      <c r="A542" s="5">
        <v>50541</v>
      </c>
      <c r="B542" s="1">
        <v>0</v>
      </c>
      <c r="C542" s="1">
        <v>20</v>
      </c>
      <c r="D542" s="1" t="s">
        <v>62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6">
        <v>132.94</v>
      </c>
      <c r="U542" s="6" t="str">
        <f>_xlfn.XLOOKUP(Tablo2[[#This Row],[Tenure]],$W$23:$W$26,$X$23:$X$26,"",-1)</f>
        <v>13-24 Months</v>
      </c>
      <c r="V542" s="1" t="str">
        <f>_xlfn.XLOOKUP(Tablo2[[#This Row],[CashbackAmount]],$W$31:$W$33,$X$31:$X$33,"",-1)</f>
        <v>Low</v>
      </c>
    </row>
    <row r="543" spans="1:22" x14ac:dyDescent="0.3">
      <c r="A543" s="5">
        <v>50542</v>
      </c>
      <c r="B543" s="1">
        <v>1</v>
      </c>
      <c r="C543" s="1">
        <v>0</v>
      </c>
      <c r="D543" s="1" t="s">
        <v>62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63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6">
        <v>141.71</v>
      </c>
      <c r="U543" s="6" t="str">
        <f>_xlfn.XLOOKUP(Tablo2[[#This Row],[Tenure]],$W$23:$W$26,$X$23:$X$26,"",-1)</f>
        <v>0-6 Months</v>
      </c>
      <c r="V543" s="1" t="str">
        <f>_xlfn.XLOOKUP(Tablo2[[#This Row],[CashbackAmount]],$W$31:$W$33,$X$31:$X$33,"",-1)</f>
        <v>Low</v>
      </c>
    </row>
    <row r="544" spans="1:22" x14ac:dyDescent="0.3">
      <c r="A544" s="5">
        <v>50543</v>
      </c>
      <c r="B544" s="1">
        <v>1</v>
      </c>
      <c r="C544" s="1">
        <v>4</v>
      </c>
      <c r="D544" s="1" t="s">
        <v>62</v>
      </c>
      <c r="E544" s="1">
        <v>1</v>
      </c>
      <c r="F544" s="1">
        <v>8</v>
      </c>
      <c r="G544" s="1" t="s">
        <v>30</v>
      </c>
      <c r="H544" s="1" t="s">
        <v>2</v>
      </c>
      <c r="I544" s="1">
        <v>3</v>
      </c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6">
        <v>127.78</v>
      </c>
      <c r="U544" s="6" t="str">
        <f>_xlfn.XLOOKUP(Tablo2[[#This Row],[Tenure]],$W$23:$W$26,$X$23:$X$26,"",-1)</f>
        <v>0-6 Months</v>
      </c>
      <c r="V544" s="1" t="str">
        <f>_xlfn.XLOOKUP(Tablo2[[#This Row],[CashbackAmount]],$W$31:$W$33,$X$31:$X$33,"",-1)</f>
        <v>Low</v>
      </c>
    </row>
    <row r="545" spans="1:22" x14ac:dyDescent="0.3">
      <c r="A545" s="5">
        <v>50544</v>
      </c>
      <c r="B545" s="1">
        <v>0</v>
      </c>
      <c r="C545" s="1">
        <v>1</v>
      </c>
      <c r="D545" s="1" t="s">
        <v>62</v>
      </c>
      <c r="E545" s="1">
        <v>1</v>
      </c>
      <c r="F545" s="1">
        <v>14</v>
      </c>
      <c r="G545" s="1" t="s">
        <v>61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6">
        <v>123.77000000000001</v>
      </c>
      <c r="U545" s="6" t="str">
        <f>_xlfn.XLOOKUP(Tablo2[[#This Row],[Tenure]],$W$23:$W$26,$X$23:$X$26,"",-1)</f>
        <v>0-6 Months</v>
      </c>
      <c r="V545" s="1" t="str">
        <f>_xlfn.XLOOKUP(Tablo2[[#This Row],[CashbackAmount]],$W$31:$W$33,$X$31:$X$33,"",-1)</f>
        <v>Low</v>
      </c>
    </row>
    <row r="546" spans="1:22" x14ac:dyDescent="0.3">
      <c r="A546" s="5">
        <v>50545</v>
      </c>
      <c r="B546" s="1">
        <v>1</v>
      </c>
      <c r="C546" s="1">
        <v>2</v>
      </c>
      <c r="D546" s="1" t="s">
        <v>62</v>
      </c>
      <c r="E546" s="1">
        <v>1</v>
      </c>
      <c r="F546" s="1">
        <v>14</v>
      </c>
      <c r="G546" s="1" t="s">
        <v>61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63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6">
        <v>124.03999999999999</v>
      </c>
      <c r="U546" s="6" t="str">
        <f>_xlfn.XLOOKUP(Tablo2[[#This Row],[Tenure]],$W$23:$W$26,$X$23:$X$26,"",-1)</f>
        <v>0-6 Months</v>
      </c>
      <c r="V546" s="1" t="str">
        <f>_xlfn.XLOOKUP(Tablo2[[#This Row],[CashbackAmount]],$W$31:$W$33,$X$31:$X$33,"",-1)</f>
        <v>Low</v>
      </c>
    </row>
    <row r="547" spans="1:22" x14ac:dyDescent="0.3">
      <c r="A547" s="5">
        <v>50546</v>
      </c>
      <c r="B547" s="1">
        <v>0</v>
      </c>
      <c r="C547" s="1">
        <v>0</v>
      </c>
      <c r="D547" s="1" t="s">
        <v>62</v>
      </c>
      <c r="E547" s="1">
        <v>1</v>
      </c>
      <c r="F547" s="1">
        <v>14</v>
      </c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6">
        <v>123.18</v>
      </c>
      <c r="U547" s="6" t="str">
        <f>_xlfn.XLOOKUP(Tablo2[[#This Row],[Tenure]],$W$23:$W$26,$X$23:$X$26,"",-1)</f>
        <v>0-6 Months</v>
      </c>
      <c r="V547" s="1" t="str">
        <f>_xlfn.XLOOKUP(Tablo2[[#This Row],[CashbackAmount]],$W$31:$W$33,$X$31:$X$33,"",-1)</f>
        <v>Low</v>
      </c>
    </row>
    <row r="548" spans="1:22" x14ac:dyDescent="0.3">
      <c r="A548" s="5">
        <v>50547</v>
      </c>
      <c r="B548" s="1">
        <v>0</v>
      </c>
      <c r="C548" s="1">
        <v>9</v>
      </c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6">
        <v>120.08000000000001</v>
      </c>
      <c r="U548" s="6" t="str">
        <f>_xlfn.XLOOKUP(Tablo2[[#This Row],[Tenure]],$W$23:$W$26,$X$23:$X$26,"",-1)</f>
        <v>7-12 Months</v>
      </c>
      <c r="V548" s="1" t="str">
        <f>_xlfn.XLOOKUP(Tablo2[[#This Row],[CashbackAmount]],$W$31:$W$33,$X$31:$X$33,"",-1)</f>
        <v>Low</v>
      </c>
    </row>
    <row r="549" spans="1:22" x14ac:dyDescent="0.3">
      <c r="A549" s="5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6">
        <v>162.44</v>
      </c>
      <c r="U549" s="6" t="str">
        <f>_xlfn.XLOOKUP(Tablo2[[#This Row],[Tenure]],$W$23:$W$26,$X$23:$X$26,"",-1)</f>
        <v>13-24 Months</v>
      </c>
      <c r="V549" s="1" t="str">
        <f>_xlfn.XLOOKUP(Tablo2[[#This Row],[CashbackAmount]],$W$31:$W$33,$X$31:$X$33,"",-1)</f>
        <v>Medium</v>
      </c>
    </row>
    <row r="550" spans="1:22" x14ac:dyDescent="0.3">
      <c r="A550" s="5">
        <v>50549</v>
      </c>
      <c r="B550" s="1">
        <v>0</v>
      </c>
      <c r="C550" s="1">
        <v>6</v>
      </c>
      <c r="D550" s="1" t="s">
        <v>62</v>
      </c>
      <c r="E550" s="1">
        <v>1</v>
      </c>
      <c r="F550" s="1">
        <v>6</v>
      </c>
      <c r="G550" s="1" t="s">
        <v>32</v>
      </c>
      <c r="H550" s="1" t="s">
        <v>4</v>
      </c>
      <c r="I550" s="1">
        <v>3</v>
      </c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6">
        <v>127.99000000000001</v>
      </c>
      <c r="U550" s="6" t="str">
        <f>_xlfn.XLOOKUP(Tablo2[[#This Row],[Tenure]],$W$23:$W$26,$X$23:$X$26,"",-1)</f>
        <v>0-6 Months</v>
      </c>
      <c r="V550" s="1" t="str">
        <f>_xlfn.XLOOKUP(Tablo2[[#This Row],[CashbackAmount]],$W$31:$W$33,$X$31:$X$33,"",-1)</f>
        <v>Low</v>
      </c>
    </row>
    <row r="551" spans="1:22" x14ac:dyDescent="0.3">
      <c r="A551" s="5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6">
        <v>205.52</v>
      </c>
      <c r="U551" s="6" t="str">
        <f>_xlfn.XLOOKUP(Tablo2[[#This Row],[Tenure]],$W$23:$W$26,$X$23:$X$26,"",-1)</f>
        <v>24+ Months</v>
      </c>
      <c r="V551" s="1" t="str">
        <f>_xlfn.XLOOKUP(Tablo2[[#This Row],[CashbackAmount]],$W$31:$W$33,$X$31:$X$33,"",-1)</f>
        <v>Medium</v>
      </c>
    </row>
    <row r="552" spans="1:22" x14ac:dyDescent="0.3">
      <c r="A552" s="5">
        <v>50551</v>
      </c>
      <c r="B552" s="1">
        <v>0</v>
      </c>
      <c r="C552" s="1">
        <v>4</v>
      </c>
      <c r="D552" s="1" t="s">
        <v>62</v>
      </c>
      <c r="E552" s="1">
        <v>3</v>
      </c>
      <c r="F552" s="1">
        <v>14</v>
      </c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63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6">
        <v>123.28999999999999</v>
      </c>
      <c r="U552" s="6" t="str">
        <f>_xlfn.XLOOKUP(Tablo2[[#This Row],[Tenure]],$W$23:$W$26,$X$23:$X$26,"",-1)</f>
        <v>0-6 Months</v>
      </c>
      <c r="V552" s="1" t="str">
        <f>_xlfn.XLOOKUP(Tablo2[[#This Row],[CashbackAmount]],$W$31:$W$33,$X$31:$X$33,"",-1)</f>
        <v>Low</v>
      </c>
    </row>
    <row r="553" spans="1:22" x14ac:dyDescent="0.3">
      <c r="A553" s="5">
        <v>50552</v>
      </c>
      <c r="B553" s="1">
        <v>0</v>
      </c>
      <c r="C553" s="1">
        <v>8</v>
      </c>
      <c r="D553" s="1" t="s">
        <v>62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63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6">
        <v>140.13999999999999</v>
      </c>
      <c r="U553" s="6" t="str">
        <f>_xlfn.XLOOKUP(Tablo2[[#This Row],[Tenure]],$W$23:$W$26,$X$23:$X$26,"",-1)</f>
        <v>7-12 Months</v>
      </c>
      <c r="V553" s="1" t="str">
        <f>_xlfn.XLOOKUP(Tablo2[[#This Row],[CashbackAmount]],$W$31:$W$33,$X$31:$X$33,"",-1)</f>
        <v>Low</v>
      </c>
    </row>
    <row r="554" spans="1:22" x14ac:dyDescent="0.3">
      <c r="A554" s="5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63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6">
        <v>174.03</v>
      </c>
      <c r="U554" s="6" t="str">
        <f>_xlfn.XLOOKUP(Tablo2[[#This Row],[Tenure]],$W$23:$W$26,$X$23:$X$26,"",-1)</f>
        <v>13-24 Months</v>
      </c>
      <c r="V554" s="1" t="str">
        <f>_xlfn.XLOOKUP(Tablo2[[#This Row],[CashbackAmount]],$W$31:$W$33,$X$31:$X$33,"",-1)</f>
        <v>Medium</v>
      </c>
    </row>
    <row r="555" spans="1:22" x14ac:dyDescent="0.3">
      <c r="A555" s="5">
        <v>50554</v>
      </c>
      <c r="B555" s="1">
        <v>0</v>
      </c>
      <c r="C555" s="1">
        <v>9</v>
      </c>
      <c r="D555" s="1" t="s">
        <v>62</v>
      </c>
      <c r="E555" s="1">
        <v>1</v>
      </c>
      <c r="F555" s="1">
        <v>26</v>
      </c>
      <c r="G555" s="1" t="s">
        <v>61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63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6">
        <v>122.59</v>
      </c>
      <c r="U555" s="6" t="str">
        <f>_xlfn.XLOOKUP(Tablo2[[#This Row],[Tenure]],$W$23:$W$26,$X$23:$X$26,"",-1)</f>
        <v>7-12 Months</v>
      </c>
      <c r="V555" s="1" t="str">
        <f>_xlfn.XLOOKUP(Tablo2[[#This Row],[CashbackAmount]],$W$31:$W$33,$X$31:$X$33,"",-1)</f>
        <v>Low</v>
      </c>
    </row>
    <row r="556" spans="1:22" x14ac:dyDescent="0.3">
      <c r="A556" s="5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63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6">
        <v>169.32</v>
      </c>
      <c r="U556" s="6" t="str">
        <f>_xlfn.XLOOKUP(Tablo2[[#This Row],[Tenure]],$W$23:$W$26,$X$23:$X$26,"",-1)</f>
        <v>0-6 Months</v>
      </c>
      <c r="V556" s="1" t="str">
        <f>_xlfn.XLOOKUP(Tablo2[[#This Row],[CashbackAmount]],$W$31:$W$33,$X$31:$X$33,"",-1)</f>
        <v>Medium</v>
      </c>
    </row>
    <row r="557" spans="1:22" x14ac:dyDescent="0.3">
      <c r="A557" s="5">
        <v>50556</v>
      </c>
      <c r="B557" s="1">
        <v>0</v>
      </c>
      <c r="C557" s="1">
        <v>9</v>
      </c>
      <c r="D557" s="1" t="s">
        <v>62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6">
        <v>146.78</v>
      </c>
      <c r="U557" s="6" t="str">
        <f>_xlfn.XLOOKUP(Tablo2[[#This Row],[Tenure]],$W$23:$W$26,$X$23:$X$26,"",-1)</f>
        <v>7-12 Months</v>
      </c>
      <c r="V557" s="1" t="str">
        <f>_xlfn.XLOOKUP(Tablo2[[#This Row],[CashbackAmount]],$W$31:$W$33,$X$31:$X$33,"",-1)</f>
        <v>Low</v>
      </c>
    </row>
    <row r="558" spans="1:22" x14ac:dyDescent="0.3">
      <c r="A558" s="5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63</v>
      </c>
      <c r="N558" s="1">
        <v>2</v>
      </c>
      <c r="O558" s="1">
        <v>0</v>
      </c>
      <c r="P558" s="1">
        <v>13</v>
      </c>
      <c r="Q558" s="1">
        <v>3</v>
      </c>
      <c r="R558" s="1">
        <v>2</v>
      </c>
      <c r="S558" s="1">
        <v>11</v>
      </c>
      <c r="T558" s="6">
        <v>235.82</v>
      </c>
      <c r="U558" s="6" t="str">
        <f>_xlfn.XLOOKUP(Tablo2[[#This Row],[Tenure]],$W$23:$W$26,$X$23:$X$26,"",-1)</f>
        <v>7-12 Months</v>
      </c>
      <c r="V558" s="1" t="str">
        <f>_xlfn.XLOOKUP(Tablo2[[#This Row],[CashbackAmount]],$W$31:$W$33,$X$31:$X$33,"",-1)</f>
        <v>Medium</v>
      </c>
    </row>
    <row r="559" spans="1:22" x14ac:dyDescent="0.3">
      <c r="A559" s="5">
        <v>50558</v>
      </c>
      <c r="B559" s="1">
        <v>0</v>
      </c>
      <c r="C559" s="1">
        <v>5</v>
      </c>
      <c r="D559" s="1" t="s">
        <v>11</v>
      </c>
      <c r="E559" s="1">
        <v>1</v>
      </c>
      <c r="F559" s="1">
        <v>14</v>
      </c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63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6">
        <v>123.32</v>
      </c>
      <c r="U559" s="6" t="str">
        <f>_xlfn.XLOOKUP(Tablo2[[#This Row],[Tenure]],$W$23:$W$26,$X$23:$X$26,"",-1)</f>
        <v>0-6 Months</v>
      </c>
      <c r="V559" s="1" t="str">
        <f>_xlfn.XLOOKUP(Tablo2[[#This Row],[CashbackAmount]],$W$31:$W$33,$X$31:$X$33,"",-1)</f>
        <v>Low</v>
      </c>
    </row>
    <row r="560" spans="1:22" x14ac:dyDescent="0.3">
      <c r="A560" s="5">
        <v>50559</v>
      </c>
      <c r="B560" s="1">
        <v>1</v>
      </c>
      <c r="C560" s="1">
        <v>0</v>
      </c>
      <c r="D560" s="1" t="s">
        <v>62</v>
      </c>
      <c r="E560" s="1">
        <v>3</v>
      </c>
      <c r="F560" s="1">
        <v>14</v>
      </c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63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6">
        <v>124.13</v>
      </c>
      <c r="U560" s="6" t="str">
        <f>_xlfn.XLOOKUP(Tablo2[[#This Row],[Tenure]],$W$23:$W$26,$X$23:$X$26,"",-1)</f>
        <v>0-6 Months</v>
      </c>
      <c r="V560" s="1" t="str">
        <f>_xlfn.XLOOKUP(Tablo2[[#This Row],[CashbackAmount]],$W$31:$W$33,$X$31:$X$33,"",-1)</f>
        <v>Low</v>
      </c>
    </row>
    <row r="561" spans="1:22" x14ac:dyDescent="0.3">
      <c r="A561" s="5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6">
        <v>197.05</v>
      </c>
      <c r="U561" s="6" t="str">
        <f>_xlfn.XLOOKUP(Tablo2[[#This Row],[Tenure]],$W$23:$W$26,$X$23:$X$26,"",-1)</f>
        <v>13-24 Months</v>
      </c>
      <c r="V561" s="1" t="str">
        <f>_xlfn.XLOOKUP(Tablo2[[#This Row],[CashbackAmount]],$W$31:$W$33,$X$31:$X$33,"",-1)</f>
        <v>Medium</v>
      </c>
    </row>
    <row r="562" spans="1:22" x14ac:dyDescent="0.3">
      <c r="A562" s="5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6">
        <v>142.94</v>
      </c>
      <c r="U562" s="6" t="str">
        <f>_xlfn.XLOOKUP(Tablo2[[#This Row],[Tenure]],$W$23:$W$26,$X$23:$X$26,"",-1)</f>
        <v>0-6 Months</v>
      </c>
      <c r="V562" s="1" t="str">
        <f>_xlfn.XLOOKUP(Tablo2[[#This Row],[CashbackAmount]],$W$31:$W$33,$X$31:$X$33,"",-1)</f>
        <v>Low</v>
      </c>
    </row>
    <row r="563" spans="1:22" x14ac:dyDescent="0.3">
      <c r="A563" s="5">
        <v>50562</v>
      </c>
      <c r="B563" s="1">
        <v>0</v>
      </c>
      <c r="C563" s="1">
        <v>14</v>
      </c>
      <c r="D563" s="1" t="s">
        <v>62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6">
        <v>147.21</v>
      </c>
      <c r="U563" s="6" t="str">
        <f>_xlfn.XLOOKUP(Tablo2[[#This Row],[Tenure]],$W$23:$W$26,$X$23:$X$26,"",-1)</f>
        <v>13-24 Months</v>
      </c>
      <c r="V563" s="1" t="str">
        <f>_xlfn.XLOOKUP(Tablo2[[#This Row],[CashbackAmount]],$W$31:$W$33,$X$31:$X$33,"",-1)</f>
        <v>Low</v>
      </c>
    </row>
    <row r="564" spans="1:22" x14ac:dyDescent="0.3">
      <c r="A564" s="5">
        <v>50563</v>
      </c>
      <c r="B564" s="1">
        <v>0</v>
      </c>
      <c r="C564" s="1">
        <v>9</v>
      </c>
      <c r="D564" s="1" t="s">
        <v>62</v>
      </c>
      <c r="E564" s="1">
        <v>1</v>
      </c>
      <c r="F564" s="1">
        <v>14</v>
      </c>
      <c r="G564" s="1" t="s">
        <v>61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6">
        <v>125.19</v>
      </c>
      <c r="U564" s="6" t="str">
        <f>_xlfn.XLOOKUP(Tablo2[[#This Row],[Tenure]],$W$23:$W$26,$X$23:$X$26,"",-1)</f>
        <v>7-12 Months</v>
      </c>
      <c r="V564" s="1" t="str">
        <f>_xlfn.XLOOKUP(Tablo2[[#This Row],[CashbackAmount]],$W$31:$W$33,$X$31:$X$33,"",-1)</f>
        <v>Low</v>
      </c>
    </row>
    <row r="565" spans="1:22" x14ac:dyDescent="0.3">
      <c r="A565" s="5">
        <v>50564</v>
      </c>
      <c r="B565" s="1">
        <v>1</v>
      </c>
      <c r="C565" s="1">
        <v>9</v>
      </c>
      <c r="D565" s="1" t="s">
        <v>62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6">
        <v>121.21000000000001</v>
      </c>
      <c r="U565" s="6" t="str">
        <f>_xlfn.XLOOKUP(Tablo2[[#This Row],[Tenure]],$W$23:$W$26,$X$23:$X$26,"",-1)</f>
        <v>7-12 Months</v>
      </c>
      <c r="V565" s="1" t="str">
        <f>_xlfn.XLOOKUP(Tablo2[[#This Row],[CashbackAmount]],$W$31:$W$33,$X$31:$X$33,"",-1)</f>
        <v>Low</v>
      </c>
    </row>
    <row r="566" spans="1:22" x14ac:dyDescent="0.3">
      <c r="A566" s="5">
        <v>50565</v>
      </c>
      <c r="B566" s="1">
        <v>1</v>
      </c>
      <c r="C566" s="1">
        <v>0</v>
      </c>
      <c r="D566" s="1" t="s">
        <v>62</v>
      </c>
      <c r="E566" s="1">
        <v>1</v>
      </c>
      <c r="F566" s="1">
        <v>10</v>
      </c>
      <c r="G566" s="1" t="s">
        <v>60</v>
      </c>
      <c r="H566" s="1" t="s">
        <v>4</v>
      </c>
      <c r="I566" s="1">
        <v>3</v>
      </c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6">
        <v>129.72999999999999</v>
      </c>
      <c r="U566" s="6" t="str">
        <f>_xlfn.XLOOKUP(Tablo2[[#This Row],[Tenure]],$W$23:$W$26,$X$23:$X$26,"",-1)</f>
        <v>0-6 Months</v>
      </c>
      <c r="V566" s="1" t="str">
        <f>_xlfn.XLOOKUP(Tablo2[[#This Row],[CashbackAmount]],$W$31:$W$33,$X$31:$X$33,"",-1)</f>
        <v>Low</v>
      </c>
    </row>
    <row r="567" spans="1:22" x14ac:dyDescent="0.3">
      <c r="A567" s="5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63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6">
        <v>158.55000000000001</v>
      </c>
      <c r="U567" s="6" t="str">
        <f>_xlfn.XLOOKUP(Tablo2[[#This Row],[Tenure]],$W$23:$W$26,$X$23:$X$26,"",-1)</f>
        <v>0-6 Months</v>
      </c>
      <c r="V567" s="1" t="str">
        <f>_xlfn.XLOOKUP(Tablo2[[#This Row],[CashbackAmount]],$W$31:$W$33,$X$31:$X$33,"",-1)</f>
        <v>Medium</v>
      </c>
    </row>
    <row r="568" spans="1:22" x14ac:dyDescent="0.3">
      <c r="A568" s="5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6">
        <v>136.16999999999999</v>
      </c>
      <c r="U568" s="6" t="str">
        <f>_xlfn.XLOOKUP(Tablo2[[#This Row],[Tenure]],$W$23:$W$26,$X$23:$X$26,"",-1)</f>
        <v>13-24 Months</v>
      </c>
      <c r="V568" s="1" t="str">
        <f>_xlfn.XLOOKUP(Tablo2[[#This Row],[CashbackAmount]],$W$31:$W$33,$X$31:$X$33,"",-1)</f>
        <v>Low</v>
      </c>
    </row>
    <row r="569" spans="1:22" x14ac:dyDescent="0.3">
      <c r="A569" s="5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63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6">
        <v>167.25</v>
      </c>
      <c r="U569" s="6" t="str">
        <f>_xlfn.XLOOKUP(Tablo2[[#This Row],[Tenure]],$W$23:$W$26,$X$23:$X$26,"",-1)</f>
        <v>0-6 Months</v>
      </c>
      <c r="V569" s="1" t="str">
        <f>_xlfn.XLOOKUP(Tablo2[[#This Row],[CashbackAmount]],$W$31:$W$33,$X$31:$X$33,"",-1)</f>
        <v>Medium</v>
      </c>
    </row>
    <row r="570" spans="1:22" x14ac:dyDescent="0.3">
      <c r="A570" s="5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63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6">
        <v>203.25</v>
      </c>
      <c r="U570" s="6" t="str">
        <f>_xlfn.XLOOKUP(Tablo2[[#This Row],[Tenure]],$W$23:$W$26,$X$23:$X$26,"",-1)</f>
        <v>0-6 Months</v>
      </c>
      <c r="V570" s="1" t="str">
        <f>_xlfn.XLOOKUP(Tablo2[[#This Row],[CashbackAmount]],$W$31:$W$33,$X$31:$X$33,"",-1)</f>
        <v>Medium</v>
      </c>
    </row>
    <row r="571" spans="1:22" x14ac:dyDescent="0.3">
      <c r="A571" s="5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6">
        <v>169.49</v>
      </c>
      <c r="U571" s="6" t="str">
        <f>_xlfn.XLOOKUP(Tablo2[[#This Row],[Tenure]],$W$23:$W$26,$X$23:$X$26,"",-1)</f>
        <v>0-6 Months</v>
      </c>
      <c r="V571" s="1" t="str">
        <f>_xlfn.XLOOKUP(Tablo2[[#This Row],[CashbackAmount]],$W$31:$W$33,$X$31:$X$33,"",-1)</f>
        <v>Medium</v>
      </c>
    </row>
    <row r="572" spans="1:22" x14ac:dyDescent="0.3">
      <c r="A572" s="5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63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6">
        <v>206.08999999999997</v>
      </c>
      <c r="U572" s="6" t="str">
        <f>_xlfn.XLOOKUP(Tablo2[[#This Row],[Tenure]],$W$23:$W$26,$X$23:$X$26,"",-1)</f>
        <v>0-6 Months</v>
      </c>
      <c r="V572" s="1" t="str">
        <f>_xlfn.XLOOKUP(Tablo2[[#This Row],[CashbackAmount]],$W$31:$W$33,$X$31:$X$33,"",-1)</f>
        <v>Medium</v>
      </c>
    </row>
    <row r="573" spans="1:22" x14ac:dyDescent="0.3">
      <c r="A573" s="5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63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6">
        <v>144.47</v>
      </c>
      <c r="U573" s="6" t="str">
        <f>_xlfn.XLOOKUP(Tablo2[[#This Row],[Tenure]],$W$23:$W$26,$X$23:$X$26,"",-1)</f>
        <v>13-24 Months</v>
      </c>
      <c r="V573" s="1" t="str">
        <f>_xlfn.XLOOKUP(Tablo2[[#This Row],[CashbackAmount]],$W$31:$W$33,$X$31:$X$33,"",-1)</f>
        <v>Low</v>
      </c>
    </row>
    <row r="574" spans="1:22" x14ac:dyDescent="0.3">
      <c r="A574" s="5">
        <v>50573</v>
      </c>
      <c r="B574" s="1">
        <v>0</v>
      </c>
      <c r="C574" s="1">
        <v>9</v>
      </c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63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6">
        <v>121.57</v>
      </c>
      <c r="U574" s="6" t="str">
        <f>_xlfn.XLOOKUP(Tablo2[[#This Row],[Tenure]],$W$23:$W$26,$X$23:$X$26,"",-1)</f>
        <v>7-12 Months</v>
      </c>
      <c r="V574" s="1" t="str">
        <f>_xlfn.XLOOKUP(Tablo2[[#This Row],[CashbackAmount]],$W$31:$W$33,$X$31:$X$33,"",-1)</f>
        <v>Low</v>
      </c>
    </row>
    <row r="575" spans="1:22" x14ac:dyDescent="0.3">
      <c r="A575" s="5">
        <v>50574</v>
      </c>
      <c r="B575" s="1">
        <v>0</v>
      </c>
      <c r="C575" s="1">
        <v>8</v>
      </c>
      <c r="D575" s="1" t="s">
        <v>62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63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6">
        <v>146.01</v>
      </c>
      <c r="U575" s="6" t="str">
        <f>_xlfn.XLOOKUP(Tablo2[[#This Row],[Tenure]],$W$23:$W$26,$X$23:$X$26,"",-1)</f>
        <v>7-12 Months</v>
      </c>
      <c r="V575" s="1" t="str">
        <f>_xlfn.XLOOKUP(Tablo2[[#This Row],[CashbackAmount]],$W$31:$W$33,$X$31:$X$33,"",-1)</f>
        <v>Low</v>
      </c>
    </row>
    <row r="576" spans="1:22" x14ac:dyDescent="0.3">
      <c r="A576" s="5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63</v>
      </c>
      <c r="N576" s="1">
        <v>3</v>
      </c>
      <c r="O576" s="1">
        <v>0</v>
      </c>
      <c r="P576" s="1">
        <v>15</v>
      </c>
      <c r="Q576" s="1">
        <v>1</v>
      </c>
      <c r="R576" s="1">
        <v>7</v>
      </c>
      <c r="S576" s="1">
        <v>8</v>
      </c>
      <c r="T576" s="6">
        <v>270.99</v>
      </c>
      <c r="U576" s="6" t="str">
        <f>_xlfn.XLOOKUP(Tablo2[[#This Row],[Tenure]],$W$23:$W$26,$X$23:$X$26,"",-1)</f>
        <v>24+ Months</v>
      </c>
      <c r="V576" s="1" t="str">
        <f>_xlfn.XLOOKUP(Tablo2[[#This Row],[CashbackAmount]],$W$31:$W$33,$X$31:$X$33,"",-1)</f>
        <v>High</v>
      </c>
    </row>
    <row r="577" spans="1:22" x14ac:dyDescent="0.3">
      <c r="A577" s="5">
        <v>50576</v>
      </c>
      <c r="B577" s="1">
        <v>1</v>
      </c>
      <c r="C577" s="1">
        <v>20</v>
      </c>
      <c r="D577" s="1" t="s">
        <v>62</v>
      </c>
      <c r="E577" s="1">
        <v>1</v>
      </c>
      <c r="F577" s="1">
        <v>14</v>
      </c>
      <c r="G577" s="1" t="s">
        <v>60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6">
        <v>124.78999999999999</v>
      </c>
      <c r="U577" s="6" t="str">
        <f>_xlfn.XLOOKUP(Tablo2[[#This Row],[Tenure]],$W$23:$W$26,$X$23:$X$26,"",-1)</f>
        <v>13-24 Months</v>
      </c>
      <c r="V577" s="1" t="str">
        <f>_xlfn.XLOOKUP(Tablo2[[#This Row],[CashbackAmount]],$W$31:$W$33,$X$31:$X$33,"",-1)</f>
        <v>Low</v>
      </c>
    </row>
    <row r="578" spans="1:22" x14ac:dyDescent="0.3">
      <c r="A578" s="5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>
        <v>2</v>
      </c>
      <c r="S578" s="1">
        <v>2</v>
      </c>
      <c r="T578" s="6">
        <v>248.51999999999998</v>
      </c>
      <c r="U578" s="6" t="str">
        <f>_xlfn.XLOOKUP(Tablo2[[#This Row],[Tenure]],$W$23:$W$26,$X$23:$X$26,"",-1)</f>
        <v>24+ Months</v>
      </c>
      <c r="V578" s="1" t="str">
        <f>_xlfn.XLOOKUP(Tablo2[[#This Row],[CashbackAmount]],$W$31:$W$33,$X$31:$X$33,"",-1)</f>
        <v>Medium</v>
      </c>
    </row>
    <row r="579" spans="1:22" x14ac:dyDescent="0.3">
      <c r="A579" s="5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6">
        <v>172.64</v>
      </c>
      <c r="U579" s="6" t="str">
        <f>_xlfn.XLOOKUP(Tablo2[[#This Row],[Tenure]],$W$23:$W$26,$X$23:$X$26,"",-1)</f>
        <v>0-6 Months</v>
      </c>
      <c r="V579" s="1" t="str">
        <f>_xlfn.XLOOKUP(Tablo2[[#This Row],[CashbackAmount]],$W$31:$W$33,$X$31:$X$33,"",-1)</f>
        <v>Medium</v>
      </c>
    </row>
    <row r="580" spans="1:22" x14ac:dyDescent="0.3">
      <c r="A580" s="5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60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6">
        <v>156.66</v>
      </c>
      <c r="U580" s="6" t="str">
        <f>_xlfn.XLOOKUP(Tablo2[[#This Row],[Tenure]],$W$23:$W$26,$X$23:$X$26,"",-1)</f>
        <v>7-12 Months</v>
      </c>
      <c r="V580" s="1" t="str">
        <f>_xlfn.XLOOKUP(Tablo2[[#This Row],[CashbackAmount]],$W$31:$W$33,$X$31:$X$33,"",-1)</f>
        <v>Medium</v>
      </c>
    </row>
    <row r="581" spans="1:22" x14ac:dyDescent="0.3">
      <c r="A581" s="5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6">
        <v>178.23</v>
      </c>
      <c r="U581" s="6" t="str">
        <f>_xlfn.XLOOKUP(Tablo2[[#This Row],[Tenure]],$W$23:$W$26,$X$23:$X$26,"",-1)</f>
        <v>7-12 Months</v>
      </c>
      <c r="V581" s="1" t="str">
        <f>_xlfn.XLOOKUP(Tablo2[[#This Row],[CashbackAmount]],$W$31:$W$33,$X$31:$X$33,"",-1)</f>
        <v>Medium</v>
      </c>
    </row>
    <row r="582" spans="1:22" x14ac:dyDescent="0.3">
      <c r="A582" s="5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6">
        <v>178.8</v>
      </c>
      <c r="U582" s="6" t="str">
        <f>_xlfn.XLOOKUP(Tablo2[[#This Row],[Tenure]],$W$23:$W$26,$X$23:$X$26,"",-1)</f>
        <v>7-12 Months</v>
      </c>
      <c r="V582" s="1" t="str">
        <f>_xlfn.XLOOKUP(Tablo2[[#This Row],[CashbackAmount]],$W$31:$W$33,$X$31:$X$33,"",-1)</f>
        <v>Medium</v>
      </c>
    </row>
    <row r="583" spans="1:22" x14ac:dyDescent="0.3">
      <c r="A583" s="5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>
        <v>2</v>
      </c>
      <c r="S583" s="1">
        <v>0</v>
      </c>
      <c r="T583" s="6">
        <v>231.94</v>
      </c>
      <c r="U583" s="6" t="str">
        <f>_xlfn.XLOOKUP(Tablo2[[#This Row],[Tenure]],$W$23:$W$26,$X$23:$X$26,"",-1)</f>
        <v>0-6 Months</v>
      </c>
      <c r="V583" s="1" t="str">
        <f>_xlfn.XLOOKUP(Tablo2[[#This Row],[CashbackAmount]],$W$31:$W$33,$X$31:$X$33,"",-1)</f>
        <v>Medium</v>
      </c>
    </row>
    <row r="584" spans="1:22" x14ac:dyDescent="0.3">
      <c r="A584" s="5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6">
        <v>150.66999999999999</v>
      </c>
      <c r="U584" s="6" t="str">
        <f>_xlfn.XLOOKUP(Tablo2[[#This Row],[Tenure]],$W$23:$W$26,$X$23:$X$26,"",-1)</f>
        <v>13-24 Months</v>
      </c>
      <c r="V584" s="1" t="str">
        <f>_xlfn.XLOOKUP(Tablo2[[#This Row],[CashbackAmount]],$W$31:$W$33,$X$31:$X$33,"",-1)</f>
        <v>Medium</v>
      </c>
    </row>
    <row r="585" spans="1:22" x14ac:dyDescent="0.3">
      <c r="A585" s="5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60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6">
        <v>150.79</v>
      </c>
      <c r="U585" s="6" t="str">
        <f>_xlfn.XLOOKUP(Tablo2[[#This Row],[Tenure]],$W$23:$W$26,$X$23:$X$26,"",-1)</f>
        <v>7-12 Months</v>
      </c>
      <c r="V585" s="1" t="str">
        <f>_xlfn.XLOOKUP(Tablo2[[#This Row],[CashbackAmount]],$W$31:$W$33,$X$31:$X$33,"",-1)</f>
        <v>Medium</v>
      </c>
    </row>
    <row r="586" spans="1:22" x14ac:dyDescent="0.3">
      <c r="A586" s="5">
        <v>50585</v>
      </c>
      <c r="B586" s="1">
        <v>1</v>
      </c>
      <c r="C586" s="1">
        <v>0</v>
      </c>
      <c r="D586" s="1" t="s">
        <v>11</v>
      </c>
      <c r="E586" s="1">
        <v>1</v>
      </c>
      <c r="F586" s="1">
        <v>14</v>
      </c>
      <c r="G586" s="1" t="s">
        <v>61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6">
        <v>123.21000000000001</v>
      </c>
      <c r="U586" s="6" t="str">
        <f>_xlfn.XLOOKUP(Tablo2[[#This Row],[Tenure]],$W$23:$W$26,$X$23:$X$26,"",-1)</f>
        <v>0-6 Months</v>
      </c>
      <c r="V586" s="1" t="str">
        <f>_xlfn.XLOOKUP(Tablo2[[#This Row],[CashbackAmount]],$W$31:$W$33,$X$31:$X$33,"",-1)</f>
        <v>Low</v>
      </c>
    </row>
    <row r="587" spans="1:22" x14ac:dyDescent="0.3">
      <c r="A587" s="5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>
        <v>1</v>
      </c>
      <c r="R587" s="1">
        <v>6</v>
      </c>
      <c r="S587" s="1">
        <v>0</v>
      </c>
      <c r="T587" s="6">
        <v>274.44</v>
      </c>
      <c r="U587" s="6" t="str">
        <f>_xlfn.XLOOKUP(Tablo2[[#This Row],[Tenure]],$W$23:$W$26,$X$23:$X$26,"",-1)</f>
        <v>0-6 Months</v>
      </c>
      <c r="V587" s="1" t="str">
        <f>_xlfn.XLOOKUP(Tablo2[[#This Row],[CashbackAmount]],$W$31:$W$33,$X$31:$X$33,"",-1)</f>
        <v>High</v>
      </c>
    </row>
    <row r="588" spans="1:22" x14ac:dyDescent="0.3">
      <c r="A588" s="5">
        <v>50587</v>
      </c>
      <c r="B588" s="1">
        <v>1</v>
      </c>
      <c r="C588" s="1">
        <v>0</v>
      </c>
      <c r="D588" s="1" t="s">
        <v>62</v>
      </c>
      <c r="E588" s="1">
        <v>1</v>
      </c>
      <c r="F588" s="1">
        <v>14</v>
      </c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6">
        <v>124.03999999999999</v>
      </c>
      <c r="U588" s="6" t="str">
        <f>_xlfn.XLOOKUP(Tablo2[[#This Row],[Tenure]],$W$23:$W$26,$X$23:$X$26,"",-1)</f>
        <v>0-6 Months</v>
      </c>
      <c r="V588" s="1" t="str">
        <f>_xlfn.XLOOKUP(Tablo2[[#This Row],[CashbackAmount]],$W$31:$W$33,$X$31:$X$33,"",-1)</f>
        <v>Low</v>
      </c>
    </row>
    <row r="589" spans="1:22" x14ac:dyDescent="0.3">
      <c r="A589" s="5">
        <v>50588</v>
      </c>
      <c r="B589" s="1">
        <v>0</v>
      </c>
      <c r="C589" s="1">
        <v>6</v>
      </c>
      <c r="D589" s="1" t="s">
        <v>62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6">
        <v>134.52000000000001</v>
      </c>
      <c r="U589" s="6" t="str">
        <f>_xlfn.XLOOKUP(Tablo2[[#This Row],[Tenure]],$W$23:$W$26,$X$23:$X$26,"",-1)</f>
        <v>0-6 Months</v>
      </c>
      <c r="V589" s="1" t="str">
        <f>_xlfn.XLOOKUP(Tablo2[[#This Row],[CashbackAmount]],$W$31:$W$33,$X$31:$X$33,"",-1)</f>
        <v>Low</v>
      </c>
    </row>
    <row r="590" spans="1:22" x14ac:dyDescent="0.3">
      <c r="A590" s="5">
        <v>50589</v>
      </c>
      <c r="B590" s="1">
        <v>0</v>
      </c>
      <c r="C590" s="1">
        <v>9</v>
      </c>
      <c r="D590" s="1" t="s">
        <v>62</v>
      </c>
      <c r="E590" s="1">
        <v>1</v>
      </c>
      <c r="F590" s="1">
        <v>6</v>
      </c>
      <c r="G590" s="1" t="s">
        <v>61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6">
        <v>122.69999999999999</v>
      </c>
      <c r="U590" s="6" t="str">
        <f>_xlfn.XLOOKUP(Tablo2[[#This Row],[Tenure]],$W$23:$W$26,$X$23:$X$26,"",-1)</f>
        <v>7-12 Months</v>
      </c>
      <c r="V590" s="1" t="str">
        <f>_xlfn.XLOOKUP(Tablo2[[#This Row],[CashbackAmount]],$W$31:$W$33,$X$31:$X$33,"",-1)</f>
        <v>Low</v>
      </c>
    </row>
    <row r="591" spans="1:22" x14ac:dyDescent="0.3">
      <c r="A591" s="5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>
        <v>1</v>
      </c>
      <c r="R591" s="1">
        <v>1</v>
      </c>
      <c r="S591" s="1">
        <v>3</v>
      </c>
      <c r="T591" s="6">
        <v>273.99</v>
      </c>
      <c r="U591" s="6" t="str">
        <f>_xlfn.XLOOKUP(Tablo2[[#This Row],[Tenure]],$W$23:$W$26,$X$23:$X$26,"",-1)</f>
        <v>13-24 Months</v>
      </c>
      <c r="V591" s="1" t="str">
        <f>_xlfn.XLOOKUP(Tablo2[[#This Row],[CashbackAmount]],$W$31:$W$33,$X$31:$X$33,"",-1)</f>
        <v>High</v>
      </c>
    </row>
    <row r="592" spans="1:22" x14ac:dyDescent="0.3">
      <c r="A592" s="5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63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6">
        <v>154.88</v>
      </c>
      <c r="U592" s="6" t="str">
        <f>_xlfn.XLOOKUP(Tablo2[[#This Row],[Tenure]],$W$23:$W$26,$X$23:$X$26,"",-1)</f>
        <v>0-6 Months</v>
      </c>
      <c r="V592" s="1" t="str">
        <f>_xlfn.XLOOKUP(Tablo2[[#This Row],[CashbackAmount]],$W$31:$W$33,$X$31:$X$33,"",-1)</f>
        <v>Medium</v>
      </c>
    </row>
    <row r="593" spans="1:22" x14ac:dyDescent="0.3">
      <c r="A593" s="5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>
        <v>15</v>
      </c>
      <c r="Q593" s="1">
        <v>1</v>
      </c>
      <c r="R593" s="1">
        <v>1</v>
      </c>
      <c r="S593" s="1">
        <v>11</v>
      </c>
      <c r="T593" s="6">
        <v>294.19</v>
      </c>
      <c r="U593" s="6" t="str">
        <f>_xlfn.XLOOKUP(Tablo2[[#This Row],[Tenure]],$W$23:$W$26,$X$23:$X$26,"",-1)</f>
        <v>13-24 Months</v>
      </c>
      <c r="V593" s="1" t="str">
        <f>_xlfn.XLOOKUP(Tablo2[[#This Row],[CashbackAmount]],$W$31:$W$33,$X$31:$X$33,"",-1)</f>
        <v>High</v>
      </c>
    </row>
    <row r="594" spans="1:22" x14ac:dyDescent="0.3">
      <c r="A594" s="5">
        <v>50593</v>
      </c>
      <c r="B594" s="1">
        <v>0</v>
      </c>
      <c r="C594" s="1">
        <v>0</v>
      </c>
      <c r="D594" s="1" t="s">
        <v>62</v>
      </c>
      <c r="E594" s="1">
        <v>1</v>
      </c>
      <c r="F594" s="1">
        <v>22</v>
      </c>
      <c r="G594" s="1" t="s">
        <v>60</v>
      </c>
      <c r="H594" s="1" t="s">
        <v>2</v>
      </c>
      <c r="I594" s="1">
        <v>3</v>
      </c>
      <c r="J594" s="1">
        <v>3</v>
      </c>
      <c r="K594" s="1" t="s">
        <v>10</v>
      </c>
      <c r="L594" s="1">
        <v>4</v>
      </c>
      <c r="M594" s="1" t="s">
        <v>63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6">
        <v>128.11000000000001</v>
      </c>
      <c r="U594" s="6" t="str">
        <f>_xlfn.XLOOKUP(Tablo2[[#This Row],[Tenure]],$W$23:$W$26,$X$23:$X$26,"",-1)</f>
        <v>0-6 Months</v>
      </c>
      <c r="V594" s="1" t="str">
        <f>_xlfn.XLOOKUP(Tablo2[[#This Row],[CashbackAmount]],$W$31:$W$33,$X$31:$X$33,"",-1)</f>
        <v>Low</v>
      </c>
    </row>
    <row r="595" spans="1:22" x14ac:dyDescent="0.3">
      <c r="A595" s="5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63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6">
        <v>136.33000000000001</v>
      </c>
      <c r="U595" s="6" t="str">
        <f>_xlfn.XLOOKUP(Tablo2[[#This Row],[Tenure]],$W$23:$W$26,$X$23:$X$26,"",-1)</f>
        <v>13-24 Months</v>
      </c>
      <c r="V595" s="1" t="str">
        <f>_xlfn.XLOOKUP(Tablo2[[#This Row],[CashbackAmount]],$W$31:$W$33,$X$31:$X$33,"",-1)</f>
        <v>Low</v>
      </c>
    </row>
    <row r="596" spans="1:22" x14ac:dyDescent="0.3">
      <c r="A596" s="5">
        <v>50595</v>
      </c>
      <c r="B596" s="1">
        <v>0</v>
      </c>
      <c r="C596" s="1">
        <v>20</v>
      </c>
      <c r="D596" s="1" t="s">
        <v>62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6">
        <v>141.63</v>
      </c>
      <c r="U596" s="6" t="str">
        <f>_xlfn.XLOOKUP(Tablo2[[#This Row],[Tenure]],$W$23:$W$26,$X$23:$X$26,"",-1)</f>
        <v>13-24 Months</v>
      </c>
      <c r="V596" s="1" t="str">
        <f>_xlfn.XLOOKUP(Tablo2[[#This Row],[CashbackAmount]],$W$31:$W$33,$X$31:$X$33,"",-1)</f>
        <v>Low</v>
      </c>
    </row>
    <row r="597" spans="1:22" x14ac:dyDescent="0.3">
      <c r="A597" s="5">
        <v>50596</v>
      </c>
      <c r="B597" s="1">
        <v>1</v>
      </c>
      <c r="C597" s="1">
        <v>9</v>
      </c>
      <c r="D597" s="1" t="s">
        <v>62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63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6">
        <v>121.32</v>
      </c>
      <c r="U597" s="6" t="str">
        <f>_xlfn.XLOOKUP(Tablo2[[#This Row],[Tenure]],$W$23:$W$26,$X$23:$X$26,"",-1)</f>
        <v>7-12 Months</v>
      </c>
      <c r="V597" s="1" t="str">
        <f>_xlfn.XLOOKUP(Tablo2[[#This Row],[CashbackAmount]],$W$31:$W$33,$X$31:$X$33,"",-1)</f>
        <v>Low</v>
      </c>
    </row>
    <row r="598" spans="1:22" x14ac:dyDescent="0.3">
      <c r="A598" s="5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63</v>
      </c>
      <c r="N598" s="1">
        <v>4</v>
      </c>
      <c r="O598" s="1">
        <v>1</v>
      </c>
      <c r="P598" s="1">
        <v>18</v>
      </c>
      <c r="Q598" s="1">
        <v>0</v>
      </c>
      <c r="R598" s="1">
        <v>2</v>
      </c>
      <c r="S598" s="1">
        <v>5</v>
      </c>
      <c r="T598" s="6">
        <v>239.73000000000002</v>
      </c>
      <c r="U598" s="6" t="str">
        <f>_xlfn.XLOOKUP(Tablo2[[#This Row],[Tenure]],$W$23:$W$26,$X$23:$X$26,"",-1)</f>
        <v>13-24 Months</v>
      </c>
      <c r="V598" s="1" t="str">
        <f>_xlfn.XLOOKUP(Tablo2[[#This Row],[CashbackAmount]],$W$31:$W$33,$X$31:$X$33,"",-1)</f>
        <v>Medium</v>
      </c>
    </row>
    <row r="599" spans="1:22" x14ac:dyDescent="0.3">
      <c r="A599" s="5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61</v>
      </c>
      <c r="H599" s="1" t="s">
        <v>4</v>
      </c>
      <c r="I599" s="1">
        <v>3</v>
      </c>
      <c r="J599" s="1">
        <v>3</v>
      </c>
      <c r="K599" s="1" t="s">
        <v>10</v>
      </c>
      <c r="L599" s="1">
        <v>3</v>
      </c>
      <c r="M599" s="1" t="s">
        <v>63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6">
        <v>126.84</v>
      </c>
      <c r="U599" s="6" t="str">
        <f>_xlfn.XLOOKUP(Tablo2[[#This Row],[Tenure]],$W$23:$W$26,$X$23:$X$26,"",-1)</f>
        <v>7-12 Months</v>
      </c>
      <c r="V599" s="1" t="str">
        <f>_xlfn.XLOOKUP(Tablo2[[#This Row],[CashbackAmount]],$W$31:$W$33,$X$31:$X$33,"",-1)</f>
        <v>Low</v>
      </c>
    </row>
    <row r="600" spans="1:22" x14ac:dyDescent="0.3">
      <c r="A600" s="5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6">
        <v>208.45</v>
      </c>
      <c r="U600" s="6" t="str">
        <f>_xlfn.XLOOKUP(Tablo2[[#This Row],[Tenure]],$W$23:$W$26,$X$23:$X$26,"",-1)</f>
        <v>13-24 Months</v>
      </c>
      <c r="V600" s="1" t="str">
        <f>_xlfn.XLOOKUP(Tablo2[[#This Row],[CashbackAmount]],$W$31:$W$33,$X$31:$X$33,"",-1)</f>
        <v>Medium</v>
      </c>
    </row>
    <row r="601" spans="1:22" x14ac:dyDescent="0.3">
      <c r="A601" s="5">
        <v>50600</v>
      </c>
      <c r="B601" s="1">
        <v>0</v>
      </c>
      <c r="C601" s="1">
        <v>0</v>
      </c>
      <c r="D601" s="1" t="s">
        <v>62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6">
        <v>143.77000000000001</v>
      </c>
      <c r="U601" s="6" t="str">
        <f>_xlfn.XLOOKUP(Tablo2[[#This Row],[Tenure]],$W$23:$W$26,$X$23:$X$26,"",-1)</f>
        <v>0-6 Months</v>
      </c>
      <c r="V601" s="1" t="str">
        <f>_xlfn.XLOOKUP(Tablo2[[#This Row],[CashbackAmount]],$W$31:$W$33,$X$31:$X$33,"",-1)</f>
        <v>Low</v>
      </c>
    </row>
    <row r="602" spans="1:22" x14ac:dyDescent="0.3">
      <c r="A602" s="5">
        <v>50601</v>
      </c>
      <c r="B602" s="1">
        <v>1</v>
      </c>
      <c r="C602" s="1">
        <v>0</v>
      </c>
      <c r="D602" s="1" t="s">
        <v>62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6">
        <v>137.43</v>
      </c>
      <c r="U602" s="6" t="str">
        <f>_xlfn.XLOOKUP(Tablo2[[#This Row],[Tenure]],$W$23:$W$26,$X$23:$X$26,"",-1)</f>
        <v>0-6 Months</v>
      </c>
      <c r="V602" s="1" t="str">
        <f>_xlfn.XLOOKUP(Tablo2[[#This Row],[CashbackAmount]],$W$31:$W$33,$X$31:$X$33,"",-1)</f>
        <v>Low</v>
      </c>
    </row>
    <row r="603" spans="1:22" x14ac:dyDescent="0.3">
      <c r="A603" s="5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63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6">
        <v>141.47999999999999</v>
      </c>
      <c r="U603" s="6" t="str">
        <f>_xlfn.XLOOKUP(Tablo2[[#This Row],[Tenure]],$W$23:$W$26,$X$23:$X$26,"",-1)</f>
        <v>0-6 Months</v>
      </c>
      <c r="V603" s="1" t="str">
        <f>_xlfn.XLOOKUP(Tablo2[[#This Row],[CashbackAmount]],$W$31:$W$33,$X$31:$X$33,"",-1)</f>
        <v>Low</v>
      </c>
    </row>
    <row r="604" spans="1:22" x14ac:dyDescent="0.3">
      <c r="A604" s="5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6">
        <v>110.50999999999999</v>
      </c>
      <c r="U604" s="6" t="str">
        <f>_xlfn.XLOOKUP(Tablo2[[#This Row],[Tenure]],$W$23:$W$26,$X$23:$X$26,"",-1)</f>
        <v>0-6 Months</v>
      </c>
      <c r="V604" s="1" t="str">
        <f>_xlfn.XLOOKUP(Tablo2[[#This Row],[CashbackAmount]],$W$31:$W$33,$X$31:$X$33,"",-1)</f>
        <v>Low</v>
      </c>
    </row>
    <row r="605" spans="1:22" x14ac:dyDescent="0.3">
      <c r="A605" s="5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63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6">
        <v>207.39</v>
      </c>
      <c r="U605" s="6" t="str">
        <f>_xlfn.XLOOKUP(Tablo2[[#This Row],[Tenure]],$W$23:$W$26,$X$23:$X$26,"",-1)</f>
        <v>24+ Months</v>
      </c>
      <c r="V605" s="1" t="str">
        <f>_xlfn.XLOOKUP(Tablo2[[#This Row],[CashbackAmount]],$W$31:$W$33,$X$31:$X$33,"",-1)</f>
        <v>Medium</v>
      </c>
    </row>
    <row r="606" spans="1:22" x14ac:dyDescent="0.3">
      <c r="A606" s="5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6">
        <v>203.88</v>
      </c>
      <c r="U606" s="6" t="str">
        <f>_xlfn.XLOOKUP(Tablo2[[#This Row],[Tenure]],$W$23:$W$26,$X$23:$X$26,"",-1)</f>
        <v>7-12 Months</v>
      </c>
      <c r="V606" s="1" t="str">
        <f>_xlfn.XLOOKUP(Tablo2[[#This Row],[CashbackAmount]],$W$31:$W$33,$X$31:$X$33,"",-1)</f>
        <v>Medium</v>
      </c>
    </row>
    <row r="607" spans="1:22" x14ac:dyDescent="0.3">
      <c r="A607" s="5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63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>
        <v>3</v>
      </c>
      <c r="T607" s="6">
        <v>214.16000000000003</v>
      </c>
      <c r="U607" s="6" t="str">
        <f>_xlfn.XLOOKUP(Tablo2[[#This Row],[Tenure]],$W$23:$W$26,$X$23:$X$26,"",-1)</f>
        <v>0-6 Months</v>
      </c>
      <c r="V607" s="1" t="str">
        <f>_xlfn.XLOOKUP(Tablo2[[#This Row],[CashbackAmount]],$W$31:$W$33,$X$31:$X$33,"",-1)</f>
        <v>Medium</v>
      </c>
    </row>
    <row r="608" spans="1:22" x14ac:dyDescent="0.3">
      <c r="A608" s="5">
        <v>50607</v>
      </c>
      <c r="B608" s="1">
        <v>1</v>
      </c>
      <c r="C608" s="1">
        <v>0</v>
      </c>
      <c r="D608" s="1" t="s">
        <v>62</v>
      </c>
      <c r="E608" s="1">
        <v>1</v>
      </c>
      <c r="F608" s="1">
        <v>14</v>
      </c>
      <c r="G608" s="1" t="s">
        <v>61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6">
        <v>126</v>
      </c>
      <c r="U608" s="6" t="str">
        <f>_xlfn.XLOOKUP(Tablo2[[#This Row],[Tenure]],$W$23:$W$26,$X$23:$X$26,"",-1)</f>
        <v>0-6 Months</v>
      </c>
      <c r="V608" s="1" t="str">
        <f>_xlfn.XLOOKUP(Tablo2[[#This Row],[CashbackAmount]],$W$31:$W$33,$X$31:$X$33,"",-1)</f>
        <v>Low</v>
      </c>
    </row>
    <row r="609" spans="1:22" x14ac:dyDescent="0.3">
      <c r="A609" s="5">
        <v>50608</v>
      </c>
      <c r="B609" s="1">
        <v>1</v>
      </c>
      <c r="C609" s="1">
        <v>0</v>
      </c>
      <c r="D609" s="1" t="s">
        <v>11</v>
      </c>
      <c r="E609" s="1">
        <v>1</v>
      </c>
      <c r="F609" s="1">
        <v>14</v>
      </c>
      <c r="G609" s="1" t="s">
        <v>61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6">
        <v>124.22</v>
      </c>
      <c r="U609" s="6" t="str">
        <f>_xlfn.XLOOKUP(Tablo2[[#This Row],[Tenure]],$W$23:$W$26,$X$23:$X$26,"",-1)</f>
        <v>0-6 Months</v>
      </c>
      <c r="V609" s="1" t="str">
        <f>_xlfn.XLOOKUP(Tablo2[[#This Row],[CashbackAmount]],$W$31:$W$33,$X$31:$X$33,"",-1)</f>
        <v>Low</v>
      </c>
    </row>
    <row r="610" spans="1:22" x14ac:dyDescent="0.3">
      <c r="A610" s="5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63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6">
        <v>154.72</v>
      </c>
      <c r="U610" s="6" t="str">
        <f>_xlfn.XLOOKUP(Tablo2[[#This Row],[Tenure]],$W$23:$W$26,$X$23:$X$26,"",-1)</f>
        <v>0-6 Months</v>
      </c>
      <c r="V610" s="1" t="str">
        <f>_xlfn.XLOOKUP(Tablo2[[#This Row],[CashbackAmount]],$W$31:$W$33,$X$31:$X$33,"",-1)</f>
        <v>Medium</v>
      </c>
    </row>
    <row r="611" spans="1:22" x14ac:dyDescent="0.3">
      <c r="A611" s="5">
        <v>50610</v>
      </c>
      <c r="B611" s="1">
        <v>0</v>
      </c>
      <c r="C611" s="1">
        <v>0</v>
      </c>
      <c r="D611" s="1" t="s">
        <v>62</v>
      </c>
      <c r="E611" s="1">
        <v>1</v>
      </c>
      <c r="F611" s="1">
        <v>14</v>
      </c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63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6">
        <v>124.50999999999999</v>
      </c>
      <c r="U611" s="6" t="str">
        <f>_xlfn.XLOOKUP(Tablo2[[#This Row],[Tenure]],$W$23:$W$26,$X$23:$X$26,"",-1)</f>
        <v>0-6 Months</v>
      </c>
      <c r="V611" s="1" t="str">
        <f>_xlfn.XLOOKUP(Tablo2[[#This Row],[CashbackAmount]],$W$31:$W$33,$X$31:$X$33,"",-1)</f>
        <v>Low</v>
      </c>
    </row>
    <row r="612" spans="1:22" x14ac:dyDescent="0.3">
      <c r="A612" s="5">
        <v>50611</v>
      </c>
      <c r="B612" s="1">
        <v>0</v>
      </c>
      <c r="C612" s="1">
        <v>21</v>
      </c>
      <c r="D612" s="1" t="s">
        <v>62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6">
        <v>142.4</v>
      </c>
      <c r="U612" s="6" t="str">
        <f>_xlfn.XLOOKUP(Tablo2[[#This Row],[Tenure]],$W$23:$W$26,$X$23:$X$26,"",-1)</f>
        <v>13-24 Months</v>
      </c>
      <c r="V612" s="1" t="str">
        <f>_xlfn.XLOOKUP(Tablo2[[#This Row],[CashbackAmount]],$W$31:$W$33,$X$31:$X$33,"",-1)</f>
        <v>Low</v>
      </c>
    </row>
    <row r="613" spans="1:22" x14ac:dyDescent="0.3">
      <c r="A613" s="5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>
        <v>3</v>
      </c>
      <c r="T613" s="6">
        <v>209.99</v>
      </c>
      <c r="U613" s="6" t="str">
        <f>_xlfn.XLOOKUP(Tablo2[[#This Row],[Tenure]],$W$23:$W$26,$X$23:$X$26,"",-1)</f>
        <v>13-24 Months</v>
      </c>
      <c r="V613" s="1" t="str">
        <f>_xlfn.XLOOKUP(Tablo2[[#This Row],[CashbackAmount]],$W$31:$W$33,$X$31:$X$33,"",-1)</f>
        <v>Medium</v>
      </c>
    </row>
    <row r="614" spans="1:22" x14ac:dyDescent="0.3">
      <c r="A614" s="5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6">
        <v>150.03</v>
      </c>
      <c r="U614" s="6" t="str">
        <f>_xlfn.XLOOKUP(Tablo2[[#This Row],[Tenure]],$W$23:$W$26,$X$23:$X$26,"",-1)</f>
        <v>13-24 Months</v>
      </c>
      <c r="V614" s="1" t="str">
        <f>_xlfn.XLOOKUP(Tablo2[[#This Row],[CashbackAmount]],$W$31:$W$33,$X$31:$X$33,"",-1)</f>
        <v>Medium</v>
      </c>
    </row>
    <row r="615" spans="1:22" x14ac:dyDescent="0.3">
      <c r="A615" s="5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63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>
        <v>3</v>
      </c>
      <c r="T615" s="6">
        <v>227.42000000000002</v>
      </c>
      <c r="U615" s="6" t="str">
        <f>_xlfn.XLOOKUP(Tablo2[[#This Row],[Tenure]],$W$23:$W$26,$X$23:$X$26,"",-1)</f>
        <v>7-12 Months</v>
      </c>
      <c r="V615" s="1" t="str">
        <f>_xlfn.XLOOKUP(Tablo2[[#This Row],[CashbackAmount]],$W$31:$W$33,$X$31:$X$33,"",-1)</f>
        <v>Medium</v>
      </c>
    </row>
    <row r="616" spans="1:22" x14ac:dyDescent="0.3">
      <c r="A616" s="5">
        <v>50615</v>
      </c>
      <c r="B616" s="1">
        <v>0</v>
      </c>
      <c r="C616" s="1">
        <v>0</v>
      </c>
      <c r="D616" s="1" t="s">
        <v>62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63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6">
        <v>142.27000000000001</v>
      </c>
      <c r="U616" s="6" t="str">
        <f>_xlfn.XLOOKUP(Tablo2[[#This Row],[Tenure]],$W$23:$W$26,$X$23:$X$26,"",-1)</f>
        <v>0-6 Months</v>
      </c>
      <c r="V616" s="1" t="str">
        <f>_xlfn.XLOOKUP(Tablo2[[#This Row],[CashbackAmount]],$W$31:$W$33,$X$31:$X$33,"",-1)</f>
        <v>Low</v>
      </c>
    </row>
    <row r="617" spans="1:22" x14ac:dyDescent="0.3">
      <c r="A617" s="5">
        <v>50616</v>
      </c>
      <c r="B617" s="1">
        <v>0</v>
      </c>
      <c r="C617" s="1">
        <v>8</v>
      </c>
      <c r="D617" s="1" t="s">
        <v>62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6">
        <v>139.16999999999999</v>
      </c>
      <c r="U617" s="6" t="str">
        <f>_xlfn.XLOOKUP(Tablo2[[#This Row],[Tenure]],$W$23:$W$26,$X$23:$X$26,"",-1)</f>
        <v>7-12 Months</v>
      </c>
      <c r="V617" s="1" t="str">
        <f>_xlfn.XLOOKUP(Tablo2[[#This Row],[CashbackAmount]],$W$31:$W$33,$X$31:$X$33,"",-1)</f>
        <v>Low</v>
      </c>
    </row>
    <row r="618" spans="1:22" x14ac:dyDescent="0.3">
      <c r="A618" s="5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63</v>
      </c>
      <c r="N618" s="1">
        <v>7</v>
      </c>
      <c r="O618" s="1">
        <v>0</v>
      </c>
      <c r="P618" s="1">
        <v>13</v>
      </c>
      <c r="Q618" s="1">
        <v>1</v>
      </c>
      <c r="R618" s="1">
        <v>1</v>
      </c>
      <c r="S618" s="1">
        <v>0</v>
      </c>
      <c r="T618" s="6">
        <v>283.02999999999997</v>
      </c>
      <c r="U618" s="6" t="str">
        <f>_xlfn.XLOOKUP(Tablo2[[#This Row],[Tenure]],$W$23:$W$26,$X$23:$X$26,"",-1)</f>
        <v>13-24 Months</v>
      </c>
      <c r="V618" s="1" t="str">
        <f>_xlfn.XLOOKUP(Tablo2[[#This Row],[CashbackAmount]],$W$31:$W$33,$X$31:$X$33,"",-1)</f>
        <v>High</v>
      </c>
    </row>
    <row r="619" spans="1:22" x14ac:dyDescent="0.3">
      <c r="A619" s="5">
        <v>50618</v>
      </c>
      <c r="B619" s="1">
        <v>0</v>
      </c>
      <c r="C619" s="1">
        <v>23</v>
      </c>
      <c r="D619" s="1" t="s">
        <v>62</v>
      </c>
      <c r="E619" s="1">
        <v>1</v>
      </c>
      <c r="F619" s="1">
        <v>14</v>
      </c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63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6">
        <v>123.80000000000001</v>
      </c>
      <c r="U619" s="6" t="str">
        <f>_xlfn.XLOOKUP(Tablo2[[#This Row],[Tenure]],$W$23:$W$26,$X$23:$X$26,"",-1)</f>
        <v>13-24 Months</v>
      </c>
      <c r="V619" s="1" t="str">
        <f>_xlfn.XLOOKUP(Tablo2[[#This Row],[CashbackAmount]],$W$31:$W$33,$X$31:$X$33,"",-1)</f>
        <v>Low</v>
      </c>
    </row>
    <row r="620" spans="1:22" x14ac:dyDescent="0.3">
      <c r="A620" s="5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>
        <v>2</v>
      </c>
      <c r="S620" s="1">
        <v>3</v>
      </c>
      <c r="T620" s="6">
        <v>237.26</v>
      </c>
      <c r="U620" s="6" t="str">
        <f>_xlfn.XLOOKUP(Tablo2[[#This Row],[Tenure]],$W$23:$W$26,$X$23:$X$26,"",-1)</f>
        <v>24+ Months</v>
      </c>
      <c r="V620" s="1" t="str">
        <f>_xlfn.XLOOKUP(Tablo2[[#This Row],[CashbackAmount]],$W$31:$W$33,$X$31:$X$33,"",-1)</f>
        <v>Medium</v>
      </c>
    </row>
    <row r="621" spans="1:22" x14ac:dyDescent="0.3">
      <c r="A621" s="5">
        <v>50620</v>
      </c>
      <c r="B621" s="1">
        <v>1</v>
      </c>
      <c r="C621" s="1">
        <v>0</v>
      </c>
      <c r="D621" s="1" t="s">
        <v>62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63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6">
        <v>147.77000000000001</v>
      </c>
      <c r="U621" s="6" t="str">
        <f>_xlfn.XLOOKUP(Tablo2[[#This Row],[Tenure]],$W$23:$W$26,$X$23:$X$26,"",-1)</f>
        <v>0-6 Months</v>
      </c>
      <c r="V621" s="1" t="str">
        <f>_xlfn.XLOOKUP(Tablo2[[#This Row],[CashbackAmount]],$W$31:$W$33,$X$31:$X$33,"",-1)</f>
        <v>Low</v>
      </c>
    </row>
    <row r="622" spans="1:22" x14ac:dyDescent="0.3">
      <c r="A622" s="5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63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6">
        <v>163.85</v>
      </c>
      <c r="U622" s="6" t="str">
        <f>_xlfn.XLOOKUP(Tablo2[[#This Row],[Tenure]],$W$23:$W$26,$X$23:$X$26,"",-1)</f>
        <v>24+ Months</v>
      </c>
      <c r="V622" s="1" t="str">
        <f>_xlfn.XLOOKUP(Tablo2[[#This Row],[CashbackAmount]],$W$31:$W$33,$X$31:$X$33,"",-1)</f>
        <v>Medium</v>
      </c>
    </row>
    <row r="623" spans="1:22" x14ac:dyDescent="0.3">
      <c r="A623" s="5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>
        <v>15</v>
      </c>
      <c r="Q623" s="1">
        <v>1</v>
      </c>
      <c r="R623" s="1">
        <v>5</v>
      </c>
      <c r="S623" s="1">
        <v>10</v>
      </c>
      <c r="T623" s="6">
        <v>299.73</v>
      </c>
      <c r="U623" s="6" t="str">
        <f>_xlfn.XLOOKUP(Tablo2[[#This Row],[Tenure]],$W$23:$W$26,$X$23:$X$26,"",-1)</f>
        <v>13-24 Months</v>
      </c>
      <c r="V623" s="1" t="str">
        <f>_xlfn.XLOOKUP(Tablo2[[#This Row],[CashbackAmount]],$W$31:$W$33,$X$31:$X$33,"",-1)</f>
        <v>High</v>
      </c>
    </row>
    <row r="624" spans="1:22" x14ac:dyDescent="0.3">
      <c r="A624" s="5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6">
        <v>168.61</v>
      </c>
      <c r="U624" s="6" t="str">
        <f>_xlfn.XLOOKUP(Tablo2[[#This Row],[Tenure]],$W$23:$W$26,$X$23:$X$26,"",-1)</f>
        <v>7-12 Months</v>
      </c>
      <c r="V624" s="1" t="str">
        <f>_xlfn.XLOOKUP(Tablo2[[#This Row],[CashbackAmount]],$W$31:$W$33,$X$31:$X$33,"",-1)</f>
        <v>Medium</v>
      </c>
    </row>
    <row r="625" spans="1:22" x14ac:dyDescent="0.3">
      <c r="A625" s="5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6">
        <v>149.69</v>
      </c>
      <c r="U625" s="6" t="str">
        <f>_xlfn.XLOOKUP(Tablo2[[#This Row],[Tenure]],$W$23:$W$26,$X$23:$X$26,"",-1)</f>
        <v>0-6 Months</v>
      </c>
      <c r="V625" s="1" t="str">
        <f>_xlfn.XLOOKUP(Tablo2[[#This Row],[CashbackAmount]],$W$31:$W$33,$X$31:$X$33,"",-1)</f>
        <v>Low</v>
      </c>
    </row>
    <row r="626" spans="1:22" x14ac:dyDescent="0.3">
      <c r="A626" s="5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63</v>
      </c>
      <c r="N626" s="1">
        <v>2</v>
      </c>
      <c r="O626" s="1">
        <v>0</v>
      </c>
      <c r="P626" s="1">
        <v>15</v>
      </c>
      <c r="Q626" s="1">
        <v>5</v>
      </c>
      <c r="R626" s="1">
        <v>6</v>
      </c>
      <c r="S626" s="1">
        <v>9</v>
      </c>
      <c r="T626" s="6">
        <v>298.45</v>
      </c>
      <c r="U626" s="6" t="str">
        <f>_xlfn.XLOOKUP(Tablo2[[#This Row],[Tenure]],$W$23:$W$26,$X$23:$X$26,"",-1)</f>
        <v>13-24 Months</v>
      </c>
      <c r="V626" s="1" t="str">
        <f>_xlfn.XLOOKUP(Tablo2[[#This Row],[CashbackAmount]],$W$31:$W$33,$X$31:$X$33,"",-1)</f>
        <v>High</v>
      </c>
    </row>
    <row r="627" spans="1:22" x14ac:dyDescent="0.3">
      <c r="A627" s="5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63</v>
      </c>
      <c r="N627" s="1">
        <v>4</v>
      </c>
      <c r="O627" s="1">
        <v>1</v>
      </c>
      <c r="P627" s="1">
        <v>18</v>
      </c>
      <c r="Q627" s="1">
        <v>1</v>
      </c>
      <c r="R627" s="1">
        <v>2</v>
      </c>
      <c r="S627" s="1">
        <v>11</v>
      </c>
      <c r="T627" s="6">
        <v>233.2</v>
      </c>
      <c r="U627" s="6" t="str">
        <f>_xlfn.XLOOKUP(Tablo2[[#This Row],[Tenure]],$W$23:$W$26,$X$23:$X$26,"",-1)</f>
        <v>13-24 Months</v>
      </c>
      <c r="V627" s="1" t="str">
        <f>_xlfn.XLOOKUP(Tablo2[[#This Row],[CashbackAmount]],$W$31:$W$33,$X$31:$X$33,"",-1)</f>
        <v>Medium</v>
      </c>
    </row>
    <row r="628" spans="1:22" x14ac:dyDescent="0.3">
      <c r="A628" s="5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63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6">
        <v>163.47</v>
      </c>
      <c r="U628" s="6" t="str">
        <f>_xlfn.XLOOKUP(Tablo2[[#This Row],[Tenure]],$W$23:$W$26,$X$23:$X$26,"",-1)</f>
        <v>13-24 Months</v>
      </c>
      <c r="V628" s="1" t="str">
        <f>_xlfn.XLOOKUP(Tablo2[[#This Row],[CashbackAmount]],$W$31:$W$33,$X$31:$X$33,"",-1)</f>
        <v>Medium</v>
      </c>
    </row>
    <row r="629" spans="1:22" x14ac:dyDescent="0.3">
      <c r="A629" s="5">
        <v>50628</v>
      </c>
      <c r="B629" s="1">
        <v>1</v>
      </c>
      <c r="C629" s="1">
        <v>0</v>
      </c>
      <c r="D629" s="1" t="s">
        <v>62</v>
      </c>
      <c r="E629" s="1">
        <v>1</v>
      </c>
      <c r="F629" s="1">
        <v>22</v>
      </c>
      <c r="G629" s="1" t="s">
        <v>30</v>
      </c>
      <c r="H629" s="1" t="s">
        <v>2</v>
      </c>
      <c r="I629" s="1">
        <v>3</v>
      </c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6">
        <v>127.43</v>
      </c>
      <c r="U629" s="6" t="str">
        <f>_xlfn.XLOOKUP(Tablo2[[#This Row],[Tenure]],$W$23:$W$26,$X$23:$X$26,"",-1)</f>
        <v>0-6 Months</v>
      </c>
      <c r="V629" s="1" t="str">
        <f>_xlfn.XLOOKUP(Tablo2[[#This Row],[CashbackAmount]],$W$31:$W$33,$X$31:$X$33,"",-1)</f>
        <v>Low</v>
      </c>
    </row>
    <row r="630" spans="1:22" x14ac:dyDescent="0.3">
      <c r="A630" s="5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6">
        <v>208.8</v>
      </c>
      <c r="U630" s="6" t="str">
        <f>_xlfn.XLOOKUP(Tablo2[[#This Row],[Tenure]],$W$23:$W$26,$X$23:$X$26,"",-1)</f>
        <v>7-12 Months</v>
      </c>
      <c r="V630" s="1" t="str">
        <f>_xlfn.XLOOKUP(Tablo2[[#This Row],[CashbackAmount]],$W$31:$W$33,$X$31:$X$33,"",-1)</f>
        <v>Medium</v>
      </c>
    </row>
    <row r="631" spans="1:22" x14ac:dyDescent="0.3">
      <c r="A631" s="5">
        <v>50630</v>
      </c>
      <c r="B631" s="1">
        <v>0</v>
      </c>
      <c r="C631" s="1">
        <v>6</v>
      </c>
      <c r="D631" s="1" t="s">
        <v>11</v>
      </c>
      <c r="E631" s="1">
        <v>3</v>
      </c>
      <c r="F631" s="1">
        <v>14</v>
      </c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6">
        <v>123.41999999999999</v>
      </c>
      <c r="U631" s="6" t="str">
        <f>_xlfn.XLOOKUP(Tablo2[[#This Row],[Tenure]],$W$23:$W$26,$X$23:$X$26,"",-1)</f>
        <v>0-6 Months</v>
      </c>
      <c r="V631" s="1" t="str">
        <f>_xlfn.XLOOKUP(Tablo2[[#This Row],[CashbackAmount]],$W$31:$W$33,$X$31:$X$33,"",-1)</f>
        <v>Low</v>
      </c>
    </row>
    <row r="632" spans="1:22" x14ac:dyDescent="0.3">
      <c r="A632" s="5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63</v>
      </c>
      <c r="N632" s="1">
        <v>4</v>
      </c>
      <c r="O632" s="1">
        <v>0</v>
      </c>
      <c r="P632" s="1">
        <v>13</v>
      </c>
      <c r="Q632" s="1">
        <v>1</v>
      </c>
      <c r="R632" s="1">
        <v>1</v>
      </c>
      <c r="S632" s="1">
        <v>1</v>
      </c>
      <c r="T632" s="6">
        <v>276.5</v>
      </c>
      <c r="U632" s="6" t="str">
        <f>_xlfn.XLOOKUP(Tablo2[[#This Row],[Tenure]],$W$23:$W$26,$X$23:$X$26,"",-1)</f>
        <v>13-24 Months</v>
      </c>
      <c r="V632" s="1" t="str">
        <f>_xlfn.XLOOKUP(Tablo2[[#This Row],[CashbackAmount]],$W$31:$W$33,$X$31:$X$33,"",-1)</f>
        <v>High</v>
      </c>
    </row>
    <row r="633" spans="1:22" x14ac:dyDescent="0.3">
      <c r="A633" s="5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6">
        <v>140.25</v>
      </c>
      <c r="U633" s="6" t="str">
        <f>_xlfn.XLOOKUP(Tablo2[[#This Row],[Tenure]],$W$23:$W$26,$X$23:$X$26,"",-1)</f>
        <v>0-6 Months</v>
      </c>
      <c r="V633" s="1" t="str">
        <f>_xlfn.XLOOKUP(Tablo2[[#This Row],[CashbackAmount]],$W$31:$W$33,$X$31:$X$33,"",-1)</f>
        <v>Low</v>
      </c>
    </row>
    <row r="634" spans="1:22" x14ac:dyDescent="0.3">
      <c r="A634" s="5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6">
        <v>197.25</v>
      </c>
      <c r="U634" s="6" t="str">
        <f>_xlfn.XLOOKUP(Tablo2[[#This Row],[Tenure]],$W$23:$W$26,$X$23:$X$26,"",-1)</f>
        <v>7-12 Months</v>
      </c>
      <c r="V634" s="1" t="str">
        <f>_xlfn.XLOOKUP(Tablo2[[#This Row],[CashbackAmount]],$W$31:$W$33,$X$31:$X$33,"",-1)</f>
        <v>Medium</v>
      </c>
    </row>
    <row r="635" spans="1:22" x14ac:dyDescent="0.3">
      <c r="A635" s="5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63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>
        <v>3</v>
      </c>
      <c r="T635" s="6">
        <v>219.04000000000002</v>
      </c>
      <c r="U635" s="6" t="str">
        <f>_xlfn.XLOOKUP(Tablo2[[#This Row],[Tenure]],$W$23:$W$26,$X$23:$X$26,"",-1)</f>
        <v>24+ Months</v>
      </c>
      <c r="V635" s="1" t="str">
        <f>_xlfn.XLOOKUP(Tablo2[[#This Row],[CashbackAmount]],$W$31:$W$33,$X$31:$X$33,"",-1)</f>
        <v>Medium</v>
      </c>
    </row>
    <row r="636" spans="1:22" x14ac:dyDescent="0.3">
      <c r="A636" s="5">
        <v>50635</v>
      </c>
      <c r="B636" s="1">
        <v>0</v>
      </c>
      <c r="C636" s="1">
        <v>9</v>
      </c>
      <c r="D636" s="1" t="s">
        <v>62</v>
      </c>
      <c r="E636" s="1">
        <v>2</v>
      </c>
      <c r="F636" s="1">
        <v>30</v>
      </c>
      <c r="G636" s="1" t="s">
        <v>61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6">
        <v>121.77000000000001</v>
      </c>
      <c r="U636" s="6" t="str">
        <f>_xlfn.XLOOKUP(Tablo2[[#This Row],[Tenure]],$W$23:$W$26,$X$23:$X$26,"",-1)</f>
        <v>7-12 Months</v>
      </c>
      <c r="V636" s="1" t="str">
        <f>_xlfn.XLOOKUP(Tablo2[[#This Row],[CashbackAmount]],$W$31:$W$33,$X$31:$X$33,"",-1)</f>
        <v>Low</v>
      </c>
    </row>
    <row r="637" spans="1:22" x14ac:dyDescent="0.3">
      <c r="A637" s="5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63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6">
        <v>175.25</v>
      </c>
      <c r="U637" s="6" t="str">
        <f>_xlfn.XLOOKUP(Tablo2[[#This Row],[Tenure]],$W$23:$W$26,$X$23:$X$26,"",-1)</f>
        <v>24+ Months</v>
      </c>
      <c r="V637" s="1" t="str">
        <f>_xlfn.XLOOKUP(Tablo2[[#This Row],[CashbackAmount]],$W$31:$W$33,$X$31:$X$33,"",-1)</f>
        <v>Medium</v>
      </c>
    </row>
    <row r="638" spans="1:22" x14ac:dyDescent="0.3">
      <c r="A638" s="5">
        <v>50637</v>
      </c>
      <c r="B638" s="1">
        <v>1</v>
      </c>
      <c r="C638" s="1">
        <v>0</v>
      </c>
      <c r="D638" s="1" t="s">
        <v>62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6">
        <v>148.34</v>
      </c>
      <c r="U638" s="6" t="str">
        <f>_xlfn.XLOOKUP(Tablo2[[#This Row],[Tenure]],$W$23:$W$26,$X$23:$X$26,"",-1)</f>
        <v>0-6 Months</v>
      </c>
      <c r="V638" s="1" t="str">
        <f>_xlfn.XLOOKUP(Tablo2[[#This Row],[CashbackAmount]],$W$31:$W$33,$X$31:$X$33,"",-1)</f>
        <v>Low</v>
      </c>
    </row>
    <row r="639" spans="1:22" x14ac:dyDescent="0.3">
      <c r="A639" s="5">
        <v>50638</v>
      </c>
      <c r="B639" s="1">
        <v>1</v>
      </c>
      <c r="C639" s="1">
        <v>9</v>
      </c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63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6">
        <v>120.41999999999999</v>
      </c>
      <c r="U639" s="6" t="str">
        <f>_xlfn.XLOOKUP(Tablo2[[#This Row],[Tenure]],$W$23:$W$26,$X$23:$X$26,"",-1)</f>
        <v>7-12 Months</v>
      </c>
      <c r="V639" s="1" t="str">
        <f>_xlfn.XLOOKUP(Tablo2[[#This Row],[CashbackAmount]],$W$31:$W$33,$X$31:$X$33,"",-1)</f>
        <v>Low</v>
      </c>
    </row>
    <row r="640" spans="1:22" x14ac:dyDescent="0.3">
      <c r="A640" s="5">
        <v>50639</v>
      </c>
      <c r="B640" s="1">
        <v>0</v>
      </c>
      <c r="C640" s="1">
        <v>9</v>
      </c>
      <c r="D640" s="1" t="s">
        <v>62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63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6">
        <v>122.19999999999999</v>
      </c>
      <c r="U640" s="6" t="str">
        <f>_xlfn.XLOOKUP(Tablo2[[#This Row],[Tenure]],$W$23:$W$26,$X$23:$X$26,"",-1)</f>
        <v>7-12 Months</v>
      </c>
      <c r="V640" s="1" t="str">
        <f>_xlfn.XLOOKUP(Tablo2[[#This Row],[CashbackAmount]],$W$31:$W$33,$X$31:$X$33,"",-1)</f>
        <v>Low</v>
      </c>
    </row>
    <row r="641" spans="1:22" x14ac:dyDescent="0.3">
      <c r="A641" s="5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63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6">
        <v>110.52000000000001</v>
      </c>
      <c r="U641" s="6" t="str">
        <f>_xlfn.XLOOKUP(Tablo2[[#This Row],[Tenure]],$W$23:$W$26,$X$23:$X$26,"",-1)</f>
        <v>0-6 Months</v>
      </c>
      <c r="V641" s="1" t="str">
        <f>_xlfn.XLOOKUP(Tablo2[[#This Row],[CashbackAmount]],$W$31:$W$33,$X$31:$X$33,"",-1)</f>
        <v>Low</v>
      </c>
    </row>
    <row r="642" spans="1:22" x14ac:dyDescent="0.3">
      <c r="A642" s="5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>
        <v>3</v>
      </c>
      <c r="J642" s="1">
        <v>3</v>
      </c>
      <c r="K642" s="1" t="s">
        <v>10</v>
      </c>
      <c r="L642" s="1">
        <v>3</v>
      </c>
      <c r="M642" s="1" t="s">
        <v>63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6">
        <v>128.21</v>
      </c>
      <c r="U642" s="6" t="str">
        <f>_xlfn.XLOOKUP(Tablo2[[#This Row],[Tenure]],$W$23:$W$26,$X$23:$X$26,"",-1)</f>
        <v>7-12 Months</v>
      </c>
      <c r="V642" s="1" t="str">
        <f>_xlfn.XLOOKUP(Tablo2[[#This Row],[CashbackAmount]],$W$31:$W$33,$X$31:$X$33,"",-1)</f>
        <v>Low</v>
      </c>
    </row>
    <row r="643" spans="1:22" x14ac:dyDescent="0.3">
      <c r="A643" s="5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63</v>
      </c>
      <c r="N643" s="1">
        <v>3</v>
      </c>
      <c r="O643" s="1">
        <v>1</v>
      </c>
      <c r="P643" s="1">
        <v>15</v>
      </c>
      <c r="Q643" s="1">
        <v>7</v>
      </c>
      <c r="R643" s="1">
        <v>7</v>
      </c>
      <c r="S643" s="1">
        <v>7</v>
      </c>
      <c r="T643" s="6">
        <v>292.37</v>
      </c>
      <c r="U643" s="6" t="str">
        <f>_xlfn.XLOOKUP(Tablo2[[#This Row],[Tenure]],$W$23:$W$26,$X$23:$X$26,"",-1)</f>
        <v>13-24 Months</v>
      </c>
      <c r="V643" s="1" t="str">
        <f>_xlfn.XLOOKUP(Tablo2[[#This Row],[CashbackAmount]],$W$31:$W$33,$X$31:$X$33,"",-1)</f>
        <v>High</v>
      </c>
    </row>
    <row r="644" spans="1:22" x14ac:dyDescent="0.3">
      <c r="A644" s="5">
        <v>50643</v>
      </c>
      <c r="B644" s="1">
        <v>0</v>
      </c>
      <c r="C644" s="1">
        <v>10</v>
      </c>
      <c r="D644" s="1" t="s">
        <v>62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6">
        <v>141.07</v>
      </c>
      <c r="U644" s="6" t="str">
        <f>_xlfn.XLOOKUP(Tablo2[[#This Row],[Tenure]],$W$23:$W$26,$X$23:$X$26,"",-1)</f>
        <v>7-12 Months</v>
      </c>
      <c r="V644" s="1" t="str">
        <f>_xlfn.XLOOKUP(Tablo2[[#This Row],[CashbackAmount]],$W$31:$W$33,$X$31:$X$33,"",-1)</f>
        <v>Low</v>
      </c>
    </row>
    <row r="645" spans="1:22" x14ac:dyDescent="0.3">
      <c r="A645" s="5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63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6">
        <v>183.96</v>
      </c>
      <c r="U645" s="6" t="str">
        <f>_xlfn.XLOOKUP(Tablo2[[#This Row],[Tenure]],$W$23:$W$26,$X$23:$X$26,"",-1)</f>
        <v>13-24 Months</v>
      </c>
      <c r="V645" s="1" t="str">
        <f>_xlfn.XLOOKUP(Tablo2[[#This Row],[CashbackAmount]],$W$31:$W$33,$X$31:$X$33,"",-1)</f>
        <v>Medium</v>
      </c>
    </row>
    <row r="646" spans="1:22" x14ac:dyDescent="0.3">
      <c r="A646" s="5">
        <v>50645</v>
      </c>
      <c r="B646" s="1">
        <v>0</v>
      </c>
      <c r="C646" s="1">
        <v>9</v>
      </c>
      <c r="D646" s="1" t="s">
        <v>11</v>
      </c>
      <c r="E646" s="1">
        <v>1</v>
      </c>
      <c r="F646" s="1">
        <v>6</v>
      </c>
      <c r="G646" s="1" t="s">
        <v>61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6">
        <v>120.07</v>
      </c>
      <c r="U646" s="6" t="str">
        <f>_xlfn.XLOOKUP(Tablo2[[#This Row],[Tenure]],$W$23:$W$26,$X$23:$X$26,"",-1)</f>
        <v>7-12 Months</v>
      </c>
      <c r="V646" s="1" t="str">
        <f>_xlfn.XLOOKUP(Tablo2[[#This Row],[CashbackAmount]],$W$31:$W$33,$X$31:$X$33,"",-1)</f>
        <v>Low</v>
      </c>
    </row>
    <row r="647" spans="1:22" x14ac:dyDescent="0.3">
      <c r="A647" s="5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>
        <v>15</v>
      </c>
      <c r="Q647" s="1">
        <v>1</v>
      </c>
      <c r="R647" s="1">
        <v>2</v>
      </c>
      <c r="S647" s="1">
        <v>2</v>
      </c>
      <c r="T647" s="6">
        <v>296.27</v>
      </c>
      <c r="U647" s="6" t="str">
        <f>_xlfn.XLOOKUP(Tablo2[[#This Row],[Tenure]],$W$23:$W$26,$X$23:$X$26,"",-1)</f>
        <v>13-24 Months</v>
      </c>
      <c r="V647" s="1" t="str">
        <f>_xlfn.XLOOKUP(Tablo2[[#This Row],[CashbackAmount]],$W$31:$W$33,$X$31:$X$33,"",-1)</f>
        <v>High</v>
      </c>
    </row>
    <row r="648" spans="1:22" x14ac:dyDescent="0.3">
      <c r="A648" s="5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63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6">
        <v>206.86</v>
      </c>
      <c r="U648" s="6" t="str">
        <f>_xlfn.XLOOKUP(Tablo2[[#This Row],[Tenure]],$W$23:$W$26,$X$23:$X$26,"",-1)</f>
        <v>24+ Months</v>
      </c>
      <c r="V648" s="1" t="str">
        <f>_xlfn.XLOOKUP(Tablo2[[#This Row],[CashbackAmount]],$W$31:$W$33,$X$31:$X$33,"",-1)</f>
        <v>Medium</v>
      </c>
    </row>
    <row r="649" spans="1:22" x14ac:dyDescent="0.3">
      <c r="A649" s="5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61</v>
      </c>
      <c r="H649" s="1" t="s">
        <v>2</v>
      </c>
      <c r="I649" s="1">
        <v>3</v>
      </c>
      <c r="J649" s="1">
        <v>3</v>
      </c>
      <c r="K649" s="1" t="s">
        <v>10</v>
      </c>
      <c r="L649" s="1">
        <v>3</v>
      </c>
      <c r="M649" s="1" t="s">
        <v>63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6">
        <v>129.41999999999999</v>
      </c>
      <c r="U649" s="6" t="str">
        <f>_xlfn.XLOOKUP(Tablo2[[#This Row],[Tenure]],$W$23:$W$26,$X$23:$X$26,"",-1)</f>
        <v>24+ Months</v>
      </c>
      <c r="V649" s="1" t="str">
        <f>_xlfn.XLOOKUP(Tablo2[[#This Row],[CashbackAmount]],$W$31:$W$33,$X$31:$X$33,"",-1)</f>
        <v>Low</v>
      </c>
    </row>
    <row r="650" spans="1:22" x14ac:dyDescent="0.3">
      <c r="A650" s="5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6">
        <v>188.58</v>
      </c>
      <c r="U650" s="6" t="str">
        <f>_xlfn.XLOOKUP(Tablo2[[#This Row],[Tenure]],$W$23:$W$26,$X$23:$X$26,"",-1)</f>
        <v>7-12 Months</v>
      </c>
      <c r="V650" s="1" t="str">
        <f>_xlfn.XLOOKUP(Tablo2[[#This Row],[CashbackAmount]],$W$31:$W$33,$X$31:$X$33,"",-1)</f>
        <v>Medium</v>
      </c>
    </row>
    <row r="651" spans="1:22" x14ac:dyDescent="0.3">
      <c r="A651" s="5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>
        <v>1</v>
      </c>
      <c r="R651" s="1">
        <v>6</v>
      </c>
      <c r="S651" s="1">
        <v>2</v>
      </c>
      <c r="T651" s="6">
        <v>267.56</v>
      </c>
      <c r="U651" s="6" t="str">
        <f>_xlfn.XLOOKUP(Tablo2[[#This Row],[Tenure]],$W$23:$W$26,$X$23:$X$26,"",-1)</f>
        <v>24+ Months</v>
      </c>
      <c r="V651" s="1" t="str">
        <f>_xlfn.XLOOKUP(Tablo2[[#This Row],[CashbackAmount]],$W$31:$W$33,$X$31:$X$33,"",-1)</f>
        <v>High</v>
      </c>
    </row>
    <row r="652" spans="1:22" x14ac:dyDescent="0.3">
      <c r="A652" s="5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>
        <v>2</v>
      </c>
      <c r="S652" s="1">
        <v>0</v>
      </c>
      <c r="T652" s="6">
        <v>234</v>
      </c>
      <c r="U652" s="6" t="str">
        <f>_xlfn.XLOOKUP(Tablo2[[#This Row],[Tenure]],$W$23:$W$26,$X$23:$X$26,"",-1)</f>
        <v>13-24 Months</v>
      </c>
      <c r="V652" s="1" t="str">
        <f>_xlfn.XLOOKUP(Tablo2[[#This Row],[CashbackAmount]],$W$31:$W$33,$X$31:$X$33,"",-1)</f>
        <v>Medium</v>
      </c>
    </row>
    <row r="653" spans="1:22" x14ac:dyDescent="0.3">
      <c r="A653" s="5">
        <v>50652</v>
      </c>
      <c r="B653" s="1">
        <v>1</v>
      </c>
      <c r="C653" s="1">
        <v>0</v>
      </c>
      <c r="D653" s="1" t="s">
        <v>11</v>
      </c>
      <c r="E653" s="1">
        <v>3</v>
      </c>
      <c r="F653" s="1">
        <v>14</v>
      </c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6">
        <v>123.22999999999999</v>
      </c>
      <c r="U653" s="6" t="str">
        <f>_xlfn.XLOOKUP(Tablo2[[#This Row],[Tenure]],$W$23:$W$26,$X$23:$X$26,"",-1)</f>
        <v>0-6 Months</v>
      </c>
      <c r="V653" s="1" t="str">
        <f>_xlfn.XLOOKUP(Tablo2[[#This Row],[CashbackAmount]],$W$31:$W$33,$X$31:$X$33,"",-1)</f>
        <v>Low</v>
      </c>
    </row>
    <row r="654" spans="1:22" x14ac:dyDescent="0.3">
      <c r="A654" s="5">
        <v>50653</v>
      </c>
      <c r="B654" s="1">
        <v>1</v>
      </c>
      <c r="C654" s="1">
        <v>9</v>
      </c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6">
        <v>114.16</v>
      </c>
      <c r="U654" s="6" t="str">
        <f>_xlfn.XLOOKUP(Tablo2[[#This Row],[Tenure]],$W$23:$W$26,$X$23:$X$26,"",-1)</f>
        <v>7-12 Months</v>
      </c>
      <c r="V654" s="1" t="str">
        <f>_xlfn.XLOOKUP(Tablo2[[#This Row],[CashbackAmount]],$W$31:$W$33,$X$31:$X$33,"",-1)</f>
        <v>Low</v>
      </c>
    </row>
    <row r="655" spans="1:22" x14ac:dyDescent="0.3">
      <c r="A655" s="5">
        <v>50654</v>
      </c>
      <c r="B655" s="1">
        <v>0</v>
      </c>
      <c r="C655" s="1">
        <v>19</v>
      </c>
      <c r="D655" s="1" t="s">
        <v>62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6">
        <v>146.15</v>
      </c>
      <c r="U655" s="6" t="str">
        <f>_xlfn.XLOOKUP(Tablo2[[#This Row],[Tenure]],$W$23:$W$26,$X$23:$X$26,"",-1)</f>
        <v>13-24 Months</v>
      </c>
      <c r="V655" s="1" t="str">
        <f>_xlfn.XLOOKUP(Tablo2[[#This Row],[CashbackAmount]],$W$31:$W$33,$X$31:$X$33,"",-1)</f>
        <v>Low</v>
      </c>
    </row>
    <row r="656" spans="1:22" x14ac:dyDescent="0.3">
      <c r="A656" s="5">
        <v>50655</v>
      </c>
      <c r="B656" s="1">
        <v>1</v>
      </c>
      <c r="C656" s="1">
        <v>14</v>
      </c>
      <c r="D656" s="1" t="s">
        <v>62</v>
      </c>
      <c r="E656" s="1">
        <v>1</v>
      </c>
      <c r="F656" s="1">
        <v>14</v>
      </c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63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6">
        <v>124.61000000000001</v>
      </c>
      <c r="U656" s="6" t="str">
        <f>_xlfn.XLOOKUP(Tablo2[[#This Row],[Tenure]],$W$23:$W$26,$X$23:$X$26,"",-1)</f>
        <v>13-24 Months</v>
      </c>
      <c r="V656" s="1" t="str">
        <f>_xlfn.XLOOKUP(Tablo2[[#This Row],[CashbackAmount]],$W$31:$W$33,$X$31:$X$33,"",-1)</f>
        <v>Low</v>
      </c>
    </row>
    <row r="657" spans="1:22" x14ac:dyDescent="0.3">
      <c r="A657" s="5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60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6">
        <v>187.22</v>
      </c>
      <c r="U657" s="6" t="str">
        <f>_xlfn.XLOOKUP(Tablo2[[#This Row],[Tenure]],$W$23:$W$26,$X$23:$X$26,"",-1)</f>
        <v>0-6 Months</v>
      </c>
      <c r="V657" s="1" t="str">
        <f>_xlfn.XLOOKUP(Tablo2[[#This Row],[CashbackAmount]],$W$31:$W$33,$X$31:$X$33,"",-1)</f>
        <v>Medium</v>
      </c>
    </row>
    <row r="658" spans="1:22" x14ac:dyDescent="0.3">
      <c r="A658" s="5">
        <v>50657</v>
      </c>
      <c r="B658" s="1">
        <v>0</v>
      </c>
      <c r="C658" s="1">
        <v>0</v>
      </c>
      <c r="D658" s="1" t="s">
        <v>62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63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6">
        <v>139.55000000000001</v>
      </c>
      <c r="U658" s="6" t="str">
        <f>_xlfn.XLOOKUP(Tablo2[[#This Row],[Tenure]],$W$23:$W$26,$X$23:$X$26,"",-1)</f>
        <v>0-6 Months</v>
      </c>
      <c r="V658" s="1" t="str">
        <f>_xlfn.XLOOKUP(Tablo2[[#This Row],[CashbackAmount]],$W$31:$W$33,$X$31:$X$33,"",-1)</f>
        <v>Low</v>
      </c>
    </row>
    <row r="659" spans="1:22" x14ac:dyDescent="0.3">
      <c r="A659" s="5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63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6">
        <v>199.57</v>
      </c>
      <c r="U659" s="6" t="str">
        <f>_xlfn.XLOOKUP(Tablo2[[#This Row],[Tenure]],$W$23:$W$26,$X$23:$X$26,"",-1)</f>
        <v>0-6 Months</v>
      </c>
      <c r="V659" s="1" t="str">
        <f>_xlfn.XLOOKUP(Tablo2[[#This Row],[CashbackAmount]],$W$31:$W$33,$X$31:$X$33,"",-1)</f>
        <v>Medium</v>
      </c>
    </row>
    <row r="660" spans="1:22" x14ac:dyDescent="0.3">
      <c r="A660" s="5">
        <v>50659</v>
      </c>
      <c r="B660" s="1">
        <v>0</v>
      </c>
      <c r="C660" s="1">
        <v>14</v>
      </c>
      <c r="D660" s="1" t="s">
        <v>62</v>
      </c>
      <c r="E660" s="1">
        <v>1</v>
      </c>
      <c r="F660" s="1">
        <v>13</v>
      </c>
      <c r="G660" s="1" t="s">
        <v>60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63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6">
        <v>133.76</v>
      </c>
      <c r="U660" s="6" t="str">
        <f>_xlfn.XLOOKUP(Tablo2[[#This Row],[Tenure]],$W$23:$W$26,$X$23:$X$26,"",-1)</f>
        <v>13-24 Months</v>
      </c>
      <c r="V660" s="1" t="str">
        <f>_xlfn.XLOOKUP(Tablo2[[#This Row],[CashbackAmount]],$W$31:$W$33,$X$31:$X$33,"",-1)</f>
        <v>Low</v>
      </c>
    </row>
    <row r="661" spans="1:22" x14ac:dyDescent="0.3">
      <c r="A661" s="5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63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6">
        <v>188.23</v>
      </c>
      <c r="U661" s="6" t="str">
        <f>_xlfn.XLOOKUP(Tablo2[[#This Row],[Tenure]],$W$23:$W$26,$X$23:$X$26,"",-1)</f>
        <v>7-12 Months</v>
      </c>
      <c r="V661" s="1" t="str">
        <f>_xlfn.XLOOKUP(Tablo2[[#This Row],[CashbackAmount]],$W$31:$W$33,$X$31:$X$33,"",-1)</f>
        <v>Medium</v>
      </c>
    </row>
    <row r="662" spans="1:22" x14ac:dyDescent="0.3">
      <c r="A662" s="5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63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6">
        <v>203.22</v>
      </c>
      <c r="U662" s="6" t="str">
        <f>_xlfn.XLOOKUP(Tablo2[[#This Row],[Tenure]],$W$23:$W$26,$X$23:$X$26,"",-1)</f>
        <v>13-24 Months</v>
      </c>
      <c r="V662" s="1" t="str">
        <f>_xlfn.XLOOKUP(Tablo2[[#This Row],[CashbackAmount]],$W$31:$W$33,$X$31:$X$33,"",-1)</f>
        <v>Medium</v>
      </c>
    </row>
    <row r="663" spans="1:22" x14ac:dyDescent="0.3">
      <c r="A663" s="5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63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6">
        <v>146.21</v>
      </c>
      <c r="U663" s="6" t="str">
        <f>_xlfn.XLOOKUP(Tablo2[[#This Row],[Tenure]],$W$23:$W$26,$X$23:$X$26,"",-1)</f>
        <v>0-6 Months</v>
      </c>
      <c r="V663" s="1" t="str">
        <f>_xlfn.XLOOKUP(Tablo2[[#This Row],[CashbackAmount]],$W$31:$W$33,$X$31:$X$33,"",-1)</f>
        <v>Low</v>
      </c>
    </row>
    <row r="664" spans="1:22" x14ac:dyDescent="0.3">
      <c r="A664" s="5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63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>
        <v>3</v>
      </c>
      <c r="T664" s="6">
        <v>209.76</v>
      </c>
      <c r="U664" s="6" t="str">
        <f>_xlfn.XLOOKUP(Tablo2[[#This Row],[Tenure]],$W$23:$W$26,$X$23:$X$26,"",-1)</f>
        <v>24+ Months</v>
      </c>
      <c r="V664" s="1" t="str">
        <f>_xlfn.XLOOKUP(Tablo2[[#This Row],[CashbackAmount]],$W$31:$W$33,$X$31:$X$33,"",-1)</f>
        <v>Medium</v>
      </c>
    </row>
    <row r="665" spans="1:22" x14ac:dyDescent="0.3">
      <c r="A665" s="5">
        <v>50664</v>
      </c>
      <c r="B665" s="1">
        <v>0</v>
      </c>
      <c r="C665" s="1">
        <v>1</v>
      </c>
      <c r="D665" s="1" t="s">
        <v>62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6">
        <v>136.6</v>
      </c>
      <c r="U665" s="6" t="str">
        <f>_xlfn.XLOOKUP(Tablo2[[#This Row],[Tenure]],$W$23:$W$26,$X$23:$X$26,"",-1)</f>
        <v>0-6 Months</v>
      </c>
      <c r="V665" s="1" t="str">
        <f>_xlfn.XLOOKUP(Tablo2[[#This Row],[CashbackAmount]],$W$31:$W$33,$X$31:$X$33,"",-1)</f>
        <v>Low</v>
      </c>
    </row>
    <row r="666" spans="1:22" x14ac:dyDescent="0.3">
      <c r="A666" s="5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63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6">
        <v>204.82</v>
      </c>
      <c r="U666" s="6" t="str">
        <f>_xlfn.XLOOKUP(Tablo2[[#This Row],[Tenure]],$W$23:$W$26,$X$23:$X$26,"",-1)</f>
        <v>7-12 Months</v>
      </c>
      <c r="V666" s="1" t="str">
        <f>_xlfn.XLOOKUP(Tablo2[[#This Row],[CashbackAmount]],$W$31:$W$33,$X$31:$X$33,"",-1)</f>
        <v>Medium</v>
      </c>
    </row>
    <row r="667" spans="1:22" x14ac:dyDescent="0.3">
      <c r="A667" s="5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6">
        <v>171.19</v>
      </c>
      <c r="U667" s="6" t="str">
        <f>_xlfn.XLOOKUP(Tablo2[[#This Row],[Tenure]],$W$23:$W$26,$X$23:$X$26,"",-1)</f>
        <v>0-6 Months</v>
      </c>
      <c r="V667" s="1" t="str">
        <f>_xlfn.XLOOKUP(Tablo2[[#This Row],[CashbackAmount]],$W$31:$W$33,$X$31:$X$33,"",-1)</f>
        <v>Medium</v>
      </c>
    </row>
    <row r="668" spans="1:22" x14ac:dyDescent="0.3">
      <c r="A668" s="5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6">
        <v>195.82</v>
      </c>
      <c r="U668" s="6" t="str">
        <f>_xlfn.XLOOKUP(Tablo2[[#This Row],[Tenure]],$W$23:$W$26,$X$23:$X$26,"",-1)</f>
        <v>0-6 Months</v>
      </c>
      <c r="V668" s="1" t="str">
        <f>_xlfn.XLOOKUP(Tablo2[[#This Row],[CashbackAmount]],$W$31:$W$33,$X$31:$X$33,"",-1)</f>
        <v>Medium</v>
      </c>
    </row>
    <row r="669" spans="1:22" x14ac:dyDescent="0.3">
      <c r="A669" s="5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6">
        <v>145.08000000000001</v>
      </c>
      <c r="U669" s="6" t="str">
        <f>_xlfn.XLOOKUP(Tablo2[[#This Row],[Tenure]],$W$23:$W$26,$X$23:$X$26,"",-1)</f>
        <v>0-6 Months</v>
      </c>
      <c r="V669" s="1" t="str">
        <f>_xlfn.XLOOKUP(Tablo2[[#This Row],[CashbackAmount]],$W$31:$W$33,$X$31:$X$33,"",-1)</f>
        <v>Low</v>
      </c>
    </row>
    <row r="670" spans="1:22" x14ac:dyDescent="0.3">
      <c r="A670" s="5">
        <v>50669</v>
      </c>
      <c r="B670" s="1">
        <v>0</v>
      </c>
      <c r="C670" s="1">
        <v>9</v>
      </c>
      <c r="D670" s="1" t="s">
        <v>62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6">
        <v>122.07</v>
      </c>
      <c r="U670" s="6" t="str">
        <f>_xlfn.XLOOKUP(Tablo2[[#This Row],[Tenure]],$W$23:$W$26,$X$23:$X$26,"",-1)</f>
        <v>7-12 Months</v>
      </c>
      <c r="V670" s="1" t="str">
        <f>_xlfn.XLOOKUP(Tablo2[[#This Row],[CashbackAmount]],$W$31:$W$33,$X$31:$X$33,"",-1)</f>
        <v>Low</v>
      </c>
    </row>
    <row r="671" spans="1:22" x14ac:dyDescent="0.3">
      <c r="A671" s="5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6">
        <v>177.56</v>
      </c>
      <c r="U671" s="6" t="str">
        <f>_xlfn.XLOOKUP(Tablo2[[#This Row],[Tenure]],$W$23:$W$26,$X$23:$X$26,"",-1)</f>
        <v>7-12 Months</v>
      </c>
      <c r="V671" s="1" t="str">
        <f>_xlfn.XLOOKUP(Tablo2[[#This Row],[CashbackAmount]],$W$31:$W$33,$X$31:$X$33,"",-1)</f>
        <v>Medium</v>
      </c>
    </row>
    <row r="672" spans="1:22" x14ac:dyDescent="0.3">
      <c r="A672" s="5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6">
        <v>166.94</v>
      </c>
      <c r="U672" s="6" t="str">
        <f>_xlfn.XLOOKUP(Tablo2[[#This Row],[Tenure]],$W$23:$W$26,$X$23:$X$26,"",-1)</f>
        <v>7-12 Months</v>
      </c>
      <c r="V672" s="1" t="str">
        <f>_xlfn.XLOOKUP(Tablo2[[#This Row],[CashbackAmount]],$W$31:$W$33,$X$31:$X$33,"",-1)</f>
        <v>Medium</v>
      </c>
    </row>
    <row r="673" spans="1:22" x14ac:dyDescent="0.3">
      <c r="A673" s="5">
        <v>50672</v>
      </c>
      <c r="B673" s="1">
        <v>1</v>
      </c>
      <c r="C673" s="1">
        <v>0</v>
      </c>
      <c r="D673" s="1" t="s">
        <v>62</v>
      </c>
      <c r="E673" s="1">
        <v>1</v>
      </c>
      <c r="F673" s="1">
        <v>10</v>
      </c>
      <c r="G673" s="1" t="s">
        <v>60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63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6">
        <v>136.91</v>
      </c>
      <c r="U673" s="6" t="str">
        <f>_xlfn.XLOOKUP(Tablo2[[#This Row],[Tenure]],$W$23:$W$26,$X$23:$X$26,"",-1)</f>
        <v>0-6 Months</v>
      </c>
      <c r="V673" s="1" t="str">
        <f>_xlfn.XLOOKUP(Tablo2[[#This Row],[CashbackAmount]],$W$31:$W$33,$X$31:$X$33,"",-1)</f>
        <v>Low</v>
      </c>
    </row>
    <row r="674" spans="1:22" x14ac:dyDescent="0.3">
      <c r="A674" s="5">
        <v>50673</v>
      </c>
      <c r="B674" s="1">
        <v>1</v>
      </c>
      <c r="C674" s="1">
        <v>0</v>
      </c>
      <c r="D674" s="1" t="s">
        <v>62</v>
      </c>
      <c r="E674" s="1">
        <v>1</v>
      </c>
      <c r="F674" s="1">
        <v>14</v>
      </c>
      <c r="G674" s="1" t="s">
        <v>61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6">
        <v>123.77000000000001</v>
      </c>
      <c r="U674" s="6" t="str">
        <f>_xlfn.XLOOKUP(Tablo2[[#This Row],[Tenure]],$W$23:$W$26,$X$23:$X$26,"",-1)</f>
        <v>0-6 Months</v>
      </c>
      <c r="V674" s="1" t="str">
        <f>_xlfn.XLOOKUP(Tablo2[[#This Row],[CashbackAmount]],$W$31:$W$33,$X$31:$X$33,"",-1)</f>
        <v>Low</v>
      </c>
    </row>
    <row r="675" spans="1:22" x14ac:dyDescent="0.3">
      <c r="A675" s="5">
        <v>50674</v>
      </c>
      <c r="B675" s="1">
        <v>1</v>
      </c>
      <c r="C675" s="1">
        <v>9</v>
      </c>
      <c r="D675" s="1" t="s">
        <v>62</v>
      </c>
      <c r="E675" s="1">
        <v>1</v>
      </c>
      <c r="F675" s="1">
        <v>31</v>
      </c>
      <c r="G675" s="1" t="s">
        <v>61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6">
        <v>123.13</v>
      </c>
      <c r="U675" s="6" t="str">
        <f>_xlfn.XLOOKUP(Tablo2[[#This Row],[Tenure]],$W$23:$W$26,$X$23:$X$26,"",-1)</f>
        <v>7-12 Months</v>
      </c>
      <c r="V675" s="1" t="str">
        <f>_xlfn.XLOOKUP(Tablo2[[#This Row],[CashbackAmount]],$W$31:$W$33,$X$31:$X$33,"",-1)</f>
        <v>Low</v>
      </c>
    </row>
    <row r="676" spans="1:22" x14ac:dyDescent="0.3">
      <c r="A676" s="5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63</v>
      </c>
      <c r="N676" s="1">
        <v>1</v>
      </c>
      <c r="O676" s="1">
        <v>0</v>
      </c>
      <c r="P676" s="1">
        <v>17</v>
      </c>
      <c r="Q676" s="1">
        <v>1</v>
      </c>
      <c r="R676" s="1">
        <v>13</v>
      </c>
      <c r="S676" s="1">
        <v>7</v>
      </c>
      <c r="T676" s="6">
        <v>276.64999999999998</v>
      </c>
      <c r="U676" s="6" t="str">
        <f>_xlfn.XLOOKUP(Tablo2[[#This Row],[Tenure]],$W$23:$W$26,$X$23:$X$26,"",-1)</f>
        <v>13-24 Months</v>
      </c>
      <c r="V676" s="1" t="str">
        <f>_xlfn.XLOOKUP(Tablo2[[#This Row],[CashbackAmount]],$W$31:$W$33,$X$31:$X$33,"",-1)</f>
        <v>High</v>
      </c>
    </row>
    <row r="677" spans="1:22" x14ac:dyDescent="0.3">
      <c r="A677" s="5">
        <v>50676</v>
      </c>
      <c r="B677" s="1">
        <v>1</v>
      </c>
      <c r="C677" s="1">
        <v>0</v>
      </c>
      <c r="D677" s="1" t="s">
        <v>11</v>
      </c>
      <c r="E677" s="1">
        <v>1</v>
      </c>
      <c r="F677" s="1">
        <v>14</v>
      </c>
      <c r="G677" s="1" t="s">
        <v>61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6">
        <v>125.96000000000001</v>
      </c>
      <c r="U677" s="6" t="str">
        <f>_xlfn.XLOOKUP(Tablo2[[#This Row],[Tenure]],$W$23:$W$26,$X$23:$X$26,"",-1)</f>
        <v>0-6 Months</v>
      </c>
      <c r="V677" s="1" t="str">
        <f>_xlfn.XLOOKUP(Tablo2[[#This Row],[CashbackAmount]],$W$31:$W$33,$X$31:$X$33,"",-1)</f>
        <v>Low</v>
      </c>
    </row>
    <row r="678" spans="1:22" x14ac:dyDescent="0.3">
      <c r="A678" s="5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6">
        <v>147.28</v>
      </c>
      <c r="U678" s="6" t="str">
        <f>_xlfn.XLOOKUP(Tablo2[[#This Row],[Tenure]],$W$23:$W$26,$X$23:$X$26,"",-1)</f>
        <v>13-24 Months</v>
      </c>
      <c r="V678" s="1" t="str">
        <f>_xlfn.XLOOKUP(Tablo2[[#This Row],[CashbackAmount]],$W$31:$W$33,$X$31:$X$33,"",-1)</f>
        <v>Low</v>
      </c>
    </row>
    <row r="679" spans="1:22" x14ac:dyDescent="0.3">
      <c r="A679" s="5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63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6">
        <v>143.02000000000001</v>
      </c>
      <c r="U679" s="6" t="str">
        <f>_xlfn.XLOOKUP(Tablo2[[#This Row],[Tenure]],$W$23:$W$26,$X$23:$X$26,"",-1)</f>
        <v>0-6 Months</v>
      </c>
      <c r="V679" s="1" t="str">
        <f>_xlfn.XLOOKUP(Tablo2[[#This Row],[CashbackAmount]],$W$31:$W$33,$X$31:$X$33,"",-1)</f>
        <v>Low</v>
      </c>
    </row>
    <row r="680" spans="1:22" x14ac:dyDescent="0.3">
      <c r="A680" s="5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>
        <v>3</v>
      </c>
      <c r="J680" s="1">
        <v>4</v>
      </c>
      <c r="K680" s="1" t="s">
        <v>10</v>
      </c>
      <c r="L680" s="1">
        <v>2</v>
      </c>
      <c r="M680" s="1" t="s">
        <v>63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6">
        <v>129.79</v>
      </c>
      <c r="U680" s="6" t="str">
        <f>_xlfn.XLOOKUP(Tablo2[[#This Row],[Tenure]],$W$23:$W$26,$X$23:$X$26,"",-1)</f>
        <v>7-12 Months</v>
      </c>
      <c r="V680" s="1" t="str">
        <f>_xlfn.XLOOKUP(Tablo2[[#This Row],[CashbackAmount]],$W$31:$W$33,$X$31:$X$33,"",-1)</f>
        <v>Low</v>
      </c>
    </row>
    <row r="681" spans="1:22" x14ac:dyDescent="0.3">
      <c r="A681" s="5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>
        <v>1</v>
      </c>
      <c r="R681" s="1">
        <v>2</v>
      </c>
      <c r="S681" s="1">
        <v>1</v>
      </c>
      <c r="T681" s="6">
        <v>268.85000000000002</v>
      </c>
      <c r="U681" s="6" t="str">
        <f>_xlfn.XLOOKUP(Tablo2[[#This Row],[Tenure]],$W$23:$W$26,$X$23:$X$26,"",-1)</f>
        <v>13-24 Months</v>
      </c>
      <c r="V681" s="1" t="str">
        <f>_xlfn.XLOOKUP(Tablo2[[#This Row],[CashbackAmount]],$W$31:$W$33,$X$31:$X$33,"",-1)</f>
        <v>High</v>
      </c>
    </row>
    <row r="682" spans="1:22" x14ac:dyDescent="0.3">
      <c r="A682" s="5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63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6">
        <v>155.93</v>
      </c>
      <c r="U682" s="6" t="str">
        <f>_xlfn.XLOOKUP(Tablo2[[#This Row],[Tenure]],$W$23:$W$26,$X$23:$X$26,"",-1)</f>
        <v>13-24 Months</v>
      </c>
      <c r="V682" s="1" t="str">
        <f>_xlfn.XLOOKUP(Tablo2[[#This Row],[CashbackAmount]],$W$31:$W$33,$X$31:$X$33,"",-1)</f>
        <v>Medium</v>
      </c>
    </row>
    <row r="683" spans="1:22" x14ac:dyDescent="0.3">
      <c r="A683" s="5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6">
        <v>204.45</v>
      </c>
      <c r="U683" s="6" t="str">
        <f>_xlfn.XLOOKUP(Tablo2[[#This Row],[Tenure]],$W$23:$W$26,$X$23:$X$26,"",-1)</f>
        <v>24+ Months</v>
      </c>
      <c r="V683" s="1" t="str">
        <f>_xlfn.XLOOKUP(Tablo2[[#This Row],[CashbackAmount]],$W$31:$W$33,$X$31:$X$33,"",-1)</f>
        <v>Medium</v>
      </c>
    </row>
    <row r="684" spans="1:22" x14ac:dyDescent="0.3">
      <c r="A684" s="5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6">
        <v>187.4</v>
      </c>
      <c r="U684" s="6" t="str">
        <f>_xlfn.XLOOKUP(Tablo2[[#This Row],[Tenure]],$W$23:$W$26,$X$23:$X$26,"",-1)</f>
        <v>7-12 Months</v>
      </c>
      <c r="V684" s="1" t="str">
        <f>_xlfn.XLOOKUP(Tablo2[[#This Row],[CashbackAmount]],$W$31:$W$33,$X$31:$X$33,"",-1)</f>
        <v>Medium</v>
      </c>
    </row>
    <row r="685" spans="1:22" x14ac:dyDescent="0.3">
      <c r="A685" s="5">
        <v>50684</v>
      </c>
      <c r="B685" s="1">
        <v>0</v>
      </c>
      <c r="C685" s="1">
        <v>2</v>
      </c>
      <c r="D685" s="1" t="s">
        <v>62</v>
      </c>
      <c r="E685" s="1">
        <v>1</v>
      </c>
      <c r="F685" s="1">
        <v>14</v>
      </c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6">
        <v>125.13999999999999</v>
      </c>
      <c r="U685" s="6" t="str">
        <f>_xlfn.XLOOKUP(Tablo2[[#This Row],[Tenure]],$W$23:$W$26,$X$23:$X$26,"",-1)</f>
        <v>0-6 Months</v>
      </c>
      <c r="V685" s="1" t="str">
        <f>_xlfn.XLOOKUP(Tablo2[[#This Row],[CashbackAmount]],$W$31:$W$33,$X$31:$X$33,"",-1)</f>
        <v>Low</v>
      </c>
    </row>
    <row r="686" spans="1:22" x14ac:dyDescent="0.3">
      <c r="A686" s="5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6">
        <v>176.55</v>
      </c>
      <c r="U686" s="6" t="str">
        <f>_xlfn.XLOOKUP(Tablo2[[#This Row],[Tenure]],$W$23:$W$26,$X$23:$X$26,"",-1)</f>
        <v>0-6 Months</v>
      </c>
      <c r="V686" s="1" t="str">
        <f>_xlfn.XLOOKUP(Tablo2[[#This Row],[CashbackAmount]],$W$31:$W$33,$X$31:$X$33,"",-1)</f>
        <v>Medium</v>
      </c>
    </row>
    <row r="687" spans="1:22" x14ac:dyDescent="0.3">
      <c r="A687" s="5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63</v>
      </c>
      <c r="N687" s="1">
        <v>4</v>
      </c>
      <c r="O687" s="1">
        <v>0</v>
      </c>
      <c r="P687" s="1">
        <v>12</v>
      </c>
      <c r="Q687" s="1">
        <v>1</v>
      </c>
      <c r="R687" s="1">
        <v>4</v>
      </c>
      <c r="S687" s="1">
        <v>9</v>
      </c>
      <c r="T687" s="6">
        <v>274.64999999999998</v>
      </c>
      <c r="U687" s="6" t="str">
        <f>_xlfn.XLOOKUP(Tablo2[[#This Row],[Tenure]],$W$23:$W$26,$X$23:$X$26,"",-1)</f>
        <v>13-24 Months</v>
      </c>
      <c r="V687" s="1" t="str">
        <f>_xlfn.XLOOKUP(Tablo2[[#This Row],[CashbackAmount]],$W$31:$W$33,$X$31:$X$33,"",-1)</f>
        <v>High</v>
      </c>
    </row>
    <row r="688" spans="1:22" x14ac:dyDescent="0.3">
      <c r="A688" s="5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6">
        <v>173.51</v>
      </c>
      <c r="U688" s="6" t="str">
        <f>_xlfn.XLOOKUP(Tablo2[[#This Row],[Tenure]],$W$23:$W$26,$X$23:$X$26,"",-1)</f>
        <v>7-12 Months</v>
      </c>
      <c r="V688" s="1" t="str">
        <f>_xlfn.XLOOKUP(Tablo2[[#This Row],[CashbackAmount]],$W$31:$W$33,$X$31:$X$33,"",-1)</f>
        <v>Medium</v>
      </c>
    </row>
    <row r="689" spans="1:22" x14ac:dyDescent="0.3">
      <c r="A689" s="5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63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6">
        <v>208.2</v>
      </c>
      <c r="U689" s="6" t="str">
        <f>_xlfn.XLOOKUP(Tablo2[[#This Row],[Tenure]],$W$23:$W$26,$X$23:$X$26,"",-1)</f>
        <v>13-24 Months</v>
      </c>
      <c r="V689" s="1" t="str">
        <f>_xlfn.XLOOKUP(Tablo2[[#This Row],[CashbackAmount]],$W$31:$W$33,$X$31:$X$33,"",-1)</f>
        <v>Medium</v>
      </c>
    </row>
    <row r="690" spans="1:22" x14ac:dyDescent="0.3">
      <c r="A690" s="5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>
        <v>3</v>
      </c>
      <c r="T690" s="6">
        <v>221.69</v>
      </c>
      <c r="U690" s="6" t="str">
        <f>_xlfn.XLOOKUP(Tablo2[[#This Row],[Tenure]],$W$23:$W$26,$X$23:$X$26,"",-1)</f>
        <v>0-6 Months</v>
      </c>
      <c r="V690" s="1" t="str">
        <f>_xlfn.XLOOKUP(Tablo2[[#This Row],[CashbackAmount]],$W$31:$W$33,$X$31:$X$33,"",-1)</f>
        <v>Medium</v>
      </c>
    </row>
    <row r="691" spans="1:22" x14ac:dyDescent="0.3">
      <c r="A691" s="5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>
        <v>15</v>
      </c>
      <c r="Q691" s="1">
        <v>4</v>
      </c>
      <c r="R691" s="1">
        <v>4</v>
      </c>
      <c r="S691" s="1">
        <v>9</v>
      </c>
      <c r="T691" s="6">
        <v>296.26</v>
      </c>
      <c r="U691" s="6" t="str">
        <f>_xlfn.XLOOKUP(Tablo2[[#This Row],[Tenure]],$W$23:$W$26,$X$23:$X$26,"",-1)</f>
        <v>13-24 Months</v>
      </c>
      <c r="V691" s="1" t="str">
        <f>_xlfn.XLOOKUP(Tablo2[[#This Row],[CashbackAmount]],$W$31:$W$33,$X$31:$X$33,"",-1)</f>
        <v>High</v>
      </c>
    </row>
    <row r="692" spans="1:22" x14ac:dyDescent="0.3">
      <c r="A692" s="5">
        <v>50691</v>
      </c>
      <c r="B692" s="1">
        <v>0</v>
      </c>
      <c r="C692" s="1">
        <v>9</v>
      </c>
      <c r="D692" s="1" t="s">
        <v>62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6">
        <v>120.69999999999999</v>
      </c>
      <c r="U692" s="6" t="str">
        <f>_xlfn.XLOOKUP(Tablo2[[#This Row],[Tenure]],$W$23:$W$26,$X$23:$X$26,"",-1)</f>
        <v>7-12 Months</v>
      </c>
      <c r="V692" s="1" t="str">
        <f>_xlfn.XLOOKUP(Tablo2[[#This Row],[CashbackAmount]],$W$31:$W$33,$X$31:$X$33,"",-1)</f>
        <v>Low</v>
      </c>
    </row>
    <row r="693" spans="1:22" x14ac:dyDescent="0.3">
      <c r="A693" s="5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6">
        <v>167.82</v>
      </c>
      <c r="U693" s="6" t="str">
        <f>_xlfn.XLOOKUP(Tablo2[[#This Row],[Tenure]],$W$23:$W$26,$X$23:$X$26,"",-1)</f>
        <v>7-12 Months</v>
      </c>
      <c r="V693" s="1" t="str">
        <f>_xlfn.XLOOKUP(Tablo2[[#This Row],[CashbackAmount]],$W$31:$W$33,$X$31:$X$33,"",-1)</f>
        <v>Medium</v>
      </c>
    </row>
    <row r="694" spans="1:22" x14ac:dyDescent="0.3">
      <c r="A694" s="5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6">
        <v>177.79</v>
      </c>
      <c r="U694" s="6" t="str">
        <f>_xlfn.XLOOKUP(Tablo2[[#This Row],[Tenure]],$W$23:$W$26,$X$23:$X$26,"",-1)</f>
        <v>7-12 Months</v>
      </c>
      <c r="V694" s="1" t="str">
        <f>_xlfn.XLOOKUP(Tablo2[[#This Row],[CashbackAmount]],$W$31:$W$33,$X$31:$X$33,"",-1)</f>
        <v>Medium</v>
      </c>
    </row>
    <row r="695" spans="1:22" x14ac:dyDescent="0.3">
      <c r="A695" s="5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>
        <v>3</v>
      </c>
      <c r="J695" s="1">
        <v>1</v>
      </c>
      <c r="K695" s="1" t="s">
        <v>10</v>
      </c>
      <c r="L695" s="1">
        <v>2</v>
      </c>
      <c r="M695" s="1" t="s">
        <v>63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6">
        <v>127.91</v>
      </c>
      <c r="U695" s="6" t="str">
        <f>_xlfn.XLOOKUP(Tablo2[[#This Row],[Tenure]],$W$23:$W$26,$X$23:$X$26,"",-1)</f>
        <v>0-6 Months</v>
      </c>
      <c r="V695" s="1" t="str">
        <f>_xlfn.XLOOKUP(Tablo2[[#This Row],[CashbackAmount]],$W$31:$W$33,$X$31:$X$33,"",-1)</f>
        <v>Low</v>
      </c>
    </row>
    <row r="696" spans="1:22" x14ac:dyDescent="0.3">
      <c r="A696" s="5">
        <v>50695</v>
      </c>
      <c r="B696" s="1">
        <v>0</v>
      </c>
      <c r="C696" s="1">
        <v>1</v>
      </c>
      <c r="D696" s="1" t="s">
        <v>62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63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6">
        <v>132.01</v>
      </c>
      <c r="U696" s="6" t="str">
        <f>_xlfn.XLOOKUP(Tablo2[[#This Row],[Tenure]],$W$23:$W$26,$X$23:$X$26,"",-1)</f>
        <v>0-6 Months</v>
      </c>
      <c r="V696" s="1" t="str">
        <f>_xlfn.XLOOKUP(Tablo2[[#This Row],[CashbackAmount]],$W$31:$W$33,$X$31:$X$33,"",-1)</f>
        <v>Low</v>
      </c>
    </row>
    <row r="697" spans="1:22" x14ac:dyDescent="0.3">
      <c r="A697" s="5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6">
        <v>149.68</v>
      </c>
      <c r="U697" s="6" t="str">
        <f>_xlfn.XLOOKUP(Tablo2[[#This Row],[Tenure]],$W$23:$W$26,$X$23:$X$26,"",-1)</f>
        <v>7-12 Months</v>
      </c>
      <c r="V697" s="1" t="str">
        <f>_xlfn.XLOOKUP(Tablo2[[#This Row],[CashbackAmount]],$W$31:$W$33,$X$31:$X$33,"",-1)</f>
        <v>Low</v>
      </c>
    </row>
    <row r="698" spans="1:22" x14ac:dyDescent="0.3">
      <c r="A698" s="5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63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>
        <v>3</v>
      </c>
      <c r="T698" s="6">
        <v>231.2</v>
      </c>
      <c r="U698" s="6" t="str">
        <f>_xlfn.XLOOKUP(Tablo2[[#This Row],[Tenure]],$W$23:$W$26,$X$23:$X$26,"",-1)</f>
        <v>13-24 Months</v>
      </c>
      <c r="V698" s="1" t="str">
        <f>_xlfn.XLOOKUP(Tablo2[[#This Row],[CashbackAmount]],$W$31:$W$33,$X$31:$X$33,"",-1)</f>
        <v>Medium</v>
      </c>
    </row>
    <row r="699" spans="1:22" x14ac:dyDescent="0.3">
      <c r="A699" s="5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6">
        <v>140.33000000000001</v>
      </c>
      <c r="U699" s="6" t="str">
        <f>_xlfn.XLOOKUP(Tablo2[[#This Row],[Tenure]],$W$23:$W$26,$X$23:$X$26,"",-1)</f>
        <v>7-12 Months</v>
      </c>
      <c r="V699" s="1" t="str">
        <f>_xlfn.XLOOKUP(Tablo2[[#This Row],[CashbackAmount]],$W$31:$W$33,$X$31:$X$33,"",-1)</f>
        <v>Low</v>
      </c>
    </row>
    <row r="700" spans="1:22" x14ac:dyDescent="0.3">
      <c r="A700" s="5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6">
        <v>132.91</v>
      </c>
      <c r="U700" s="6" t="str">
        <f>_xlfn.XLOOKUP(Tablo2[[#This Row],[Tenure]],$W$23:$W$26,$X$23:$X$26,"",-1)</f>
        <v>0-6 Months</v>
      </c>
      <c r="V700" s="1" t="str">
        <f>_xlfn.XLOOKUP(Tablo2[[#This Row],[CashbackAmount]],$W$31:$W$33,$X$31:$X$33,"",-1)</f>
        <v>Low</v>
      </c>
    </row>
    <row r="701" spans="1:22" x14ac:dyDescent="0.3">
      <c r="A701" s="5">
        <v>50700</v>
      </c>
      <c r="B701" s="1">
        <v>0</v>
      </c>
      <c r="C701" s="1">
        <v>15</v>
      </c>
      <c r="D701" s="1" t="s">
        <v>62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6">
        <v>142.72</v>
      </c>
      <c r="U701" s="6" t="str">
        <f>_xlfn.XLOOKUP(Tablo2[[#This Row],[Tenure]],$W$23:$W$26,$X$23:$X$26,"",-1)</f>
        <v>13-24 Months</v>
      </c>
      <c r="V701" s="1" t="str">
        <f>_xlfn.XLOOKUP(Tablo2[[#This Row],[CashbackAmount]],$W$31:$W$33,$X$31:$X$33,"",-1)</f>
        <v>Low</v>
      </c>
    </row>
    <row r="702" spans="1:22" x14ac:dyDescent="0.3">
      <c r="A702" s="5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63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6">
        <v>150.56</v>
      </c>
      <c r="U702" s="6" t="str">
        <f>_xlfn.XLOOKUP(Tablo2[[#This Row],[Tenure]],$W$23:$W$26,$X$23:$X$26,"",-1)</f>
        <v>0-6 Months</v>
      </c>
      <c r="V702" s="1" t="str">
        <f>_xlfn.XLOOKUP(Tablo2[[#This Row],[CashbackAmount]],$W$31:$W$33,$X$31:$X$33,"",-1)</f>
        <v>Medium</v>
      </c>
    </row>
    <row r="703" spans="1:22" x14ac:dyDescent="0.3">
      <c r="A703" s="5">
        <v>50702</v>
      </c>
      <c r="B703" s="1">
        <v>0</v>
      </c>
      <c r="C703" s="1">
        <v>11</v>
      </c>
      <c r="D703" s="1" t="s">
        <v>62</v>
      </c>
      <c r="E703" s="1">
        <v>2</v>
      </c>
      <c r="F703" s="1">
        <v>6</v>
      </c>
      <c r="G703" s="1" t="s">
        <v>32</v>
      </c>
      <c r="H703" s="1" t="s">
        <v>4</v>
      </c>
      <c r="I703" s="1">
        <v>3</v>
      </c>
      <c r="J703" s="1">
        <v>1</v>
      </c>
      <c r="K703" s="1" t="s">
        <v>10</v>
      </c>
      <c r="L703" s="1">
        <v>3</v>
      </c>
      <c r="M703" s="1" t="s">
        <v>63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6">
        <v>128.44</v>
      </c>
      <c r="U703" s="6" t="str">
        <f>_xlfn.XLOOKUP(Tablo2[[#This Row],[Tenure]],$W$23:$W$26,$X$23:$X$26,"",-1)</f>
        <v>7-12 Months</v>
      </c>
      <c r="V703" s="1" t="str">
        <f>_xlfn.XLOOKUP(Tablo2[[#This Row],[CashbackAmount]],$W$31:$W$33,$X$31:$X$33,"",-1)</f>
        <v>Low</v>
      </c>
    </row>
    <row r="704" spans="1:22" x14ac:dyDescent="0.3">
      <c r="A704" s="5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>
        <v>3</v>
      </c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6">
        <v>127.03</v>
      </c>
      <c r="U704" s="6" t="str">
        <f>_xlfn.XLOOKUP(Tablo2[[#This Row],[Tenure]],$W$23:$W$26,$X$23:$X$26,"",-1)</f>
        <v>0-6 Months</v>
      </c>
      <c r="V704" s="1" t="str">
        <f>_xlfn.XLOOKUP(Tablo2[[#This Row],[CashbackAmount]],$W$31:$W$33,$X$31:$X$33,"",-1)</f>
        <v>Low</v>
      </c>
    </row>
    <row r="705" spans="1:22" x14ac:dyDescent="0.3">
      <c r="A705" s="5">
        <v>50704</v>
      </c>
      <c r="B705" s="1">
        <v>1</v>
      </c>
      <c r="C705" s="1">
        <v>9</v>
      </c>
      <c r="D705" s="1" t="s">
        <v>11</v>
      </c>
      <c r="E705" s="1">
        <v>1</v>
      </c>
      <c r="F705" s="1">
        <v>14</v>
      </c>
      <c r="G705" s="1" t="s">
        <v>61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6">
        <v>119.03999999999999</v>
      </c>
      <c r="U705" s="6" t="str">
        <f>_xlfn.XLOOKUP(Tablo2[[#This Row],[Tenure]],$W$23:$W$26,$X$23:$X$26,"",-1)</f>
        <v>7-12 Months</v>
      </c>
      <c r="V705" s="1" t="str">
        <f>_xlfn.XLOOKUP(Tablo2[[#This Row],[CashbackAmount]],$W$31:$W$33,$X$31:$X$33,"",-1)</f>
        <v>Low</v>
      </c>
    </row>
    <row r="706" spans="1:22" x14ac:dyDescent="0.3">
      <c r="A706" s="5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6">
        <v>182.24</v>
      </c>
      <c r="U706" s="6" t="str">
        <f>_xlfn.XLOOKUP(Tablo2[[#This Row],[Tenure]],$W$23:$W$26,$X$23:$X$26,"",-1)</f>
        <v>0-6 Months</v>
      </c>
      <c r="V706" s="1" t="str">
        <f>_xlfn.XLOOKUP(Tablo2[[#This Row],[CashbackAmount]],$W$31:$W$33,$X$31:$X$33,"",-1)</f>
        <v>Medium</v>
      </c>
    </row>
    <row r="707" spans="1:22" x14ac:dyDescent="0.3">
      <c r="A707" s="5">
        <v>50706</v>
      </c>
      <c r="B707" s="1">
        <v>0</v>
      </c>
      <c r="C707" s="1">
        <v>14</v>
      </c>
      <c r="D707" s="1" t="s">
        <v>62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63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6">
        <v>147.66</v>
      </c>
      <c r="U707" s="6" t="str">
        <f>_xlfn.XLOOKUP(Tablo2[[#This Row],[Tenure]],$W$23:$W$26,$X$23:$X$26,"",-1)</f>
        <v>13-24 Months</v>
      </c>
      <c r="V707" s="1" t="str">
        <f>_xlfn.XLOOKUP(Tablo2[[#This Row],[CashbackAmount]],$W$31:$W$33,$X$31:$X$33,"",-1)</f>
        <v>Low</v>
      </c>
    </row>
    <row r="708" spans="1:22" x14ac:dyDescent="0.3">
      <c r="A708" s="5">
        <v>50707</v>
      </c>
      <c r="B708" s="1">
        <v>1</v>
      </c>
      <c r="C708" s="1">
        <v>0</v>
      </c>
      <c r="D708" s="1" t="s">
        <v>11</v>
      </c>
      <c r="E708" s="1">
        <v>1</v>
      </c>
      <c r="F708" s="1">
        <v>14</v>
      </c>
      <c r="G708" s="1" t="s">
        <v>61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63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6">
        <v>126.1</v>
      </c>
      <c r="U708" s="6" t="str">
        <f>_xlfn.XLOOKUP(Tablo2[[#This Row],[Tenure]],$W$23:$W$26,$X$23:$X$26,"",-1)</f>
        <v>0-6 Months</v>
      </c>
      <c r="V708" s="1" t="str">
        <f>_xlfn.XLOOKUP(Tablo2[[#This Row],[CashbackAmount]],$W$31:$W$33,$X$31:$X$33,"",-1)</f>
        <v>Low</v>
      </c>
    </row>
    <row r="709" spans="1:22" x14ac:dyDescent="0.3">
      <c r="A709" s="5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6">
        <v>157.31</v>
      </c>
      <c r="U709" s="6" t="str">
        <f>_xlfn.XLOOKUP(Tablo2[[#This Row],[Tenure]],$W$23:$W$26,$X$23:$X$26,"",-1)</f>
        <v>7-12 Months</v>
      </c>
      <c r="V709" s="1" t="str">
        <f>_xlfn.XLOOKUP(Tablo2[[#This Row],[CashbackAmount]],$W$31:$W$33,$X$31:$X$33,"",-1)</f>
        <v>Medium</v>
      </c>
    </row>
    <row r="710" spans="1:22" x14ac:dyDescent="0.3">
      <c r="A710" s="5">
        <v>50709</v>
      </c>
      <c r="B710" s="1">
        <v>0</v>
      </c>
      <c r="C710" s="1">
        <v>0</v>
      </c>
      <c r="D710" s="1" t="s">
        <v>62</v>
      </c>
      <c r="E710" s="1">
        <v>1</v>
      </c>
      <c r="F710" s="1">
        <v>14</v>
      </c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63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6">
        <v>125.38999999999999</v>
      </c>
      <c r="U710" s="6" t="str">
        <f>_xlfn.XLOOKUP(Tablo2[[#This Row],[Tenure]],$W$23:$W$26,$X$23:$X$26,"",-1)</f>
        <v>0-6 Months</v>
      </c>
      <c r="V710" s="1" t="str">
        <f>_xlfn.XLOOKUP(Tablo2[[#This Row],[CashbackAmount]],$W$31:$W$33,$X$31:$X$33,"",-1)</f>
        <v>Low</v>
      </c>
    </row>
    <row r="711" spans="1:22" x14ac:dyDescent="0.3">
      <c r="A711" s="5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63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6">
        <v>157.13999999999999</v>
      </c>
      <c r="U711" s="6" t="str">
        <f>_xlfn.XLOOKUP(Tablo2[[#This Row],[Tenure]],$W$23:$W$26,$X$23:$X$26,"",-1)</f>
        <v>7-12 Months</v>
      </c>
      <c r="V711" s="1" t="str">
        <f>_xlfn.XLOOKUP(Tablo2[[#This Row],[CashbackAmount]],$W$31:$W$33,$X$31:$X$33,"",-1)</f>
        <v>Medium</v>
      </c>
    </row>
    <row r="712" spans="1:22" x14ac:dyDescent="0.3">
      <c r="A712" s="5">
        <v>50711</v>
      </c>
      <c r="B712" s="1">
        <v>0</v>
      </c>
      <c r="C712" s="1">
        <v>8</v>
      </c>
      <c r="D712" s="1" t="s">
        <v>62</v>
      </c>
      <c r="E712" s="1">
        <v>2</v>
      </c>
      <c r="F712" s="1">
        <v>14</v>
      </c>
      <c r="G712" s="1" t="s">
        <v>60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6">
        <v>143.22999999999999</v>
      </c>
      <c r="U712" s="6" t="str">
        <f>_xlfn.XLOOKUP(Tablo2[[#This Row],[Tenure]],$W$23:$W$26,$X$23:$X$26,"",-1)</f>
        <v>7-12 Months</v>
      </c>
      <c r="V712" s="1" t="str">
        <f>_xlfn.XLOOKUP(Tablo2[[#This Row],[CashbackAmount]],$W$31:$W$33,$X$31:$X$33,"",-1)</f>
        <v>Low</v>
      </c>
    </row>
    <row r="713" spans="1:22" x14ac:dyDescent="0.3">
      <c r="A713" s="5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63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6">
        <v>173.36</v>
      </c>
      <c r="U713" s="6" t="str">
        <f>_xlfn.XLOOKUP(Tablo2[[#This Row],[Tenure]],$W$23:$W$26,$X$23:$X$26,"",-1)</f>
        <v>0-6 Months</v>
      </c>
      <c r="V713" s="1" t="str">
        <f>_xlfn.XLOOKUP(Tablo2[[#This Row],[CashbackAmount]],$W$31:$W$33,$X$31:$X$33,"",-1)</f>
        <v>Medium</v>
      </c>
    </row>
    <row r="714" spans="1:22" x14ac:dyDescent="0.3">
      <c r="A714" s="5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>
        <v>2</v>
      </c>
      <c r="S714" s="1">
        <v>13</v>
      </c>
      <c r="T714" s="6">
        <v>234.99</v>
      </c>
      <c r="U714" s="6" t="str">
        <f>_xlfn.XLOOKUP(Tablo2[[#This Row],[Tenure]],$W$23:$W$26,$X$23:$X$26,"",-1)</f>
        <v>13-24 Months</v>
      </c>
      <c r="V714" s="1" t="str">
        <f>_xlfn.XLOOKUP(Tablo2[[#This Row],[CashbackAmount]],$W$31:$W$33,$X$31:$X$33,"",-1)</f>
        <v>Medium</v>
      </c>
    </row>
    <row r="715" spans="1:22" x14ac:dyDescent="0.3">
      <c r="A715" s="5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>
        <v>2</v>
      </c>
      <c r="S715" s="1">
        <v>14</v>
      </c>
      <c r="T715" s="6">
        <v>237.57999999999998</v>
      </c>
      <c r="U715" s="6" t="str">
        <f>_xlfn.XLOOKUP(Tablo2[[#This Row],[Tenure]],$W$23:$W$26,$X$23:$X$26,"",-1)</f>
        <v>0-6 Months</v>
      </c>
      <c r="V715" s="1" t="str">
        <f>_xlfn.XLOOKUP(Tablo2[[#This Row],[CashbackAmount]],$W$31:$W$33,$X$31:$X$33,"",-1)</f>
        <v>Medium</v>
      </c>
    </row>
    <row r="716" spans="1:22" x14ac:dyDescent="0.3">
      <c r="A716" s="5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6">
        <v>151.55000000000001</v>
      </c>
      <c r="U716" s="6" t="str">
        <f>_xlfn.XLOOKUP(Tablo2[[#This Row],[Tenure]],$W$23:$W$26,$X$23:$X$26,"",-1)</f>
        <v>13-24 Months</v>
      </c>
      <c r="V716" s="1" t="str">
        <f>_xlfn.XLOOKUP(Tablo2[[#This Row],[CashbackAmount]],$W$31:$W$33,$X$31:$X$33,"",-1)</f>
        <v>Medium</v>
      </c>
    </row>
    <row r="717" spans="1:22" x14ac:dyDescent="0.3">
      <c r="A717" s="5">
        <v>50716</v>
      </c>
      <c r="B717" s="1">
        <v>0</v>
      </c>
      <c r="C717" s="1">
        <v>9</v>
      </c>
      <c r="D717" s="1" t="s">
        <v>62</v>
      </c>
      <c r="E717" s="1">
        <v>1</v>
      </c>
      <c r="F717" s="1">
        <v>6</v>
      </c>
      <c r="G717" s="1" t="s">
        <v>61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63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6">
        <v>122.58000000000001</v>
      </c>
      <c r="U717" s="6" t="str">
        <f>_xlfn.XLOOKUP(Tablo2[[#This Row],[Tenure]],$W$23:$W$26,$X$23:$X$26,"",-1)</f>
        <v>7-12 Months</v>
      </c>
      <c r="V717" s="1" t="str">
        <f>_xlfn.XLOOKUP(Tablo2[[#This Row],[CashbackAmount]],$W$31:$W$33,$X$31:$X$33,"",-1)</f>
        <v>Low</v>
      </c>
    </row>
    <row r="718" spans="1:22" x14ac:dyDescent="0.3">
      <c r="A718" s="5">
        <v>50717</v>
      </c>
      <c r="B718" s="1">
        <v>0</v>
      </c>
      <c r="C718" s="1">
        <v>0</v>
      </c>
      <c r="D718" s="1" t="s">
        <v>62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6">
        <v>135.97</v>
      </c>
      <c r="U718" s="6" t="str">
        <f>_xlfn.XLOOKUP(Tablo2[[#This Row],[Tenure]],$W$23:$W$26,$X$23:$X$26,"",-1)</f>
        <v>0-6 Months</v>
      </c>
      <c r="V718" s="1" t="str">
        <f>_xlfn.XLOOKUP(Tablo2[[#This Row],[CashbackAmount]],$W$31:$W$33,$X$31:$X$33,"",-1)</f>
        <v>Low</v>
      </c>
    </row>
    <row r="719" spans="1:22" x14ac:dyDescent="0.3">
      <c r="A719" s="5">
        <v>50718</v>
      </c>
      <c r="B719" s="1">
        <v>1</v>
      </c>
      <c r="C719" s="1">
        <v>0</v>
      </c>
      <c r="D719" s="1" t="s">
        <v>62</v>
      </c>
      <c r="E719" s="1">
        <v>1</v>
      </c>
      <c r="F719" s="1">
        <v>14</v>
      </c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63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6">
        <v>125.15</v>
      </c>
      <c r="U719" s="6" t="str">
        <f>_xlfn.XLOOKUP(Tablo2[[#This Row],[Tenure]],$W$23:$W$26,$X$23:$X$26,"",-1)</f>
        <v>0-6 Months</v>
      </c>
      <c r="V719" s="1" t="str">
        <f>_xlfn.XLOOKUP(Tablo2[[#This Row],[CashbackAmount]],$W$31:$W$33,$X$31:$X$33,"",-1)</f>
        <v>Low</v>
      </c>
    </row>
    <row r="720" spans="1:22" x14ac:dyDescent="0.3">
      <c r="A720" s="5">
        <v>50719</v>
      </c>
      <c r="B720" s="1">
        <v>0</v>
      </c>
      <c r="C720" s="1">
        <v>0</v>
      </c>
      <c r="D720" s="1" t="s">
        <v>62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63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6">
        <v>144.19999999999999</v>
      </c>
      <c r="U720" s="6" t="str">
        <f>_xlfn.XLOOKUP(Tablo2[[#This Row],[Tenure]],$W$23:$W$26,$X$23:$X$26,"",-1)</f>
        <v>0-6 Months</v>
      </c>
      <c r="V720" s="1" t="str">
        <f>_xlfn.XLOOKUP(Tablo2[[#This Row],[CashbackAmount]],$W$31:$W$33,$X$31:$X$33,"",-1)</f>
        <v>Low</v>
      </c>
    </row>
    <row r="721" spans="1:22" x14ac:dyDescent="0.3">
      <c r="A721" s="5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63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6">
        <v>165.78</v>
      </c>
      <c r="U721" s="6" t="str">
        <f>_xlfn.XLOOKUP(Tablo2[[#This Row],[Tenure]],$W$23:$W$26,$X$23:$X$26,"",-1)</f>
        <v>0-6 Months</v>
      </c>
      <c r="V721" s="1" t="str">
        <f>_xlfn.XLOOKUP(Tablo2[[#This Row],[CashbackAmount]],$W$31:$W$33,$X$31:$X$33,"",-1)</f>
        <v>Medium</v>
      </c>
    </row>
    <row r="722" spans="1:22" x14ac:dyDescent="0.3">
      <c r="A722" s="5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63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6">
        <v>144.22</v>
      </c>
      <c r="U722" s="6" t="str">
        <f>_xlfn.XLOOKUP(Tablo2[[#This Row],[Tenure]],$W$23:$W$26,$X$23:$X$26,"",-1)</f>
        <v>13-24 Months</v>
      </c>
      <c r="V722" s="1" t="str">
        <f>_xlfn.XLOOKUP(Tablo2[[#This Row],[CashbackAmount]],$W$31:$W$33,$X$31:$X$33,"",-1)</f>
        <v>Low</v>
      </c>
    </row>
    <row r="723" spans="1:22" x14ac:dyDescent="0.3">
      <c r="A723" s="5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6">
        <v>202.74</v>
      </c>
      <c r="U723" s="6" t="str">
        <f>_xlfn.XLOOKUP(Tablo2[[#This Row],[Tenure]],$W$23:$W$26,$X$23:$X$26,"",-1)</f>
        <v>7-12 Months</v>
      </c>
      <c r="V723" s="1" t="str">
        <f>_xlfn.XLOOKUP(Tablo2[[#This Row],[CashbackAmount]],$W$31:$W$33,$X$31:$X$33,"",-1)</f>
        <v>Medium</v>
      </c>
    </row>
    <row r="724" spans="1:22" x14ac:dyDescent="0.3">
      <c r="A724" s="5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6">
        <v>153.43</v>
      </c>
      <c r="U724" s="6" t="str">
        <f>_xlfn.XLOOKUP(Tablo2[[#This Row],[Tenure]],$W$23:$W$26,$X$23:$X$26,"",-1)</f>
        <v>7-12 Months</v>
      </c>
      <c r="V724" s="1" t="str">
        <f>_xlfn.XLOOKUP(Tablo2[[#This Row],[CashbackAmount]],$W$31:$W$33,$X$31:$X$33,"",-1)</f>
        <v>Medium</v>
      </c>
    </row>
    <row r="725" spans="1:22" x14ac:dyDescent="0.3">
      <c r="A725" s="5">
        <v>50724</v>
      </c>
      <c r="B725" s="1">
        <v>0</v>
      </c>
      <c r="C725" s="1">
        <v>8</v>
      </c>
      <c r="D725" s="1" t="s">
        <v>11</v>
      </c>
      <c r="E725" s="1">
        <v>1</v>
      </c>
      <c r="F725" s="1">
        <v>14</v>
      </c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63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6">
        <v>123.75999999999999</v>
      </c>
      <c r="U725" s="6" t="str">
        <f>_xlfn.XLOOKUP(Tablo2[[#This Row],[Tenure]],$W$23:$W$26,$X$23:$X$26,"",-1)</f>
        <v>7-12 Months</v>
      </c>
      <c r="V725" s="1" t="str">
        <f>_xlfn.XLOOKUP(Tablo2[[#This Row],[CashbackAmount]],$W$31:$W$33,$X$31:$X$33,"",-1)</f>
        <v>Low</v>
      </c>
    </row>
    <row r="726" spans="1:22" x14ac:dyDescent="0.3">
      <c r="A726" s="5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6">
        <v>153.46</v>
      </c>
      <c r="U726" s="6" t="str">
        <f>_xlfn.XLOOKUP(Tablo2[[#This Row],[Tenure]],$W$23:$W$26,$X$23:$X$26,"",-1)</f>
        <v>0-6 Months</v>
      </c>
      <c r="V726" s="1" t="str">
        <f>_xlfn.XLOOKUP(Tablo2[[#This Row],[CashbackAmount]],$W$31:$W$33,$X$31:$X$33,"",-1)</f>
        <v>Medium</v>
      </c>
    </row>
    <row r="727" spans="1:22" x14ac:dyDescent="0.3">
      <c r="A727" s="5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>
        <v>3</v>
      </c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6">
        <v>128.27000000000001</v>
      </c>
      <c r="U727" s="6" t="str">
        <f>_xlfn.XLOOKUP(Tablo2[[#This Row],[Tenure]],$W$23:$W$26,$X$23:$X$26,"",-1)</f>
        <v>0-6 Months</v>
      </c>
      <c r="V727" s="1" t="str">
        <f>_xlfn.XLOOKUP(Tablo2[[#This Row],[CashbackAmount]],$W$31:$W$33,$X$31:$X$33,"",-1)</f>
        <v>Low</v>
      </c>
    </row>
    <row r="728" spans="1:22" x14ac:dyDescent="0.3">
      <c r="A728" s="5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>
        <v>15</v>
      </c>
      <c r="Q728" s="1">
        <v>0</v>
      </c>
      <c r="R728" s="1">
        <v>4</v>
      </c>
      <c r="S728" s="1">
        <v>2</v>
      </c>
      <c r="T728" s="6">
        <v>299.43</v>
      </c>
      <c r="U728" s="6" t="str">
        <f>_xlfn.XLOOKUP(Tablo2[[#This Row],[Tenure]],$W$23:$W$26,$X$23:$X$26,"",-1)</f>
        <v>24+ Months</v>
      </c>
      <c r="V728" s="1" t="str">
        <f>_xlfn.XLOOKUP(Tablo2[[#This Row],[CashbackAmount]],$W$31:$W$33,$X$31:$X$33,"",-1)</f>
        <v>High</v>
      </c>
    </row>
    <row r="729" spans="1:22" x14ac:dyDescent="0.3">
      <c r="A729" s="5">
        <v>50728</v>
      </c>
      <c r="B729" s="1">
        <v>0</v>
      </c>
      <c r="C729" s="1">
        <v>2</v>
      </c>
      <c r="D729" s="1" t="s">
        <v>62</v>
      </c>
      <c r="E729" s="1">
        <v>1</v>
      </c>
      <c r="F729" s="1">
        <v>12</v>
      </c>
      <c r="G729" s="1" t="s">
        <v>61</v>
      </c>
      <c r="H729" s="1" t="s">
        <v>2</v>
      </c>
      <c r="I729" s="1">
        <v>3</v>
      </c>
      <c r="J729" s="1">
        <v>3</v>
      </c>
      <c r="K729" s="1" t="s">
        <v>10</v>
      </c>
      <c r="L729" s="1">
        <v>2</v>
      </c>
      <c r="M729" s="1" t="s">
        <v>63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6">
        <v>131.31</v>
      </c>
      <c r="U729" s="6" t="str">
        <f>_xlfn.XLOOKUP(Tablo2[[#This Row],[Tenure]],$W$23:$W$26,$X$23:$X$26,"",-1)</f>
        <v>0-6 Months</v>
      </c>
      <c r="V729" s="1" t="str">
        <f>_xlfn.XLOOKUP(Tablo2[[#This Row],[CashbackAmount]],$W$31:$W$33,$X$31:$X$33,"",-1)</f>
        <v>Low</v>
      </c>
    </row>
    <row r="730" spans="1:22" x14ac:dyDescent="0.3">
      <c r="A730" s="5">
        <v>50729</v>
      </c>
      <c r="B730" s="1">
        <v>0</v>
      </c>
      <c r="C730" s="1">
        <v>0</v>
      </c>
      <c r="D730" s="1" t="s">
        <v>62</v>
      </c>
      <c r="E730" s="1">
        <v>1</v>
      </c>
      <c r="F730" s="1">
        <v>14</v>
      </c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6">
        <v>125.52000000000001</v>
      </c>
      <c r="U730" s="6" t="str">
        <f>_xlfn.XLOOKUP(Tablo2[[#This Row],[Tenure]],$W$23:$W$26,$X$23:$X$26,"",-1)</f>
        <v>0-6 Months</v>
      </c>
      <c r="V730" s="1" t="str">
        <f>_xlfn.XLOOKUP(Tablo2[[#This Row],[CashbackAmount]],$W$31:$W$33,$X$31:$X$33,"",-1)</f>
        <v>Low</v>
      </c>
    </row>
    <row r="731" spans="1:22" x14ac:dyDescent="0.3">
      <c r="A731" s="5">
        <v>50730</v>
      </c>
      <c r="B731" s="1">
        <v>0</v>
      </c>
      <c r="C731" s="1">
        <v>18</v>
      </c>
      <c r="D731" s="1" t="s">
        <v>62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63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6">
        <v>144.77000000000001</v>
      </c>
      <c r="U731" s="6" t="str">
        <f>_xlfn.XLOOKUP(Tablo2[[#This Row],[Tenure]],$W$23:$W$26,$X$23:$X$26,"",-1)</f>
        <v>13-24 Months</v>
      </c>
      <c r="V731" s="1" t="str">
        <f>_xlfn.XLOOKUP(Tablo2[[#This Row],[CashbackAmount]],$W$31:$W$33,$X$31:$X$33,"",-1)</f>
        <v>Low</v>
      </c>
    </row>
    <row r="732" spans="1:22" x14ac:dyDescent="0.3">
      <c r="A732" s="5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63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6">
        <v>164.74</v>
      </c>
      <c r="U732" s="6" t="str">
        <f>_xlfn.XLOOKUP(Tablo2[[#This Row],[Tenure]],$W$23:$W$26,$X$23:$X$26,"",-1)</f>
        <v>7-12 Months</v>
      </c>
      <c r="V732" s="1" t="str">
        <f>_xlfn.XLOOKUP(Tablo2[[#This Row],[CashbackAmount]],$W$31:$W$33,$X$31:$X$33,"",-1)</f>
        <v>Medium</v>
      </c>
    </row>
    <row r="733" spans="1:22" x14ac:dyDescent="0.3">
      <c r="A733" s="5">
        <v>50732</v>
      </c>
      <c r="B733" s="1">
        <v>0</v>
      </c>
      <c r="C733" s="1">
        <v>0</v>
      </c>
      <c r="D733" s="1" t="s">
        <v>62</v>
      </c>
      <c r="E733" s="1">
        <v>1</v>
      </c>
      <c r="F733" s="1">
        <v>9</v>
      </c>
      <c r="G733" s="1" t="s">
        <v>30</v>
      </c>
      <c r="H733" s="1" t="s">
        <v>4</v>
      </c>
      <c r="I733" s="1">
        <v>3</v>
      </c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6">
        <v>130.33000000000001</v>
      </c>
      <c r="U733" s="6" t="str">
        <f>_xlfn.XLOOKUP(Tablo2[[#This Row],[Tenure]],$W$23:$W$26,$X$23:$X$26,"",-1)</f>
        <v>0-6 Months</v>
      </c>
      <c r="V733" s="1" t="str">
        <f>_xlfn.XLOOKUP(Tablo2[[#This Row],[CashbackAmount]],$W$31:$W$33,$X$31:$X$33,"",-1)</f>
        <v>Low</v>
      </c>
    </row>
    <row r="734" spans="1:22" x14ac:dyDescent="0.3">
      <c r="A734" s="5">
        <v>50733</v>
      </c>
      <c r="B734" s="1">
        <v>1</v>
      </c>
      <c r="C734" s="1">
        <v>7</v>
      </c>
      <c r="D734" s="1" t="s">
        <v>62</v>
      </c>
      <c r="E734" s="1">
        <v>1</v>
      </c>
      <c r="F734" s="1">
        <v>16</v>
      </c>
      <c r="G734" s="1" t="s">
        <v>30</v>
      </c>
      <c r="H734" s="1" t="s">
        <v>4</v>
      </c>
      <c r="I734" s="1">
        <v>3</v>
      </c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6">
        <v>129.36000000000001</v>
      </c>
      <c r="U734" s="6" t="str">
        <f>_xlfn.XLOOKUP(Tablo2[[#This Row],[Tenure]],$W$23:$W$26,$X$23:$X$26,"",-1)</f>
        <v>7-12 Months</v>
      </c>
      <c r="V734" s="1" t="str">
        <f>_xlfn.XLOOKUP(Tablo2[[#This Row],[CashbackAmount]],$W$31:$W$33,$X$31:$X$33,"",-1)</f>
        <v>Low</v>
      </c>
    </row>
    <row r="735" spans="1:22" x14ac:dyDescent="0.3">
      <c r="A735" s="5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>
        <v>1</v>
      </c>
      <c r="R735" s="1">
        <v>4</v>
      </c>
      <c r="S735" s="1">
        <v>7</v>
      </c>
      <c r="T735" s="6">
        <v>286.06</v>
      </c>
      <c r="U735" s="6" t="str">
        <f>_xlfn.XLOOKUP(Tablo2[[#This Row],[Tenure]],$W$23:$W$26,$X$23:$X$26,"",-1)</f>
        <v>24+ Months</v>
      </c>
      <c r="V735" s="1" t="str">
        <f>_xlfn.XLOOKUP(Tablo2[[#This Row],[CashbackAmount]],$W$31:$W$33,$X$31:$X$33,"",-1)</f>
        <v>High</v>
      </c>
    </row>
    <row r="736" spans="1:22" x14ac:dyDescent="0.3">
      <c r="A736" s="5">
        <v>50735</v>
      </c>
      <c r="B736" s="1">
        <v>0</v>
      </c>
      <c r="C736" s="1">
        <v>9</v>
      </c>
      <c r="D736" s="1" t="s">
        <v>62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63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6">
        <v>121.68</v>
      </c>
      <c r="U736" s="6" t="str">
        <f>_xlfn.XLOOKUP(Tablo2[[#This Row],[Tenure]],$W$23:$W$26,$X$23:$X$26,"",-1)</f>
        <v>7-12 Months</v>
      </c>
      <c r="V736" s="1" t="str">
        <f>_xlfn.XLOOKUP(Tablo2[[#This Row],[CashbackAmount]],$W$31:$W$33,$X$31:$X$33,"",-1)</f>
        <v>Low</v>
      </c>
    </row>
    <row r="737" spans="1:22" x14ac:dyDescent="0.3">
      <c r="A737" s="5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>
        <v>3</v>
      </c>
      <c r="J737" s="1">
        <v>4</v>
      </c>
      <c r="K737" s="1" t="s">
        <v>10</v>
      </c>
      <c r="L737" s="1">
        <v>2</v>
      </c>
      <c r="M737" s="1" t="s">
        <v>63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6">
        <v>128.53</v>
      </c>
      <c r="U737" s="6" t="str">
        <f>_xlfn.XLOOKUP(Tablo2[[#This Row],[Tenure]],$W$23:$W$26,$X$23:$X$26,"",-1)</f>
        <v>0-6 Months</v>
      </c>
      <c r="V737" s="1" t="str">
        <f>_xlfn.XLOOKUP(Tablo2[[#This Row],[CashbackAmount]],$W$31:$W$33,$X$31:$X$33,"",-1)</f>
        <v>Low</v>
      </c>
    </row>
    <row r="738" spans="1:22" x14ac:dyDescent="0.3">
      <c r="A738" s="5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63</v>
      </c>
      <c r="N738" s="1">
        <v>9</v>
      </c>
      <c r="O738" s="1">
        <v>0</v>
      </c>
      <c r="P738" s="1">
        <v>23</v>
      </c>
      <c r="Q738" s="1">
        <v>1</v>
      </c>
      <c r="R738" s="1">
        <v>15</v>
      </c>
      <c r="S738" s="1">
        <v>9</v>
      </c>
      <c r="T738" s="6">
        <v>270.48</v>
      </c>
      <c r="U738" s="6" t="str">
        <f>_xlfn.XLOOKUP(Tablo2[[#This Row],[Tenure]],$W$23:$W$26,$X$23:$X$26,"",-1)</f>
        <v>13-24 Months</v>
      </c>
      <c r="V738" s="1" t="str">
        <f>_xlfn.XLOOKUP(Tablo2[[#This Row],[CashbackAmount]],$W$31:$W$33,$X$31:$X$33,"",-1)</f>
        <v>High</v>
      </c>
    </row>
    <row r="739" spans="1:22" x14ac:dyDescent="0.3">
      <c r="A739" s="5">
        <v>50738</v>
      </c>
      <c r="B739" s="1">
        <v>0</v>
      </c>
      <c r="C739" s="1">
        <v>9</v>
      </c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6">
        <v>122.9</v>
      </c>
      <c r="U739" s="6" t="str">
        <f>_xlfn.XLOOKUP(Tablo2[[#This Row],[Tenure]],$W$23:$W$26,$X$23:$X$26,"",-1)</f>
        <v>7-12 Months</v>
      </c>
      <c r="V739" s="1" t="str">
        <f>_xlfn.XLOOKUP(Tablo2[[#This Row],[CashbackAmount]],$W$31:$W$33,$X$31:$X$33,"",-1)</f>
        <v>Low</v>
      </c>
    </row>
    <row r="740" spans="1:22" x14ac:dyDescent="0.3">
      <c r="A740" s="5">
        <v>50739</v>
      </c>
      <c r="B740" s="1">
        <v>0</v>
      </c>
      <c r="C740" s="1">
        <v>6</v>
      </c>
      <c r="D740" s="1" t="s">
        <v>62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63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6">
        <v>136</v>
      </c>
      <c r="U740" s="6" t="str">
        <f>_xlfn.XLOOKUP(Tablo2[[#This Row],[Tenure]],$W$23:$W$26,$X$23:$X$26,"",-1)</f>
        <v>0-6 Months</v>
      </c>
      <c r="V740" s="1" t="str">
        <f>_xlfn.XLOOKUP(Tablo2[[#This Row],[CashbackAmount]],$W$31:$W$33,$X$31:$X$33,"",-1)</f>
        <v>Low</v>
      </c>
    </row>
    <row r="741" spans="1:22" x14ac:dyDescent="0.3">
      <c r="A741" s="5">
        <v>50740</v>
      </c>
      <c r="B741" s="1">
        <v>1</v>
      </c>
      <c r="C741" s="1">
        <v>9</v>
      </c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6">
        <v>121.07</v>
      </c>
      <c r="U741" s="6" t="str">
        <f>_xlfn.XLOOKUP(Tablo2[[#This Row],[Tenure]],$W$23:$W$26,$X$23:$X$26,"",-1)</f>
        <v>7-12 Months</v>
      </c>
      <c r="V741" s="1" t="str">
        <f>_xlfn.XLOOKUP(Tablo2[[#This Row],[CashbackAmount]],$W$31:$W$33,$X$31:$X$33,"",-1)</f>
        <v>Low</v>
      </c>
    </row>
    <row r="742" spans="1:22" x14ac:dyDescent="0.3">
      <c r="A742" s="5">
        <v>50741</v>
      </c>
      <c r="B742" s="1">
        <v>0</v>
      </c>
      <c r="C742" s="1">
        <v>3</v>
      </c>
      <c r="D742" s="1" t="s">
        <v>62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6">
        <v>141.15</v>
      </c>
      <c r="U742" s="6" t="str">
        <f>_xlfn.XLOOKUP(Tablo2[[#This Row],[Tenure]],$W$23:$W$26,$X$23:$X$26,"",-1)</f>
        <v>0-6 Months</v>
      </c>
      <c r="V742" s="1" t="str">
        <f>_xlfn.XLOOKUP(Tablo2[[#This Row],[CashbackAmount]],$W$31:$W$33,$X$31:$X$33,"",-1)</f>
        <v>Low</v>
      </c>
    </row>
    <row r="743" spans="1:22" x14ac:dyDescent="0.3">
      <c r="A743" s="5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63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6">
        <v>143.27000000000001</v>
      </c>
      <c r="U743" s="6" t="str">
        <f>_xlfn.XLOOKUP(Tablo2[[#This Row],[Tenure]],$W$23:$W$26,$X$23:$X$26,"",-1)</f>
        <v>13-24 Months</v>
      </c>
      <c r="V743" s="1" t="str">
        <f>_xlfn.XLOOKUP(Tablo2[[#This Row],[CashbackAmount]],$W$31:$W$33,$X$31:$X$33,"",-1)</f>
        <v>Low</v>
      </c>
    </row>
    <row r="744" spans="1:22" x14ac:dyDescent="0.3">
      <c r="A744" s="5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63</v>
      </c>
      <c r="N744" s="1">
        <v>3</v>
      </c>
      <c r="O744" s="1">
        <v>0</v>
      </c>
      <c r="P744" s="1">
        <v>22</v>
      </c>
      <c r="Q744" s="1">
        <v>1</v>
      </c>
      <c r="R744" s="1">
        <v>2</v>
      </c>
      <c r="S744" s="1">
        <v>2</v>
      </c>
      <c r="T744" s="6">
        <v>278.56</v>
      </c>
      <c r="U744" s="6" t="str">
        <f>_xlfn.XLOOKUP(Tablo2[[#This Row],[Tenure]],$W$23:$W$26,$X$23:$X$26,"",-1)</f>
        <v>13-24 Months</v>
      </c>
      <c r="V744" s="1" t="str">
        <f>_xlfn.XLOOKUP(Tablo2[[#This Row],[CashbackAmount]],$W$31:$W$33,$X$31:$X$33,"",-1)</f>
        <v>High</v>
      </c>
    </row>
    <row r="745" spans="1:22" x14ac:dyDescent="0.3">
      <c r="A745" s="5">
        <v>50744</v>
      </c>
      <c r="B745" s="1">
        <v>0</v>
      </c>
      <c r="C745" s="1">
        <v>1</v>
      </c>
      <c r="D745" s="1" t="s">
        <v>62</v>
      </c>
      <c r="E745" s="1">
        <v>1</v>
      </c>
      <c r="F745" s="1">
        <v>25</v>
      </c>
      <c r="G745" s="1" t="s">
        <v>61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63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6">
        <v>131.96</v>
      </c>
      <c r="U745" s="6" t="str">
        <f>_xlfn.XLOOKUP(Tablo2[[#This Row],[Tenure]],$W$23:$W$26,$X$23:$X$26,"",-1)</f>
        <v>0-6 Months</v>
      </c>
      <c r="V745" s="1" t="str">
        <f>_xlfn.XLOOKUP(Tablo2[[#This Row],[CashbackAmount]],$W$31:$W$33,$X$31:$X$33,"",-1)</f>
        <v>Low</v>
      </c>
    </row>
    <row r="746" spans="1:22" x14ac:dyDescent="0.3">
      <c r="A746" s="5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63</v>
      </c>
      <c r="N746" s="1">
        <v>6</v>
      </c>
      <c r="O746" s="1">
        <v>0</v>
      </c>
      <c r="P746" s="1">
        <v>11</v>
      </c>
      <c r="Q746" s="1">
        <v>1</v>
      </c>
      <c r="R746" s="1">
        <v>1</v>
      </c>
      <c r="S746" s="1">
        <v>3</v>
      </c>
      <c r="T746" s="6">
        <v>290.81</v>
      </c>
      <c r="U746" s="6" t="str">
        <f>_xlfn.XLOOKUP(Tablo2[[#This Row],[Tenure]],$W$23:$W$26,$X$23:$X$26,"",-1)</f>
        <v>13-24 Months</v>
      </c>
      <c r="V746" s="1" t="str">
        <f>_xlfn.XLOOKUP(Tablo2[[#This Row],[CashbackAmount]],$W$31:$W$33,$X$31:$X$33,"",-1)</f>
        <v>High</v>
      </c>
    </row>
    <row r="747" spans="1:22" x14ac:dyDescent="0.3">
      <c r="A747" s="5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63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6">
        <v>189.66</v>
      </c>
      <c r="U747" s="6" t="str">
        <f>_xlfn.XLOOKUP(Tablo2[[#This Row],[Tenure]],$W$23:$W$26,$X$23:$X$26,"",-1)</f>
        <v>7-12 Months</v>
      </c>
      <c r="V747" s="1" t="str">
        <f>_xlfn.XLOOKUP(Tablo2[[#This Row],[CashbackAmount]],$W$31:$W$33,$X$31:$X$33,"",-1)</f>
        <v>Medium</v>
      </c>
    </row>
    <row r="748" spans="1:22" x14ac:dyDescent="0.3">
      <c r="A748" s="5">
        <v>50747</v>
      </c>
      <c r="B748" s="1">
        <v>1</v>
      </c>
      <c r="C748" s="1">
        <v>9</v>
      </c>
      <c r="D748" s="1" t="s">
        <v>62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63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6">
        <v>122.1</v>
      </c>
      <c r="U748" s="6" t="str">
        <f>_xlfn.XLOOKUP(Tablo2[[#This Row],[Tenure]],$W$23:$W$26,$X$23:$X$26,"",-1)</f>
        <v>7-12 Months</v>
      </c>
      <c r="V748" s="1" t="str">
        <f>_xlfn.XLOOKUP(Tablo2[[#This Row],[CashbackAmount]],$W$31:$W$33,$X$31:$X$33,"",-1)</f>
        <v>Low</v>
      </c>
    </row>
    <row r="749" spans="1:22" x14ac:dyDescent="0.3">
      <c r="A749" s="5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63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6">
        <v>145.38999999999999</v>
      </c>
      <c r="U749" s="6" t="str">
        <f>_xlfn.XLOOKUP(Tablo2[[#This Row],[Tenure]],$W$23:$W$26,$X$23:$X$26,"",-1)</f>
        <v>0-6 Months</v>
      </c>
      <c r="V749" s="1" t="str">
        <f>_xlfn.XLOOKUP(Tablo2[[#This Row],[CashbackAmount]],$W$31:$W$33,$X$31:$X$33,"",-1)</f>
        <v>Low</v>
      </c>
    </row>
    <row r="750" spans="1:22" x14ac:dyDescent="0.3">
      <c r="A750" s="5">
        <v>50749</v>
      </c>
      <c r="B750" s="1">
        <v>0</v>
      </c>
      <c r="C750" s="1">
        <v>9</v>
      </c>
      <c r="D750" s="1" t="s">
        <v>62</v>
      </c>
      <c r="E750" s="1">
        <v>1</v>
      </c>
      <c r="F750" s="1">
        <v>12</v>
      </c>
      <c r="G750" s="1" t="s">
        <v>30</v>
      </c>
      <c r="H750" s="1" t="s">
        <v>4</v>
      </c>
      <c r="I750" s="1">
        <v>3</v>
      </c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6">
        <v>127.41</v>
      </c>
      <c r="U750" s="6" t="str">
        <f>_xlfn.XLOOKUP(Tablo2[[#This Row],[Tenure]],$W$23:$W$26,$X$23:$X$26,"",-1)</f>
        <v>7-12 Months</v>
      </c>
      <c r="V750" s="1" t="str">
        <f>_xlfn.XLOOKUP(Tablo2[[#This Row],[CashbackAmount]],$W$31:$W$33,$X$31:$X$33,"",-1)</f>
        <v>Low</v>
      </c>
    </row>
    <row r="751" spans="1:22" x14ac:dyDescent="0.3">
      <c r="A751" s="5">
        <v>50750</v>
      </c>
      <c r="B751" s="1">
        <v>0</v>
      </c>
      <c r="C751" s="1">
        <v>3</v>
      </c>
      <c r="D751" s="1" t="s">
        <v>62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6">
        <v>134.91</v>
      </c>
      <c r="U751" s="6" t="str">
        <f>_xlfn.XLOOKUP(Tablo2[[#This Row],[Tenure]],$W$23:$W$26,$X$23:$X$26,"",-1)</f>
        <v>0-6 Months</v>
      </c>
      <c r="V751" s="1" t="str">
        <f>_xlfn.XLOOKUP(Tablo2[[#This Row],[CashbackAmount]],$W$31:$W$33,$X$31:$X$33,"",-1)</f>
        <v>Low</v>
      </c>
    </row>
    <row r="752" spans="1:22" x14ac:dyDescent="0.3">
      <c r="A752" s="5">
        <v>50751</v>
      </c>
      <c r="B752" s="1">
        <v>0</v>
      </c>
      <c r="C752" s="1">
        <v>17</v>
      </c>
      <c r="D752" s="1" t="s">
        <v>62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6">
        <v>145.41</v>
      </c>
      <c r="U752" s="6" t="str">
        <f>_xlfn.XLOOKUP(Tablo2[[#This Row],[Tenure]],$W$23:$W$26,$X$23:$X$26,"",-1)</f>
        <v>13-24 Months</v>
      </c>
      <c r="V752" s="1" t="str">
        <f>_xlfn.XLOOKUP(Tablo2[[#This Row],[CashbackAmount]],$W$31:$W$33,$X$31:$X$33,"",-1)</f>
        <v>Low</v>
      </c>
    </row>
    <row r="753" spans="1:22" x14ac:dyDescent="0.3">
      <c r="A753" s="5">
        <v>50752</v>
      </c>
      <c r="B753" s="1">
        <v>0</v>
      </c>
      <c r="C753" s="1">
        <v>0</v>
      </c>
      <c r="D753" s="1" t="s">
        <v>62</v>
      </c>
      <c r="E753" s="1">
        <v>3</v>
      </c>
      <c r="F753" s="1">
        <v>27</v>
      </c>
      <c r="G753" s="1" t="s">
        <v>29</v>
      </c>
      <c r="H753" s="1" t="s">
        <v>4</v>
      </c>
      <c r="I753" s="1">
        <v>3</v>
      </c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6">
        <v>126.78</v>
      </c>
      <c r="U753" s="6" t="str">
        <f>_xlfn.XLOOKUP(Tablo2[[#This Row],[Tenure]],$W$23:$W$26,$X$23:$X$26,"",-1)</f>
        <v>0-6 Months</v>
      </c>
      <c r="V753" s="1" t="str">
        <f>_xlfn.XLOOKUP(Tablo2[[#This Row],[CashbackAmount]],$W$31:$W$33,$X$31:$X$33,"",-1)</f>
        <v>Low</v>
      </c>
    </row>
    <row r="754" spans="1:22" x14ac:dyDescent="0.3">
      <c r="A754" s="5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60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6">
        <v>173.79</v>
      </c>
      <c r="U754" s="6" t="str">
        <f>_xlfn.XLOOKUP(Tablo2[[#This Row],[Tenure]],$W$23:$W$26,$X$23:$X$26,"",-1)</f>
        <v>13-24 Months</v>
      </c>
      <c r="V754" s="1" t="str">
        <f>_xlfn.XLOOKUP(Tablo2[[#This Row],[CashbackAmount]],$W$31:$W$33,$X$31:$X$33,"",-1)</f>
        <v>Medium</v>
      </c>
    </row>
    <row r="755" spans="1:22" x14ac:dyDescent="0.3">
      <c r="A755" s="5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63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6">
        <v>162.72</v>
      </c>
      <c r="U755" s="6" t="str">
        <f>_xlfn.XLOOKUP(Tablo2[[#This Row],[Tenure]],$W$23:$W$26,$X$23:$X$26,"",-1)</f>
        <v>13-24 Months</v>
      </c>
      <c r="V755" s="1" t="str">
        <f>_xlfn.XLOOKUP(Tablo2[[#This Row],[CashbackAmount]],$W$31:$W$33,$X$31:$X$33,"",-1)</f>
        <v>Medium</v>
      </c>
    </row>
    <row r="756" spans="1:22" x14ac:dyDescent="0.3">
      <c r="A756" s="5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6">
        <v>152.19999999999999</v>
      </c>
      <c r="U756" s="6" t="str">
        <f>_xlfn.XLOOKUP(Tablo2[[#This Row],[Tenure]],$W$23:$W$26,$X$23:$X$26,"",-1)</f>
        <v>24+ Months</v>
      </c>
      <c r="V756" s="1" t="str">
        <f>_xlfn.XLOOKUP(Tablo2[[#This Row],[CashbackAmount]],$W$31:$W$33,$X$31:$X$33,"",-1)</f>
        <v>Medium</v>
      </c>
    </row>
    <row r="757" spans="1:22" x14ac:dyDescent="0.3">
      <c r="A757" s="5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>
        <v>3</v>
      </c>
      <c r="J757" s="1">
        <v>4</v>
      </c>
      <c r="K757" s="1" t="s">
        <v>10</v>
      </c>
      <c r="L757" s="1">
        <v>4</v>
      </c>
      <c r="M757" s="1" t="s">
        <v>63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6">
        <v>127.43</v>
      </c>
      <c r="U757" s="6" t="str">
        <f>_xlfn.XLOOKUP(Tablo2[[#This Row],[Tenure]],$W$23:$W$26,$X$23:$X$26,"",-1)</f>
        <v>0-6 Months</v>
      </c>
      <c r="V757" s="1" t="str">
        <f>_xlfn.XLOOKUP(Tablo2[[#This Row],[CashbackAmount]],$W$31:$W$33,$X$31:$X$33,"",-1)</f>
        <v>Low</v>
      </c>
    </row>
    <row r="758" spans="1:22" x14ac:dyDescent="0.3">
      <c r="A758" s="5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6">
        <v>149.97999999999999</v>
      </c>
      <c r="U758" s="6" t="str">
        <f>_xlfn.XLOOKUP(Tablo2[[#This Row],[Tenure]],$W$23:$W$26,$X$23:$X$26,"",-1)</f>
        <v>0-6 Months</v>
      </c>
      <c r="V758" s="1" t="str">
        <f>_xlfn.XLOOKUP(Tablo2[[#This Row],[CashbackAmount]],$W$31:$W$33,$X$31:$X$33,"",-1)</f>
        <v>Low</v>
      </c>
    </row>
    <row r="759" spans="1:22" x14ac:dyDescent="0.3">
      <c r="A759" s="5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6">
        <v>202.52</v>
      </c>
      <c r="U759" s="6" t="str">
        <f>_xlfn.XLOOKUP(Tablo2[[#This Row],[Tenure]],$W$23:$W$26,$X$23:$X$26,"",-1)</f>
        <v>7-12 Months</v>
      </c>
      <c r="V759" s="1" t="str">
        <f>_xlfn.XLOOKUP(Tablo2[[#This Row],[CashbackAmount]],$W$31:$W$33,$X$31:$X$33,"",-1)</f>
        <v>Medium</v>
      </c>
    </row>
    <row r="760" spans="1:22" x14ac:dyDescent="0.3">
      <c r="A760" s="5">
        <v>50759</v>
      </c>
      <c r="B760" s="1">
        <v>0</v>
      </c>
      <c r="C760" s="1">
        <v>6</v>
      </c>
      <c r="D760" s="1" t="s">
        <v>62</v>
      </c>
      <c r="E760" s="1">
        <v>1</v>
      </c>
      <c r="F760" s="1">
        <v>15</v>
      </c>
      <c r="G760" s="1" t="s">
        <v>61</v>
      </c>
      <c r="H760" s="1" t="s">
        <v>4</v>
      </c>
      <c r="I760" s="1">
        <v>3</v>
      </c>
      <c r="J760" s="1">
        <v>3</v>
      </c>
      <c r="K760" s="1" t="s">
        <v>10</v>
      </c>
      <c r="L760" s="1">
        <v>2</v>
      </c>
      <c r="M760" s="1" t="s">
        <v>63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6">
        <v>127.81</v>
      </c>
      <c r="U760" s="6" t="str">
        <f>_xlfn.XLOOKUP(Tablo2[[#This Row],[Tenure]],$W$23:$W$26,$X$23:$X$26,"",-1)</f>
        <v>0-6 Months</v>
      </c>
      <c r="V760" s="1" t="str">
        <f>_xlfn.XLOOKUP(Tablo2[[#This Row],[CashbackAmount]],$W$31:$W$33,$X$31:$X$33,"",-1)</f>
        <v>Low</v>
      </c>
    </row>
    <row r="761" spans="1:22" x14ac:dyDescent="0.3">
      <c r="A761" s="5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60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6">
        <v>168.52</v>
      </c>
      <c r="U761" s="6" t="str">
        <f>_xlfn.XLOOKUP(Tablo2[[#This Row],[Tenure]],$W$23:$W$26,$X$23:$X$26,"",-1)</f>
        <v>13-24 Months</v>
      </c>
      <c r="V761" s="1" t="str">
        <f>_xlfn.XLOOKUP(Tablo2[[#This Row],[CashbackAmount]],$W$31:$W$33,$X$31:$X$33,"",-1)</f>
        <v>Medium</v>
      </c>
    </row>
    <row r="762" spans="1:22" x14ac:dyDescent="0.3">
      <c r="A762" s="5">
        <v>50761</v>
      </c>
      <c r="B762" s="1">
        <v>0</v>
      </c>
      <c r="C762" s="1">
        <v>0</v>
      </c>
      <c r="D762" s="1" t="s">
        <v>62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6">
        <v>149.5</v>
      </c>
      <c r="U762" s="6" t="str">
        <f>_xlfn.XLOOKUP(Tablo2[[#This Row],[Tenure]],$W$23:$W$26,$X$23:$X$26,"",-1)</f>
        <v>0-6 Months</v>
      </c>
      <c r="V762" s="1" t="str">
        <f>_xlfn.XLOOKUP(Tablo2[[#This Row],[CashbackAmount]],$W$31:$W$33,$X$31:$X$33,"",-1)</f>
        <v>Low</v>
      </c>
    </row>
    <row r="763" spans="1:22" x14ac:dyDescent="0.3">
      <c r="A763" s="5">
        <v>50762</v>
      </c>
      <c r="B763" s="1">
        <v>0</v>
      </c>
      <c r="C763" s="1">
        <v>3</v>
      </c>
      <c r="D763" s="1" t="s">
        <v>62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63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6">
        <v>135.79</v>
      </c>
      <c r="U763" s="6" t="str">
        <f>_xlfn.XLOOKUP(Tablo2[[#This Row],[Tenure]],$W$23:$W$26,$X$23:$X$26,"",-1)</f>
        <v>0-6 Months</v>
      </c>
      <c r="V763" s="1" t="str">
        <f>_xlfn.XLOOKUP(Tablo2[[#This Row],[CashbackAmount]],$W$31:$W$33,$X$31:$X$33,"",-1)</f>
        <v>Low</v>
      </c>
    </row>
    <row r="764" spans="1:22" x14ac:dyDescent="0.3">
      <c r="A764" s="5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63</v>
      </c>
      <c r="N764" s="1">
        <v>4</v>
      </c>
      <c r="O764" s="1">
        <v>1</v>
      </c>
      <c r="P764" s="1">
        <v>17</v>
      </c>
      <c r="Q764" s="1">
        <v>0</v>
      </c>
      <c r="R764" s="1">
        <v>2</v>
      </c>
      <c r="S764" s="1">
        <v>0</v>
      </c>
      <c r="T764" s="6">
        <v>231.91000000000003</v>
      </c>
      <c r="U764" s="6" t="str">
        <f>_xlfn.XLOOKUP(Tablo2[[#This Row],[Tenure]],$W$23:$W$26,$X$23:$X$26,"",-1)</f>
        <v>13-24 Months</v>
      </c>
      <c r="V764" s="1" t="str">
        <f>_xlfn.XLOOKUP(Tablo2[[#This Row],[CashbackAmount]],$W$31:$W$33,$X$31:$X$33,"",-1)</f>
        <v>Medium</v>
      </c>
    </row>
    <row r="765" spans="1:22" x14ac:dyDescent="0.3">
      <c r="A765" s="5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63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6">
        <v>203.77</v>
      </c>
      <c r="U765" s="6" t="str">
        <f>_xlfn.XLOOKUP(Tablo2[[#This Row],[Tenure]],$W$23:$W$26,$X$23:$X$26,"",-1)</f>
        <v>7-12 Months</v>
      </c>
      <c r="V765" s="1" t="str">
        <f>_xlfn.XLOOKUP(Tablo2[[#This Row],[CashbackAmount]],$W$31:$W$33,$X$31:$X$33,"",-1)</f>
        <v>Medium</v>
      </c>
    </row>
    <row r="766" spans="1:22" x14ac:dyDescent="0.3">
      <c r="A766" s="5">
        <v>50765</v>
      </c>
      <c r="B766" s="1">
        <v>0</v>
      </c>
      <c r="C766" s="1">
        <v>9</v>
      </c>
      <c r="D766" s="1" t="s">
        <v>62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63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6">
        <v>122.35</v>
      </c>
      <c r="U766" s="6" t="str">
        <f>_xlfn.XLOOKUP(Tablo2[[#This Row],[Tenure]],$W$23:$W$26,$X$23:$X$26,"",-1)</f>
        <v>7-12 Months</v>
      </c>
      <c r="V766" s="1" t="str">
        <f>_xlfn.XLOOKUP(Tablo2[[#This Row],[CashbackAmount]],$W$31:$W$33,$X$31:$X$33,"",-1)</f>
        <v>Low</v>
      </c>
    </row>
    <row r="767" spans="1:22" x14ac:dyDescent="0.3">
      <c r="A767" s="5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6">
        <v>205.02</v>
      </c>
      <c r="U767" s="6" t="str">
        <f>_xlfn.XLOOKUP(Tablo2[[#This Row],[Tenure]],$W$23:$W$26,$X$23:$X$26,"",-1)</f>
        <v>24+ Months</v>
      </c>
      <c r="V767" s="1" t="str">
        <f>_xlfn.XLOOKUP(Tablo2[[#This Row],[CashbackAmount]],$W$31:$W$33,$X$31:$X$33,"",-1)</f>
        <v>Medium</v>
      </c>
    </row>
    <row r="768" spans="1:22" x14ac:dyDescent="0.3">
      <c r="A768" s="5">
        <v>50767</v>
      </c>
      <c r="B768" s="1">
        <v>0</v>
      </c>
      <c r="C768" s="1">
        <v>9</v>
      </c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63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6">
        <v>120.11000000000001</v>
      </c>
      <c r="U768" s="6" t="str">
        <f>_xlfn.XLOOKUP(Tablo2[[#This Row],[Tenure]],$W$23:$W$26,$X$23:$X$26,"",-1)</f>
        <v>7-12 Months</v>
      </c>
      <c r="V768" s="1" t="str">
        <f>_xlfn.XLOOKUP(Tablo2[[#This Row],[CashbackAmount]],$W$31:$W$33,$X$31:$X$33,"",-1)</f>
        <v>Low</v>
      </c>
    </row>
    <row r="769" spans="1:22" x14ac:dyDescent="0.3">
      <c r="A769" s="5">
        <v>50768</v>
      </c>
      <c r="B769" s="1">
        <v>1</v>
      </c>
      <c r="C769" s="1">
        <v>9</v>
      </c>
      <c r="D769" s="1" t="s">
        <v>11</v>
      </c>
      <c r="E769" s="1">
        <v>1</v>
      </c>
      <c r="F769" s="1">
        <v>16</v>
      </c>
      <c r="G769" s="1" t="s">
        <v>61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6">
        <v>118.59</v>
      </c>
      <c r="U769" s="6" t="str">
        <f>_xlfn.XLOOKUP(Tablo2[[#This Row],[Tenure]],$W$23:$W$26,$X$23:$X$26,"",-1)</f>
        <v>7-12 Months</v>
      </c>
      <c r="V769" s="1" t="str">
        <f>_xlfn.XLOOKUP(Tablo2[[#This Row],[CashbackAmount]],$W$31:$W$33,$X$31:$X$33,"",-1)</f>
        <v>Low</v>
      </c>
    </row>
    <row r="770" spans="1:22" x14ac:dyDescent="0.3">
      <c r="A770" s="5">
        <v>50769</v>
      </c>
      <c r="B770" s="1">
        <v>0</v>
      </c>
      <c r="C770" s="1">
        <v>2</v>
      </c>
      <c r="D770" s="1" t="s">
        <v>62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6">
        <v>137.6</v>
      </c>
      <c r="U770" s="6" t="str">
        <f>_xlfn.XLOOKUP(Tablo2[[#This Row],[Tenure]],$W$23:$W$26,$X$23:$X$26,"",-1)</f>
        <v>0-6 Months</v>
      </c>
      <c r="V770" s="1" t="str">
        <f>_xlfn.XLOOKUP(Tablo2[[#This Row],[CashbackAmount]],$W$31:$W$33,$X$31:$X$33,"",-1)</f>
        <v>Low</v>
      </c>
    </row>
    <row r="771" spans="1:22" x14ac:dyDescent="0.3">
      <c r="A771" s="5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63</v>
      </c>
      <c r="N771" s="1">
        <v>4</v>
      </c>
      <c r="O771" s="1">
        <v>0</v>
      </c>
      <c r="P771" s="1">
        <v>14</v>
      </c>
      <c r="Q771" s="1">
        <v>1</v>
      </c>
      <c r="R771" s="1">
        <v>1</v>
      </c>
      <c r="S771" s="1">
        <v>9</v>
      </c>
      <c r="T771" s="6">
        <v>277.79000000000002</v>
      </c>
      <c r="U771" s="6" t="str">
        <f>_xlfn.XLOOKUP(Tablo2[[#This Row],[Tenure]],$W$23:$W$26,$X$23:$X$26,"",-1)</f>
        <v>24+ Months</v>
      </c>
      <c r="V771" s="1" t="str">
        <f>_xlfn.XLOOKUP(Tablo2[[#This Row],[CashbackAmount]],$W$31:$W$33,$X$31:$X$33,"",-1)</f>
        <v>High</v>
      </c>
    </row>
    <row r="772" spans="1:22" x14ac:dyDescent="0.3">
      <c r="A772" s="5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63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6">
        <v>168.33</v>
      </c>
      <c r="U772" s="6" t="str">
        <f>_xlfn.XLOOKUP(Tablo2[[#This Row],[Tenure]],$W$23:$W$26,$X$23:$X$26,"",-1)</f>
        <v>0-6 Months</v>
      </c>
      <c r="V772" s="1" t="str">
        <f>_xlfn.XLOOKUP(Tablo2[[#This Row],[CashbackAmount]],$W$31:$W$33,$X$31:$X$33,"",-1)</f>
        <v>Medium</v>
      </c>
    </row>
    <row r="773" spans="1:22" x14ac:dyDescent="0.3">
      <c r="A773" s="5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6">
        <v>168.12</v>
      </c>
      <c r="U773" s="6" t="str">
        <f>_xlfn.XLOOKUP(Tablo2[[#This Row],[Tenure]],$W$23:$W$26,$X$23:$X$26,"",-1)</f>
        <v>0-6 Months</v>
      </c>
      <c r="V773" s="1" t="str">
        <f>_xlfn.XLOOKUP(Tablo2[[#This Row],[CashbackAmount]],$W$31:$W$33,$X$31:$X$33,"",-1)</f>
        <v>Medium</v>
      </c>
    </row>
    <row r="774" spans="1:22" x14ac:dyDescent="0.3">
      <c r="A774" s="5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6">
        <v>151.71</v>
      </c>
      <c r="U774" s="6" t="str">
        <f>_xlfn.XLOOKUP(Tablo2[[#This Row],[Tenure]],$W$23:$W$26,$X$23:$X$26,"",-1)</f>
        <v>24+ Months</v>
      </c>
      <c r="V774" s="1" t="str">
        <f>_xlfn.XLOOKUP(Tablo2[[#This Row],[CashbackAmount]],$W$31:$W$33,$X$31:$X$33,"",-1)</f>
        <v>Medium</v>
      </c>
    </row>
    <row r="775" spans="1:22" x14ac:dyDescent="0.3">
      <c r="A775" s="5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63</v>
      </c>
      <c r="N775" s="1">
        <v>4</v>
      </c>
      <c r="O775" s="1">
        <v>0</v>
      </c>
      <c r="P775" s="1">
        <v>15</v>
      </c>
      <c r="Q775" s="1">
        <v>1</v>
      </c>
      <c r="R775" s="1">
        <v>1</v>
      </c>
      <c r="S775" s="1">
        <v>7</v>
      </c>
      <c r="T775" s="6">
        <v>297.39999999999998</v>
      </c>
      <c r="U775" s="6" t="str">
        <f>_xlfn.XLOOKUP(Tablo2[[#This Row],[Tenure]],$W$23:$W$26,$X$23:$X$26,"",-1)</f>
        <v>13-24 Months</v>
      </c>
      <c r="V775" s="1" t="str">
        <f>_xlfn.XLOOKUP(Tablo2[[#This Row],[CashbackAmount]],$W$31:$W$33,$X$31:$X$33,"",-1)</f>
        <v>High</v>
      </c>
    </row>
    <row r="776" spans="1:22" x14ac:dyDescent="0.3">
      <c r="A776" s="5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63</v>
      </c>
      <c r="N776" s="1">
        <v>3</v>
      </c>
      <c r="O776" s="1">
        <v>0</v>
      </c>
      <c r="P776" s="1">
        <v>13</v>
      </c>
      <c r="Q776" s="1">
        <v>1</v>
      </c>
      <c r="R776" s="1">
        <v>1</v>
      </c>
      <c r="S776" s="1">
        <v>0</v>
      </c>
      <c r="T776" s="6">
        <v>287.11</v>
      </c>
      <c r="U776" s="6" t="str">
        <f>_xlfn.XLOOKUP(Tablo2[[#This Row],[Tenure]],$W$23:$W$26,$X$23:$X$26,"",-1)</f>
        <v>13-24 Months</v>
      </c>
      <c r="V776" s="1" t="str">
        <f>_xlfn.XLOOKUP(Tablo2[[#This Row],[CashbackAmount]],$W$31:$W$33,$X$31:$X$33,"",-1)</f>
        <v>High</v>
      </c>
    </row>
    <row r="777" spans="1:22" x14ac:dyDescent="0.3">
      <c r="A777" s="5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60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63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6">
        <v>136.91999999999999</v>
      </c>
      <c r="U777" s="6" t="str">
        <f>_xlfn.XLOOKUP(Tablo2[[#This Row],[Tenure]],$W$23:$W$26,$X$23:$X$26,"",-1)</f>
        <v>7-12 Months</v>
      </c>
      <c r="V777" s="1" t="str">
        <f>_xlfn.XLOOKUP(Tablo2[[#This Row],[CashbackAmount]],$W$31:$W$33,$X$31:$X$33,"",-1)</f>
        <v>Low</v>
      </c>
    </row>
    <row r="778" spans="1:22" x14ac:dyDescent="0.3">
      <c r="A778" s="5">
        <v>50777</v>
      </c>
      <c r="B778" s="1">
        <v>0</v>
      </c>
      <c r="C778" s="1">
        <v>21</v>
      </c>
      <c r="D778" s="1" t="s">
        <v>62</v>
      </c>
      <c r="E778" s="1">
        <v>1</v>
      </c>
      <c r="F778" s="1">
        <v>14</v>
      </c>
      <c r="G778" s="1" t="s">
        <v>60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6">
        <v>125.59</v>
      </c>
      <c r="U778" s="6" t="str">
        <f>_xlfn.XLOOKUP(Tablo2[[#This Row],[Tenure]],$W$23:$W$26,$X$23:$X$26,"",-1)</f>
        <v>13-24 Months</v>
      </c>
      <c r="V778" s="1" t="str">
        <f>_xlfn.XLOOKUP(Tablo2[[#This Row],[CashbackAmount]],$W$31:$W$33,$X$31:$X$33,"",-1)</f>
        <v>Low</v>
      </c>
    </row>
    <row r="779" spans="1:22" x14ac:dyDescent="0.3">
      <c r="A779" s="5">
        <v>50778</v>
      </c>
      <c r="B779" s="1">
        <v>0</v>
      </c>
      <c r="C779" s="1">
        <v>0</v>
      </c>
      <c r="D779" s="1" t="s">
        <v>62</v>
      </c>
      <c r="E779" s="1">
        <v>1</v>
      </c>
      <c r="F779" s="1">
        <v>14</v>
      </c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6">
        <v>125.16999999999999</v>
      </c>
      <c r="U779" s="6" t="str">
        <f>_xlfn.XLOOKUP(Tablo2[[#This Row],[Tenure]],$W$23:$W$26,$X$23:$X$26,"",-1)</f>
        <v>0-6 Months</v>
      </c>
      <c r="V779" s="1" t="str">
        <f>_xlfn.XLOOKUP(Tablo2[[#This Row],[CashbackAmount]],$W$31:$W$33,$X$31:$X$33,"",-1)</f>
        <v>Low</v>
      </c>
    </row>
    <row r="780" spans="1:22" x14ac:dyDescent="0.3">
      <c r="A780" s="5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6">
        <v>166.23</v>
      </c>
      <c r="U780" s="6" t="str">
        <f>_xlfn.XLOOKUP(Tablo2[[#This Row],[Tenure]],$W$23:$W$26,$X$23:$X$26,"",-1)</f>
        <v>0-6 Months</v>
      </c>
      <c r="V780" s="1" t="str">
        <f>_xlfn.XLOOKUP(Tablo2[[#This Row],[CashbackAmount]],$W$31:$W$33,$X$31:$X$33,"",-1)</f>
        <v>Medium</v>
      </c>
    </row>
    <row r="781" spans="1:22" x14ac:dyDescent="0.3">
      <c r="A781" s="5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>
        <v>1</v>
      </c>
      <c r="R781" s="1">
        <v>1</v>
      </c>
      <c r="S781" s="1">
        <v>0</v>
      </c>
      <c r="T781" s="6">
        <v>282.64999999999998</v>
      </c>
      <c r="U781" s="6" t="str">
        <f>_xlfn.XLOOKUP(Tablo2[[#This Row],[Tenure]],$W$23:$W$26,$X$23:$X$26,"",-1)</f>
        <v>13-24 Months</v>
      </c>
      <c r="V781" s="1" t="str">
        <f>_xlfn.XLOOKUP(Tablo2[[#This Row],[CashbackAmount]],$W$31:$W$33,$X$31:$X$33,"",-1)</f>
        <v>High</v>
      </c>
    </row>
    <row r="782" spans="1:22" x14ac:dyDescent="0.3">
      <c r="A782" s="5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>
        <v>1</v>
      </c>
      <c r="R782" s="1">
        <v>1</v>
      </c>
      <c r="S782" s="1">
        <v>7</v>
      </c>
      <c r="T782" s="6">
        <v>261.24</v>
      </c>
      <c r="U782" s="6" t="str">
        <f>_xlfn.XLOOKUP(Tablo2[[#This Row],[Tenure]],$W$23:$W$26,$X$23:$X$26,"",-1)</f>
        <v>0-6 Months</v>
      </c>
      <c r="V782" s="1" t="str">
        <f>_xlfn.XLOOKUP(Tablo2[[#This Row],[CashbackAmount]],$W$31:$W$33,$X$31:$X$33,"",-1)</f>
        <v>High</v>
      </c>
    </row>
    <row r="783" spans="1:22" x14ac:dyDescent="0.3">
      <c r="A783" s="5">
        <v>50782</v>
      </c>
      <c r="B783" s="1">
        <v>0</v>
      </c>
      <c r="C783" s="1">
        <v>7</v>
      </c>
      <c r="D783" s="1" t="s">
        <v>62</v>
      </c>
      <c r="E783" s="1">
        <v>1</v>
      </c>
      <c r="F783" s="1">
        <v>14</v>
      </c>
      <c r="G783" s="1" t="s">
        <v>60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63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6">
        <v>125.85</v>
      </c>
      <c r="U783" s="6" t="str">
        <f>_xlfn.XLOOKUP(Tablo2[[#This Row],[Tenure]],$W$23:$W$26,$X$23:$X$26,"",-1)</f>
        <v>7-12 Months</v>
      </c>
      <c r="V783" s="1" t="str">
        <f>_xlfn.XLOOKUP(Tablo2[[#This Row],[CashbackAmount]],$W$31:$W$33,$X$31:$X$33,"",-1)</f>
        <v>Low</v>
      </c>
    </row>
    <row r="784" spans="1:22" x14ac:dyDescent="0.3">
      <c r="A784" s="5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63</v>
      </c>
      <c r="N784" s="1">
        <v>8</v>
      </c>
      <c r="O784" s="1">
        <v>0</v>
      </c>
      <c r="P784" s="1">
        <v>11</v>
      </c>
      <c r="Q784" s="1">
        <v>1</v>
      </c>
      <c r="R784" s="1">
        <v>3</v>
      </c>
      <c r="S784" s="1">
        <v>10</v>
      </c>
      <c r="T784" s="6">
        <v>282.13</v>
      </c>
      <c r="U784" s="6" t="str">
        <f>_xlfn.XLOOKUP(Tablo2[[#This Row],[Tenure]],$W$23:$W$26,$X$23:$X$26,"",-1)</f>
        <v>13-24 Months</v>
      </c>
      <c r="V784" s="1" t="str">
        <f>_xlfn.XLOOKUP(Tablo2[[#This Row],[CashbackAmount]],$W$31:$W$33,$X$31:$X$33,"",-1)</f>
        <v>High</v>
      </c>
    </row>
    <row r="785" spans="1:22" x14ac:dyDescent="0.3">
      <c r="A785" s="5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6">
        <v>183.8</v>
      </c>
      <c r="U785" s="6" t="str">
        <f>_xlfn.XLOOKUP(Tablo2[[#This Row],[Tenure]],$W$23:$W$26,$X$23:$X$26,"",-1)</f>
        <v>0-6 Months</v>
      </c>
      <c r="V785" s="1" t="str">
        <f>_xlfn.XLOOKUP(Tablo2[[#This Row],[CashbackAmount]],$W$31:$W$33,$X$31:$X$33,"",-1)</f>
        <v>Medium</v>
      </c>
    </row>
    <row r="786" spans="1:22" x14ac:dyDescent="0.3">
      <c r="A786" s="5">
        <v>50785</v>
      </c>
      <c r="B786" s="1">
        <v>0</v>
      </c>
      <c r="C786" s="1">
        <v>0</v>
      </c>
      <c r="D786" s="1" t="s">
        <v>62</v>
      </c>
      <c r="E786" s="1">
        <v>1</v>
      </c>
      <c r="F786" s="1">
        <v>31</v>
      </c>
      <c r="G786" s="1" t="s">
        <v>30</v>
      </c>
      <c r="H786" s="1" t="s">
        <v>2</v>
      </c>
      <c r="I786" s="1">
        <v>3</v>
      </c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6">
        <v>129.94</v>
      </c>
      <c r="U786" s="6" t="str">
        <f>_xlfn.XLOOKUP(Tablo2[[#This Row],[Tenure]],$W$23:$W$26,$X$23:$X$26,"",-1)</f>
        <v>0-6 Months</v>
      </c>
      <c r="V786" s="1" t="str">
        <f>_xlfn.XLOOKUP(Tablo2[[#This Row],[CashbackAmount]],$W$31:$W$33,$X$31:$X$33,"",-1)</f>
        <v>Low</v>
      </c>
    </row>
    <row r="787" spans="1:22" x14ac:dyDescent="0.3">
      <c r="A787" s="5">
        <v>50786</v>
      </c>
      <c r="B787" s="1">
        <v>0</v>
      </c>
      <c r="C787" s="1">
        <v>9</v>
      </c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63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6">
        <v>112.22999999999999</v>
      </c>
      <c r="U787" s="6" t="str">
        <f>_xlfn.XLOOKUP(Tablo2[[#This Row],[Tenure]],$W$23:$W$26,$X$23:$X$26,"",-1)</f>
        <v>7-12 Months</v>
      </c>
      <c r="V787" s="1" t="str">
        <f>_xlfn.XLOOKUP(Tablo2[[#This Row],[CashbackAmount]],$W$31:$W$33,$X$31:$X$33,"",-1)</f>
        <v>Low</v>
      </c>
    </row>
    <row r="788" spans="1:22" x14ac:dyDescent="0.3">
      <c r="A788" s="5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6">
        <v>111.18</v>
      </c>
      <c r="U788" s="6" t="str">
        <f>_xlfn.XLOOKUP(Tablo2[[#This Row],[Tenure]],$W$23:$W$26,$X$23:$X$26,"",-1)</f>
        <v>0-6 Months</v>
      </c>
      <c r="V788" s="1" t="str">
        <f>_xlfn.XLOOKUP(Tablo2[[#This Row],[CashbackAmount]],$W$31:$W$33,$X$31:$X$33,"",-1)</f>
        <v>Low</v>
      </c>
    </row>
    <row r="789" spans="1:22" x14ac:dyDescent="0.3">
      <c r="A789" s="5">
        <v>50788</v>
      </c>
      <c r="B789" s="1">
        <v>0</v>
      </c>
      <c r="C789" s="1">
        <v>0</v>
      </c>
      <c r="D789" s="1" t="s">
        <v>62</v>
      </c>
      <c r="E789" s="1">
        <v>1</v>
      </c>
      <c r="F789" s="1">
        <v>10</v>
      </c>
      <c r="G789" s="1" t="s">
        <v>30</v>
      </c>
      <c r="H789" s="1" t="s">
        <v>4</v>
      </c>
      <c r="I789" s="1">
        <v>3</v>
      </c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6">
        <v>128.75</v>
      </c>
      <c r="U789" s="6" t="str">
        <f>_xlfn.XLOOKUP(Tablo2[[#This Row],[Tenure]],$W$23:$W$26,$X$23:$X$26,"",-1)</f>
        <v>0-6 Months</v>
      </c>
      <c r="V789" s="1" t="str">
        <f>_xlfn.XLOOKUP(Tablo2[[#This Row],[CashbackAmount]],$W$31:$W$33,$X$31:$X$33,"",-1)</f>
        <v>Low</v>
      </c>
    </row>
    <row r="790" spans="1:22" x14ac:dyDescent="0.3">
      <c r="A790" s="5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>
        <v>1</v>
      </c>
      <c r="R790" s="1">
        <v>1</v>
      </c>
      <c r="S790" s="1">
        <v>11</v>
      </c>
      <c r="T790" s="6">
        <v>288.24</v>
      </c>
      <c r="U790" s="6" t="str">
        <f>_xlfn.XLOOKUP(Tablo2[[#This Row],[Tenure]],$W$23:$W$26,$X$23:$X$26,"",-1)</f>
        <v>7-12 Months</v>
      </c>
      <c r="V790" s="1" t="str">
        <f>_xlfn.XLOOKUP(Tablo2[[#This Row],[CashbackAmount]],$W$31:$W$33,$X$31:$X$33,"",-1)</f>
        <v>High</v>
      </c>
    </row>
    <row r="791" spans="1:22" x14ac:dyDescent="0.3">
      <c r="A791" s="5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>
        <v>2</v>
      </c>
      <c r="S791" s="1">
        <v>0</v>
      </c>
      <c r="T791" s="6">
        <v>235.76999999999998</v>
      </c>
      <c r="U791" s="6" t="str">
        <f>_xlfn.XLOOKUP(Tablo2[[#This Row],[Tenure]],$W$23:$W$26,$X$23:$X$26,"",-1)</f>
        <v>24+ Months</v>
      </c>
      <c r="V791" s="1" t="str">
        <f>_xlfn.XLOOKUP(Tablo2[[#This Row],[CashbackAmount]],$W$31:$W$33,$X$31:$X$33,"",-1)</f>
        <v>Medium</v>
      </c>
    </row>
    <row r="792" spans="1:22" x14ac:dyDescent="0.3">
      <c r="A792" s="5">
        <v>50791</v>
      </c>
      <c r="B792" s="1">
        <v>1</v>
      </c>
      <c r="C792" s="1">
        <v>0</v>
      </c>
      <c r="D792" s="1" t="s">
        <v>11</v>
      </c>
      <c r="E792" s="1">
        <v>1</v>
      </c>
      <c r="F792" s="1">
        <v>14</v>
      </c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6">
        <v>126.25</v>
      </c>
      <c r="U792" s="6" t="str">
        <f>_xlfn.XLOOKUP(Tablo2[[#This Row],[Tenure]],$W$23:$W$26,$X$23:$X$26,"",-1)</f>
        <v>0-6 Months</v>
      </c>
      <c r="V792" s="1" t="str">
        <f>_xlfn.XLOOKUP(Tablo2[[#This Row],[CashbackAmount]],$W$31:$W$33,$X$31:$X$33,"",-1)</f>
        <v>Low</v>
      </c>
    </row>
    <row r="793" spans="1:22" x14ac:dyDescent="0.3">
      <c r="A793" s="5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63</v>
      </c>
      <c r="N793" s="1">
        <v>3</v>
      </c>
      <c r="O793" s="1">
        <v>0</v>
      </c>
      <c r="P793" s="1">
        <v>14</v>
      </c>
      <c r="Q793" s="1">
        <v>1</v>
      </c>
      <c r="R793" s="1">
        <v>1</v>
      </c>
      <c r="S793" s="1">
        <v>8</v>
      </c>
      <c r="T793" s="6">
        <v>287.89</v>
      </c>
      <c r="U793" s="6" t="str">
        <f>_xlfn.XLOOKUP(Tablo2[[#This Row],[Tenure]],$W$23:$W$26,$X$23:$X$26,"",-1)</f>
        <v>13-24 Months</v>
      </c>
      <c r="V793" s="1" t="str">
        <f>_xlfn.XLOOKUP(Tablo2[[#This Row],[CashbackAmount]],$W$31:$W$33,$X$31:$X$33,"",-1)</f>
        <v>High</v>
      </c>
    </row>
    <row r="794" spans="1:22" x14ac:dyDescent="0.3">
      <c r="A794" s="5">
        <v>50793</v>
      </c>
      <c r="B794" s="1">
        <v>0</v>
      </c>
      <c r="C794" s="1">
        <v>7</v>
      </c>
      <c r="D794" s="1" t="s">
        <v>62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6">
        <v>145.38</v>
      </c>
      <c r="U794" s="6" t="str">
        <f>_xlfn.XLOOKUP(Tablo2[[#This Row],[Tenure]],$W$23:$W$26,$X$23:$X$26,"",-1)</f>
        <v>7-12 Months</v>
      </c>
      <c r="V794" s="1" t="str">
        <f>_xlfn.XLOOKUP(Tablo2[[#This Row],[CashbackAmount]],$W$31:$W$33,$X$31:$X$33,"",-1)</f>
        <v>Low</v>
      </c>
    </row>
    <row r="795" spans="1:22" x14ac:dyDescent="0.3">
      <c r="A795" s="5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>
        <v>15</v>
      </c>
      <c r="Q795" s="1">
        <v>2</v>
      </c>
      <c r="R795" s="1">
        <v>11</v>
      </c>
      <c r="S795" s="1">
        <v>10</v>
      </c>
      <c r="T795" s="6">
        <v>298.47000000000003</v>
      </c>
      <c r="U795" s="6" t="str">
        <f>_xlfn.XLOOKUP(Tablo2[[#This Row],[Tenure]],$W$23:$W$26,$X$23:$X$26,"",-1)</f>
        <v>13-24 Months</v>
      </c>
      <c r="V795" s="1" t="str">
        <f>_xlfn.XLOOKUP(Tablo2[[#This Row],[CashbackAmount]],$W$31:$W$33,$X$31:$X$33,"",-1)</f>
        <v>High</v>
      </c>
    </row>
    <row r="796" spans="1:22" x14ac:dyDescent="0.3">
      <c r="A796" s="5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6">
        <v>205.12</v>
      </c>
      <c r="U796" s="6" t="str">
        <f>_xlfn.XLOOKUP(Tablo2[[#This Row],[Tenure]],$W$23:$W$26,$X$23:$X$26,"",-1)</f>
        <v>24+ Months</v>
      </c>
      <c r="V796" s="1" t="str">
        <f>_xlfn.XLOOKUP(Tablo2[[#This Row],[CashbackAmount]],$W$31:$W$33,$X$31:$X$33,"",-1)</f>
        <v>Medium</v>
      </c>
    </row>
    <row r="797" spans="1:22" x14ac:dyDescent="0.3">
      <c r="A797" s="5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6">
        <v>144.44</v>
      </c>
      <c r="U797" s="6" t="str">
        <f>_xlfn.XLOOKUP(Tablo2[[#This Row],[Tenure]],$W$23:$W$26,$X$23:$X$26,"",-1)</f>
        <v>7-12 Months</v>
      </c>
      <c r="V797" s="1" t="str">
        <f>_xlfn.XLOOKUP(Tablo2[[#This Row],[CashbackAmount]],$W$31:$W$33,$X$31:$X$33,"",-1)</f>
        <v>Low</v>
      </c>
    </row>
    <row r="798" spans="1:22" x14ac:dyDescent="0.3">
      <c r="A798" s="5">
        <v>50797</v>
      </c>
      <c r="B798" s="1">
        <v>0</v>
      </c>
      <c r="C798" s="1">
        <v>9</v>
      </c>
      <c r="D798" s="1" t="s">
        <v>11</v>
      </c>
      <c r="E798" s="1">
        <v>1</v>
      </c>
      <c r="F798" s="1">
        <v>6</v>
      </c>
      <c r="G798" s="1" t="s">
        <v>61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6">
        <v>121.53999999999999</v>
      </c>
      <c r="U798" s="6" t="str">
        <f>_xlfn.XLOOKUP(Tablo2[[#This Row],[Tenure]],$W$23:$W$26,$X$23:$X$26,"",-1)</f>
        <v>7-12 Months</v>
      </c>
      <c r="V798" s="1" t="str">
        <f>_xlfn.XLOOKUP(Tablo2[[#This Row],[CashbackAmount]],$W$31:$W$33,$X$31:$X$33,"",-1)</f>
        <v>Low</v>
      </c>
    </row>
    <row r="799" spans="1:22" x14ac:dyDescent="0.3">
      <c r="A799" s="5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>
        <v>1</v>
      </c>
      <c r="R799" s="1">
        <v>14</v>
      </c>
      <c r="S799" s="1">
        <v>13</v>
      </c>
      <c r="T799" s="6">
        <v>291.89999999999998</v>
      </c>
      <c r="U799" s="6" t="str">
        <f>_xlfn.XLOOKUP(Tablo2[[#This Row],[Tenure]],$W$23:$W$26,$X$23:$X$26,"",-1)</f>
        <v>13-24 Months</v>
      </c>
      <c r="V799" s="1" t="str">
        <f>_xlfn.XLOOKUP(Tablo2[[#This Row],[CashbackAmount]],$W$31:$W$33,$X$31:$X$33,"",-1)</f>
        <v>High</v>
      </c>
    </row>
    <row r="800" spans="1:22" x14ac:dyDescent="0.3">
      <c r="A800" s="5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63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6">
        <v>144.9</v>
      </c>
      <c r="U800" s="6" t="str">
        <f>_xlfn.XLOOKUP(Tablo2[[#This Row],[Tenure]],$W$23:$W$26,$X$23:$X$26,"",-1)</f>
        <v>7-12 Months</v>
      </c>
      <c r="V800" s="1" t="str">
        <f>_xlfn.XLOOKUP(Tablo2[[#This Row],[CashbackAmount]],$W$31:$W$33,$X$31:$X$33,"",-1)</f>
        <v>Low</v>
      </c>
    </row>
    <row r="801" spans="1:22" x14ac:dyDescent="0.3">
      <c r="A801" s="5">
        <v>50800</v>
      </c>
      <c r="B801" s="1">
        <v>0</v>
      </c>
      <c r="C801" s="1">
        <v>8</v>
      </c>
      <c r="D801" s="1" t="s">
        <v>62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63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6">
        <v>135.06</v>
      </c>
      <c r="U801" s="6" t="str">
        <f>_xlfn.XLOOKUP(Tablo2[[#This Row],[Tenure]],$W$23:$W$26,$X$23:$X$26,"",-1)</f>
        <v>7-12 Months</v>
      </c>
      <c r="V801" s="1" t="str">
        <f>_xlfn.XLOOKUP(Tablo2[[#This Row],[CashbackAmount]],$W$31:$W$33,$X$31:$X$33,"",-1)</f>
        <v>Low</v>
      </c>
    </row>
    <row r="802" spans="1:22" x14ac:dyDescent="0.3">
      <c r="A802" s="5">
        <v>50801</v>
      </c>
      <c r="B802" s="1">
        <v>0</v>
      </c>
      <c r="C802" s="1">
        <v>15</v>
      </c>
      <c r="D802" s="1" t="s">
        <v>62</v>
      </c>
      <c r="E802" s="1">
        <v>1</v>
      </c>
      <c r="F802" s="1">
        <v>14</v>
      </c>
      <c r="G802" s="1" t="s">
        <v>61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63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6">
        <v>123.72</v>
      </c>
      <c r="U802" s="6" t="str">
        <f>_xlfn.XLOOKUP(Tablo2[[#This Row],[Tenure]],$W$23:$W$26,$X$23:$X$26,"",-1)</f>
        <v>13-24 Months</v>
      </c>
      <c r="V802" s="1" t="str">
        <f>_xlfn.XLOOKUP(Tablo2[[#This Row],[CashbackAmount]],$W$31:$W$33,$X$31:$X$33,"",-1)</f>
        <v>Low</v>
      </c>
    </row>
    <row r="803" spans="1:22" x14ac:dyDescent="0.3">
      <c r="A803" s="5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6">
        <v>202.31</v>
      </c>
      <c r="U803" s="6" t="str">
        <f>_xlfn.XLOOKUP(Tablo2[[#This Row],[Tenure]],$W$23:$W$26,$X$23:$X$26,"",-1)</f>
        <v>13-24 Months</v>
      </c>
      <c r="V803" s="1" t="str">
        <f>_xlfn.XLOOKUP(Tablo2[[#This Row],[CashbackAmount]],$W$31:$W$33,$X$31:$X$33,"",-1)</f>
        <v>Medium</v>
      </c>
    </row>
    <row r="804" spans="1:22" x14ac:dyDescent="0.3">
      <c r="A804" s="5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6">
        <v>154.1</v>
      </c>
      <c r="U804" s="6" t="str">
        <f>_xlfn.XLOOKUP(Tablo2[[#This Row],[Tenure]],$W$23:$W$26,$X$23:$X$26,"",-1)</f>
        <v>7-12 Months</v>
      </c>
      <c r="V804" s="1" t="str">
        <f>_xlfn.XLOOKUP(Tablo2[[#This Row],[CashbackAmount]],$W$31:$W$33,$X$31:$X$33,"",-1)</f>
        <v>Medium</v>
      </c>
    </row>
    <row r="805" spans="1:22" x14ac:dyDescent="0.3">
      <c r="A805" s="5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63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6">
        <v>179.78</v>
      </c>
      <c r="U805" s="6" t="str">
        <f>_xlfn.XLOOKUP(Tablo2[[#This Row],[Tenure]],$W$23:$W$26,$X$23:$X$26,"",-1)</f>
        <v>7-12 Months</v>
      </c>
      <c r="V805" s="1" t="str">
        <f>_xlfn.XLOOKUP(Tablo2[[#This Row],[CashbackAmount]],$W$31:$W$33,$X$31:$X$33,"",-1)</f>
        <v>Medium</v>
      </c>
    </row>
    <row r="806" spans="1:22" x14ac:dyDescent="0.3">
      <c r="A806" s="5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63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6">
        <v>138.66999999999999</v>
      </c>
      <c r="U806" s="6" t="str">
        <f>_xlfn.XLOOKUP(Tablo2[[#This Row],[Tenure]],$W$23:$W$26,$X$23:$X$26,"",-1)</f>
        <v>0-6 Months</v>
      </c>
      <c r="V806" s="1" t="str">
        <f>_xlfn.XLOOKUP(Tablo2[[#This Row],[CashbackAmount]],$W$31:$W$33,$X$31:$X$33,"",-1)</f>
        <v>Low</v>
      </c>
    </row>
    <row r="807" spans="1:22" x14ac:dyDescent="0.3">
      <c r="A807" s="5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61</v>
      </c>
      <c r="H807" s="1" t="s">
        <v>2</v>
      </c>
      <c r="I807" s="1">
        <v>3</v>
      </c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6">
        <v>128.38</v>
      </c>
      <c r="U807" s="6" t="str">
        <f>_xlfn.XLOOKUP(Tablo2[[#This Row],[Tenure]],$W$23:$W$26,$X$23:$X$26,"",-1)</f>
        <v>13-24 Months</v>
      </c>
      <c r="V807" s="1" t="str">
        <f>_xlfn.XLOOKUP(Tablo2[[#This Row],[CashbackAmount]],$W$31:$W$33,$X$31:$X$33,"",-1)</f>
        <v>Low</v>
      </c>
    </row>
    <row r="808" spans="1:22" x14ac:dyDescent="0.3">
      <c r="A808" s="5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6">
        <v>146.94999999999999</v>
      </c>
      <c r="U808" s="6" t="str">
        <f>_xlfn.XLOOKUP(Tablo2[[#This Row],[Tenure]],$W$23:$W$26,$X$23:$X$26,"",-1)</f>
        <v>0-6 Months</v>
      </c>
      <c r="V808" s="1" t="str">
        <f>_xlfn.XLOOKUP(Tablo2[[#This Row],[CashbackAmount]],$W$31:$W$33,$X$31:$X$33,"",-1)</f>
        <v>Low</v>
      </c>
    </row>
    <row r="809" spans="1:22" x14ac:dyDescent="0.3">
      <c r="A809" s="5">
        <v>50808</v>
      </c>
      <c r="B809" s="1">
        <v>1</v>
      </c>
      <c r="C809" s="1">
        <v>0</v>
      </c>
      <c r="D809" s="1" t="s">
        <v>62</v>
      </c>
      <c r="E809" s="1">
        <v>1</v>
      </c>
      <c r="F809" s="1">
        <v>13</v>
      </c>
      <c r="G809" s="1" t="s">
        <v>60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6">
        <v>133.38999999999999</v>
      </c>
      <c r="U809" s="6" t="str">
        <f>_xlfn.XLOOKUP(Tablo2[[#This Row],[Tenure]],$W$23:$W$26,$X$23:$X$26,"",-1)</f>
        <v>0-6 Months</v>
      </c>
      <c r="V809" s="1" t="str">
        <f>_xlfn.XLOOKUP(Tablo2[[#This Row],[CashbackAmount]],$W$31:$W$33,$X$31:$X$33,"",-1)</f>
        <v>Low</v>
      </c>
    </row>
    <row r="810" spans="1:22" x14ac:dyDescent="0.3">
      <c r="A810" s="5">
        <v>50809</v>
      </c>
      <c r="B810" s="1">
        <v>0</v>
      </c>
      <c r="C810" s="1">
        <v>9</v>
      </c>
      <c r="D810" s="1" t="s">
        <v>62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6">
        <v>120.80000000000001</v>
      </c>
      <c r="U810" s="6" t="str">
        <f>_xlfn.XLOOKUP(Tablo2[[#This Row],[Tenure]],$W$23:$W$26,$X$23:$X$26,"",-1)</f>
        <v>7-12 Months</v>
      </c>
      <c r="V810" s="1" t="str">
        <f>_xlfn.XLOOKUP(Tablo2[[#This Row],[CashbackAmount]],$W$31:$W$33,$X$31:$X$33,"",-1)</f>
        <v>Low</v>
      </c>
    </row>
    <row r="811" spans="1:22" x14ac:dyDescent="0.3">
      <c r="A811" s="5">
        <v>50810</v>
      </c>
      <c r="B811" s="1">
        <v>0</v>
      </c>
      <c r="C811" s="1">
        <v>9</v>
      </c>
      <c r="D811" s="1" t="s">
        <v>62</v>
      </c>
      <c r="E811" s="1">
        <v>1</v>
      </c>
      <c r="F811" s="1">
        <v>6</v>
      </c>
      <c r="G811" s="1" t="s">
        <v>61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6">
        <v>120.96000000000001</v>
      </c>
      <c r="U811" s="6" t="str">
        <f>_xlfn.XLOOKUP(Tablo2[[#This Row],[Tenure]],$W$23:$W$26,$X$23:$X$26,"",-1)</f>
        <v>7-12 Months</v>
      </c>
      <c r="V811" s="1" t="str">
        <f>_xlfn.XLOOKUP(Tablo2[[#This Row],[CashbackAmount]],$W$31:$W$33,$X$31:$X$33,"",-1)</f>
        <v>Low</v>
      </c>
    </row>
    <row r="812" spans="1:22" x14ac:dyDescent="0.3">
      <c r="A812" s="5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63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6">
        <v>162.09</v>
      </c>
      <c r="U812" s="6" t="str">
        <f>_xlfn.XLOOKUP(Tablo2[[#This Row],[Tenure]],$W$23:$W$26,$X$23:$X$26,"",-1)</f>
        <v>0-6 Months</v>
      </c>
      <c r="V812" s="1" t="str">
        <f>_xlfn.XLOOKUP(Tablo2[[#This Row],[CashbackAmount]],$W$31:$W$33,$X$31:$X$33,"",-1)</f>
        <v>Medium</v>
      </c>
    </row>
    <row r="813" spans="1:22" x14ac:dyDescent="0.3">
      <c r="A813" s="5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>
        <v>1</v>
      </c>
      <c r="R813" s="1">
        <v>1</v>
      </c>
      <c r="S813" s="1">
        <v>0</v>
      </c>
      <c r="T813" s="6">
        <v>280.61</v>
      </c>
      <c r="U813" s="6" t="str">
        <f>_xlfn.XLOOKUP(Tablo2[[#This Row],[Tenure]],$W$23:$W$26,$X$23:$X$26,"",-1)</f>
        <v>13-24 Months</v>
      </c>
      <c r="V813" s="1" t="str">
        <f>_xlfn.XLOOKUP(Tablo2[[#This Row],[CashbackAmount]],$W$31:$W$33,$X$31:$X$33,"",-1)</f>
        <v>High</v>
      </c>
    </row>
    <row r="814" spans="1:22" x14ac:dyDescent="0.3">
      <c r="A814" s="5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>
        <v>1</v>
      </c>
      <c r="R814" s="1">
        <v>15</v>
      </c>
      <c r="S814" s="1">
        <v>2</v>
      </c>
      <c r="T814" s="6">
        <v>271.23</v>
      </c>
      <c r="U814" s="6" t="str">
        <f>_xlfn.XLOOKUP(Tablo2[[#This Row],[Tenure]],$W$23:$W$26,$X$23:$X$26,"",-1)</f>
        <v>7-12 Months</v>
      </c>
      <c r="V814" s="1" t="str">
        <f>_xlfn.XLOOKUP(Tablo2[[#This Row],[CashbackAmount]],$W$31:$W$33,$X$31:$X$33,"",-1)</f>
        <v>High</v>
      </c>
    </row>
    <row r="815" spans="1:22" x14ac:dyDescent="0.3">
      <c r="A815" s="5">
        <v>50814</v>
      </c>
      <c r="B815" s="1">
        <v>0</v>
      </c>
      <c r="C815" s="1">
        <v>30</v>
      </c>
      <c r="D815" s="1" t="s">
        <v>62</v>
      </c>
      <c r="E815" s="1">
        <v>1</v>
      </c>
      <c r="F815" s="1">
        <v>14</v>
      </c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6">
        <v>123.72</v>
      </c>
      <c r="U815" s="6" t="str">
        <f>_xlfn.XLOOKUP(Tablo2[[#This Row],[Tenure]],$W$23:$W$26,$X$23:$X$26,"",-1)</f>
        <v>24+ Months</v>
      </c>
      <c r="V815" s="1" t="str">
        <f>_xlfn.XLOOKUP(Tablo2[[#This Row],[CashbackAmount]],$W$31:$W$33,$X$31:$X$33,"",-1)</f>
        <v>Low</v>
      </c>
    </row>
    <row r="816" spans="1:22" x14ac:dyDescent="0.3">
      <c r="A816" s="5">
        <v>50815</v>
      </c>
      <c r="B816" s="1">
        <v>1</v>
      </c>
      <c r="C816" s="1">
        <v>0</v>
      </c>
      <c r="D816" s="1" t="s">
        <v>62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63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6">
        <v>148.83000000000001</v>
      </c>
      <c r="U816" s="6" t="str">
        <f>_xlfn.XLOOKUP(Tablo2[[#This Row],[Tenure]],$W$23:$W$26,$X$23:$X$26,"",-1)</f>
        <v>0-6 Months</v>
      </c>
      <c r="V816" s="1" t="str">
        <f>_xlfn.XLOOKUP(Tablo2[[#This Row],[CashbackAmount]],$W$31:$W$33,$X$31:$X$33,"",-1)</f>
        <v>Low</v>
      </c>
    </row>
    <row r="817" spans="1:22" x14ac:dyDescent="0.3">
      <c r="A817" s="5">
        <v>50816</v>
      </c>
      <c r="B817" s="1">
        <v>1</v>
      </c>
      <c r="C817" s="1">
        <v>2</v>
      </c>
      <c r="D817" s="1" t="s">
        <v>62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6">
        <v>139.04</v>
      </c>
      <c r="U817" s="6" t="str">
        <f>_xlfn.XLOOKUP(Tablo2[[#This Row],[Tenure]],$W$23:$W$26,$X$23:$X$26,"",-1)</f>
        <v>0-6 Months</v>
      </c>
      <c r="V817" s="1" t="str">
        <f>_xlfn.XLOOKUP(Tablo2[[#This Row],[CashbackAmount]],$W$31:$W$33,$X$31:$X$33,"",-1)</f>
        <v>Low</v>
      </c>
    </row>
    <row r="818" spans="1:22" x14ac:dyDescent="0.3">
      <c r="A818" s="5">
        <v>50817</v>
      </c>
      <c r="B818" s="1">
        <v>0</v>
      </c>
      <c r="C818" s="1">
        <v>3</v>
      </c>
      <c r="D818" s="1" t="s">
        <v>62</v>
      </c>
      <c r="E818" s="1">
        <v>1</v>
      </c>
      <c r="F818" s="1">
        <v>12</v>
      </c>
      <c r="G818" s="1" t="s">
        <v>60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63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6">
        <v>146.27000000000001</v>
      </c>
      <c r="U818" s="6" t="str">
        <f>_xlfn.XLOOKUP(Tablo2[[#This Row],[Tenure]],$W$23:$W$26,$X$23:$X$26,"",-1)</f>
        <v>0-6 Months</v>
      </c>
      <c r="V818" s="1" t="str">
        <f>_xlfn.XLOOKUP(Tablo2[[#This Row],[CashbackAmount]],$W$31:$W$33,$X$31:$X$33,"",-1)</f>
        <v>Low</v>
      </c>
    </row>
    <row r="819" spans="1:22" x14ac:dyDescent="0.3">
      <c r="A819" s="5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60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63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6">
        <v>170.94</v>
      </c>
      <c r="U819" s="6" t="str">
        <f>_xlfn.XLOOKUP(Tablo2[[#This Row],[Tenure]],$W$23:$W$26,$X$23:$X$26,"",-1)</f>
        <v>7-12 Months</v>
      </c>
      <c r="V819" s="1" t="str">
        <f>_xlfn.XLOOKUP(Tablo2[[#This Row],[CashbackAmount]],$W$31:$W$33,$X$31:$X$33,"",-1)</f>
        <v>Medium</v>
      </c>
    </row>
    <row r="820" spans="1:22" x14ac:dyDescent="0.3">
      <c r="A820" s="5">
        <v>50819</v>
      </c>
      <c r="B820" s="1">
        <v>0</v>
      </c>
      <c r="C820" s="1">
        <v>19</v>
      </c>
      <c r="D820" s="1" t="s">
        <v>62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6">
        <v>134.22999999999999</v>
      </c>
      <c r="U820" s="6" t="str">
        <f>_xlfn.XLOOKUP(Tablo2[[#This Row],[Tenure]],$W$23:$W$26,$X$23:$X$26,"",-1)</f>
        <v>13-24 Months</v>
      </c>
      <c r="V820" s="1" t="str">
        <f>_xlfn.XLOOKUP(Tablo2[[#This Row],[CashbackAmount]],$W$31:$W$33,$X$31:$X$33,"",-1)</f>
        <v>Low</v>
      </c>
    </row>
    <row r="821" spans="1:22" x14ac:dyDescent="0.3">
      <c r="A821" s="5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63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6">
        <v>166.74</v>
      </c>
      <c r="U821" s="6" t="str">
        <f>_xlfn.XLOOKUP(Tablo2[[#This Row],[Tenure]],$W$23:$W$26,$X$23:$X$26,"",-1)</f>
        <v>0-6 Months</v>
      </c>
      <c r="V821" s="1" t="str">
        <f>_xlfn.XLOOKUP(Tablo2[[#This Row],[CashbackAmount]],$W$31:$W$33,$X$31:$X$33,"",-1)</f>
        <v>Medium</v>
      </c>
    </row>
    <row r="822" spans="1:22" x14ac:dyDescent="0.3">
      <c r="A822" s="5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63</v>
      </c>
      <c r="N822" s="1">
        <v>5</v>
      </c>
      <c r="O822" s="1">
        <v>1</v>
      </c>
      <c r="P822" s="1">
        <v>11</v>
      </c>
      <c r="Q822" s="1">
        <v>1</v>
      </c>
      <c r="R822" s="1">
        <v>1</v>
      </c>
      <c r="S822" s="1">
        <v>2</v>
      </c>
      <c r="T822" s="6">
        <v>268.8</v>
      </c>
      <c r="U822" s="6" t="str">
        <f>_xlfn.XLOOKUP(Tablo2[[#This Row],[Tenure]],$W$23:$W$26,$X$23:$X$26,"",-1)</f>
        <v>13-24 Months</v>
      </c>
      <c r="V822" s="1" t="str">
        <f>_xlfn.XLOOKUP(Tablo2[[#This Row],[CashbackAmount]],$W$31:$W$33,$X$31:$X$33,"",-1)</f>
        <v>High</v>
      </c>
    </row>
    <row r="823" spans="1:22" x14ac:dyDescent="0.3">
      <c r="A823" s="5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6">
        <v>190.94</v>
      </c>
      <c r="U823" s="6" t="str">
        <f>_xlfn.XLOOKUP(Tablo2[[#This Row],[Tenure]],$W$23:$W$26,$X$23:$X$26,"",-1)</f>
        <v>0-6 Months</v>
      </c>
      <c r="V823" s="1" t="str">
        <f>_xlfn.XLOOKUP(Tablo2[[#This Row],[CashbackAmount]],$W$31:$W$33,$X$31:$X$33,"",-1)</f>
        <v>Medium</v>
      </c>
    </row>
    <row r="824" spans="1:22" x14ac:dyDescent="0.3">
      <c r="A824" s="5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6">
        <v>184.46</v>
      </c>
      <c r="U824" s="6" t="str">
        <f>_xlfn.XLOOKUP(Tablo2[[#This Row],[Tenure]],$W$23:$W$26,$X$23:$X$26,"",-1)</f>
        <v>13-24 Months</v>
      </c>
      <c r="V824" s="1" t="str">
        <f>_xlfn.XLOOKUP(Tablo2[[#This Row],[CashbackAmount]],$W$31:$W$33,$X$31:$X$33,"",-1)</f>
        <v>Medium</v>
      </c>
    </row>
    <row r="825" spans="1:22" x14ac:dyDescent="0.3">
      <c r="A825" s="5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63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>
        <v>3</v>
      </c>
      <c r="T825" s="6">
        <v>219.16000000000003</v>
      </c>
      <c r="U825" s="6" t="str">
        <f>_xlfn.XLOOKUP(Tablo2[[#This Row],[Tenure]],$W$23:$W$26,$X$23:$X$26,"",-1)</f>
        <v>0-6 Months</v>
      </c>
      <c r="V825" s="1" t="str">
        <f>_xlfn.XLOOKUP(Tablo2[[#This Row],[CashbackAmount]],$W$31:$W$33,$X$31:$X$33,"",-1)</f>
        <v>Medium</v>
      </c>
    </row>
    <row r="826" spans="1:22" x14ac:dyDescent="0.3">
      <c r="A826" s="5">
        <v>50825</v>
      </c>
      <c r="B826" s="1">
        <v>0</v>
      </c>
      <c r="C826" s="1">
        <v>12</v>
      </c>
      <c r="D826" s="1" t="s">
        <v>62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6">
        <v>145.34</v>
      </c>
      <c r="U826" s="6" t="str">
        <f>_xlfn.XLOOKUP(Tablo2[[#This Row],[Tenure]],$W$23:$W$26,$X$23:$X$26,"",-1)</f>
        <v>7-12 Months</v>
      </c>
      <c r="V826" s="1" t="str">
        <f>_xlfn.XLOOKUP(Tablo2[[#This Row],[CashbackAmount]],$W$31:$W$33,$X$31:$X$33,"",-1)</f>
        <v>Low</v>
      </c>
    </row>
    <row r="827" spans="1:22" x14ac:dyDescent="0.3">
      <c r="A827" s="5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6">
        <v>198.52</v>
      </c>
      <c r="U827" s="6" t="str">
        <f>_xlfn.XLOOKUP(Tablo2[[#This Row],[Tenure]],$W$23:$W$26,$X$23:$X$26,"",-1)</f>
        <v>0-6 Months</v>
      </c>
      <c r="V827" s="1" t="str">
        <f>_xlfn.XLOOKUP(Tablo2[[#This Row],[CashbackAmount]],$W$31:$W$33,$X$31:$X$33,"",-1)</f>
        <v>Medium</v>
      </c>
    </row>
    <row r="828" spans="1:22" x14ac:dyDescent="0.3">
      <c r="A828" s="5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6">
        <v>161.51</v>
      </c>
      <c r="U828" s="6" t="str">
        <f>_xlfn.XLOOKUP(Tablo2[[#This Row],[Tenure]],$W$23:$W$26,$X$23:$X$26,"",-1)</f>
        <v>13-24 Months</v>
      </c>
      <c r="V828" s="1" t="str">
        <f>_xlfn.XLOOKUP(Tablo2[[#This Row],[CashbackAmount]],$W$31:$W$33,$X$31:$X$33,"",-1)</f>
        <v>Medium</v>
      </c>
    </row>
    <row r="829" spans="1:22" x14ac:dyDescent="0.3">
      <c r="A829" s="5">
        <v>50828</v>
      </c>
      <c r="B829" s="1">
        <v>1</v>
      </c>
      <c r="C829" s="1">
        <v>9</v>
      </c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6">
        <v>123.02000000000001</v>
      </c>
      <c r="U829" s="6" t="str">
        <f>_xlfn.XLOOKUP(Tablo2[[#This Row],[Tenure]],$W$23:$W$26,$X$23:$X$26,"",-1)</f>
        <v>7-12 Months</v>
      </c>
      <c r="V829" s="1" t="str">
        <f>_xlfn.XLOOKUP(Tablo2[[#This Row],[CashbackAmount]],$W$31:$W$33,$X$31:$X$33,"",-1)</f>
        <v>Low</v>
      </c>
    </row>
    <row r="830" spans="1:22" x14ac:dyDescent="0.3">
      <c r="A830" s="5">
        <v>50829</v>
      </c>
      <c r="B830" s="1">
        <v>1</v>
      </c>
      <c r="C830" s="1">
        <v>7</v>
      </c>
      <c r="D830" s="1" t="s">
        <v>62</v>
      </c>
      <c r="E830" s="1">
        <v>1</v>
      </c>
      <c r="F830" s="1">
        <v>14</v>
      </c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63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6">
        <v>123.62</v>
      </c>
      <c r="U830" s="6" t="str">
        <f>_xlfn.XLOOKUP(Tablo2[[#This Row],[Tenure]],$W$23:$W$26,$X$23:$X$26,"",-1)</f>
        <v>7-12 Months</v>
      </c>
      <c r="V830" s="1" t="str">
        <f>_xlfn.XLOOKUP(Tablo2[[#This Row],[CashbackAmount]],$W$31:$W$33,$X$31:$X$33,"",-1)</f>
        <v>Low</v>
      </c>
    </row>
    <row r="831" spans="1:22" x14ac:dyDescent="0.3">
      <c r="A831" s="5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63</v>
      </c>
      <c r="N831" s="1">
        <v>1</v>
      </c>
      <c r="O831" s="1">
        <v>1</v>
      </c>
      <c r="P831" s="1">
        <v>13</v>
      </c>
      <c r="Q831" s="1">
        <v>1</v>
      </c>
      <c r="R831" s="1">
        <v>2</v>
      </c>
      <c r="S831" s="1">
        <v>10</v>
      </c>
      <c r="T831" s="6">
        <v>278.61</v>
      </c>
      <c r="U831" s="6" t="str">
        <f>_xlfn.XLOOKUP(Tablo2[[#This Row],[Tenure]],$W$23:$W$26,$X$23:$X$26,"",-1)</f>
        <v>13-24 Months</v>
      </c>
      <c r="V831" s="1" t="str">
        <f>_xlfn.XLOOKUP(Tablo2[[#This Row],[CashbackAmount]],$W$31:$W$33,$X$31:$X$33,"",-1)</f>
        <v>High</v>
      </c>
    </row>
    <row r="832" spans="1:22" x14ac:dyDescent="0.3">
      <c r="A832" s="5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63</v>
      </c>
      <c r="N832" s="1">
        <v>5</v>
      </c>
      <c r="O832" s="1">
        <v>0</v>
      </c>
      <c r="P832" s="1">
        <v>14</v>
      </c>
      <c r="Q832" s="1">
        <v>1</v>
      </c>
      <c r="R832" s="1">
        <v>9</v>
      </c>
      <c r="S832" s="1">
        <v>11</v>
      </c>
      <c r="T832" s="6">
        <v>291.87</v>
      </c>
      <c r="U832" s="6" t="str">
        <f>_xlfn.XLOOKUP(Tablo2[[#This Row],[Tenure]],$W$23:$W$26,$X$23:$X$26,"",-1)</f>
        <v>24+ Months</v>
      </c>
      <c r="V832" s="1" t="str">
        <f>_xlfn.XLOOKUP(Tablo2[[#This Row],[CashbackAmount]],$W$31:$W$33,$X$31:$X$33,"",-1)</f>
        <v>High</v>
      </c>
    </row>
    <row r="833" spans="1:22" x14ac:dyDescent="0.3">
      <c r="A833" s="5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>
        <v>15</v>
      </c>
      <c r="Q833" s="1">
        <v>1</v>
      </c>
      <c r="R833" s="1">
        <v>7</v>
      </c>
      <c r="S833" s="1">
        <v>7</v>
      </c>
      <c r="T833" s="6">
        <v>297.17</v>
      </c>
      <c r="U833" s="6" t="str">
        <f>_xlfn.XLOOKUP(Tablo2[[#This Row],[Tenure]],$W$23:$W$26,$X$23:$X$26,"",-1)</f>
        <v>24+ Months</v>
      </c>
      <c r="V833" s="1" t="str">
        <f>_xlfn.XLOOKUP(Tablo2[[#This Row],[CashbackAmount]],$W$31:$W$33,$X$31:$X$33,"",-1)</f>
        <v>High</v>
      </c>
    </row>
    <row r="834" spans="1:22" x14ac:dyDescent="0.3">
      <c r="A834" s="5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6">
        <v>135.44</v>
      </c>
      <c r="U834" s="6" t="str">
        <f>_xlfn.XLOOKUP(Tablo2[[#This Row],[Tenure]],$W$23:$W$26,$X$23:$X$26,"",-1)</f>
        <v>13-24 Months</v>
      </c>
      <c r="V834" s="1" t="str">
        <f>_xlfn.XLOOKUP(Tablo2[[#This Row],[CashbackAmount]],$W$31:$W$33,$X$31:$X$33,"",-1)</f>
        <v>Low</v>
      </c>
    </row>
    <row r="835" spans="1:22" x14ac:dyDescent="0.3">
      <c r="A835" s="5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6">
        <v>185</v>
      </c>
      <c r="U835" s="6" t="str">
        <f>_xlfn.XLOOKUP(Tablo2[[#This Row],[Tenure]],$W$23:$W$26,$X$23:$X$26,"",-1)</f>
        <v>7-12 Months</v>
      </c>
      <c r="V835" s="1" t="str">
        <f>_xlfn.XLOOKUP(Tablo2[[#This Row],[CashbackAmount]],$W$31:$W$33,$X$31:$X$33,"",-1)</f>
        <v>Medium</v>
      </c>
    </row>
    <row r="836" spans="1:22" x14ac:dyDescent="0.3">
      <c r="A836" s="5">
        <v>50835</v>
      </c>
      <c r="B836" s="1">
        <v>0</v>
      </c>
      <c r="C836" s="1">
        <v>13</v>
      </c>
      <c r="D836" s="1" t="s">
        <v>62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6">
        <v>146.61000000000001</v>
      </c>
      <c r="U836" s="6" t="str">
        <f>_xlfn.XLOOKUP(Tablo2[[#This Row],[Tenure]],$W$23:$W$26,$X$23:$X$26,"",-1)</f>
        <v>13-24 Months</v>
      </c>
      <c r="V836" s="1" t="str">
        <f>_xlfn.XLOOKUP(Tablo2[[#This Row],[CashbackAmount]],$W$31:$W$33,$X$31:$X$33,"",-1)</f>
        <v>Low</v>
      </c>
    </row>
    <row r="837" spans="1:22" x14ac:dyDescent="0.3">
      <c r="A837" s="5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6">
        <v>141.03</v>
      </c>
      <c r="U837" s="6" t="str">
        <f>_xlfn.XLOOKUP(Tablo2[[#This Row],[Tenure]],$W$23:$W$26,$X$23:$X$26,"",-1)</f>
        <v>13-24 Months</v>
      </c>
      <c r="V837" s="1" t="str">
        <f>_xlfn.XLOOKUP(Tablo2[[#This Row],[CashbackAmount]],$W$31:$W$33,$X$31:$X$33,"",-1)</f>
        <v>Low</v>
      </c>
    </row>
    <row r="838" spans="1:22" x14ac:dyDescent="0.3">
      <c r="A838" s="5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6">
        <v>142.49</v>
      </c>
      <c r="U838" s="6" t="str">
        <f>_xlfn.XLOOKUP(Tablo2[[#This Row],[Tenure]],$W$23:$W$26,$X$23:$X$26,"",-1)</f>
        <v>7-12 Months</v>
      </c>
      <c r="V838" s="1" t="str">
        <f>_xlfn.XLOOKUP(Tablo2[[#This Row],[CashbackAmount]],$W$31:$W$33,$X$31:$X$33,"",-1)</f>
        <v>Low</v>
      </c>
    </row>
    <row r="839" spans="1:22" x14ac:dyDescent="0.3">
      <c r="A839" s="5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>
        <v>2</v>
      </c>
      <c r="S839" s="1">
        <v>10</v>
      </c>
      <c r="T839" s="6">
        <v>240.26</v>
      </c>
      <c r="U839" s="6" t="str">
        <f>_xlfn.XLOOKUP(Tablo2[[#This Row],[Tenure]],$W$23:$W$26,$X$23:$X$26,"",-1)</f>
        <v>13-24 Months</v>
      </c>
      <c r="V839" s="1" t="str">
        <f>_xlfn.XLOOKUP(Tablo2[[#This Row],[CashbackAmount]],$W$31:$W$33,$X$31:$X$33,"",-1)</f>
        <v>Medium</v>
      </c>
    </row>
    <row r="840" spans="1:22" x14ac:dyDescent="0.3">
      <c r="A840" s="5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6">
        <v>168.93</v>
      </c>
      <c r="U840" s="6" t="str">
        <f>_xlfn.XLOOKUP(Tablo2[[#This Row],[Tenure]],$W$23:$W$26,$X$23:$X$26,"",-1)</f>
        <v>7-12 Months</v>
      </c>
      <c r="V840" s="1" t="str">
        <f>_xlfn.XLOOKUP(Tablo2[[#This Row],[CashbackAmount]],$W$31:$W$33,$X$31:$X$33,"",-1)</f>
        <v>Medium</v>
      </c>
    </row>
    <row r="841" spans="1:22" x14ac:dyDescent="0.3">
      <c r="A841" s="5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6">
        <v>161.25</v>
      </c>
      <c r="U841" s="6" t="str">
        <f>_xlfn.XLOOKUP(Tablo2[[#This Row],[Tenure]],$W$23:$W$26,$X$23:$X$26,"",-1)</f>
        <v>7-12 Months</v>
      </c>
      <c r="V841" s="1" t="str">
        <f>_xlfn.XLOOKUP(Tablo2[[#This Row],[CashbackAmount]],$W$31:$W$33,$X$31:$X$33,"",-1)</f>
        <v>Medium</v>
      </c>
    </row>
    <row r="842" spans="1:22" x14ac:dyDescent="0.3">
      <c r="A842" s="5">
        <v>50841</v>
      </c>
      <c r="B842" s="1">
        <v>0</v>
      </c>
      <c r="C842" s="1">
        <v>0</v>
      </c>
      <c r="D842" s="1" t="s">
        <v>62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63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6">
        <v>136.69</v>
      </c>
      <c r="U842" s="6" t="str">
        <f>_xlfn.XLOOKUP(Tablo2[[#This Row],[Tenure]],$W$23:$W$26,$X$23:$X$26,"",-1)</f>
        <v>0-6 Months</v>
      </c>
      <c r="V842" s="1" t="str">
        <f>_xlfn.XLOOKUP(Tablo2[[#This Row],[CashbackAmount]],$W$31:$W$33,$X$31:$X$33,"",-1)</f>
        <v>Low</v>
      </c>
    </row>
    <row r="843" spans="1:22" x14ac:dyDescent="0.3">
      <c r="A843" s="5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63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6">
        <v>200.08</v>
      </c>
      <c r="U843" s="6" t="str">
        <f>_xlfn.XLOOKUP(Tablo2[[#This Row],[Tenure]],$W$23:$W$26,$X$23:$X$26,"",-1)</f>
        <v>13-24 Months</v>
      </c>
      <c r="V843" s="1" t="str">
        <f>_xlfn.XLOOKUP(Tablo2[[#This Row],[CashbackAmount]],$W$31:$W$33,$X$31:$X$33,"",-1)</f>
        <v>Medium</v>
      </c>
    </row>
    <row r="844" spans="1:22" x14ac:dyDescent="0.3">
      <c r="A844" s="5">
        <v>50843</v>
      </c>
      <c r="B844" s="1">
        <v>0</v>
      </c>
      <c r="C844" s="1">
        <v>13</v>
      </c>
      <c r="D844" s="1" t="s">
        <v>62</v>
      </c>
      <c r="E844" s="1">
        <v>1</v>
      </c>
      <c r="F844" s="1">
        <v>14</v>
      </c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63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6">
        <v>123.87</v>
      </c>
      <c r="U844" s="6" t="str">
        <f>_xlfn.XLOOKUP(Tablo2[[#This Row],[Tenure]],$W$23:$W$26,$X$23:$X$26,"",-1)</f>
        <v>13-24 Months</v>
      </c>
      <c r="V844" s="1" t="str">
        <f>_xlfn.XLOOKUP(Tablo2[[#This Row],[CashbackAmount]],$W$31:$W$33,$X$31:$X$33,"",-1)</f>
        <v>Low</v>
      </c>
    </row>
    <row r="845" spans="1:22" x14ac:dyDescent="0.3">
      <c r="A845" s="5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63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6">
        <v>146.38999999999999</v>
      </c>
      <c r="U845" s="6" t="str">
        <f>_xlfn.XLOOKUP(Tablo2[[#This Row],[Tenure]],$W$23:$W$26,$X$23:$X$26,"",-1)</f>
        <v>7-12 Months</v>
      </c>
      <c r="V845" s="1" t="str">
        <f>_xlfn.XLOOKUP(Tablo2[[#This Row],[CashbackAmount]],$W$31:$W$33,$X$31:$X$33,"",-1)</f>
        <v>Low</v>
      </c>
    </row>
    <row r="846" spans="1:22" x14ac:dyDescent="0.3">
      <c r="A846" s="5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6">
        <v>178.98</v>
      </c>
      <c r="U846" s="6" t="str">
        <f>_xlfn.XLOOKUP(Tablo2[[#This Row],[Tenure]],$W$23:$W$26,$X$23:$X$26,"",-1)</f>
        <v>13-24 Months</v>
      </c>
      <c r="V846" s="1" t="str">
        <f>_xlfn.XLOOKUP(Tablo2[[#This Row],[CashbackAmount]],$W$31:$W$33,$X$31:$X$33,"",-1)</f>
        <v>Medium</v>
      </c>
    </row>
    <row r="847" spans="1:22" x14ac:dyDescent="0.3">
      <c r="A847" s="5">
        <v>50846</v>
      </c>
      <c r="B847" s="1">
        <v>0</v>
      </c>
      <c r="C847" s="1">
        <v>0</v>
      </c>
      <c r="D847" s="1" t="s">
        <v>62</v>
      </c>
      <c r="E847" s="1">
        <v>3</v>
      </c>
      <c r="F847" s="1">
        <v>14</v>
      </c>
      <c r="G847" s="1" t="s">
        <v>61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63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6">
        <v>125.34</v>
      </c>
      <c r="U847" s="6" t="str">
        <f>_xlfn.XLOOKUP(Tablo2[[#This Row],[Tenure]],$W$23:$W$26,$X$23:$X$26,"",-1)</f>
        <v>0-6 Months</v>
      </c>
      <c r="V847" s="1" t="str">
        <f>_xlfn.XLOOKUP(Tablo2[[#This Row],[CashbackAmount]],$W$31:$W$33,$X$31:$X$33,"",-1)</f>
        <v>Low</v>
      </c>
    </row>
    <row r="848" spans="1:22" x14ac:dyDescent="0.3">
      <c r="A848" s="5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>
        <v>3</v>
      </c>
      <c r="T848" s="6">
        <v>231.42000000000002</v>
      </c>
      <c r="U848" s="6" t="str">
        <f>_xlfn.XLOOKUP(Tablo2[[#This Row],[Tenure]],$W$23:$W$26,$X$23:$X$26,"",-1)</f>
        <v>13-24 Months</v>
      </c>
      <c r="V848" s="1" t="str">
        <f>_xlfn.XLOOKUP(Tablo2[[#This Row],[CashbackAmount]],$W$31:$W$33,$X$31:$X$33,"",-1)</f>
        <v>Medium</v>
      </c>
    </row>
    <row r="849" spans="1:22" x14ac:dyDescent="0.3">
      <c r="A849" s="5">
        <v>50848</v>
      </c>
      <c r="B849" s="1">
        <v>0</v>
      </c>
      <c r="C849" s="1">
        <v>9</v>
      </c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6">
        <v>116.11000000000001</v>
      </c>
      <c r="U849" s="6" t="str">
        <f>_xlfn.XLOOKUP(Tablo2[[#This Row],[Tenure]],$W$23:$W$26,$X$23:$X$26,"",-1)</f>
        <v>7-12 Months</v>
      </c>
      <c r="V849" s="1" t="str">
        <f>_xlfn.XLOOKUP(Tablo2[[#This Row],[CashbackAmount]],$W$31:$W$33,$X$31:$X$33,"",-1)</f>
        <v>Low</v>
      </c>
    </row>
    <row r="850" spans="1:22" x14ac:dyDescent="0.3">
      <c r="A850" s="5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63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6">
        <v>153.63</v>
      </c>
      <c r="U850" s="6" t="str">
        <f>_xlfn.XLOOKUP(Tablo2[[#This Row],[Tenure]],$W$23:$W$26,$X$23:$X$26,"",-1)</f>
        <v>7-12 Months</v>
      </c>
      <c r="V850" s="1" t="str">
        <f>_xlfn.XLOOKUP(Tablo2[[#This Row],[CashbackAmount]],$W$31:$W$33,$X$31:$X$33,"",-1)</f>
        <v>Medium</v>
      </c>
    </row>
    <row r="851" spans="1:22" x14ac:dyDescent="0.3">
      <c r="A851" s="5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6">
        <v>150.71</v>
      </c>
      <c r="U851" s="6" t="str">
        <f>_xlfn.XLOOKUP(Tablo2[[#This Row],[Tenure]],$W$23:$W$26,$X$23:$X$26,"",-1)</f>
        <v>0-6 Months</v>
      </c>
      <c r="V851" s="1" t="str">
        <f>_xlfn.XLOOKUP(Tablo2[[#This Row],[CashbackAmount]],$W$31:$W$33,$X$31:$X$33,"",-1)</f>
        <v>Medium</v>
      </c>
    </row>
    <row r="852" spans="1:22" x14ac:dyDescent="0.3">
      <c r="A852" s="5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>
        <v>2</v>
      </c>
      <c r="S852" s="1">
        <v>8</v>
      </c>
      <c r="T852" s="6">
        <v>236.95</v>
      </c>
      <c r="U852" s="6" t="str">
        <f>_xlfn.XLOOKUP(Tablo2[[#This Row],[Tenure]],$W$23:$W$26,$X$23:$X$26,"",-1)</f>
        <v>13-24 Months</v>
      </c>
      <c r="V852" s="1" t="str">
        <f>_xlfn.XLOOKUP(Tablo2[[#This Row],[CashbackAmount]],$W$31:$W$33,$X$31:$X$33,"",-1)</f>
        <v>Medium</v>
      </c>
    </row>
    <row r="853" spans="1:22" x14ac:dyDescent="0.3">
      <c r="A853" s="5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63</v>
      </c>
      <c r="N853" s="1">
        <v>5</v>
      </c>
      <c r="O853" s="1">
        <v>1</v>
      </c>
      <c r="P853" s="1">
        <v>12</v>
      </c>
      <c r="Q853" s="1">
        <v>11</v>
      </c>
      <c r="R853" s="1">
        <v>2</v>
      </c>
      <c r="S853" s="1">
        <v>9</v>
      </c>
      <c r="T853" s="6">
        <v>234.01999999999998</v>
      </c>
      <c r="U853" s="6" t="str">
        <f>_xlfn.XLOOKUP(Tablo2[[#This Row],[Tenure]],$W$23:$W$26,$X$23:$X$26,"",-1)</f>
        <v>24+ Months</v>
      </c>
      <c r="V853" s="1" t="str">
        <f>_xlfn.XLOOKUP(Tablo2[[#This Row],[CashbackAmount]],$W$31:$W$33,$X$31:$X$33,"",-1)</f>
        <v>Medium</v>
      </c>
    </row>
    <row r="854" spans="1:22" x14ac:dyDescent="0.3">
      <c r="A854" s="5">
        <v>50853</v>
      </c>
      <c r="B854" s="1">
        <v>0</v>
      </c>
      <c r="C854" s="1">
        <v>9</v>
      </c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6">
        <v>120.28999999999999</v>
      </c>
      <c r="U854" s="6" t="str">
        <f>_xlfn.XLOOKUP(Tablo2[[#This Row],[Tenure]],$W$23:$W$26,$X$23:$X$26,"",-1)</f>
        <v>7-12 Months</v>
      </c>
      <c r="V854" s="1" t="str">
        <f>_xlfn.XLOOKUP(Tablo2[[#This Row],[CashbackAmount]],$W$31:$W$33,$X$31:$X$33,"",-1)</f>
        <v>Low</v>
      </c>
    </row>
    <row r="855" spans="1:22" x14ac:dyDescent="0.3">
      <c r="A855" s="5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6">
        <v>163.77000000000001</v>
      </c>
      <c r="U855" s="6" t="str">
        <f>_xlfn.XLOOKUP(Tablo2[[#This Row],[Tenure]],$W$23:$W$26,$X$23:$X$26,"",-1)</f>
        <v>13-24 Months</v>
      </c>
      <c r="V855" s="1" t="str">
        <f>_xlfn.XLOOKUP(Tablo2[[#This Row],[CashbackAmount]],$W$31:$W$33,$X$31:$X$33,"",-1)</f>
        <v>Medium</v>
      </c>
    </row>
    <row r="856" spans="1:22" x14ac:dyDescent="0.3">
      <c r="A856" s="5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63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6">
        <v>154.29</v>
      </c>
      <c r="U856" s="6" t="str">
        <f>_xlfn.XLOOKUP(Tablo2[[#This Row],[Tenure]],$W$23:$W$26,$X$23:$X$26,"",-1)</f>
        <v>7-12 Months</v>
      </c>
      <c r="V856" s="1" t="str">
        <f>_xlfn.XLOOKUP(Tablo2[[#This Row],[CashbackAmount]],$W$31:$W$33,$X$31:$X$33,"",-1)</f>
        <v>Medium</v>
      </c>
    </row>
    <row r="857" spans="1:22" x14ac:dyDescent="0.3">
      <c r="A857" s="5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>
        <v>3</v>
      </c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6">
        <v>127.85</v>
      </c>
      <c r="U857" s="6" t="str">
        <f>_xlfn.XLOOKUP(Tablo2[[#This Row],[Tenure]],$W$23:$W$26,$X$23:$X$26,"",-1)</f>
        <v>0-6 Months</v>
      </c>
      <c r="V857" s="1" t="str">
        <f>_xlfn.XLOOKUP(Tablo2[[#This Row],[CashbackAmount]],$W$31:$W$33,$X$31:$X$33,"",-1)</f>
        <v>Low</v>
      </c>
    </row>
    <row r="858" spans="1:22" x14ac:dyDescent="0.3">
      <c r="A858" s="5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63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6">
        <v>146.13999999999999</v>
      </c>
      <c r="U858" s="6" t="str">
        <f>_xlfn.XLOOKUP(Tablo2[[#This Row],[Tenure]],$W$23:$W$26,$X$23:$X$26,"",-1)</f>
        <v>0-6 Months</v>
      </c>
      <c r="V858" s="1" t="str">
        <f>_xlfn.XLOOKUP(Tablo2[[#This Row],[CashbackAmount]],$W$31:$W$33,$X$31:$X$33,"",-1)</f>
        <v>Low</v>
      </c>
    </row>
    <row r="859" spans="1:22" x14ac:dyDescent="0.3">
      <c r="A859" s="5">
        <v>50858</v>
      </c>
      <c r="B859" s="1">
        <v>0</v>
      </c>
      <c r="C859" s="1">
        <v>11</v>
      </c>
      <c r="D859" s="1" t="s">
        <v>11</v>
      </c>
      <c r="E859" s="1">
        <v>1</v>
      </c>
      <c r="F859" s="1">
        <v>14</v>
      </c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6">
        <v>126.1</v>
      </c>
      <c r="U859" s="6" t="str">
        <f>_xlfn.XLOOKUP(Tablo2[[#This Row],[Tenure]],$W$23:$W$26,$X$23:$X$26,"",-1)</f>
        <v>7-12 Months</v>
      </c>
      <c r="V859" s="1" t="str">
        <f>_xlfn.XLOOKUP(Tablo2[[#This Row],[CashbackAmount]],$W$31:$W$33,$X$31:$X$33,"",-1)</f>
        <v>Low</v>
      </c>
    </row>
    <row r="860" spans="1:22" x14ac:dyDescent="0.3">
      <c r="A860" s="5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60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6">
        <v>166.87</v>
      </c>
      <c r="U860" s="6" t="str">
        <f>_xlfn.XLOOKUP(Tablo2[[#This Row],[Tenure]],$W$23:$W$26,$X$23:$X$26,"",-1)</f>
        <v>7-12 Months</v>
      </c>
      <c r="V860" s="1" t="str">
        <f>_xlfn.XLOOKUP(Tablo2[[#This Row],[CashbackAmount]],$W$31:$W$33,$X$31:$X$33,"",-1)</f>
        <v>Medium</v>
      </c>
    </row>
    <row r="861" spans="1:22" x14ac:dyDescent="0.3">
      <c r="A861" s="5">
        <v>50860</v>
      </c>
      <c r="B861" s="1">
        <v>0</v>
      </c>
      <c r="C861" s="1">
        <v>1</v>
      </c>
      <c r="D861" s="1" t="s">
        <v>62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63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6">
        <v>147.24</v>
      </c>
      <c r="U861" s="6" t="str">
        <f>_xlfn.XLOOKUP(Tablo2[[#This Row],[Tenure]],$W$23:$W$26,$X$23:$X$26,"",-1)</f>
        <v>0-6 Months</v>
      </c>
      <c r="V861" s="1" t="str">
        <f>_xlfn.XLOOKUP(Tablo2[[#This Row],[CashbackAmount]],$W$31:$W$33,$X$31:$X$33,"",-1)</f>
        <v>Low</v>
      </c>
    </row>
    <row r="862" spans="1:22" x14ac:dyDescent="0.3">
      <c r="A862" s="5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63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6">
        <v>161.79</v>
      </c>
      <c r="U862" s="6" t="str">
        <f>_xlfn.XLOOKUP(Tablo2[[#This Row],[Tenure]],$W$23:$W$26,$X$23:$X$26,"",-1)</f>
        <v>0-6 Months</v>
      </c>
      <c r="V862" s="1" t="str">
        <f>_xlfn.XLOOKUP(Tablo2[[#This Row],[CashbackAmount]],$W$31:$W$33,$X$31:$X$33,"",-1)</f>
        <v>Medium</v>
      </c>
    </row>
    <row r="863" spans="1:22" x14ac:dyDescent="0.3">
      <c r="A863" s="5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63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6">
        <v>161.19999999999999</v>
      </c>
      <c r="U863" s="6" t="str">
        <f>_xlfn.XLOOKUP(Tablo2[[#This Row],[Tenure]],$W$23:$W$26,$X$23:$X$26,"",-1)</f>
        <v>7-12 Months</v>
      </c>
      <c r="V863" s="1" t="str">
        <f>_xlfn.XLOOKUP(Tablo2[[#This Row],[CashbackAmount]],$W$31:$W$33,$X$31:$X$33,"",-1)</f>
        <v>Medium</v>
      </c>
    </row>
    <row r="864" spans="1:22" x14ac:dyDescent="0.3">
      <c r="A864" s="5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63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6">
        <v>205.96</v>
      </c>
      <c r="U864" s="6" t="str">
        <f>_xlfn.XLOOKUP(Tablo2[[#This Row],[Tenure]],$W$23:$W$26,$X$23:$X$26,"",-1)</f>
        <v>13-24 Months</v>
      </c>
      <c r="V864" s="1" t="str">
        <f>_xlfn.XLOOKUP(Tablo2[[#This Row],[CashbackAmount]],$W$31:$W$33,$X$31:$X$33,"",-1)</f>
        <v>Medium</v>
      </c>
    </row>
    <row r="865" spans="1:22" x14ac:dyDescent="0.3">
      <c r="A865" s="5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6">
        <v>154.66999999999999</v>
      </c>
      <c r="U865" s="6" t="str">
        <f>_xlfn.XLOOKUP(Tablo2[[#This Row],[Tenure]],$W$23:$W$26,$X$23:$X$26,"",-1)</f>
        <v>13-24 Months</v>
      </c>
      <c r="V865" s="1" t="str">
        <f>_xlfn.XLOOKUP(Tablo2[[#This Row],[CashbackAmount]],$W$31:$W$33,$X$31:$X$33,"",-1)</f>
        <v>Medium</v>
      </c>
    </row>
    <row r="866" spans="1:22" x14ac:dyDescent="0.3">
      <c r="A866" s="5">
        <v>50865</v>
      </c>
      <c r="B866" s="1">
        <v>0</v>
      </c>
      <c r="C866" s="1">
        <v>10</v>
      </c>
      <c r="D866" s="1" t="s">
        <v>62</v>
      </c>
      <c r="E866" s="1">
        <v>1</v>
      </c>
      <c r="F866" s="1">
        <v>10</v>
      </c>
      <c r="G866" s="1" t="s">
        <v>30</v>
      </c>
      <c r="H866" s="1" t="s">
        <v>4</v>
      </c>
      <c r="I866" s="1">
        <v>3</v>
      </c>
      <c r="J866" s="1">
        <v>3</v>
      </c>
      <c r="K866" s="1" t="s">
        <v>10</v>
      </c>
      <c r="L866" s="1">
        <v>3</v>
      </c>
      <c r="M866" s="1" t="s">
        <v>63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6">
        <v>129.96</v>
      </c>
      <c r="U866" s="6" t="str">
        <f>_xlfn.XLOOKUP(Tablo2[[#This Row],[Tenure]],$W$23:$W$26,$X$23:$X$26,"",-1)</f>
        <v>7-12 Months</v>
      </c>
      <c r="V866" s="1" t="str">
        <f>_xlfn.XLOOKUP(Tablo2[[#This Row],[CashbackAmount]],$W$31:$W$33,$X$31:$X$33,"",-1)</f>
        <v>Low</v>
      </c>
    </row>
    <row r="867" spans="1:22" x14ac:dyDescent="0.3">
      <c r="A867" s="5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63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6">
        <v>199.98</v>
      </c>
      <c r="U867" s="6" t="str">
        <f>_xlfn.XLOOKUP(Tablo2[[#This Row],[Tenure]],$W$23:$W$26,$X$23:$X$26,"",-1)</f>
        <v>0-6 Months</v>
      </c>
      <c r="V867" s="1" t="str">
        <f>_xlfn.XLOOKUP(Tablo2[[#This Row],[CashbackAmount]],$W$31:$W$33,$X$31:$X$33,"",-1)</f>
        <v>Medium</v>
      </c>
    </row>
    <row r="868" spans="1:22" x14ac:dyDescent="0.3">
      <c r="A868" s="5">
        <v>50867</v>
      </c>
      <c r="B868" s="1">
        <v>0</v>
      </c>
      <c r="C868" s="1">
        <v>5</v>
      </c>
      <c r="D868" s="1" t="s">
        <v>62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63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6">
        <v>140.78</v>
      </c>
      <c r="U868" s="6" t="str">
        <f>_xlfn.XLOOKUP(Tablo2[[#This Row],[Tenure]],$W$23:$W$26,$X$23:$X$26,"",-1)</f>
        <v>0-6 Months</v>
      </c>
      <c r="V868" s="1" t="str">
        <f>_xlfn.XLOOKUP(Tablo2[[#This Row],[CashbackAmount]],$W$31:$W$33,$X$31:$X$33,"",-1)</f>
        <v>Low</v>
      </c>
    </row>
    <row r="869" spans="1:22" x14ac:dyDescent="0.3">
      <c r="A869" s="5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63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6">
        <v>209.2</v>
      </c>
      <c r="U869" s="6" t="str">
        <f>_xlfn.XLOOKUP(Tablo2[[#This Row],[Tenure]],$W$23:$W$26,$X$23:$X$26,"",-1)</f>
        <v>7-12 Months</v>
      </c>
      <c r="V869" s="1" t="str">
        <f>_xlfn.XLOOKUP(Tablo2[[#This Row],[CashbackAmount]],$W$31:$W$33,$X$31:$X$33,"",-1)</f>
        <v>Medium</v>
      </c>
    </row>
    <row r="870" spans="1:22" x14ac:dyDescent="0.3">
      <c r="A870" s="5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63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6">
        <v>162.32</v>
      </c>
      <c r="U870" s="6" t="str">
        <f>_xlfn.XLOOKUP(Tablo2[[#This Row],[Tenure]],$W$23:$W$26,$X$23:$X$26,"",-1)</f>
        <v>0-6 Months</v>
      </c>
      <c r="V870" s="1" t="str">
        <f>_xlfn.XLOOKUP(Tablo2[[#This Row],[CashbackAmount]],$W$31:$W$33,$X$31:$X$33,"",-1)</f>
        <v>Medium</v>
      </c>
    </row>
    <row r="871" spans="1:22" x14ac:dyDescent="0.3">
      <c r="A871" s="5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63</v>
      </c>
      <c r="N871" s="1">
        <v>3</v>
      </c>
      <c r="O871" s="1">
        <v>1</v>
      </c>
      <c r="P871" s="1">
        <v>11</v>
      </c>
      <c r="Q871" s="1">
        <v>0</v>
      </c>
      <c r="R871" s="1">
        <v>2</v>
      </c>
      <c r="S871" s="1">
        <v>2</v>
      </c>
      <c r="T871" s="6">
        <v>232.47000000000003</v>
      </c>
      <c r="U871" s="6" t="str">
        <f>_xlfn.XLOOKUP(Tablo2[[#This Row],[Tenure]],$W$23:$W$26,$X$23:$X$26,"",-1)</f>
        <v>24+ Months</v>
      </c>
      <c r="V871" s="1" t="str">
        <f>_xlfn.XLOOKUP(Tablo2[[#This Row],[CashbackAmount]],$W$31:$W$33,$X$31:$X$33,"",-1)</f>
        <v>Medium</v>
      </c>
    </row>
    <row r="872" spans="1:22" x14ac:dyDescent="0.3">
      <c r="A872" s="5">
        <v>50871</v>
      </c>
      <c r="B872" s="1">
        <v>0</v>
      </c>
      <c r="C872" s="1">
        <v>16</v>
      </c>
      <c r="D872" s="1" t="s">
        <v>62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6">
        <v>140.81</v>
      </c>
      <c r="U872" s="6" t="str">
        <f>_xlfn.XLOOKUP(Tablo2[[#This Row],[Tenure]],$W$23:$W$26,$X$23:$X$26,"",-1)</f>
        <v>13-24 Months</v>
      </c>
      <c r="V872" s="1" t="str">
        <f>_xlfn.XLOOKUP(Tablo2[[#This Row],[CashbackAmount]],$W$31:$W$33,$X$31:$X$33,"",-1)</f>
        <v>Low</v>
      </c>
    </row>
    <row r="873" spans="1:22" x14ac:dyDescent="0.3">
      <c r="A873" s="5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63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6">
        <v>157.69</v>
      </c>
      <c r="U873" s="6" t="str">
        <f>_xlfn.XLOOKUP(Tablo2[[#This Row],[Tenure]],$W$23:$W$26,$X$23:$X$26,"",-1)</f>
        <v>0-6 Months</v>
      </c>
      <c r="V873" s="1" t="str">
        <f>_xlfn.XLOOKUP(Tablo2[[#This Row],[CashbackAmount]],$W$31:$W$33,$X$31:$X$33,"",-1)</f>
        <v>Medium</v>
      </c>
    </row>
    <row r="874" spans="1:22" x14ac:dyDescent="0.3">
      <c r="A874" s="5">
        <v>50873</v>
      </c>
      <c r="B874" s="1">
        <v>1</v>
      </c>
      <c r="C874" s="1">
        <v>0</v>
      </c>
      <c r="D874" s="1" t="s">
        <v>62</v>
      </c>
      <c r="E874" s="1">
        <v>1</v>
      </c>
      <c r="F874" s="1">
        <v>14</v>
      </c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6">
        <v>123.94</v>
      </c>
      <c r="U874" s="6" t="str">
        <f>_xlfn.XLOOKUP(Tablo2[[#This Row],[Tenure]],$W$23:$W$26,$X$23:$X$26,"",-1)</f>
        <v>0-6 Months</v>
      </c>
      <c r="V874" s="1" t="str">
        <f>_xlfn.XLOOKUP(Tablo2[[#This Row],[CashbackAmount]],$W$31:$W$33,$X$31:$X$33,"",-1)</f>
        <v>Low</v>
      </c>
    </row>
    <row r="875" spans="1:22" x14ac:dyDescent="0.3">
      <c r="A875" s="5">
        <v>50874</v>
      </c>
      <c r="B875" s="1">
        <v>0</v>
      </c>
      <c r="C875" s="1">
        <v>0</v>
      </c>
      <c r="D875" s="1" t="s">
        <v>62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6">
        <v>139.04</v>
      </c>
      <c r="U875" s="6" t="str">
        <f>_xlfn.XLOOKUP(Tablo2[[#This Row],[Tenure]],$W$23:$W$26,$X$23:$X$26,"",-1)</f>
        <v>0-6 Months</v>
      </c>
      <c r="V875" s="1" t="str">
        <f>_xlfn.XLOOKUP(Tablo2[[#This Row],[CashbackAmount]],$W$31:$W$33,$X$31:$X$33,"",-1)</f>
        <v>Low</v>
      </c>
    </row>
    <row r="876" spans="1:22" x14ac:dyDescent="0.3">
      <c r="A876" s="5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63</v>
      </c>
      <c r="N876" s="1">
        <v>1</v>
      </c>
      <c r="O876" s="1">
        <v>0</v>
      </c>
      <c r="P876" s="1">
        <v>14</v>
      </c>
      <c r="Q876" s="1">
        <v>1</v>
      </c>
      <c r="R876" s="1">
        <v>1</v>
      </c>
      <c r="S876" s="1">
        <v>9</v>
      </c>
      <c r="T876" s="6">
        <v>267.99</v>
      </c>
      <c r="U876" s="6" t="str">
        <f>_xlfn.XLOOKUP(Tablo2[[#This Row],[Tenure]],$W$23:$W$26,$X$23:$X$26,"",-1)</f>
        <v>13-24 Months</v>
      </c>
      <c r="V876" s="1" t="str">
        <f>_xlfn.XLOOKUP(Tablo2[[#This Row],[CashbackAmount]],$W$31:$W$33,$X$31:$X$33,"",-1)</f>
        <v>High</v>
      </c>
    </row>
    <row r="877" spans="1:22" x14ac:dyDescent="0.3">
      <c r="A877" s="5">
        <v>50876</v>
      </c>
      <c r="B877" s="1">
        <v>0</v>
      </c>
      <c r="C877" s="1">
        <v>25</v>
      </c>
      <c r="D877" s="1" t="s">
        <v>62</v>
      </c>
      <c r="E877" s="1">
        <v>1</v>
      </c>
      <c r="F877" s="1">
        <v>14</v>
      </c>
      <c r="G877" s="1" t="s">
        <v>32</v>
      </c>
      <c r="H877" s="1" t="s">
        <v>2</v>
      </c>
      <c r="I877" s="1">
        <v>3</v>
      </c>
      <c r="J877" s="1">
        <v>3</v>
      </c>
      <c r="K877" s="1" t="s">
        <v>10</v>
      </c>
      <c r="L877" s="1">
        <v>5</v>
      </c>
      <c r="M877" s="1" t="s">
        <v>63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6">
        <v>129.5</v>
      </c>
      <c r="U877" s="6" t="str">
        <f>_xlfn.XLOOKUP(Tablo2[[#This Row],[Tenure]],$W$23:$W$26,$X$23:$X$26,"",-1)</f>
        <v>24+ Months</v>
      </c>
      <c r="V877" s="1" t="str">
        <f>_xlfn.XLOOKUP(Tablo2[[#This Row],[CashbackAmount]],$W$31:$W$33,$X$31:$X$33,"",-1)</f>
        <v>Low</v>
      </c>
    </row>
    <row r="878" spans="1:22" x14ac:dyDescent="0.3">
      <c r="A878" s="5">
        <v>50877</v>
      </c>
      <c r="B878" s="1">
        <v>0</v>
      </c>
      <c r="C878" s="1">
        <v>10</v>
      </c>
      <c r="D878" s="1" t="s">
        <v>62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6">
        <v>136.29</v>
      </c>
      <c r="U878" s="6" t="str">
        <f>_xlfn.XLOOKUP(Tablo2[[#This Row],[Tenure]],$W$23:$W$26,$X$23:$X$26,"",-1)</f>
        <v>7-12 Months</v>
      </c>
      <c r="V878" s="1" t="str">
        <f>_xlfn.XLOOKUP(Tablo2[[#This Row],[CashbackAmount]],$W$31:$W$33,$X$31:$X$33,"",-1)</f>
        <v>Low</v>
      </c>
    </row>
    <row r="879" spans="1:22" x14ac:dyDescent="0.3">
      <c r="A879" s="5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6">
        <v>193.62</v>
      </c>
      <c r="U879" s="6" t="str">
        <f>_xlfn.XLOOKUP(Tablo2[[#This Row],[Tenure]],$W$23:$W$26,$X$23:$X$26,"",-1)</f>
        <v>7-12 Months</v>
      </c>
      <c r="V879" s="1" t="str">
        <f>_xlfn.XLOOKUP(Tablo2[[#This Row],[CashbackAmount]],$W$31:$W$33,$X$31:$X$33,"",-1)</f>
        <v>Medium</v>
      </c>
    </row>
    <row r="880" spans="1:22" x14ac:dyDescent="0.3">
      <c r="A880" s="5">
        <v>50879</v>
      </c>
      <c r="B880" s="1">
        <v>0</v>
      </c>
      <c r="C880" s="1">
        <v>0</v>
      </c>
      <c r="D880" s="1" t="s">
        <v>62</v>
      </c>
      <c r="E880" s="1">
        <v>1</v>
      </c>
      <c r="F880" s="1">
        <v>6</v>
      </c>
      <c r="G880" s="1" t="s">
        <v>60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63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6">
        <v>132.29</v>
      </c>
      <c r="U880" s="6" t="str">
        <f>_xlfn.XLOOKUP(Tablo2[[#This Row],[Tenure]],$W$23:$W$26,$X$23:$X$26,"",-1)</f>
        <v>0-6 Months</v>
      </c>
      <c r="V880" s="1" t="str">
        <f>_xlfn.XLOOKUP(Tablo2[[#This Row],[CashbackAmount]],$W$31:$W$33,$X$31:$X$33,"",-1)</f>
        <v>Low</v>
      </c>
    </row>
    <row r="881" spans="1:22" x14ac:dyDescent="0.3">
      <c r="A881" s="5">
        <v>50880</v>
      </c>
      <c r="B881" s="1">
        <v>0</v>
      </c>
      <c r="C881" s="1">
        <v>0</v>
      </c>
      <c r="D881" s="1" t="s">
        <v>62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6">
        <v>135.78</v>
      </c>
      <c r="U881" s="6" t="str">
        <f>_xlfn.XLOOKUP(Tablo2[[#This Row],[Tenure]],$W$23:$W$26,$X$23:$X$26,"",-1)</f>
        <v>0-6 Months</v>
      </c>
      <c r="V881" s="1" t="str">
        <f>_xlfn.XLOOKUP(Tablo2[[#This Row],[CashbackAmount]],$W$31:$W$33,$X$31:$X$33,"",-1)</f>
        <v>Low</v>
      </c>
    </row>
    <row r="882" spans="1:22" x14ac:dyDescent="0.3">
      <c r="A882" s="5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6">
        <v>179.88</v>
      </c>
      <c r="U882" s="6" t="str">
        <f>_xlfn.XLOOKUP(Tablo2[[#This Row],[Tenure]],$W$23:$W$26,$X$23:$X$26,"",-1)</f>
        <v>0-6 Months</v>
      </c>
      <c r="V882" s="1" t="str">
        <f>_xlfn.XLOOKUP(Tablo2[[#This Row],[CashbackAmount]],$W$31:$W$33,$X$31:$X$33,"",-1)</f>
        <v>Medium</v>
      </c>
    </row>
    <row r="883" spans="1:22" x14ac:dyDescent="0.3">
      <c r="A883" s="5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6">
        <v>142.84</v>
      </c>
      <c r="U883" s="6" t="str">
        <f>_xlfn.XLOOKUP(Tablo2[[#This Row],[Tenure]],$W$23:$W$26,$X$23:$X$26,"",-1)</f>
        <v>0-6 Months</v>
      </c>
      <c r="V883" s="1" t="str">
        <f>_xlfn.XLOOKUP(Tablo2[[#This Row],[CashbackAmount]],$W$31:$W$33,$X$31:$X$33,"",-1)</f>
        <v>Low</v>
      </c>
    </row>
    <row r="884" spans="1:22" x14ac:dyDescent="0.3">
      <c r="A884" s="5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6">
        <v>175.53</v>
      </c>
      <c r="U884" s="6" t="str">
        <f>_xlfn.XLOOKUP(Tablo2[[#This Row],[Tenure]],$W$23:$W$26,$X$23:$X$26,"",-1)</f>
        <v>0-6 Months</v>
      </c>
      <c r="V884" s="1" t="str">
        <f>_xlfn.XLOOKUP(Tablo2[[#This Row],[CashbackAmount]],$W$31:$W$33,$X$31:$X$33,"",-1)</f>
        <v>Medium</v>
      </c>
    </row>
    <row r="885" spans="1:22" x14ac:dyDescent="0.3">
      <c r="A885" s="5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>
        <v>1</v>
      </c>
      <c r="R885" s="1">
        <v>12</v>
      </c>
      <c r="S885" s="1">
        <v>7</v>
      </c>
      <c r="T885" s="6">
        <v>273.27999999999997</v>
      </c>
      <c r="U885" s="6" t="str">
        <f>_xlfn.XLOOKUP(Tablo2[[#This Row],[Tenure]],$W$23:$W$26,$X$23:$X$26,"",-1)</f>
        <v>24+ Months</v>
      </c>
      <c r="V885" s="1" t="str">
        <f>_xlfn.XLOOKUP(Tablo2[[#This Row],[CashbackAmount]],$W$31:$W$33,$X$31:$X$33,"",-1)</f>
        <v>High</v>
      </c>
    </row>
    <row r="886" spans="1:22" x14ac:dyDescent="0.3">
      <c r="A886" s="5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63</v>
      </c>
      <c r="N886" s="1">
        <v>4</v>
      </c>
      <c r="O886" s="1">
        <v>1</v>
      </c>
      <c r="P886" s="1">
        <v>15</v>
      </c>
      <c r="Q886" s="1">
        <v>1</v>
      </c>
      <c r="R886" s="1">
        <v>1</v>
      </c>
      <c r="S886" s="1">
        <v>5</v>
      </c>
      <c r="T886" s="6">
        <v>297.01</v>
      </c>
      <c r="U886" s="6" t="str">
        <f>_xlfn.XLOOKUP(Tablo2[[#This Row],[Tenure]],$W$23:$W$26,$X$23:$X$26,"",-1)</f>
        <v>24+ Months</v>
      </c>
      <c r="V886" s="1" t="str">
        <f>_xlfn.XLOOKUP(Tablo2[[#This Row],[CashbackAmount]],$W$31:$W$33,$X$31:$X$33,"",-1)</f>
        <v>High</v>
      </c>
    </row>
    <row r="887" spans="1:22" x14ac:dyDescent="0.3">
      <c r="A887" s="5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>
        <v>2</v>
      </c>
      <c r="S887" s="1">
        <v>0</v>
      </c>
      <c r="T887" s="6">
        <v>247.32</v>
      </c>
      <c r="U887" s="6" t="str">
        <f>_xlfn.XLOOKUP(Tablo2[[#This Row],[Tenure]],$W$23:$W$26,$X$23:$X$26,"",-1)</f>
        <v>24+ Months</v>
      </c>
      <c r="V887" s="1" t="str">
        <f>_xlfn.XLOOKUP(Tablo2[[#This Row],[CashbackAmount]],$W$31:$W$33,$X$31:$X$33,"",-1)</f>
        <v>Medium</v>
      </c>
    </row>
    <row r="888" spans="1:22" x14ac:dyDescent="0.3">
      <c r="A888" s="5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6">
        <v>192.78</v>
      </c>
      <c r="U888" s="6" t="str">
        <f>_xlfn.XLOOKUP(Tablo2[[#This Row],[Tenure]],$W$23:$W$26,$X$23:$X$26,"",-1)</f>
        <v>7-12 Months</v>
      </c>
      <c r="V888" s="1" t="str">
        <f>_xlfn.XLOOKUP(Tablo2[[#This Row],[CashbackAmount]],$W$31:$W$33,$X$31:$X$33,"",-1)</f>
        <v>Medium</v>
      </c>
    </row>
    <row r="889" spans="1:22" x14ac:dyDescent="0.3">
      <c r="A889" s="5">
        <v>50888</v>
      </c>
      <c r="B889" s="1">
        <v>1</v>
      </c>
      <c r="C889" s="1">
        <v>9</v>
      </c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6">
        <v>113.59</v>
      </c>
      <c r="U889" s="6" t="str">
        <f>_xlfn.XLOOKUP(Tablo2[[#This Row],[Tenure]],$W$23:$W$26,$X$23:$X$26,"",-1)</f>
        <v>7-12 Months</v>
      </c>
      <c r="V889" s="1" t="str">
        <f>_xlfn.XLOOKUP(Tablo2[[#This Row],[CashbackAmount]],$W$31:$W$33,$X$31:$X$33,"",-1)</f>
        <v>Low</v>
      </c>
    </row>
    <row r="890" spans="1:22" x14ac:dyDescent="0.3">
      <c r="A890" s="5">
        <v>50889</v>
      </c>
      <c r="B890" s="1">
        <v>0</v>
      </c>
      <c r="C890" s="1">
        <v>3</v>
      </c>
      <c r="D890" s="1" t="s">
        <v>62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6">
        <v>147.79</v>
      </c>
      <c r="U890" s="6" t="str">
        <f>_xlfn.XLOOKUP(Tablo2[[#This Row],[Tenure]],$W$23:$W$26,$X$23:$X$26,"",-1)</f>
        <v>0-6 Months</v>
      </c>
      <c r="V890" s="1" t="str">
        <f>_xlfn.XLOOKUP(Tablo2[[#This Row],[CashbackAmount]],$W$31:$W$33,$X$31:$X$33,"",-1)</f>
        <v>Low</v>
      </c>
    </row>
    <row r="891" spans="1:22" x14ac:dyDescent="0.3">
      <c r="A891" s="5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>
        <v>1</v>
      </c>
      <c r="R891" s="1">
        <v>1</v>
      </c>
      <c r="S891" s="1">
        <v>0</v>
      </c>
      <c r="T891" s="6">
        <v>264.22000000000003</v>
      </c>
      <c r="U891" s="6" t="str">
        <f>_xlfn.XLOOKUP(Tablo2[[#This Row],[Tenure]],$W$23:$W$26,$X$23:$X$26,"",-1)</f>
        <v>0-6 Months</v>
      </c>
      <c r="V891" s="1" t="str">
        <f>_xlfn.XLOOKUP(Tablo2[[#This Row],[CashbackAmount]],$W$31:$W$33,$X$31:$X$33,"",-1)</f>
        <v>High</v>
      </c>
    </row>
    <row r="892" spans="1:22" x14ac:dyDescent="0.3">
      <c r="A892" s="5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>
        <v>3</v>
      </c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6">
        <v>129.96</v>
      </c>
      <c r="U892" s="6" t="str">
        <f>_xlfn.XLOOKUP(Tablo2[[#This Row],[Tenure]],$W$23:$W$26,$X$23:$X$26,"",-1)</f>
        <v>7-12 Months</v>
      </c>
      <c r="V892" s="1" t="str">
        <f>_xlfn.XLOOKUP(Tablo2[[#This Row],[CashbackAmount]],$W$31:$W$33,$X$31:$X$33,"",-1)</f>
        <v>Low</v>
      </c>
    </row>
    <row r="893" spans="1:22" x14ac:dyDescent="0.3">
      <c r="A893" s="5">
        <v>50892</v>
      </c>
      <c r="B893" s="1">
        <v>1</v>
      </c>
      <c r="C893" s="1">
        <v>9</v>
      </c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6">
        <v>112.61000000000001</v>
      </c>
      <c r="U893" s="6" t="str">
        <f>_xlfn.XLOOKUP(Tablo2[[#This Row],[Tenure]],$W$23:$W$26,$X$23:$X$26,"",-1)</f>
        <v>7-12 Months</v>
      </c>
      <c r="V893" s="1" t="str">
        <f>_xlfn.XLOOKUP(Tablo2[[#This Row],[CashbackAmount]],$W$31:$W$33,$X$31:$X$33,"",-1)</f>
        <v>Low</v>
      </c>
    </row>
    <row r="894" spans="1:22" x14ac:dyDescent="0.3">
      <c r="A894" s="5">
        <v>50893</v>
      </c>
      <c r="B894" s="1">
        <v>0</v>
      </c>
      <c r="C894" s="1">
        <v>9</v>
      </c>
      <c r="D894" s="1" t="s">
        <v>62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63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6">
        <v>120.99000000000001</v>
      </c>
      <c r="U894" s="6" t="str">
        <f>_xlfn.XLOOKUP(Tablo2[[#This Row],[Tenure]],$W$23:$W$26,$X$23:$X$26,"",-1)</f>
        <v>7-12 Months</v>
      </c>
      <c r="V894" s="1" t="str">
        <f>_xlfn.XLOOKUP(Tablo2[[#This Row],[CashbackAmount]],$W$31:$W$33,$X$31:$X$33,"",-1)</f>
        <v>Low</v>
      </c>
    </row>
    <row r="895" spans="1:22" x14ac:dyDescent="0.3">
      <c r="A895" s="5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6">
        <v>158.1</v>
      </c>
      <c r="U895" s="6" t="str">
        <f>_xlfn.XLOOKUP(Tablo2[[#This Row],[Tenure]],$W$23:$W$26,$X$23:$X$26,"",-1)</f>
        <v>7-12 Months</v>
      </c>
      <c r="V895" s="1" t="str">
        <f>_xlfn.XLOOKUP(Tablo2[[#This Row],[CashbackAmount]],$W$31:$W$33,$X$31:$X$33,"",-1)</f>
        <v>Medium</v>
      </c>
    </row>
    <row r="896" spans="1:22" x14ac:dyDescent="0.3">
      <c r="A896" s="5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63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6">
        <v>156.47</v>
      </c>
      <c r="U896" s="6" t="str">
        <f>_xlfn.XLOOKUP(Tablo2[[#This Row],[Tenure]],$W$23:$W$26,$X$23:$X$26,"",-1)</f>
        <v>7-12 Months</v>
      </c>
      <c r="V896" s="1" t="str">
        <f>_xlfn.XLOOKUP(Tablo2[[#This Row],[CashbackAmount]],$W$31:$W$33,$X$31:$X$33,"",-1)</f>
        <v>Medium</v>
      </c>
    </row>
    <row r="897" spans="1:22" x14ac:dyDescent="0.3">
      <c r="A897" s="5">
        <v>50896</v>
      </c>
      <c r="B897" s="1">
        <v>0</v>
      </c>
      <c r="C897" s="1">
        <v>20</v>
      </c>
      <c r="D897" s="1" t="s">
        <v>62</v>
      </c>
      <c r="E897" s="1">
        <v>1</v>
      </c>
      <c r="F897" s="1">
        <v>6</v>
      </c>
      <c r="G897" s="1" t="s">
        <v>60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63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6">
        <v>134.19999999999999</v>
      </c>
      <c r="U897" s="6" t="str">
        <f>_xlfn.XLOOKUP(Tablo2[[#This Row],[Tenure]],$W$23:$W$26,$X$23:$X$26,"",-1)</f>
        <v>13-24 Months</v>
      </c>
      <c r="V897" s="1" t="str">
        <f>_xlfn.XLOOKUP(Tablo2[[#This Row],[CashbackAmount]],$W$31:$W$33,$X$31:$X$33,"",-1)</f>
        <v>Low</v>
      </c>
    </row>
    <row r="898" spans="1:22" x14ac:dyDescent="0.3">
      <c r="A898" s="5">
        <v>50897</v>
      </c>
      <c r="B898" s="1">
        <v>1</v>
      </c>
      <c r="C898" s="1">
        <v>0</v>
      </c>
      <c r="D898" s="1" t="s">
        <v>62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63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6">
        <v>144</v>
      </c>
      <c r="U898" s="6" t="str">
        <f>_xlfn.XLOOKUP(Tablo2[[#This Row],[Tenure]],$W$23:$W$26,$X$23:$X$26,"",-1)</f>
        <v>0-6 Months</v>
      </c>
      <c r="V898" s="1" t="str">
        <f>_xlfn.XLOOKUP(Tablo2[[#This Row],[CashbackAmount]],$W$31:$W$33,$X$31:$X$33,"",-1)</f>
        <v>Low</v>
      </c>
    </row>
    <row r="899" spans="1:22" x14ac:dyDescent="0.3">
      <c r="A899" s="5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60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6">
        <v>135</v>
      </c>
      <c r="U899" s="6" t="str">
        <f>_xlfn.XLOOKUP(Tablo2[[#This Row],[Tenure]],$W$23:$W$26,$X$23:$X$26,"",-1)</f>
        <v>7-12 Months</v>
      </c>
      <c r="V899" s="1" t="str">
        <f>_xlfn.XLOOKUP(Tablo2[[#This Row],[CashbackAmount]],$W$31:$W$33,$X$31:$X$33,"",-1)</f>
        <v>Low</v>
      </c>
    </row>
    <row r="900" spans="1:22" x14ac:dyDescent="0.3">
      <c r="A900" s="5">
        <v>50899</v>
      </c>
      <c r="B900" s="1">
        <v>0</v>
      </c>
      <c r="C900" s="1">
        <v>9</v>
      </c>
      <c r="D900" s="1" t="s">
        <v>62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63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6">
        <v>120.66</v>
      </c>
      <c r="U900" s="6" t="str">
        <f>_xlfn.XLOOKUP(Tablo2[[#This Row],[Tenure]],$W$23:$W$26,$X$23:$X$26,"",-1)</f>
        <v>7-12 Months</v>
      </c>
      <c r="V900" s="1" t="str">
        <f>_xlfn.XLOOKUP(Tablo2[[#This Row],[CashbackAmount]],$W$31:$W$33,$X$31:$X$33,"",-1)</f>
        <v>Low</v>
      </c>
    </row>
    <row r="901" spans="1:22" x14ac:dyDescent="0.3">
      <c r="A901" s="5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63</v>
      </c>
      <c r="N901" s="1">
        <v>4</v>
      </c>
      <c r="O901" s="1">
        <v>0</v>
      </c>
      <c r="P901" s="1">
        <v>19</v>
      </c>
      <c r="Q901" s="1">
        <v>1</v>
      </c>
      <c r="R901" s="1">
        <v>5</v>
      </c>
      <c r="S901" s="1">
        <v>6</v>
      </c>
      <c r="T901" s="6">
        <v>271.69</v>
      </c>
      <c r="U901" s="6" t="str">
        <f>_xlfn.XLOOKUP(Tablo2[[#This Row],[Tenure]],$W$23:$W$26,$X$23:$X$26,"",-1)</f>
        <v>13-24 Months</v>
      </c>
      <c r="V901" s="1" t="str">
        <f>_xlfn.XLOOKUP(Tablo2[[#This Row],[CashbackAmount]],$W$31:$W$33,$X$31:$X$33,"",-1)</f>
        <v>High</v>
      </c>
    </row>
    <row r="902" spans="1:22" x14ac:dyDescent="0.3">
      <c r="A902" s="5">
        <v>50901</v>
      </c>
      <c r="B902" s="1">
        <v>0</v>
      </c>
      <c r="C902" s="1">
        <v>0</v>
      </c>
      <c r="D902" s="1" t="s">
        <v>62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63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6">
        <v>141.62</v>
      </c>
      <c r="U902" s="6" t="str">
        <f>_xlfn.XLOOKUP(Tablo2[[#This Row],[Tenure]],$W$23:$W$26,$X$23:$X$26,"",-1)</f>
        <v>0-6 Months</v>
      </c>
      <c r="V902" s="1" t="str">
        <f>_xlfn.XLOOKUP(Tablo2[[#This Row],[CashbackAmount]],$W$31:$W$33,$X$31:$X$33,"",-1)</f>
        <v>Low</v>
      </c>
    </row>
    <row r="903" spans="1:22" x14ac:dyDescent="0.3">
      <c r="A903" s="5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63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6">
        <v>192.04</v>
      </c>
      <c r="U903" s="6" t="str">
        <f>_xlfn.XLOOKUP(Tablo2[[#This Row],[Tenure]],$W$23:$W$26,$X$23:$X$26,"",-1)</f>
        <v>0-6 Months</v>
      </c>
      <c r="V903" s="1" t="str">
        <f>_xlfn.XLOOKUP(Tablo2[[#This Row],[CashbackAmount]],$W$31:$W$33,$X$31:$X$33,"",-1)</f>
        <v>Medium</v>
      </c>
    </row>
    <row r="904" spans="1:22" x14ac:dyDescent="0.3">
      <c r="A904" s="5">
        <v>50903</v>
      </c>
      <c r="B904" s="1">
        <v>0</v>
      </c>
      <c r="C904" s="1">
        <v>7</v>
      </c>
      <c r="D904" s="1" t="s">
        <v>62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63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6">
        <v>132.94</v>
      </c>
      <c r="U904" s="6" t="str">
        <f>_xlfn.XLOOKUP(Tablo2[[#This Row],[Tenure]],$W$23:$W$26,$X$23:$X$26,"",-1)</f>
        <v>7-12 Months</v>
      </c>
      <c r="V904" s="1" t="str">
        <f>_xlfn.XLOOKUP(Tablo2[[#This Row],[CashbackAmount]],$W$31:$W$33,$X$31:$X$33,"",-1)</f>
        <v>Low</v>
      </c>
    </row>
    <row r="905" spans="1:22" x14ac:dyDescent="0.3">
      <c r="A905" s="5">
        <v>50904</v>
      </c>
      <c r="B905" s="1">
        <v>0</v>
      </c>
      <c r="C905" s="1">
        <v>9</v>
      </c>
      <c r="D905" s="1" t="s">
        <v>62</v>
      </c>
      <c r="E905" s="1">
        <v>1</v>
      </c>
      <c r="F905" s="1">
        <v>11</v>
      </c>
      <c r="G905" s="1" t="s">
        <v>61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63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6">
        <v>121.27000000000001</v>
      </c>
      <c r="U905" s="6" t="str">
        <f>_xlfn.XLOOKUP(Tablo2[[#This Row],[Tenure]],$W$23:$W$26,$X$23:$X$26,"",-1)</f>
        <v>7-12 Months</v>
      </c>
      <c r="V905" s="1" t="str">
        <f>_xlfn.XLOOKUP(Tablo2[[#This Row],[CashbackAmount]],$W$31:$W$33,$X$31:$X$33,"",-1)</f>
        <v>Low</v>
      </c>
    </row>
    <row r="906" spans="1:22" x14ac:dyDescent="0.3">
      <c r="A906" s="5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6">
        <v>139.75</v>
      </c>
      <c r="U906" s="6" t="str">
        <f>_xlfn.XLOOKUP(Tablo2[[#This Row],[Tenure]],$W$23:$W$26,$X$23:$X$26,"",-1)</f>
        <v>13-24 Months</v>
      </c>
      <c r="V906" s="1" t="str">
        <f>_xlfn.XLOOKUP(Tablo2[[#This Row],[CashbackAmount]],$W$31:$W$33,$X$31:$X$33,"",-1)</f>
        <v>Low</v>
      </c>
    </row>
    <row r="907" spans="1:22" x14ac:dyDescent="0.3">
      <c r="A907" s="5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6">
        <v>207.93</v>
      </c>
      <c r="U907" s="6" t="str">
        <f>_xlfn.XLOOKUP(Tablo2[[#This Row],[Tenure]],$W$23:$W$26,$X$23:$X$26,"",-1)</f>
        <v>0-6 Months</v>
      </c>
      <c r="V907" s="1" t="str">
        <f>_xlfn.XLOOKUP(Tablo2[[#This Row],[CashbackAmount]],$W$31:$W$33,$X$31:$X$33,"",-1)</f>
        <v>Medium</v>
      </c>
    </row>
    <row r="908" spans="1:22" x14ac:dyDescent="0.3">
      <c r="A908" s="5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6">
        <v>200.96</v>
      </c>
      <c r="U908" s="6" t="str">
        <f>_xlfn.XLOOKUP(Tablo2[[#This Row],[Tenure]],$W$23:$W$26,$X$23:$X$26,"",-1)</f>
        <v>7-12 Months</v>
      </c>
      <c r="V908" s="1" t="str">
        <f>_xlfn.XLOOKUP(Tablo2[[#This Row],[CashbackAmount]],$W$31:$W$33,$X$31:$X$33,"",-1)</f>
        <v>Medium</v>
      </c>
    </row>
    <row r="909" spans="1:22" x14ac:dyDescent="0.3">
      <c r="A909" s="5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6">
        <v>136.46</v>
      </c>
      <c r="U909" s="6" t="str">
        <f>_xlfn.XLOOKUP(Tablo2[[#This Row],[Tenure]],$W$23:$W$26,$X$23:$X$26,"",-1)</f>
        <v>0-6 Months</v>
      </c>
      <c r="V909" s="1" t="str">
        <f>_xlfn.XLOOKUP(Tablo2[[#This Row],[CashbackAmount]],$W$31:$W$33,$X$31:$X$33,"",-1)</f>
        <v>Low</v>
      </c>
    </row>
    <row r="910" spans="1:22" x14ac:dyDescent="0.3">
      <c r="A910" s="5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6">
        <v>174.46</v>
      </c>
      <c r="U910" s="6" t="str">
        <f>_xlfn.XLOOKUP(Tablo2[[#This Row],[Tenure]],$W$23:$W$26,$X$23:$X$26,"",-1)</f>
        <v>0-6 Months</v>
      </c>
      <c r="V910" s="1" t="str">
        <f>_xlfn.XLOOKUP(Tablo2[[#This Row],[CashbackAmount]],$W$31:$W$33,$X$31:$X$33,"",-1)</f>
        <v>Medium</v>
      </c>
    </row>
    <row r="911" spans="1:22" x14ac:dyDescent="0.3">
      <c r="A911" s="5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6">
        <v>208.51</v>
      </c>
      <c r="U911" s="6" t="str">
        <f>_xlfn.XLOOKUP(Tablo2[[#This Row],[Tenure]],$W$23:$W$26,$X$23:$X$26,"",-1)</f>
        <v>13-24 Months</v>
      </c>
      <c r="V911" s="1" t="str">
        <f>_xlfn.XLOOKUP(Tablo2[[#This Row],[CashbackAmount]],$W$31:$W$33,$X$31:$X$33,"",-1)</f>
        <v>Medium</v>
      </c>
    </row>
    <row r="912" spans="1:22" x14ac:dyDescent="0.3">
      <c r="A912" s="5">
        <v>50911</v>
      </c>
      <c r="B912" s="1">
        <v>0</v>
      </c>
      <c r="C912" s="1">
        <v>9</v>
      </c>
      <c r="D912" s="1" t="s">
        <v>62</v>
      </c>
      <c r="E912" s="1">
        <v>2</v>
      </c>
      <c r="F912" s="1">
        <v>14</v>
      </c>
      <c r="G912" s="1" t="s">
        <v>61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6">
        <v>121.09</v>
      </c>
      <c r="U912" s="6" t="str">
        <f>_xlfn.XLOOKUP(Tablo2[[#This Row],[Tenure]],$W$23:$W$26,$X$23:$X$26,"",-1)</f>
        <v>7-12 Months</v>
      </c>
      <c r="V912" s="1" t="str">
        <f>_xlfn.XLOOKUP(Tablo2[[#This Row],[CashbackAmount]],$W$31:$W$33,$X$31:$X$33,"",-1)</f>
        <v>Low</v>
      </c>
    </row>
    <row r="913" spans="1:22" x14ac:dyDescent="0.3">
      <c r="A913" s="5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63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6">
        <v>137.22</v>
      </c>
      <c r="U913" s="6" t="str">
        <f>_xlfn.XLOOKUP(Tablo2[[#This Row],[Tenure]],$W$23:$W$26,$X$23:$X$26,"",-1)</f>
        <v>0-6 Months</v>
      </c>
      <c r="V913" s="1" t="str">
        <f>_xlfn.XLOOKUP(Tablo2[[#This Row],[CashbackAmount]],$W$31:$W$33,$X$31:$X$33,"",-1)</f>
        <v>Low</v>
      </c>
    </row>
    <row r="914" spans="1:22" x14ac:dyDescent="0.3">
      <c r="A914" s="5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63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6">
        <v>193.8</v>
      </c>
      <c r="U914" s="6" t="str">
        <f>_xlfn.XLOOKUP(Tablo2[[#This Row],[Tenure]],$W$23:$W$26,$X$23:$X$26,"",-1)</f>
        <v>13-24 Months</v>
      </c>
      <c r="V914" s="1" t="str">
        <f>_xlfn.XLOOKUP(Tablo2[[#This Row],[CashbackAmount]],$W$31:$W$33,$X$31:$X$33,"",-1)</f>
        <v>Medium</v>
      </c>
    </row>
    <row r="915" spans="1:22" x14ac:dyDescent="0.3">
      <c r="A915" s="5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6">
        <v>154.86000000000001</v>
      </c>
      <c r="U915" s="6" t="str">
        <f>_xlfn.XLOOKUP(Tablo2[[#This Row],[Tenure]],$W$23:$W$26,$X$23:$X$26,"",-1)</f>
        <v>13-24 Months</v>
      </c>
      <c r="V915" s="1" t="str">
        <f>_xlfn.XLOOKUP(Tablo2[[#This Row],[CashbackAmount]],$W$31:$W$33,$X$31:$X$33,"",-1)</f>
        <v>Medium</v>
      </c>
    </row>
    <row r="916" spans="1:22" x14ac:dyDescent="0.3">
      <c r="A916" s="5">
        <v>50915</v>
      </c>
      <c r="B916" s="1">
        <v>1</v>
      </c>
      <c r="C916" s="1">
        <v>0</v>
      </c>
      <c r="D916" s="1" t="s">
        <v>62</v>
      </c>
      <c r="E916" s="1">
        <v>2</v>
      </c>
      <c r="F916" s="1">
        <v>15</v>
      </c>
      <c r="G916" s="1" t="s">
        <v>60</v>
      </c>
      <c r="H916" s="1" t="s">
        <v>2</v>
      </c>
      <c r="I916" s="1">
        <v>3</v>
      </c>
      <c r="J916" s="1">
        <v>3</v>
      </c>
      <c r="K916" s="1" t="s">
        <v>10</v>
      </c>
      <c r="L916" s="1">
        <v>3</v>
      </c>
      <c r="M916" s="1" t="s">
        <v>63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6">
        <v>127.41999999999999</v>
      </c>
      <c r="U916" s="6" t="str">
        <f>_xlfn.XLOOKUP(Tablo2[[#This Row],[Tenure]],$W$23:$W$26,$X$23:$X$26,"",-1)</f>
        <v>0-6 Months</v>
      </c>
      <c r="V916" s="1" t="str">
        <f>_xlfn.XLOOKUP(Tablo2[[#This Row],[CashbackAmount]],$W$31:$W$33,$X$31:$X$33,"",-1)</f>
        <v>Low</v>
      </c>
    </row>
    <row r="917" spans="1:22" x14ac:dyDescent="0.3">
      <c r="A917" s="5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>
        <v>2</v>
      </c>
      <c r="S917" s="1">
        <v>8</v>
      </c>
      <c r="T917" s="6">
        <v>237.57</v>
      </c>
      <c r="U917" s="6" t="str">
        <f>_xlfn.XLOOKUP(Tablo2[[#This Row],[Tenure]],$W$23:$W$26,$X$23:$X$26,"",-1)</f>
        <v>13-24 Months</v>
      </c>
      <c r="V917" s="1" t="str">
        <f>_xlfn.XLOOKUP(Tablo2[[#This Row],[CashbackAmount]],$W$31:$W$33,$X$31:$X$33,"",-1)</f>
        <v>Medium</v>
      </c>
    </row>
    <row r="918" spans="1:22" x14ac:dyDescent="0.3">
      <c r="A918" s="5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6">
        <v>184.63</v>
      </c>
      <c r="U918" s="6" t="str">
        <f>_xlfn.XLOOKUP(Tablo2[[#This Row],[Tenure]],$W$23:$W$26,$X$23:$X$26,"",-1)</f>
        <v>0-6 Months</v>
      </c>
      <c r="V918" s="1" t="str">
        <f>_xlfn.XLOOKUP(Tablo2[[#This Row],[CashbackAmount]],$W$31:$W$33,$X$31:$X$33,"",-1)</f>
        <v>Medium</v>
      </c>
    </row>
    <row r="919" spans="1:22" x14ac:dyDescent="0.3">
      <c r="A919" s="5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>
        <v>3</v>
      </c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6">
        <v>131.62</v>
      </c>
      <c r="U919" s="6" t="str">
        <f>_xlfn.XLOOKUP(Tablo2[[#This Row],[Tenure]],$W$23:$W$26,$X$23:$X$26,"",-1)</f>
        <v>13-24 Months</v>
      </c>
      <c r="V919" s="1" t="str">
        <f>_xlfn.XLOOKUP(Tablo2[[#This Row],[CashbackAmount]],$W$31:$W$33,$X$31:$X$33,"",-1)</f>
        <v>Low</v>
      </c>
    </row>
    <row r="920" spans="1:22" x14ac:dyDescent="0.3">
      <c r="A920" s="5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>
        <v>1</v>
      </c>
      <c r="R920" s="1">
        <v>8</v>
      </c>
      <c r="S920" s="1">
        <v>8</v>
      </c>
      <c r="T920" s="6">
        <v>265.98</v>
      </c>
      <c r="U920" s="6" t="str">
        <f>_xlfn.XLOOKUP(Tablo2[[#This Row],[Tenure]],$W$23:$W$26,$X$23:$X$26,"",-1)</f>
        <v>24+ Months</v>
      </c>
      <c r="V920" s="1" t="str">
        <f>_xlfn.XLOOKUP(Tablo2[[#This Row],[CashbackAmount]],$W$31:$W$33,$X$31:$X$33,"",-1)</f>
        <v>High</v>
      </c>
    </row>
    <row r="921" spans="1:22" x14ac:dyDescent="0.3">
      <c r="A921" s="5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60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63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6">
        <v>166.51</v>
      </c>
      <c r="U921" s="6" t="str">
        <f>_xlfn.XLOOKUP(Tablo2[[#This Row],[Tenure]],$W$23:$W$26,$X$23:$X$26,"",-1)</f>
        <v>13-24 Months</v>
      </c>
      <c r="V921" s="1" t="str">
        <f>_xlfn.XLOOKUP(Tablo2[[#This Row],[CashbackAmount]],$W$31:$W$33,$X$31:$X$33,"",-1)</f>
        <v>Medium</v>
      </c>
    </row>
    <row r="922" spans="1:22" x14ac:dyDescent="0.3">
      <c r="A922" s="5">
        <v>50921</v>
      </c>
      <c r="B922" s="1">
        <v>0</v>
      </c>
      <c r="C922" s="1">
        <v>13</v>
      </c>
      <c r="D922" s="1" t="s">
        <v>62</v>
      </c>
      <c r="E922" s="1">
        <v>1</v>
      </c>
      <c r="F922" s="1">
        <v>14</v>
      </c>
      <c r="G922" s="1" t="s">
        <v>61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6">
        <v>123.44999999999999</v>
      </c>
      <c r="U922" s="6" t="str">
        <f>_xlfn.XLOOKUP(Tablo2[[#This Row],[Tenure]],$W$23:$W$26,$X$23:$X$26,"",-1)</f>
        <v>13-24 Months</v>
      </c>
      <c r="V922" s="1" t="str">
        <f>_xlfn.XLOOKUP(Tablo2[[#This Row],[CashbackAmount]],$W$31:$W$33,$X$31:$X$33,"",-1)</f>
        <v>Low</v>
      </c>
    </row>
    <row r="923" spans="1:22" x14ac:dyDescent="0.3">
      <c r="A923" s="5">
        <v>50922</v>
      </c>
      <c r="B923" s="1">
        <v>0</v>
      </c>
      <c r="C923" s="1">
        <v>17</v>
      </c>
      <c r="D923" s="1" t="s">
        <v>62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6">
        <v>134.19999999999999</v>
      </c>
      <c r="U923" s="6" t="str">
        <f>_xlfn.XLOOKUP(Tablo2[[#This Row],[Tenure]],$W$23:$W$26,$X$23:$X$26,"",-1)</f>
        <v>13-24 Months</v>
      </c>
      <c r="V923" s="1" t="str">
        <f>_xlfn.XLOOKUP(Tablo2[[#This Row],[CashbackAmount]],$W$31:$W$33,$X$31:$X$33,"",-1)</f>
        <v>Low</v>
      </c>
    </row>
    <row r="924" spans="1:22" x14ac:dyDescent="0.3">
      <c r="A924" s="5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63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6">
        <v>143.72999999999999</v>
      </c>
      <c r="U924" s="6" t="str">
        <f>_xlfn.XLOOKUP(Tablo2[[#This Row],[Tenure]],$W$23:$W$26,$X$23:$X$26,"",-1)</f>
        <v>0-6 Months</v>
      </c>
      <c r="V924" s="1" t="str">
        <f>_xlfn.XLOOKUP(Tablo2[[#This Row],[CashbackAmount]],$W$31:$W$33,$X$31:$X$33,"",-1)</f>
        <v>Low</v>
      </c>
    </row>
    <row r="925" spans="1:22" x14ac:dyDescent="0.3">
      <c r="A925" s="5">
        <v>50924</v>
      </c>
      <c r="B925" s="1">
        <v>0</v>
      </c>
      <c r="C925" s="1">
        <v>7</v>
      </c>
      <c r="D925" s="1" t="s">
        <v>62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6">
        <v>147.59</v>
      </c>
      <c r="U925" s="6" t="str">
        <f>_xlfn.XLOOKUP(Tablo2[[#This Row],[Tenure]],$W$23:$W$26,$X$23:$X$26,"",-1)</f>
        <v>7-12 Months</v>
      </c>
      <c r="V925" s="1" t="str">
        <f>_xlfn.XLOOKUP(Tablo2[[#This Row],[CashbackAmount]],$W$31:$W$33,$X$31:$X$33,"",-1)</f>
        <v>Low</v>
      </c>
    </row>
    <row r="926" spans="1:22" x14ac:dyDescent="0.3">
      <c r="A926" s="5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63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6">
        <v>153.01</v>
      </c>
      <c r="U926" s="6" t="str">
        <f>_xlfn.XLOOKUP(Tablo2[[#This Row],[Tenure]],$W$23:$W$26,$X$23:$X$26,"",-1)</f>
        <v>0-6 Months</v>
      </c>
      <c r="V926" s="1" t="str">
        <f>_xlfn.XLOOKUP(Tablo2[[#This Row],[CashbackAmount]],$W$31:$W$33,$X$31:$X$33,"",-1)</f>
        <v>Medium</v>
      </c>
    </row>
    <row r="927" spans="1:22" x14ac:dyDescent="0.3">
      <c r="A927" s="5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6">
        <v>136.72999999999999</v>
      </c>
      <c r="U927" s="6" t="str">
        <f>_xlfn.XLOOKUP(Tablo2[[#This Row],[Tenure]],$W$23:$W$26,$X$23:$X$26,"",-1)</f>
        <v>13-24 Months</v>
      </c>
      <c r="V927" s="1" t="str">
        <f>_xlfn.XLOOKUP(Tablo2[[#This Row],[CashbackAmount]],$W$31:$W$33,$X$31:$X$33,"",-1)</f>
        <v>Low</v>
      </c>
    </row>
    <row r="928" spans="1:22" x14ac:dyDescent="0.3">
      <c r="A928" s="5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63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6">
        <v>147.68</v>
      </c>
      <c r="U928" s="6" t="str">
        <f>_xlfn.XLOOKUP(Tablo2[[#This Row],[Tenure]],$W$23:$W$26,$X$23:$X$26,"",-1)</f>
        <v>13-24 Months</v>
      </c>
      <c r="V928" s="1" t="str">
        <f>_xlfn.XLOOKUP(Tablo2[[#This Row],[CashbackAmount]],$W$31:$W$33,$X$31:$X$33,"",-1)</f>
        <v>Low</v>
      </c>
    </row>
    <row r="929" spans="1:22" x14ac:dyDescent="0.3">
      <c r="A929" s="5">
        <v>50928</v>
      </c>
      <c r="B929" s="1">
        <v>0</v>
      </c>
      <c r="C929" s="1">
        <v>9</v>
      </c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6">
        <v>112.74000000000001</v>
      </c>
      <c r="U929" s="6" t="str">
        <f>_xlfn.XLOOKUP(Tablo2[[#This Row],[Tenure]],$W$23:$W$26,$X$23:$X$26,"",-1)</f>
        <v>7-12 Months</v>
      </c>
      <c r="V929" s="1" t="str">
        <f>_xlfn.XLOOKUP(Tablo2[[#This Row],[CashbackAmount]],$W$31:$W$33,$X$31:$X$33,"",-1)</f>
        <v>Low</v>
      </c>
    </row>
    <row r="930" spans="1:22" x14ac:dyDescent="0.3">
      <c r="A930" s="5">
        <v>50929</v>
      </c>
      <c r="B930" s="1">
        <v>0</v>
      </c>
      <c r="C930" s="1">
        <v>50</v>
      </c>
      <c r="D930" s="1" t="s">
        <v>62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63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6">
        <v>149</v>
      </c>
      <c r="U930" s="6" t="str">
        <f>_xlfn.XLOOKUP(Tablo2[[#This Row],[Tenure]],$W$23:$W$26,$X$23:$X$26,"",-1)</f>
        <v>24+ Months</v>
      </c>
      <c r="V930" s="1" t="str">
        <f>_xlfn.XLOOKUP(Tablo2[[#This Row],[CashbackAmount]],$W$31:$W$33,$X$31:$X$33,"",-1)</f>
        <v>Low</v>
      </c>
    </row>
    <row r="931" spans="1:22" x14ac:dyDescent="0.3">
      <c r="A931" s="5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6">
        <v>204.66</v>
      </c>
      <c r="U931" s="6" t="str">
        <f>_xlfn.XLOOKUP(Tablo2[[#This Row],[Tenure]],$W$23:$W$26,$X$23:$X$26,"",-1)</f>
        <v>13-24 Months</v>
      </c>
      <c r="V931" s="1" t="str">
        <f>_xlfn.XLOOKUP(Tablo2[[#This Row],[CashbackAmount]],$W$31:$W$33,$X$31:$X$33,"",-1)</f>
        <v>Medium</v>
      </c>
    </row>
    <row r="932" spans="1:22" x14ac:dyDescent="0.3">
      <c r="A932" s="5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>
        <v>1</v>
      </c>
      <c r="R932" s="1">
        <v>6</v>
      </c>
      <c r="S932" s="1">
        <v>9</v>
      </c>
      <c r="T932" s="6">
        <v>270.07</v>
      </c>
      <c r="U932" s="6" t="str">
        <f>_xlfn.XLOOKUP(Tablo2[[#This Row],[Tenure]],$W$23:$W$26,$X$23:$X$26,"",-1)</f>
        <v>7-12 Months</v>
      </c>
      <c r="V932" s="1" t="str">
        <f>_xlfn.XLOOKUP(Tablo2[[#This Row],[CashbackAmount]],$W$31:$W$33,$X$31:$X$33,"",-1)</f>
        <v>High</v>
      </c>
    </row>
    <row r="933" spans="1:22" x14ac:dyDescent="0.3">
      <c r="A933" s="5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60</v>
      </c>
      <c r="H933" s="1" t="s">
        <v>4</v>
      </c>
      <c r="I933" s="1">
        <v>3</v>
      </c>
      <c r="J933" s="1">
        <v>3</v>
      </c>
      <c r="K933" s="1" t="s">
        <v>10</v>
      </c>
      <c r="L933" s="1">
        <v>3</v>
      </c>
      <c r="M933" s="1" t="s">
        <v>63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6">
        <v>129.09</v>
      </c>
      <c r="U933" s="6" t="str">
        <f>_xlfn.XLOOKUP(Tablo2[[#This Row],[Tenure]],$W$23:$W$26,$X$23:$X$26,"",-1)</f>
        <v>0-6 Months</v>
      </c>
      <c r="V933" s="1" t="str">
        <f>_xlfn.XLOOKUP(Tablo2[[#This Row],[CashbackAmount]],$W$31:$W$33,$X$31:$X$33,"",-1)</f>
        <v>Low</v>
      </c>
    </row>
    <row r="934" spans="1:22" x14ac:dyDescent="0.3">
      <c r="A934" s="5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60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6">
        <v>157.65</v>
      </c>
      <c r="U934" s="6" t="str">
        <f>_xlfn.XLOOKUP(Tablo2[[#This Row],[Tenure]],$W$23:$W$26,$X$23:$X$26,"",-1)</f>
        <v>0-6 Months</v>
      </c>
      <c r="V934" s="1" t="str">
        <f>_xlfn.XLOOKUP(Tablo2[[#This Row],[CashbackAmount]],$W$31:$W$33,$X$31:$X$33,"",-1)</f>
        <v>Medium</v>
      </c>
    </row>
    <row r="935" spans="1:22" x14ac:dyDescent="0.3">
      <c r="A935" s="5">
        <v>50934</v>
      </c>
      <c r="B935" s="1">
        <v>1</v>
      </c>
      <c r="C935" s="1">
        <v>0</v>
      </c>
      <c r="D935" s="1" t="s">
        <v>62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6">
        <v>145.99</v>
      </c>
      <c r="U935" s="6" t="str">
        <f>_xlfn.XLOOKUP(Tablo2[[#This Row],[Tenure]],$W$23:$W$26,$X$23:$X$26,"",-1)</f>
        <v>0-6 Months</v>
      </c>
      <c r="V935" s="1" t="str">
        <f>_xlfn.XLOOKUP(Tablo2[[#This Row],[CashbackAmount]],$W$31:$W$33,$X$31:$X$33,"",-1)</f>
        <v>Low</v>
      </c>
    </row>
    <row r="936" spans="1:22" x14ac:dyDescent="0.3">
      <c r="A936" s="5">
        <v>50935</v>
      </c>
      <c r="B936" s="1">
        <v>0</v>
      </c>
      <c r="C936" s="1">
        <v>8</v>
      </c>
      <c r="D936" s="1" t="s">
        <v>62</v>
      </c>
      <c r="E936" s="1">
        <v>3</v>
      </c>
      <c r="F936" s="1">
        <v>14</v>
      </c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63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6">
        <v>124.03999999999999</v>
      </c>
      <c r="U936" s="6" t="str">
        <f>_xlfn.XLOOKUP(Tablo2[[#This Row],[Tenure]],$W$23:$W$26,$X$23:$X$26,"",-1)</f>
        <v>7-12 Months</v>
      </c>
      <c r="V936" s="1" t="str">
        <f>_xlfn.XLOOKUP(Tablo2[[#This Row],[CashbackAmount]],$W$31:$W$33,$X$31:$X$33,"",-1)</f>
        <v>Low</v>
      </c>
    </row>
    <row r="937" spans="1:22" x14ac:dyDescent="0.3">
      <c r="A937" s="5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61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6">
        <v>131.72</v>
      </c>
      <c r="U937" s="6" t="str">
        <f>_xlfn.XLOOKUP(Tablo2[[#This Row],[Tenure]],$W$23:$W$26,$X$23:$X$26,"",-1)</f>
        <v>0-6 Months</v>
      </c>
      <c r="V937" s="1" t="str">
        <f>_xlfn.XLOOKUP(Tablo2[[#This Row],[CashbackAmount]],$W$31:$W$33,$X$31:$X$33,"",-1)</f>
        <v>Low</v>
      </c>
    </row>
    <row r="938" spans="1:22" x14ac:dyDescent="0.3">
      <c r="A938" s="5">
        <v>50937</v>
      </c>
      <c r="B938" s="1">
        <v>0</v>
      </c>
      <c r="C938" s="1">
        <v>9</v>
      </c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63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6">
        <v>120.33000000000001</v>
      </c>
      <c r="U938" s="6" t="str">
        <f>_xlfn.XLOOKUP(Tablo2[[#This Row],[Tenure]],$W$23:$W$26,$X$23:$X$26,"",-1)</f>
        <v>7-12 Months</v>
      </c>
      <c r="V938" s="1" t="str">
        <f>_xlfn.XLOOKUP(Tablo2[[#This Row],[CashbackAmount]],$W$31:$W$33,$X$31:$X$33,"",-1)</f>
        <v>Low</v>
      </c>
    </row>
    <row r="939" spans="1:22" x14ac:dyDescent="0.3">
      <c r="A939" s="5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6">
        <v>202.09</v>
      </c>
      <c r="U939" s="6" t="str">
        <f>_xlfn.XLOOKUP(Tablo2[[#This Row],[Tenure]],$W$23:$W$26,$X$23:$X$26,"",-1)</f>
        <v>13-24 Months</v>
      </c>
      <c r="V939" s="1" t="str">
        <f>_xlfn.XLOOKUP(Tablo2[[#This Row],[CashbackAmount]],$W$31:$W$33,$X$31:$X$33,"",-1)</f>
        <v>Medium</v>
      </c>
    </row>
    <row r="940" spans="1:22" x14ac:dyDescent="0.3">
      <c r="A940" s="5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6">
        <v>186.2</v>
      </c>
      <c r="U940" s="6" t="str">
        <f>_xlfn.XLOOKUP(Tablo2[[#This Row],[Tenure]],$W$23:$W$26,$X$23:$X$26,"",-1)</f>
        <v>0-6 Months</v>
      </c>
      <c r="V940" s="1" t="str">
        <f>_xlfn.XLOOKUP(Tablo2[[#This Row],[CashbackAmount]],$W$31:$W$33,$X$31:$X$33,"",-1)</f>
        <v>Medium</v>
      </c>
    </row>
    <row r="941" spans="1:22" x14ac:dyDescent="0.3">
      <c r="A941" s="5">
        <v>50940</v>
      </c>
      <c r="B941" s="1">
        <v>0</v>
      </c>
      <c r="C941" s="1">
        <v>9</v>
      </c>
      <c r="D941" s="1" t="s">
        <v>62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6">
        <v>120.63999999999999</v>
      </c>
      <c r="U941" s="6" t="str">
        <f>_xlfn.XLOOKUP(Tablo2[[#This Row],[Tenure]],$W$23:$W$26,$X$23:$X$26,"",-1)</f>
        <v>7-12 Months</v>
      </c>
      <c r="V941" s="1" t="str">
        <f>_xlfn.XLOOKUP(Tablo2[[#This Row],[CashbackAmount]],$W$31:$W$33,$X$31:$X$33,"",-1)</f>
        <v>Low</v>
      </c>
    </row>
    <row r="942" spans="1:22" x14ac:dyDescent="0.3">
      <c r="A942" s="5">
        <v>50941</v>
      </c>
      <c r="B942" s="1">
        <v>0</v>
      </c>
      <c r="C942" s="1">
        <v>28</v>
      </c>
      <c r="D942" s="1" t="s">
        <v>62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63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6">
        <v>140.35</v>
      </c>
      <c r="U942" s="6" t="str">
        <f>_xlfn.XLOOKUP(Tablo2[[#This Row],[Tenure]],$W$23:$W$26,$X$23:$X$26,"",-1)</f>
        <v>24+ Months</v>
      </c>
      <c r="V942" s="1" t="str">
        <f>_xlfn.XLOOKUP(Tablo2[[#This Row],[CashbackAmount]],$W$31:$W$33,$X$31:$X$33,"",-1)</f>
        <v>Low</v>
      </c>
    </row>
    <row r="943" spans="1:22" x14ac:dyDescent="0.3">
      <c r="A943" s="5">
        <v>50942</v>
      </c>
      <c r="B943" s="1">
        <v>0</v>
      </c>
      <c r="C943" s="1">
        <v>6</v>
      </c>
      <c r="D943" s="1" t="s">
        <v>62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63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6">
        <v>138.38</v>
      </c>
      <c r="U943" s="6" t="str">
        <f>_xlfn.XLOOKUP(Tablo2[[#This Row],[Tenure]],$W$23:$W$26,$X$23:$X$26,"",-1)</f>
        <v>0-6 Months</v>
      </c>
      <c r="V943" s="1" t="str">
        <f>_xlfn.XLOOKUP(Tablo2[[#This Row],[CashbackAmount]],$W$31:$W$33,$X$31:$X$33,"",-1)</f>
        <v>Low</v>
      </c>
    </row>
    <row r="944" spans="1:22" x14ac:dyDescent="0.3">
      <c r="A944" s="5">
        <v>50943</v>
      </c>
      <c r="B944" s="1">
        <v>0</v>
      </c>
      <c r="C944" s="1">
        <v>20</v>
      </c>
      <c r="D944" s="1" t="s">
        <v>62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63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6">
        <v>145.91</v>
      </c>
      <c r="U944" s="6" t="str">
        <f>_xlfn.XLOOKUP(Tablo2[[#This Row],[Tenure]],$W$23:$W$26,$X$23:$X$26,"",-1)</f>
        <v>13-24 Months</v>
      </c>
      <c r="V944" s="1" t="str">
        <f>_xlfn.XLOOKUP(Tablo2[[#This Row],[CashbackAmount]],$W$31:$W$33,$X$31:$X$33,"",-1)</f>
        <v>Low</v>
      </c>
    </row>
    <row r="945" spans="1:22" x14ac:dyDescent="0.3">
      <c r="A945" s="5">
        <v>50944</v>
      </c>
      <c r="B945" s="1">
        <v>1</v>
      </c>
      <c r="C945" s="1">
        <v>0</v>
      </c>
      <c r="D945" s="1" t="s">
        <v>11</v>
      </c>
      <c r="E945" s="1">
        <v>1</v>
      </c>
      <c r="F945" s="1">
        <v>14</v>
      </c>
      <c r="G945" s="1" t="s">
        <v>61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6">
        <v>125.61000000000001</v>
      </c>
      <c r="U945" s="6" t="str">
        <f>_xlfn.XLOOKUP(Tablo2[[#This Row],[Tenure]],$W$23:$W$26,$X$23:$X$26,"",-1)</f>
        <v>0-6 Months</v>
      </c>
      <c r="V945" s="1" t="str">
        <f>_xlfn.XLOOKUP(Tablo2[[#This Row],[CashbackAmount]],$W$31:$W$33,$X$31:$X$33,"",-1)</f>
        <v>Low</v>
      </c>
    </row>
    <row r="946" spans="1:22" x14ac:dyDescent="0.3">
      <c r="A946" s="5">
        <v>50945</v>
      </c>
      <c r="B946" s="1">
        <v>0</v>
      </c>
      <c r="C946" s="1">
        <v>9</v>
      </c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6">
        <v>115.63</v>
      </c>
      <c r="U946" s="6" t="str">
        <f>_xlfn.XLOOKUP(Tablo2[[#This Row],[Tenure]],$W$23:$W$26,$X$23:$X$26,"",-1)</f>
        <v>7-12 Months</v>
      </c>
      <c r="V946" s="1" t="str">
        <f>_xlfn.XLOOKUP(Tablo2[[#This Row],[CashbackAmount]],$W$31:$W$33,$X$31:$X$33,"",-1)</f>
        <v>Low</v>
      </c>
    </row>
    <row r="947" spans="1:22" x14ac:dyDescent="0.3">
      <c r="A947" s="5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6">
        <v>148.97999999999999</v>
      </c>
      <c r="U947" s="6" t="str">
        <f>_xlfn.XLOOKUP(Tablo2[[#This Row],[Tenure]],$W$23:$W$26,$X$23:$X$26,"",-1)</f>
        <v>0-6 Months</v>
      </c>
      <c r="V947" s="1" t="str">
        <f>_xlfn.XLOOKUP(Tablo2[[#This Row],[CashbackAmount]],$W$31:$W$33,$X$31:$X$33,"",-1)</f>
        <v>Low</v>
      </c>
    </row>
    <row r="948" spans="1:22" x14ac:dyDescent="0.3">
      <c r="A948" s="5">
        <v>50947</v>
      </c>
      <c r="B948" s="1">
        <v>0</v>
      </c>
      <c r="C948" s="1">
        <v>22</v>
      </c>
      <c r="D948" s="1" t="s">
        <v>62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63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6">
        <v>147.88999999999999</v>
      </c>
      <c r="U948" s="6" t="str">
        <f>_xlfn.XLOOKUP(Tablo2[[#This Row],[Tenure]],$W$23:$W$26,$X$23:$X$26,"",-1)</f>
        <v>13-24 Months</v>
      </c>
      <c r="V948" s="1" t="str">
        <f>_xlfn.XLOOKUP(Tablo2[[#This Row],[CashbackAmount]],$W$31:$W$33,$X$31:$X$33,"",-1)</f>
        <v>Low</v>
      </c>
    </row>
    <row r="949" spans="1:22" x14ac:dyDescent="0.3">
      <c r="A949" s="5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63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6">
        <v>131.80000000000001</v>
      </c>
      <c r="U949" s="6" t="str">
        <f>_xlfn.XLOOKUP(Tablo2[[#This Row],[Tenure]],$W$23:$W$26,$X$23:$X$26,"",-1)</f>
        <v>0-6 Months</v>
      </c>
      <c r="V949" s="1" t="str">
        <f>_xlfn.XLOOKUP(Tablo2[[#This Row],[CashbackAmount]],$W$31:$W$33,$X$31:$X$33,"",-1)</f>
        <v>Low</v>
      </c>
    </row>
    <row r="950" spans="1:22" x14ac:dyDescent="0.3">
      <c r="A950" s="5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63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6">
        <v>165.49</v>
      </c>
      <c r="U950" s="6" t="str">
        <f>_xlfn.XLOOKUP(Tablo2[[#This Row],[Tenure]],$W$23:$W$26,$X$23:$X$26,"",-1)</f>
        <v>0-6 Months</v>
      </c>
      <c r="V950" s="1" t="str">
        <f>_xlfn.XLOOKUP(Tablo2[[#This Row],[CashbackAmount]],$W$31:$W$33,$X$31:$X$33,"",-1)</f>
        <v>Medium</v>
      </c>
    </row>
    <row r="951" spans="1:22" x14ac:dyDescent="0.3">
      <c r="A951" s="5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6">
        <v>163.88</v>
      </c>
      <c r="U951" s="6" t="str">
        <f>_xlfn.XLOOKUP(Tablo2[[#This Row],[Tenure]],$W$23:$W$26,$X$23:$X$26,"",-1)</f>
        <v>0-6 Months</v>
      </c>
      <c r="V951" s="1" t="str">
        <f>_xlfn.XLOOKUP(Tablo2[[#This Row],[CashbackAmount]],$W$31:$W$33,$X$31:$X$33,"",-1)</f>
        <v>Medium</v>
      </c>
    </row>
    <row r="952" spans="1:22" x14ac:dyDescent="0.3">
      <c r="A952" s="5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>
        <v>3</v>
      </c>
      <c r="T952" s="6">
        <v>212.44</v>
      </c>
      <c r="U952" s="6" t="str">
        <f>_xlfn.XLOOKUP(Tablo2[[#This Row],[Tenure]],$W$23:$W$26,$X$23:$X$26,"",-1)</f>
        <v>0-6 Months</v>
      </c>
      <c r="V952" s="1" t="str">
        <f>_xlfn.XLOOKUP(Tablo2[[#This Row],[CashbackAmount]],$W$31:$W$33,$X$31:$X$33,"",-1)</f>
        <v>Medium</v>
      </c>
    </row>
    <row r="953" spans="1:22" x14ac:dyDescent="0.3">
      <c r="A953" s="5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>
        <v>2</v>
      </c>
      <c r="S953" s="1">
        <v>12</v>
      </c>
      <c r="T953" s="6">
        <v>260.32</v>
      </c>
      <c r="U953" s="6" t="str">
        <f>_xlfn.XLOOKUP(Tablo2[[#This Row],[Tenure]],$W$23:$W$26,$X$23:$X$26,"",-1)</f>
        <v>24+ Months</v>
      </c>
      <c r="V953" s="1" t="str">
        <f>_xlfn.XLOOKUP(Tablo2[[#This Row],[CashbackAmount]],$W$31:$W$33,$X$31:$X$33,"",-1)</f>
        <v>High</v>
      </c>
    </row>
    <row r="954" spans="1:22" x14ac:dyDescent="0.3">
      <c r="A954" s="5">
        <v>50953</v>
      </c>
      <c r="B954" s="1">
        <v>1</v>
      </c>
      <c r="C954" s="1">
        <v>0</v>
      </c>
      <c r="D954" s="1" t="s">
        <v>62</v>
      </c>
      <c r="E954" s="1">
        <v>1</v>
      </c>
      <c r="F954" s="1">
        <v>14</v>
      </c>
      <c r="G954" s="1" t="s">
        <v>60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6">
        <v>123.62</v>
      </c>
      <c r="U954" s="6" t="str">
        <f>_xlfn.XLOOKUP(Tablo2[[#This Row],[Tenure]],$W$23:$W$26,$X$23:$X$26,"",-1)</f>
        <v>0-6 Months</v>
      </c>
      <c r="V954" s="1" t="str">
        <f>_xlfn.XLOOKUP(Tablo2[[#This Row],[CashbackAmount]],$W$31:$W$33,$X$31:$X$33,"",-1)</f>
        <v>Low</v>
      </c>
    </row>
    <row r="955" spans="1:22" x14ac:dyDescent="0.3">
      <c r="A955" s="5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63</v>
      </c>
      <c r="N955" s="1">
        <v>4</v>
      </c>
      <c r="O955" s="1">
        <v>0</v>
      </c>
      <c r="P955" s="1">
        <v>13</v>
      </c>
      <c r="Q955" s="1">
        <v>1</v>
      </c>
      <c r="R955" s="1">
        <v>14</v>
      </c>
      <c r="S955" s="1">
        <v>17</v>
      </c>
      <c r="T955" s="6">
        <v>263.27999999999997</v>
      </c>
      <c r="U955" s="6" t="str">
        <f>_xlfn.XLOOKUP(Tablo2[[#This Row],[Tenure]],$W$23:$W$26,$X$23:$X$26,"",-1)</f>
        <v>13-24 Months</v>
      </c>
      <c r="V955" s="1" t="str">
        <f>_xlfn.XLOOKUP(Tablo2[[#This Row],[CashbackAmount]],$W$31:$W$33,$X$31:$X$33,"",-1)</f>
        <v>High</v>
      </c>
    </row>
    <row r="956" spans="1:22" x14ac:dyDescent="0.3">
      <c r="A956" s="5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6">
        <v>183.76</v>
      </c>
      <c r="U956" s="6" t="str">
        <f>_xlfn.XLOOKUP(Tablo2[[#This Row],[Tenure]],$W$23:$W$26,$X$23:$X$26,"",-1)</f>
        <v>7-12 Months</v>
      </c>
      <c r="V956" s="1" t="str">
        <f>_xlfn.XLOOKUP(Tablo2[[#This Row],[CashbackAmount]],$W$31:$W$33,$X$31:$X$33,"",-1)</f>
        <v>Medium</v>
      </c>
    </row>
    <row r="957" spans="1:22" x14ac:dyDescent="0.3">
      <c r="A957" s="5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63</v>
      </c>
      <c r="N957" s="1">
        <v>9</v>
      </c>
      <c r="O957" s="1">
        <v>0</v>
      </c>
      <c r="P957" s="1">
        <v>12</v>
      </c>
      <c r="Q957" s="1">
        <v>1</v>
      </c>
      <c r="R957" s="1">
        <v>5</v>
      </c>
      <c r="S957" s="1">
        <v>1</v>
      </c>
      <c r="T957" s="6">
        <v>266.06</v>
      </c>
      <c r="U957" s="6" t="str">
        <f>_xlfn.XLOOKUP(Tablo2[[#This Row],[Tenure]],$W$23:$W$26,$X$23:$X$26,"",-1)</f>
        <v>13-24 Months</v>
      </c>
      <c r="V957" s="1" t="str">
        <f>_xlfn.XLOOKUP(Tablo2[[#This Row],[CashbackAmount]],$W$31:$W$33,$X$31:$X$33,"",-1)</f>
        <v>High</v>
      </c>
    </row>
    <row r="958" spans="1:22" x14ac:dyDescent="0.3">
      <c r="A958" s="5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6">
        <v>186.06</v>
      </c>
      <c r="U958" s="6" t="str">
        <f>_xlfn.XLOOKUP(Tablo2[[#This Row],[Tenure]],$W$23:$W$26,$X$23:$X$26,"",-1)</f>
        <v>7-12 Months</v>
      </c>
      <c r="V958" s="1" t="str">
        <f>_xlfn.XLOOKUP(Tablo2[[#This Row],[CashbackAmount]],$W$31:$W$33,$X$31:$X$33,"",-1)</f>
        <v>Medium</v>
      </c>
    </row>
    <row r="959" spans="1:22" x14ac:dyDescent="0.3">
      <c r="A959" s="5">
        <v>50958</v>
      </c>
      <c r="B959" s="1">
        <v>0</v>
      </c>
      <c r="C959" s="1">
        <v>9</v>
      </c>
      <c r="D959" s="1" t="s">
        <v>62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6">
        <v>122.72</v>
      </c>
      <c r="U959" s="6" t="str">
        <f>_xlfn.XLOOKUP(Tablo2[[#This Row],[Tenure]],$W$23:$W$26,$X$23:$X$26,"",-1)</f>
        <v>7-12 Months</v>
      </c>
      <c r="V959" s="1" t="str">
        <f>_xlfn.XLOOKUP(Tablo2[[#This Row],[CashbackAmount]],$W$31:$W$33,$X$31:$X$33,"",-1)</f>
        <v>Low</v>
      </c>
    </row>
    <row r="960" spans="1:22" x14ac:dyDescent="0.3">
      <c r="A960" s="5">
        <v>50959</v>
      </c>
      <c r="B960" s="1">
        <v>1</v>
      </c>
      <c r="C960" s="1">
        <v>9</v>
      </c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6">
        <v>120.18</v>
      </c>
      <c r="U960" s="6" t="str">
        <f>_xlfn.XLOOKUP(Tablo2[[#This Row],[Tenure]],$W$23:$W$26,$X$23:$X$26,"",-1)</f>
        <v>7-12 Months</v>
      </c>
      <c r="V960" s="1" t="str">
        <f>_xlfn.XLOOKUP(Tablo2[[#This Row],[CashbackAmount]],$W$31:$W$33,$X$31:$X$33,"",-1)</f>
        <v>Low</v>
      </c>
    </row>
    <row r="961" spans="1:22" x14ac:dyDescent="0.3">
      <c r="A961" s="5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60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63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6">
        <v>170.83</v>
      </c>
      <c r="U961" s="6" t="str">
        <f>_xlfn.XLOOKUP(Tablo2[[#This Row],[Tenure]],$W$23:$W$26,$X$23:$X$26,"",-1)</f>
        <v>7-12 Months</v>
      </c>
      <c r="V961" s="1" t="str">
        <f>_xlfn.XLOOKUP(Tablo2[[#This Row],[CashbackAmount]],$W$31:$W$33,$X$31:$X$33,"",-1)</f>
        <v>Medium</v>
      </c>
    </row>
    <row r="962" spans="1:22" x14ac:dyDescent="0.3">
      <c r="A962" s="5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6">
        <v>140.84</v>
      </c>
      <c r="U962" s="6" t="str">
        <f>_xlfn.XLOOKUP(Tablo2[[#This Row],[Tenure]],$W$23:$W$26,$X$23:$X$26,"",-1)</f>
        <v>0-6 Months</v>
      </c>
      <c r="V962" s="1" t="str">
        <f>_xlfn.XLOOKUP(Tablo2[[#This Row],[CashbackAmount]],$W$31:$W$33,$X$31:$X$33,"",-1)</f>
        <v>Low</v>
      </c>
    </row>
    <row r="963" spans="1:22" x14ac:dyDescent="0.3">
      <c r="A963" s="5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>
        <v>2</v>
      </c>
      <c r="S963" s="1">
        <v>9</v>
      </c>
      <c r="T963" s="6">
        <v>244.11</v>
      </c>
      <c r="U963" s="6" t="str">
        <f>_xlfn.XLOOKUP(Tablo2[[#This Row],[Tenure]],$W$23:$W$26,$X$23:$X$26,"",-1)</f>
        <v>13-24 Months</v>
      </c>
      <c r="V963" s="1" t="str">
        <f>_xlfn.XLOOKUP(Tablo2[[#This Row],[CashbackAmount]],$W$31:$W$33,$X$31:$X$33,"",-1)</f>
        <v>Medium</v>
      </c>
    </row>
    <row r="964" spans="1:22" x14ac:dyDescent="0.3">
      <c r="A964" s="5">
        <v>50963</v>
      </c>
      <c r="B964" s="1">
        <v>0</v>
      </c>
      <c r="C964" s="1">
        <v>9</v>
      </c>
      <c r="D964" s="1" t="s">
        <v>62</v>
      </c>
      <c r="E964" s="1">
        <v>3</v>
      </c>
      <c r="F964" s="1">
        <v>13</v>
      </c>
      <c r="G964" s="1" t="s">
        <v>60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6">
        <v>123.08000000000001</v>
      </c>
      <c r="U964" s="6" t="str">
        <f>_xlfn.XLOOKUP(Tablo2[[#This Row],[Tenure]],$W$23:$W$26,$X$23:$X$26,"",-1)</f>
        <v>7-12 Months</v>
      </c>
      <c r="V964" s="1" t="str">
        <f>_xlfn.XLOOKUP(Tablo2[[#This Row],[CashbackAmount]],$W$31:$W$33,$X$31:$X$33,"",-1)</f>
        <v>Low</v>
      </c>
    </row>
    <row r="965" spans="1:22" x14ac:dyDescent="0.3">
      <c r="A965" s="5">
        <v>50964</v>
      </c>
      <c r="B965" s="1">
        <v>0</v>
      </c>
      <c r="C965" s="1">
        <v>15</v>
      </c>
      <c r="D965" s="1" t="s">
        <v>62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6">
        <v>148.41</v>
      </c>
      <c r="U965" s="6" t="str">
        <f>_xlfn.XLOOKUP(Tablo2[[#This Row],[Tenure]],$W$23:$W$26,$X$23:$X$26,"",-1)</f>
        <v>13-24 Months</v>
      </c>
      <c r="V965" s="1" t="str">
        <f>_xlfn.XLOOKUP(Tablo2[[#This Row],[CashbackAmount]],$W$31:$W$33,$X$31:$X$33,"",-1)</f>
        <v>Low</v>
      </c>
    </row>
    <row r="966" spans="1:22" x14ac:dyDescent="0.3">
      <c r="A966" s="5">
        <v>50965</v>
      </c>
      <c r="B966" s="1">
        <v>0</v>
      </c>
      <c r="C966" s="1">
        <v>10</v>
      </c>
      <c r="D966" s="1" t="s">
        <v>62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6">
        <v>142.85</v>
      </c>
      <c r="U966" s="6" t="str">
        <f>_xlfn.XLOOKUP(Tablo2[[#This Row],[Tenure]],$W$23:$W$26,$X$23:$X$26,"",-1)</f>
        <v>7-12 Months</v>
      </c>
      <c r="V966" s="1" t="str">
        <f>_xlfn.XLOOKUP(Tablo2[[#This Row],[CashbackAmount]],$W$31:$W$33,$X$31:$X$33,"",-1)</f>
        <v>Low</v>
      </c>
    </row>
    <row r="967" spans="1:22" x14ac:dyDescent="0.3">
      <c r="A967" s="5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6">
        <v>197.15</v>
      </c>
      <c r="U967" s="6" t="str">
        <f>_xlfn.XLOOKUP(Tablo2[[#This Row],[Tenure]],$W$23:$W$26,$X$23:$X$26,"",-1)</f>
        <v>0-6 Months</v>
      </c>
      <c r="V967" s="1" t="str">
        <f>_xlfn.XLOOKUP(Tablo2[[#This Row],[CashbackAmount]],$W$31:$W$33,$X$31:$X$33,"",-1)</f>
        <v>Medium</v>
      </c>
    </row>
    <row r="968" spans="1:22" x14ac:dyDescent="0.3">
      <c r="A968" s="5">
        <v>50967</v>
      </c>
      <c r="B968" s="1">
        <v>0</v>
      </c>
      <c r="C968" s="1">
        <v>6</v>
      </c>
      <c r="D968" s="1" t="s">
        <v>62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6">
        <v>143.19999999999999</v>
      </c>
      <c r="U968" s="6" t="str">
        <f>_xlfn.XLOOKUP(Tablo2[[#This Row],[Tenure]],$W$23:$W$26,$X$23:$X$26,"",-1)</f>
        <v>0-6 Months</v>
      </c>
      <c r="V968" s="1" t="str">
        <f>_xlfn.XLOOKUP(Tablo2[[#This Row],[CashbackAmount]],$W$31:$W$33,$X$31:$X$33,"",-1)</f>
        <v>Low</v>
      </c>
    </row>
    <row r="969" spans="1:22" x14ac:dyDescent="0.3">
      <c r="A969" s="5">
        <v>50968</v>
      </c>
      <c r="B969" s="1">
        <v>0</v>
      </c>
      <c r="C969" s="1">
        <v>9</v>
      </c>
      <c r="D969" s="1" t="s">
        <v>62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6">
        <v>121.32</v>
      </c>
      <c r="U969" s="6" t="str">
        <f>_xlfn.XLOOKUP(Tablo2[[#This Row],[Tenure]],$W$23:$W$26,$X$23:$X$26,"",-1)</f>
        <v>7-12 Months</v>
      </c>
      <c r="V969" s="1" t="str">
        <f>_xlfn.XLOOKUP(Tablo2[[#This Row],[CashbackAmount]],$W$31:$W$33,$X$31:$X$33,"",-1)</f>
        <v>Low</v>
      </c>
    </row>
    <row r="970" spans="1:22" x14ac:dyDescent="0.3">
      <c r="A970" s="5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6">
        <v>201.24</v>
      </c>
      <c r="U970" s="6" t="str">
        <f>_xlfn.XLOOKUP(Tablo2[[#This Row],[Tenure]],$W$23:$W$26,$X$23:$X$26,"",-1)</f>
        <v>13-24 Months</v>
      </c>
      <c r="V970" s="1" t="str">
        <f>_xlfn.XLOOKUP(Tablo2[[#This Row],[CashbackAmount]],$W$31:$W$33,$X$31:$X$33,"",-1)</f>
        <v>Medium</v>
      </c>
    </row>
    <row r="971" spans="1:22" x14ac:dyDescent="0.3">
      <c r="A971" s="5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6">
        <v>154.72999999999999</v>
      </c>
      <c r="U971" s="6" t="str">
        <f>_xlfn.XLOOKUP(Tablo2[[#This Row],[Tenure]],$W$23:$W$26,$X$23:$X$26,"",-1)</f>
        <v>13-24 Months</v>
      </c>
      <c r="V971" s="1" t="str">
        <f>_xlfn.XLOOKUP(Tablo2[[#This Row],[CashbackAmount]],$W$31:$W$33,$X$31:$X$33,"",-1)</f>
        <v>Medium</v>
      </c>
    </row>
    <row r="972" spans="1:22" x14ac:dyDescent="0.3">
      <c r="A972" s="5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6">
        <v>152.07</v>
      </c>
      <c r="U972" s="6" t="str">
        <f>_xlfn.XLOOKUP(Tablo2[[#This Row],[Tenure]],$W$23:$W$26,$X$23:$X$26,"",-1)</f>
        <v>0-6 Months</v>
      </c>
      <c r="V972" s="1" t="str">
        <f>_xlfn.XLOOKUP(Tablo2[[#This Row],[CashbackAmount]],$W$31:$W$33,$X$31:$X$33,"",-1)</f>
        <v>Medium</v>
      </c>
    </row>
    <row r="973" spans="1:22" x14ac:dyDescent="0.3">
      <c r="A973" s="5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>
        <v>1</v>
      </c>
      <c r="R973" s="1">
        <v>7</v>
      </c>
      <c r="S973" s="1">
        <v>7</v>
      </c>
      <c r="T973" s="6">
        <v>264.37</v>
      </c>
      <c r="U973" s="6" t="str">
        <f>_xlfn.XLOOKUP(Tablo2[[#This Row],[Tenure]],$W$23:$W$26,$X$23:$X$26,"",-1)</f>
        <v>13-24 Months</v>
      </c>
      <c r="V973" s="1" t="str">
        <f>_xlfn.XLOOKUP(Tablo2[[#This Row],[CashbackAmount]],$W$31:$W$33,$X$31:$X$33,"",-1)</f>
        <v>High</v>
      </c>
    </row>
    <row r="974" spans="1:22" x14ac:dyDescent="0.3">
      <c r="A974" s="5">
        <v>50973</v>
      </c>
      <c r="B974" s="1">
        <v>0</v>
      </c>
      <c r="C974" s="1">
        <v>9</v>
      </c>
      <c r="D974" s="1" t="s">
        <v>62</v>
      </c>
      <c r="E974" s="1">
        <v>1</v>
      </c>
      <c r="F974" s="1">
        <v>27</v>
      </c>
      <c r="G974" s="1" t="s">
        <v>60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6">
        <v>122.96000000000001</v>
      </c>
      <c r="U974" s="6" t="str">
        <f>_xlfn.XLOOKUP(Tablo2[[#This Row],[Tenure]],$W$23:$W$26,$X$23:$X$26,"",-1)</f>
        <v>7-12 Months</v>
      </c>
      <c r="V974" s="1" t="str">
        <f>_xlfn.XLOOKUP(Tablo2[[#This Row],[CashbackAmount]],$W$31:$W$33,$X$31:$X$33,"",-1)</f>
        <v>Low</v>
      </c>
    </row>
    <row r="975" spans="1:22" x14ac:dyDescent="0.3">
      <c r="A975" s="5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6">
        <v>140.69</v>
      </c>
      <c r="U975" s="6" t="str">
        <f>_xlfn.XLOOKUP(Tablo2[[#This Row],[Tenure]],$W$23:$W$26,$X$23:$X$26,"",-1)</f>
        <v>13-24 Months</v>
      </c>
      <c r="V975" s="1" t="str">
        <f>_xlfn.XLOOKUP(Tablo2[[#This Row],[CashbackAmount]],$W$31:$W$33,$X$31:$X$33,"",-1)</f>
        <v>Low</v>
      </c>
    </row>
    <row r="976" spans="1:22" x14ac:dyDescent="0.3">
      <c r="A976" s="5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60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6">
        <v>174.41</v>
      </c>
      <c r="U976" s="6" t="str">
        <f>_xlfn.XLOOKUP(Tablo2[[#This Row],[Tenure]],$W$23:$W$26,$X$23:$X$26,"",-1)</f>
        <v>13-24 Months</v>
      </c>
      <c r="V976" s="1" t="str">
        <f>_xlfn.XLOOKUP(Tablo2[[#This Row],[CashbackAmount]],$W$31:$W$33,$X$31:$X$33,"",-1)</f>
        <v>Medium</v>
      </c>
    </row>
    <row r="977" spans="1:22" x14ac:dyDescent="0.3">
      <c r="A977" s="5">
        <v>50976</v>
      </c>
      <c r="B977" s="1">
        <v>0</v>
      </c>
      <c r="C977" s="1">
        <v>8</v>
      </c>
      <c r="D977" s="1" t="s">
        <v>62</v>
      </c>
      <c r="E977" s="1">
        <v>3</v>
      </c>
      <c r="F977" s="1">
        <v>14</v>
      </c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6">
        <v>124.30000000000001</v>
      </c>
      <c r="U977" s="6" t="str">
        <f>_xlfn.XLOOKUP(Tablo2[[#This Row],[Tenure]],$W$23:$W$26,$X$23:$X$26,"",-1)</f>
        <v>7-12 Months</v>
      </c>
      <c r="V977" s="1" t="str">
        <f>_xlfn.XLOOKUP(Tablo2[[#This Row],[CashbackAmount]],$W$31:$W$33,$X$31:$X$33,"",-1)</f>
        <v>Low</v>
      </c>
    </row>
    <row r="978" spans="1:22" x14ac:dyDescent="0.3">
      <c r="A978" s="5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6">
        <v>158.78</v>
      </c>
      <c r="U978" s="6" t="str">
        <f>_xlfn.XLOOKUP(Tablo2[[#This Row],[Tenure]],$W$23:$W$26,$X$23:$X$26,"",-1)</f>
        <v>0-6 Months</v>
      </c>
      <c r="V978" s="1" t="str">
        <f>_xlfn.XLOOKUP(Tablo2[[#This Row],[CashbackAmount]],$W$31:$W$33,$X$31:$X$33,"",-1)</f>
        <v>Medium</v>
      </c>
    </row>
    <row r="979" spans="1:22" x14ac:dyDescent="0.3">
      <c r="A979" s="5">
        <v>50978</v>
      </c>
      <c r="B979" s="1">
        <v>0</v>
      </c>
      <c r="C979" s="1">
        <v>9</v>
      </c>
      <c r="D979" s="1" t="s">
        <v>62</v>
      </c>
      <c r="E979" s="1">
        <v>3</v>
      </c>
      <c r="F979" s="1">
        <v>14</v>
      </c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6">
        <v>126.44</v>
      </c>
      <c r="U979" s="6" t="str">
        <f>_xlfn.XLOOKUP(Tablo2[[#This Row],[Tenure]],$W$23:$W$26,$X$23:$X$26,"",-1)</f>
        <v>7-12 Months</v>
      </c>
      <c r="V979" s="1" t="str">
        <f>_xlfn.XLOOKUP(Tablo2[[#This Row],[CashbackAmount]],$W$31:$W$33,$X$31:$X$33,"",-1)</f>
        <v>Low</v>
      </c>
    </row>
    <row r="980" spans="1:22" x14ac:dyDescent="0.3">
      <c r="A980" s="5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6">
        <v>164.39</v>
      </c>
      <c r="U980" s="6" t="str">
        <f>_xlfn.XLOOKUP(Tablo2[[#This Row],[Tenure]],$W$23:$W$26,$X$23:$X$26,"",-1)</f>
        <v>13-24 Months</v>
      </c>
      <c r="V980" s="1" t="str">
        <f>_xlfn.XLOOKUP(Tablo2[[#This Row],[CashbackAmount]],$W$31:$W$33,$X$31:$X$33,"",-1)</f>
        <v>Medium</v>
      </c>
    </row>
    <row r="981" spans="1:22" x14ac:dyDescent="0.3">
      <c r="A981" s="5">
        <v>50980</v>
      </c>
      <c r="B981" s="1">
        <v>0</v>
      </c>
      <c r="C981" s="1">
        <v>2</v>
      </c>
      <c r="D981" s="1" t="s">
        <v>62</v>
      </c>
      <c r="E981" s="1">
        <v>1</v>
      </c>
      <c r="F981" s="1">
        <v>14</v>
      </c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6">
        <v>124.50999999999999</v>
      </c>
      <c r="U981" s="6" t="str">
        <f>_xlfn.XLOOKUP(Tablo2[[#This Row],[Tenure]],$W$23:$W$26,$X$23:$X$26,"",-1)</f>
        <v>0-6 Months</v>
      </c>
      <c r="V981" s="1" t="str">
        <f>_xlfn.XLOOKUP(Tablo2[[#This Row],[CashbackAmount]],$W$31:$W$33,$X$31:$X$33,"",-1)</f>
        <v>Low</v>
      </c>
    </row>
    <row r="982" spans="1:22" x14ac:dyDescent="0.3">
      <c r="A982" s="5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6">
        <v>163.92</v>
      </c>
      <c r="U982" s="6" t="str">
        <f>_xlfn.XLOOKUP(Tablo2[[#This Row],[Tenure]],$W$23:$W$26,$X$23:$X$26,"",-1)</f>
        <v>0-6 Months</v>
      </c>
      <c r="V982" s="1" t="str">
        <f>_xlfn.XLOOKUP(Tablo2[[#This Row],[CashbackAmount]],$W$31:$W$33,$X$31:$X$33,"",-1)</f>
        <v>Medium</v>
      </c>
    </row>
    <row r="983" spans="1:22" x14ac:dyDescent="0.3">
      <c r="A983" s="5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6">
        <v>197.14</v>
      </c>
      <c r="U983" s="6" t="str">
        <f>_xlfn.XLOOKUP(Tablo2[[#This Row],[Tenure]],$W$23:$W$26,$X$23:$X$26,"",-1)</f>
        <v>0-6 Months</v>
      </c>
      <c r="V983" s="1" t="str">
        <f>_xlfn.XLOOKUP(Tablo2[[#This Row],[CashbackAmount]],$W$31:$W$33,$X$31:$X$33,"",-1)</f>
        <v>Medium</v>
      </c>
    </row>
    <row r="984" spans="1:22" x14ac:dyDescent="0.3">
      <c r="A984" s="5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6">
        <v>160.77000000000001</v>
      </c>
      <c r="U984" s="6" t="str">
        <f>_xlfn.XLOOKUP(Tablo2[[#This Row],[Tenure]],$W$23:$W$26,$X$23:$X$26,"",-1)</f>
        <v>7-12 Months</v>
      </c>
      <c r="V984" s="1" t="str">
        <f>_xlfn.XLOOKUP(Tablo2[[#This Row],[CashbackAmount]],$W$31:$W$33,$X$31:$X$33,"",-1)</f>
        <v>Medium</v>
      </c>
    </row>
    <row r="985" spans="1:22" x14ac:dyDescent="0.3">
      <c r="A985" s="5">
        <v>50984</v>
      </c>
      <c r="B985" s="1">
        <v>0</v>
      </c>
      <c r="C985" s="1">
        <v>8</v>
      </c>
      <c r="D985" s="1" t="s">
        <v>62</v>
      </c>
      <c r="E985" s="1">
        <v>1</v>
      </c>
      <c r="F985" s="1">
        <v>14</v>
      </c>
      <c r="G985" s="1" t="s">
        <v>61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6">
        <v>124.5</v>
      </c>
      <c r="U985" s="6" t="str">
        <f>_xlfn.XLOOKUP(Tablo2[[#This Row],[Tenure]],$W$23:$W$26,$X$23:$X$26,"",-1)</f>
        <v>7-12 Months</v>
      </c>
      <c r="V985" s="1" t="str">
        <f>_xlfn.XLOOKUP(Tablo2[[#This Row],[CashbackAmount]],$W$31:$W$33,$X$31:$X$33,"",-1)</f>
        <v>Low</v>
      </c>
    </row>
    <row r="986" spans="1:22" x14ac:dyDescent="0.3">
      <c r="A986" s="5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60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6">
        <v>192.5</v>
      </c>
      <c r="U986" s="6" t="str">
        <f>_xlfn.XLOOKUP(Tablo2[[#This Row],[Tenure]],$W$23:$W$26,$X$23:$X$26,"",-1)</f>
        <v>0-6 Months</v>
      </c>
      <c r="V986" s="1" t="str">
        <f>_xlfn.XLOOKUP(Tablo2[[#This Row],[CashbackAmount]],$W$31:$W$33,$X$31:$X$33,"",-1)</f>
        <v>Medium</v>
      </c>
    </row>
    <row r="987" spans="1:22" x14ac:dyDescent="0.3">
      <c r="A987" s="5">
        <v>50986</v>
      </c>
      <c r="B987" s="1">
        <v>1</v>
      </c>
      <c r="C987" s="1">
        <v>9</v>
      </c>
      <c r="D987" s="1" t="s">
        <v>62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6">
        <v>120.74000000000001</v>
      </c>
      <c r="U987" s="6" t="str">
        <f>_xlfn.XLOOKUP(Tablo2[[#This Row],[Tenure]],$W$23:$W$26,$X$23:$X$26,"",-1)</f>
        <v>7-12 Months</v>
      </c>
      <c r="V987" s="1" t="str">
        <f>_xlfn.XLOOKUP(Tablo2[[#This Row],[CashbackAmount]],$W$31:$W$33,$X$31:$X$33,"",-1)</f>
        <v>Low</v>
      </c>
    </row>
    <row r="988" spans="1:22" x14ac:dyDescent="0.3">
      <c r="A988" s="5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6">
        <v>201.69</v>
      </c>
      <c r="U988" s="6" t="str">
        <f>_xlfn.XLOOKUP(Tablo2[[#This Row],[Tenure]],$W$23:$W$26,$X$23:$X$26,"",-1)</f>
        <v>13-24 Months</v>
      </c>
      <c r="V988" s="1" t="str">
        <f>_xlfn.XLOOKUP(Tablo2[[#This Row],[CashbackAmount]],$W$31:$W$33,$X$31:$X$33,"",-1)</f>
        <v>Medium</v>
      </c>
    </row>
    <row r="989" spans="1:22" x14ac:dyDescent="0.3">
      <c r="A989" s="5">
        <v>50988</v>
      </c>
      <c r="B989" s="1">
        <v>1</v>
      </c>
      <c r="C989" s="1">
        <v>1</v>
      </c>
      <c r="D989" s="1" t="s">
        <v>62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6">
        <v>148.55000000000001</v>
      </c>
      <c r="U989" s="6" t="str">
        <f>_xlfn.XLOOKUP(Tablo2[[#This Row],[Tenure]],$W$23:$W$26,$X$23:$X$26,"",-1)</f>
        <v>0-6 Months</v>
      </c>
      <c r="V989" s="1" t="str">
        <f>_xlfn.XLOOKUP(Tablo2[[#This Row],[CashbackAmount]],$W$31:$W$33,$X$31:$X$33,"",-1)</f>
        <v>Low</v>
      </c>
    </row>
    <row r="990" spans="1:22" x14ac:dyDescent="0.3">
      <c r="A990" s="5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60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6">
        <v>140.87</v>
      </c>
      <c r="U990" s="6" t="str">
        <f>_xlfn.XLOOKUP(Tablo2[[#This Row],[Tenure]],$W$23:$W$26,$X$23:$X$26,"",-1)</f>
        <v>0-6 Months</v>
      </c>
      <c r="V990" s="1" t="str">
        <f>_xlfn.XLOOKUP(Tablo2[[#This Row],[CashbackAmount]],$W$31:$W$33,$X$31:$X$33,"",-1)</f>
        <v>Low</v>
      </c>
    </row>
    <row r="991" spans="1:22" x14ac:dyDescent="0.3">
      <c r="A991" s="5">
        <v>50990</v>
      </c>
      <c r="B991" s="1">
        <v>0</v>
      </c>
      <c r="C991" s="1">
        <v>21</v>
      </c>
      <c r="D991" s="1" t="s">
        <v>62</v>
      </c>
      <c r="E991" s="1">
        <v>1</v>
      </c>
      <c r="F991" s="1">
        <v>14</v>
      </c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6">
        <v>123.66999999999999</v>
      </c>
      <c r="U991" s="6" t="str">
        <f>_xlfn.XLOOKUP(Tablo2[[#This Row],[Tenure]],$W$23:$W$26,$X$23:$X$26,"",-1)</f>
        <v>13-24 Months</v>
      </c>
      <c r="V991" s="1" t="str">
        <f>_xlfn.XLOOKUP(Tablo2[[#This Row],[CashbackAmount]],$W$31:$W$33,$X$31:$X$33,"",-1)</f>
        <v>Low</v>
      </c>
    </row>
    <row r="992" spans="1:22" x14ac:dyDescent="0.3">
      <c r="A992" s="5">
        <v>50991</v>
      </c>
      <c r="B992" s="1">
        <v>0</v>
      </c>
      <c r="C992" s="1">
        <v>7</v>
      </c>
      <c r="D992" s="1" t="s">
        <v>62</v>
      </c>
      <c r="E992" s="1">
        <v>1</v>
      </c>
      <c r="F992" s="1">
        <v>13</v>
      </c>
      <c r="G992" s="1" t="s">
        <v>61</v>
      </c>
      <c r="H992" s="1" t="s">
        <v>4</v>
      </c>
      <c r="I992" s="1">
        <v>3</v>
      </c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6">
        <v>129.72</v>
      </c>
      <c r="U992" s="6" t="str">
        <f>_xlfn.XLOOKUP(Tablo2[[#This Row],[Tenure]],$W$23:$W$26,$X$23:$X$26,"",-1)</f>
        <v>7-12 Months</v>
      </c>
      <c r="V992" s="1" t="str">
        <f>_xlfn.XLOOKUP(Tablo2[[#This Row],[CashbackAmount]],$W$31:$W$33,$X$31:$X$33,"",-1)</f>
        <v>Low</v>
      </c>
    </row>
    <row r="993" spans="1:22" x14ac:dyDescent="0.3">
      <c r="A993" s="5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>
        <v>15</v>
      </c>
      <c r="Q993" s="1">
        <v>2</v>
      </c>
      <c r="R993" s="1">
        <v>2</v>
      </c>
      <c r="S993" s="1">
        <v>13</v>
      </c>
      <c r="T993" s="6">
        <v>295.86</v>
      </c>
      <c r="U993" s="6" t="str">
        <f>_xlfn.XLOOKUP(Tablo2[[#This Row],[Tenure]],$W$23:$W$26,$X$23:$X$26,"",-1)</f>
        <v>24+ Months</v>
      </c>
      <c r="V993" s="1" t="str">
        <f>_xlfn.XLOOKUP(Tablo2[[#This Row],[CashbackAmount]],$W$31:$W$33,$X$31:$X$33,"",-1)</f>
        <v>High</v>
      </c>
    </row>
    <row r="994" spans="1:22" x14ac:dyDescent="0.3">
      <c r="A994" s="5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6">
        <v>154.84</v>
      </c>
      <c r="U994" s="6" t="str">
        <f>_xlfn.XLOOKUP(Tablo2[[#This Row],[Tenure]],$W$23:$W$26,$X$23:$X$26,"",-1)</f>
        <v>7-12 Months</v>
      </c>
      <c r="V994" s="1" t="str">
        <f>_xlfn.XLOOKUP(Tablo2[[#This Row],[CashbackAmount]],$W$31:$W$33,$X$31:$X$33,"",-1)</f>
        <v>Medium</v>
      </c>
    </row>
    <row r="995" spans="1:22" x14ac:dyDescent="0.3">
      <c r="A995" s="5">
        <v>50994</v>
      </c>
      <c r="B995" s="1">
        <v>0</v>
      </c>
      <c r="C995" s="1">
        <v>9</v>
      </c>
      <c r="D995" s="1" t="s">
        <v>62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6">
        <v>120.61000000000001</v>
      </c>
      <c r="U995" s="6" t="str">
        <f>_xlfn.XLOOKUP(Tablo2[[#This Row],[Tenure]],$W$23:$W$26,$X$23:$X$26,"",-1)</f>
        <v>7-12 Months</v>
      </c>
      <c r="V995" s="1" t="str">
        <f>_xlfn.XLOOKUP(Tablo2[[#This Row],[CashbackAmount]],$W$31:$W$33,$X$31:$X$33,"",-1)</f>
        <v>Low</v>
      </c>
    </row>
    <row r="996" spans="1:22" x14ac:dyDescent="0.3">
      <c r="A996" s="5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6">
        <v>199.24</v>
      </c>
      <c r="U996" s="6" t="str">
        <f>_xlfn.XLOOKUP(Tablo2[[#This Row],[Tenure]],$W$23:$W$26,$X$23:$X$26,"",-1)</f>
        <v>7-12 Months</v>
      </c>
      <c r="V996" s="1" t="str">
        <f>_xlfn.XLOOKUP(Tablo2[[#This Row],[CashbackAmount]],$W$31:$W$33,$X$31:$X$33,"",-1)</f>
        <v>Medium</v>
      </c>
    </row>
    <row r="997" spans="1:22" x14ac:dyDescent="0.3">
      <c r="A997" s="5">
        <v>50996</v>
      </c>
      <c r="B997" s="1">
        <v>0</v>
      </c>
      <c r="C997" s="1">
        <v>11</v>
      </c>
      <c r="D997" s="1" t="s">
        <v>62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6">
        <v>141.97999999999999</v>
      </c>
      <c r="U997" s="6" t="str">
        <f>_xlfn.XLOOKUP(Tablo2[[#This Row],[Tenure]],$W$23:$W$26,$X$23:$X$26,"",-1)</f>
        <v>7-12 Months</v>
      </c>
      <c r="V997" s="1" t="str">
        <f>_xlfn.XLOOKUP(Tablo2[[#This Row],[CashbackAmount]],$W$31:$W$33,$X$31:$X$33,"",-1)</f>
        <v>Low</v>
      </c>
    </row>
    <row r="998" spans="1:22" x14ac:dyDescent="0.3">
      <c r="A998" s="5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6">
        <v>168.15</v>
      </c>
      <c r="U998" s="6" t="str">
        <f>_xlfn.XLOOKUP(Tablo2[[#This Row],[Tenure]],$W$23:$W$26,$X$23:$X$26,"",-1)</f>
        <v>7-12 Months</v>
      </c>
      <c r="V998" s="1" t="str">
        <f>_xlfn.XLOOKUP(Tablo2[[#This Row],[CashbackAmount]],$W$31:$W$33,$X$31:$X$33,"",-1)</f>
        <v>Medium</v>
      </c>
    </row>
    <row r="999" spans="1:22" x14ac:dyDescent="0.3">
      <c r="A999" s="5">
        <v>50998</v>
      </c>
      <c r="B999" s="1">
        <v>0</v>
      </c>
      <c r="C999" s="1">
        <v>2</v>
      </c>
      <c r="D999" s="1" t="s">
        <v>62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6">
        <v>147.22999999999999</v>
      </c>
      <c r="U999" s="6" t="str">
        <f>_xlfn.XLOOKUP(Tablo2[[#This Row],[Tenure]],$W$23:$W$26,$X$23:$X$26,"",-1)</f>
        <v>0-6 Months</v>
      </c>
      <c r="V999" s="1" t="str">
        <f>_xlfn.XLOOKUP(Tablo2[[#This Row],[CashbackAmount]],$W$31:$W$33,$X$31:$X$33,"",-1)</f>
        <v>Low</v>
      </c>
    </row>
    <row r="1000" spans="1:22" x14ac:dyDescent="0.3">
      <c r="A1000" s="5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6">
        <v>161.41999999999999</v>
      </c>
      <c r="U1000" s="6" t="str">
        <f>_xlfn.XLOOKUP(Tablo2[[#This Row],[Tenure]],$W$23:$W$26,$X$23:$X$26,"",-1)</f>
        <v>7-12 Months</v>
      </c>
      <c r="V1000" s="1" t="str">
        <f>_xlfn.XLOOKUP(Tablo2[[#This Row],[CashbackAmount]],$W$31:$W$33,$X$31:$X$33,"",-1)</f>
        <v>Medium</v>
      </c>
    </row>
    <row r="1001" spans="1:22" x14ac:dyDescent="0.3">
      <c r="A1001" s="5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6">
        <v>182.37</v>
      </c>
      <c r="U1001" s="6" t="str">
        <f>_xlfn.XLOOKUP(Tablo2[[#This Row],[Tenure]],$W$23:$W$26,$X$23:$X$26,"",-1)</f>
        <v>7-12 Months</v>
      </c>
      <c r="V1001" s="1" t="str">
        <f>_xlfn.XLOOKUP(Tablo2[[#This Row],[CashbackAmount]],$W$31:$W$33,$X$31:$X$33,"",-1)</f>
        <v>Medium</v>
      </c>
    </row>
    <row r="1002" spans="1:22" x14ac:dyDescent="0.3">
      <c r="A1002" s="5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6">
        <v>188.53</v>
      </c>
      <c r="U1002" s="6" t="str">
        <f>_xlfn.XLOOKUP(Tablo2[[#This Row],[Tenure]],$W$23:$W$26,$X$23:$X$26,"",-1)</f>
        <v>0-6 Months</v>
      </c>
      <c r="V1002" s="1" t="str">
        <f>_xlfn.XLOOKUP(Tablo2[[#This Row],[CashbackAmount]],$W$31:$W$33,$X$31:$X$33,"",-1)</f>
        <v>Medium</v>
      </c>
    </row>
    <row r="1003" spans="1:22" x14ac:dyDescent="0.3">
      <c r="A1003" s="5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>
        <v>15</v>
      </c>
      <c r="Q1003" s="1">
        <v>0</v>
      </c>
      <c r="R1003" s="1">
        <v>1</v>
      </c>
      <c r="S1003" s="1">
        <v>0</v>
      </c>
      <c r="T1003" s="6">
        <v>293.31</v>
      </c>
      <c r="U1003" s="6" t="str">
        <f>_xlfn.XLOOKUP(Tablo2[[#This Row],[Tenure]],$W$23:$W$26,$X$23:$X$26,"",-1)</f>
        <v>13-24 Months</v>
      </c>
      <c r="V1003" s="1" t="str">
        <f>_xlfn.XLOOKUP(Tablo2[[#This Row],[CashbackAmount]],$W$31:$W$33,$X$31:$X$33,"",-1)</f>
        <v>High</v>
      </c>
    </row>
    <row r="1004" spans="1:22" x14ac:dyDescent="0.3">
      <c r="A1004" s="5">
        <v>51003</v>
      </c>
      <c r="B1004" s="1">
        <v>0</v>
      </c>
      <c r="C1004" s="1">
        <v>9</v>
      </c>
      <c r="D1004" s="1" t="s">
        <v>62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6">
        <v>120.72999999999999</v>
      </c>
      <c r="U1004" s="6" t="str">
        <f>_xlfn.XLOOKUP(Tablo2[[#This Row],[Tenure]],$W$23:$W$26,$X$23:$X$26,"",-1)</f>
        <v>7-12 Months</v>
      </c>
      <c r="V1004" s="1" t="str">
        <f>_xlfn.XLOOKUP(Tablo2[[#This Row],[CashbackAmount]],$W$31:$W$33,$X$31:$X$33,"",-1)</f>
        <v>Low</v>
      </c>
    </row>
    <row r="1005" spans="1:22" x14ac:dyDescent="0.3">
      <c r="A1005" s="5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6">
        <v>155.62</v>
      </c>
      <c r="U1005" s="6" t="str">
        <f>_xlfn.XLOOKUP(Tablo2[[#This Row],[Tenure]],$W$23:$W$26,$X$23:$X$26,"",-1)</f>
        <v>7-12 Months</v>
      </c>
      <c r="V1005" s="1" t="str">
        <f>_xlfn.XLOOKUP(Tablo2[[#This Row],[CashbackAmount]],$W$31:$W$33,$X$31:$X$33,"",-1)</f>
        <v>Medium</v>
      </c>
    </row>
    <row r="1006" spans="1:22" x14ac:dyDescent="0.3">
      <c r="A1006" s="5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>
        <v>15</v>
      </c>
      <c r="Q1006" s="1">
        <v>1</v>
      </c>
      <c r="R1006" s="1">
        <v>1</v>
      </c>
      <c r="S1006" s="1">
        <v>1</v>
      </c>
      <c r="T1006" s="6">
        <v>296.13</v>
      </c>
      <c r="U1006" s="6" t="str">
        <f>_xlfn.XLOOKUP(Tablo2[[#This Row],[Tenure]],$W$23:$W$26,$X$23:$X$26,"",-1)</f>
        <v>13-24 Months</v>
      </c>
      <c r="V1006" s="1" t="str">
        <f>_xlfn.XLOOKUP(Tablo2[[#This Row],[CashbackAmount]],$W$31:$W$33,$X$31:$X$33,"",-1)</f>
        <v>High</v>
      </c>
    </row>
    <row r="1007" spans="1:22" x14ac:dyDescent="0.3">
      <c r="A1007" s="5">
        <v>51006</v>
      </c>
      <c r="B1007" s="1">
        <v>0</v>
      </c>
      <c r="C1007" s="1">
        <v>8</v>
      </c>
      <c r="D1007" s="1" t="s">
        <v>62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6">
        <v>134.07</v>
      </c>
      <c r="U1007" s="6" t="str">
        <f>_xlfn.XLOOKUP(Tablo2[[#This Row],[Tenure]],$W$23:$W$26,$X$23:$X$26,"",-1)</f>
        <v>7-12 Months</v>
      </c>
      <c r="V1007" s="1" t="str">
        <f>_xlfn.XLOOKUP(Tablo2[[#This Row],[CashbackAmount]],$W$31:$W$33,$X$31:$X$33,"",-1)</f>
        <v>Low</v>
      </c>
    </row>
    <row r="1008" spans="1:22" x14ac:dyDescent="0.3">
      <c r="A1008" s="5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60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6">
        <v>150.63</v>
      </c>
      <c r="U1008" s="6" t="str">
        <f>_xlfn.XLOOKUP(Tablo2[[#This Row],[Tenure]],$W$23:$W$26,$X$23:$X$26,"",-1)</f>
        <v>7-12 Months</v>
      </c>
      <c r="V1008" s="1" t="str">
        <f>_xlfn.XLOOKUP(Tablo2[[#This Row],[CashbackAmount]],$W$31:$W$33,$X$31:$X$33,"",-1)</f>
        <v>Medium</v>
      </c>
    </row>
    <row r="1009" spans="1:22" x14ac:dyDescent="0.3">
      <c r="A1009" s="5">
        <v>51008</v>
      </c>
      <c r="B1009" s="1">
        <v>0</v>
      </c>
      <c r="C1009" s="1">
        <v>13</v>
      </c>
      <c r="D1009" s="1" t="s">
        <v>62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6">
        <v>146.38999999999999</v>
      </c>
      <c r="U1009" s="6" t="str">
        <f>_xlfn.XLOOKUP(Tablo2[[#This Row],[Tenure]],$W$23:$W$26,$X$23:$X$26,"",-1)</f>
        <v>13-24 Months</v>
      </c>
      <c r="V1009" s="1" t="str">
        <f>_xlfn.XLOOKUP(Tablo2[[#This Row],[CashbackAmount]],$W$31:$W$33,$X$31:$X$33,"",-1)</f>
        <v>Low</v>
      </c>
    </row>
    <row r="1010" spans="1:22" x14ac:dyDescent="0.3">
      <c r="A1010" s="5">
        <v>51009</v>
      </c>
      <c r="B1010" s="1">
        <v>0</v>
      </c>
      <c r="C1010" s="1">
        <v>16</v>
      </c>
      <c r="D1010" s="1" t="s">
        <v>62</v>
      </c>
      <c r="E1010" s="1">
        <v>1</v>
      </c>
      <c r="F1010" s="1">
        <v>33</v>
      </c>
      <c r="G1010" s="1" t="s">
        <v>60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6">
        <v>148.76</v>
      </c>
      <c r="U1010" s="6" t="str">
        <f>_xlfn.XLOOKUP(Tablo2[[#This Row],[Tenure]],$W$23:$W$26,$X$23:$X$26,"",-1)</f>
        <v>13-24 Months</v>
      </c>
      <c r="V1010" s="1" t="str">
        <f>_xlfn.XLOOKUP(Tablo2[[#This Row],[CashbackAmount]],$W$31:$W$33,$X$31:$X$33,"",-1)</f>
        <v>Low</v>
      </c>
    </row>
    <row r="1011" spans="1:22" x14ac:dyDescent="0.3">
      <c r="A1011" s="5">
        <v>51010</v>
      </c>
      <c r="B1011" s="1">
        <v>0</v>
      </c>
      <c r="C1011" s="1">
        <v>8</v>
      </c>
      <c r="D1011" s="1" t="s">
        <v>62</v>
      </c>
      <c r="E1011" s="1">
        <v>1</v>
      </c>
      <c r="F1011" s="1">
        <v>13</v>
      </c>
      <c r="G1011" s="1" t="s">
        <v>30</v>
      </c>
      <c r="H1011" s="1" t="s">
        <v>4</v>
      </c>
      <c r="I1011" s="1">
        <v>3</v>
      </c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6">
        <v>126.9</v>
      </c>
      <c r="U1011" s="6" t="str">
        <f>_xlfn.XLOOKUP(Tablo2[[#This Row],[Tenure]],$W$23:$W$26,$X$23:$X$26,"",-1)</f>
        <v>7-12 Months</v>
      </c>
      <c r="V1011" s="1" t="str">
        <f>_xlfn.XLOOKUP(Tablo2[[#This Row],[CashbackAmount]],$W$31:$W$33,$X$31:$X$33,"",-1)</f>
        <v>Low</v>
      </c>
    </row>
    <row r="1012" spans="1:22" x14ac:dyDescent="0.3">
      <c r="A1012" s="5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>
        <v>1</v>
      </c>
      <c r="R1012" s="1">
        <v>1</v>
      </c>
      <c r="S1012" s="1">
        <v>12</v>
      </c>
      <c r="T1012" s="6">
        <v>275.67</v>
      </c>
      <c r="U1012" s="6" t="str">
        <f>_xlfn.XLOOKUP(Tablo2[[#This Row],[Tenure]],$W$23:$W$26,$X$23:$X$26,"",-1)</f>
        <v>13-24 Months</v>
      </c>
      <c r="V1012" s="1" t="str">
        <f>_xlfn.XLOOKUP(Tablo2[[#This Row],[CashbackAmount]],$W$31:$W$33,$X$31:$X$33,"",-1)</f>
        <v>High</v>
      </c>
    </row>
    <row r="1013" spans="1:22" x14ac:dyDescent="0.3">
      <c r="A1013" s="5">
        <v>51012</v>
      </c>
      <c r="B1013" s="1">
        <v>1</v>
      </c>
      <c r="C1013" s="1">
        <v>0</v>
      </c>
      <c r="D1013" s="1" t="s">
        <v>62</v>
      </c>
      <c r="E1013" s="1">
        <v>1</v>
      </c>
      <c r="F1013" s="1">
        <v>14</v>
      </c>
      <c r="G1013" s="1" t="s">
        <v>61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6">
        <v>124.08000000000001</v>
      </c>
      <c r="U1013" s="6" t="str">
        <f>_xlfn.XLOOKUP(Tablo2[[#This Row],[Tenure]],$W$23:$W$26,$X$23:$X$26,"",-1)</f>
        <v>0-6 Months</v>
      </c>
      <c r="V1013" s="1" t="str">
        <f>_xlfn.XLOOKUP(Tablo2[[#This Row],[CashbackAmount]],$W$31:$W$33,$X$31:$X$33,"",-1)</f>
        <v>Low</v>
      </c>
    </row>
    <row r="1014" spans="1:22" x14ac:dyDescent="0.3">
      <c r="A1014" s="5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>
        <v>3</v>
      </c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6">
        <v>128.13999999999999</v>
      </c>
      <c r="U1014" s="6" t="str">
        <f>_xlfn.XLOOKUP(Tablo2[[#This Row],[Tenure]],$W$23:$W$26,$X$23:$X$26,"",-1)</f>
        <v>0-6 Months</v>
      </c>
      <c r="V1014" s="1" t="str">
        <f>_xlfn.XLOOKUP(Tablo2[[#This Row],[CashbackAmount]],$W$31:$W$33,$X$31:$X$33,"",-1)</f>
        <v>Low</v>
      </c>
    </row>
    <row r="1015" spans="1:22" x14ac:dyDescent="0.3">
      <c r="A1015" s="5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>
        <v>3</v>
      </c>
      <c r="T1015" s="6">
        <v>212.45</v>
      </c>
      <c r="U1015" s="6" t="str">
        <f>_xlfn.XLOOKUP(Tablo2[[#This Row],[Tenure]],$W$23:$W$26,$X$23:$X$26,"",-1)</f>
        <v>13-24 Months</v>
      </c>
      <c r="V1015" s="1" t="str">
        <f>_xlfn.XLOOKUP(Tablo2[[#This Row],[CashbackAmount]],$W$31:$W$33,$X$31:$X$33,"",-1)</f>
        <v>Medium</v>
      </c>
    </row>
    <row r="1016" spans="1:22" x14ac:dyDescent="0.3">
      <c r="A1016" s="5">
        <v>51015</v>
      </c>
      <c r="B1016" s="1">
        <v>0</v>
      </c>
      <c r="C1016" s="1">
        <v>5</v>
      </c>
      <c r="D1016" s="1" t="s">
        <v>62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6">
        <v>133.12</v>
      </c>
      <c r="U1016" s="6" t="str">
        <f>_xlfn.XLOOKUP(Tablo2[[#This Row],[Tenure]],$W$23:$W$26,$X$23:$X$26,"",-1)</f>
        <v>0-6 Months</v>
      </c>
      <c r="V1016" s="1" t="str">
        <f>_xlfn.XLOOKUP(Tablo2[[#This Row],[CashbackAmount]],$W$31:$W$33,$X$31:$X$33,"",-1)</f>
        <v>Low</v>
      </c>
    </row>
    <row r="1017" spans="1:22" x14ac:dyDescent="0.3">
      <c r="A1017" s="5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>
        <v>1</v>
      </c>
      <c r="R1017" s="1">
        <v>1</v>
      </c>
      <c r="S1017" s="1">
        <v>10</v>
      </c>
      <c r="T1017" s="6">
        <v>290.49</v>
      </c>
      <c r="U1017" s="6" t="str">
        <f>_xlfn.XLOOKUP(Tablo2[[#This Row],[Tenure]],$W$23:$W$26,$X$23:$X$26,"",-1)</f>
        <v>13-24 Months</v>
      </c>
      <c r="V1017" s="1" t="str">
        <f>_xlfn.XLOOKUP(Tablo2[[#This Row],[CashbackAmount]],$W$31:$W$33,$X$31:$X$33,"",-1)</f>
        <v>High</v>
      </c>
    </row>
    <row r="1018" spans="1:22" x14ac:dyDescent="0.3">
      <c r="A1018" s="5">
        <v>51017</v>
      </c>
      <c r="B1018" s="1">
        <v>0</v>
      </c>
      <c r="C1018" s="1">
        <v>9</v>
      </c>
      <c r="D1018" s="1" t="s">
        <v>62</v>
      </c>
      <c r="E1018" s="1">
        <v>1</v>
      </c>
      <c r="F1018" s="1">
        <v>13</v>
      </c>
      <c r="G1018" s="1" t="s">
        <v>61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6">
        <v>121.41</v>
      </c>
      <c r="U1018" s="6" t="str">
        <f>_xlfn.XLOOKUP(Tablo2[[#This Row],[Tenure]],$W$23:$W$26,$X$23:$X$26,"",-1)</f>
        <v>7-12 Months</v>
      </c>
      <c r="V1018" s="1" t="str">
        <f>_xlfn.XLOOKUP(Tablo2[[#This Row],[CashbackAmount]],$W$31:$W$33,$X$31:$X$33,"",-1)</f>
        <v>Low</v>
      </c>
    </row>
    <row r="1019" spans="1:22" x14ac:dyDescent="0.3">
      <c r="A1019" s="5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6">
        <v>157.69</v>
      </c>
      <c r="U1019" s="6" t="str">
        <f>_xlfn.XLOOKUP(Tablo2[[#This Row],[Tenure]],$W$23:$W$26,$X$23:$X$26,"",-1)</f>
        <v>13-24 Months</v>
      </c>
      <c r="V1019" s="1" t="str">
        <f>_xlfn.XLOOKUP(Tablo2[[#This Row],[CashbackAmount]],$W$31:$W$33,$X$31:$X$33,"",-1)</f>
        <v>Medium</v>
      </c>
    </row>
    <row r="1020" spans="1:22" x14ac:dyDescent="0.3">
      <c r="A1020" s="5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6">
        <v>143.85</v>
      </c>
      <c r="U1020" s="6" t="str">
        <f>_xlfn.XLOOKUP(Tablo2[[#This Row],[Tenure]],$W$23:$W$26,$X$23:$X$26,"",-1)</f>
        <v>13-24 Months</v>
      </c>
      <c r="V1020" s="1" t="str">
        <f>_xlfn.XLOOKUP(Tablo2[[#This Row],[CashbackAmount]],$W$31:$W$33,$X$31:$X$33,"",-1)</f>
        <v>Low</v>
      </c>
    </row>
    <row r="1021" spans="1:22" x14ac:dyDescent="0.3">
      <c r="A1021" s="5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6">
        <v>153.32</v>
      </c>
      <c r="U1021" s="6" t="str">
        <f>_xlfn.XLOOKUP(Tablo2[[#This Row],[Tenure]],$W$23:$W$26,$X$23:$X$26,"",-1)</f>
        <v>0-6 Months</v>
      </c>
      <c r="V1021" s="1" t="str">
        <f>_xlfn.XLOOKUP(Tablo2[[#This Row],[CashbackAmount]],$W$31:$W$33,$X$31:$X$33,"",-1)</f>
        <v>Medium</v>
      </c>
    </row>
    <row r="1022" spans="1:22" x14ac:dyDescent="0.3">
      <c r="A1022" s="5">
        <v>51021</v>
      </c>
      <c r="B1022" s="1">
        <v>0</v>
      </c>
      <c r="C1022" s="1">
        <v>9</v>
      </c>
      <c r="D1022" s="1" t="s">
        <v>62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6">
        <v>146.63</v>
      </c>
      <c r="U1022" s="6" t="str">
        <f>_xlfn.XLOOKUP(Tablo2[[#This Row],[Tenure]],$W$23:$W$26,$X$23:$X$26,"",-1)</f>
        <v>7-12 Months</v>
      </c>
      <c r="V1022" s="1" t="str">
        <f>_xlfn.XLOOKUP(Tablo2[[#This Row],[CashbackAmount]],$W$31:$W$33,$X$31:$X$33,"",-1)</f>
        <v>Low</v>
      </c>
    </row>
    <row r="1023" spans="1:22" x14ac:dyDescent="0.3">
      <c r="A1023" s="5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6">
        <v>147.24</v>
      </c>
      <c r="U1023" s="6" t="str">
        <f>_xlfn.XLOOKUP(Tablo2[[#This Row],[Tenure]],$W$23:$W$26,$X$23:$X$26,"",-1)</f>
        <v>7-12 Months</v>
      </c>
      <c r="V1023" s="1" t="str">
        <f>_xlfn.XLOOKUP(Tablo2[[#This Row],[CashbackAmount]],$W$31:$W$33,$X$31:$X$33,"",-1)</f>
        <v>Low</v>
      </c>
    </row>
    <row r="1024" spans="1:22" x14ac:dyDescent="0.3">
      <c r="A1024" s="5">
        <v>51023</v>
      </c>
      <c r="B1024" s="1">
        <v>0</v>
      </c>
      <c r="C1024" s="1">
        <v>22</v>
      </c>
      <c r="D1024" s="1" t="s">
        <v>62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6">
        <v>132.11000000000001</v>
      </c>
      <c r="U1024" s="6" t="str">
        <f>_xlfn.XLOOKUP(Tablo2[[#This Row],[Tenure]],$W$23:$W$26,$X$23:$X$26,"",-1)</f>
        <v>13-24 Months</v>
      </c>
      <c r="V1024" s="1" t="str">
        <f>_xlfn.XLOOKUP(Tablo2[[#This Row],[CashbackAmount]],$W$31:$W$33,$X$31:$X$33,"",-1)</f>
        <v>Low</v>
      </c>
    </row>
    <row r="1025" spans="1:22" x14ac:dyDescent="0.3">
      <c r="A1025" s="5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6">
        <v>153.77000000000001</v>
      </c>
      <c r="U1025" s="6" t="str">
        <f>_xlfn.XLOOKUP(Tablo2[[#This Row],[Tenure]],$W$23:$W$26,$X$23:$X$26,"",-1)</f>
        <v>7-12 Months</v>
      </c>
      <c r="V1025" s="1" t="str">
        <f>_xlfn.XLOOKUP(Tablo2[[#This Row],[CashbackAmount]],$W$31:$W$33,$X$31:$X$33,"",-1)</f>
        <v>Medium</v>
      </c>
    </row>
    <row r="1026" spans="1:22" x14ac:dyDescent="0.3">
      <c r="A1026" s="5">
        <v>51025</v>
      </c>
      <c r="B1026" s="1">
        <v>0</v>
      </c>
      <c r="C1026" s="1">
        <v>0</v>
      </c>
      <c r="D1026" s="1" t="s">
        <v>62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6">
        <v>140.66</v>
      </c>
      <c r="U1026" s="6" t="str">
        <f>_xlfn.XLOOKUP(Tablo2[[#This Row],[Tenure]],$W$23:$W$26,$X$23:$X$26,"",-1)</f>
        <v>0-6 Months</v>
      </c>
      <c r="V1026" s="1" t="str">
        <f>_xlfn.XLOOKUP(Tablo2[[#This Row],[CashbackAmount]],$W$31:$W$33,$X$31:$X$33,"",-1)</f>
        <v>Low</v>
      </c>
    </row>
    <row r="1027" spans="1:22" x14ac:dyDescent="0.3">
      <c r="A1027" s="5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6">
        <v>152.08000000000001</v>
      </c>
      <c r="U1027" s="6" t="str">
        <f>_xlfn.XLOOKUP(Tablo2[[#This Row],[Tenure]],$W$23:$W$26,$X$23:$X$26,"",-1)</f>
        <v>7-12 Months</v>
      </c>
      <c r="V1027" s="1" t="str">
        <f>_xlfn.XLOOKUP(Tablo2[[#This Row],[CashbackAmount]],$W$31:$W$33,$X$31:$X$33,"",-1)</f>
        <v>Medium</v>
      </c>
    </row>
    <row r="1028" spans="1:22" x14ac:dyDescent="0.3">
      <c r="A1028" s="5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6">
        <v>0</v>
      </c>
      <c r="U1028" s="6" t="str">
        <f>_xlfn.XLOOKUP(Tablo2[[#This Row],[Tenure]],$W$23:$W$26,$X$23:$X$26,"",-1)</f>
        <v>0-6 Months</v>
      </c>
      <c r="V1028" s="1" t="str">
        <f>_xlfn.XLOOKUP(Tablo2[[#This Row],[CashbackAmount]],$W$31:$W$33,$X$31:$X$33,"",-1)</f>
        <v>Low</v>
      </c>
    </row>
    <row r="1029" spans="1:22" x14ac:dyDescent="0.3">
      <c r="A1029" s="5">
        <v>51028</v>
      </c>
      <c r="B1029" s="1">
        <v>0</v>
      </c>
      <c r="C1029" s="1">
        <v>0</v>
      </c>
      <c r="D1029" s="1" t="s">
        <v>62</v>
      </c>
      <c r="E1029" s="1">
        <v>1</v>
      </c>
      <c r="F1029" s="1">
        <v>11</v>
      </c>
      <c r="G1029" s="1" t="s">
        <v>61</v>
      </c>
      <c r="H1029" s="1" t="s">
        <v>4</v>
      </c>
      <c r="I1029" s="1">
        <v>3</v>
      </c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6">
        <v>131.16999999999999</v>
      </c>
      <c r="U1029" s="6" t="str">
        <f>_xlfn.XLOOKUP(Tablo2[[#This Row],[Tenure]],$W$23:$W$26,$X$23:$X$26,"",-1)</f>
        <v>0-6 Months</v>
      </c>
      <c r="V1029" s="1" t="str">
        <f>_xlfn.XLOOKUP(Tablo2[[#This Row],[CashbackAmount]],$W$31:$W$33,$X$31:$X$33,"",-1)</f>
        <v>Low</v>
      </c>
    </row>
    <row r="1030" spans="1:22" x14ac:dyDescent="0.3">
      <c r="A1030" s="5">
        <v>51029</v>
      </c>
      <c r="B1030" s="1">
        <v>1</v>
      </c>
      <c r="C1030" s="1">
        <v>9</v>
      </c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6">
        <v>115.69</v>
      </c>
      <c r="U1030" s="6" t="str">
        <f>_xlfn.XLOOKUP(Tablo2[[#This Row],[Tenure]],$W$23:$W$26,$X$23:$X$26,"",-1)</f>
        <v>7-12 Months</v>
      </c>
      <c r="V1030" s="1" t="str">
        <f>_xlfn.XLOOKUP(Tablo2[[#This Row],[CashbackAmount]],$W$31:$W$33,$X$31:$X$33,"",-1)</f>
        <v>Low</v>
      </c>
    </row>
    <row r="1031" spans="1:22" x14ac:dyDescent="0.3">
      <c r="A1031" s="5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>
        <v>15</v>
      </c>
      <c r="Q1031" s="1">
        <v>1</v>
      </c>
      <c r="R1031" s="1">
        <v>1</v>
      </c>
      <c r="S1031" s="1">
        <v>0</v>
      </c>
      <c r="T1031" s="6">
        <v>296.58</v>
      </c>
      <c r="U1031" s="6" t="str">
        <f>_xlfn.XLOOKUP(Tablo2[[#This Row],[Tenure]],$W$23:$W$26,$X$23:$X$26,"",-1)</f>
        <v>13-24 Months</v>
      </c>
      <c r="V1031" s="1" t="str">
        <f>_xlfn.XLOOKUP(Tablo2[[#This Row],[CashbackAmount]],$W$31:$W$33,$X$31:$X$33,"",-1)</f>
        <v>High</v>
      </c>
    </row>
    <row r="1032" spans="1:22" x14ac:dyDescent="0.3">
      <c r="A1032" s="5">
        <v>51031</v>
      </c>
      <c r="B1032" s="1">
        <v>0</v>
      </c>
      <c r="C1032" s="1">
        <v>12</v>
      </c>
      <c r="D1032" s="1" t="s">
        <v>62</v>
      </c>
      <c r="E1032" s="1">
        <v>1</v>
      </c>
      <c r="F1032" s="1">
        <v>9</v>
      </c>
      <c r="G1032" s="1" t="s">
        <v>61</v>
      </c>
      <c r="H1032" s="1" t="s">
        <v>4</v>
      </c>
      <c r="I1032" s="1">
        <v>3</v>
      </c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6">
        <v>130.69</v>
      </c>
      <c r="U1032" s="6" t="str">
        <f>_xlfn.XLOOKUP(Tablo2[[#This Row],[Tenure]],$W$23:$W$26,$X$23:$X$26,"",-1)</f>
        <v>7-12 Months</v>
      </c>
      <c r="V1032" s="1" t="str">
        <f>_xlfn.XLOOKUP(Tablo2[[#This Row],[CashbackAmount]],$W$31:$W$33,$X$31:$X$33,"",-1)</f>
        <v>Low</v>
      </c>
    </row>
    <row r="1033" spans="1:22" x14ac:dyDescent="0.3">
      <c r="A1033" s="5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6">
        <v>204.35</v>
      </c>
      <c r="U1033" s="6" t="str">
        <f>_xlfn.XLOOKUP(Tablo2[[#This Row],[Tenure]],$W$23:$W$26,$X$23:$X$26,"",-1)</f>
        <v>13-24 Months</v>
      </c>
      <c r="V1033" s="1" t="str">
        <f>_xlfn.XLOOKUP(Tablo2[[#This Row],[CashbackAmount]],$W$31:$W$33,$X$31:$X$33,"",-1)</f>
        <v>Medium</v>
      </c>
    </row>
    <row r="1034" spans="1:22" x14ac:dyDescent="0.3">
      <c r="A1034" s="5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6">
        <v>141.47999999999999</v>
      </c>
      <c r="U1034" s="6" t="str">
        <f>_xlfn.XLOOKUP(Tablo2[[#This Row],[Tenure]],$W$23:$W$26,$X$23:$X$26,"",-1)</f>
        <v>7-12 Months</v>
      </c>
      <c r="V1034" s="1" t="str">
        <f>_xlfn.XLOOKUP(Tablo2[[#This Row],[CashbackAmount]],$W$31:$W$33,$X$31:$X$33,"",-1)</f>
        <v>Low</v>
      </c>
    </row>
    <row r="1035" spans="1:22" x14ac:dyDescent="0.3">
      <c r="A1035" s="5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6">
        <v>157.68</v>
      </c>
      <c r="U1035" s="6" t="str">
        <f>_xlfn.XLOOKUP(Tablo2[[#This Row],[Tenure]],$W$23:$W$26,$X$23:$X$26,"",-1)</f>
        <v>7-12 Months</v>
      </c>
      <c r="V1035" s="1" t="str">
        <f>_xlfn.XLOOKUP(Tablo2[[#This Row],[CashbackAmount]],$W$31:$W$33,$X$31:$X$33,"",-1)</f>
        <v>Medium</v>
      </c>
    </row>
    <row r="1036" spans="1:22" x14ac:dyDescent="0.3">
      <c r="A1036" s="5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6">
        <v>150.41999999999999</v>
      </c>
      <c r="U1036" s="6" t="str">
        <f>_xlfn.XLOOKUP(Tablo2[[#This Row],[Tenure]],$W$23:$W$26,$X$23:$X$26,"",-1)</f>
        <v>7-12 Months</v>
      </c>
      <c r="V1036" s="1" t="str">
        <f>_xlfn.XLOOKUP(Tablo2[[#This Row],[CashbackAmount]],$W$31:$W$33,$X$31:$X$33,"",-1)</f>
        <v>Medium</v>
      </c>
    </row>
    <row r="1037" spans="1:22" x14ac:dyDescent="0.3">
      <c r="A1037" s="5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6">
        <v>157.69999999999999</v>
      </c>
      <c r="U1037" s="6" t="str">
        <f>_xlfn.XLOOKUP(Tablo2[[#This Row],[Tenure]],$W$23:$W$26,$X$23:$X$26,"",-1)</f>
        <v>13-24 Months</v>
      </c>
      <c r="V1037" s="1" t="str">
        <f>_xlfn.XLOOKUP(Tablo2[[#This Row],[CashbackAmount]],$W$31:$W$33,$X$31:$X$33,"",-1)</f>
        <v>Medium</v>
      </c>
    </row>
    <row r="1038" spans="1:22" x14ac:dyDescent="0.3">
      <c r="A1038" s="5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6">
        <v>177.56</v>
      </c>
      <c r="U1038" s="6" t="str">
        <f>_xlfn.XLOOKUP(Tablo2[[#This Row],[Tenure]],$W$23:$W$26,$X$23:$X$26,"",-1)</f>
        <v>7-12 Months</v>
      </c>
      <c r="V1038" s="1" t="str">
        <f>_xlfn.XLOOKUP(Tablo2[[#This Row],[CashbackAmount]],$W$31:$W$33,$X$31:$X$33,"",-1)</f>
        <v>Medium</v>
      </c>
    </row>
    <row r="1039" spans="1:22" x14ac:dyDescent="0.3">
      <c r="A1039" s="5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6">
        <v>203.06</v>
      </c>
      <c r="U1039" s="6" t="str">
        <f>_xlfn.XLOOKUP(Tablo2[[#This Row],[Tenure]],$W$23:$W$26,$X$23:$X$26,"",-1)</f>
        <v>0-6 Months</v>
      </c>
      <c r="V1039" s="1" t="str">
        <f>_xlfn.XLOOKUP(Tablo2[[#This Row],[CashbackAmount]],$W$31:$W$33,$X$31:$X$33,"",-1)</f>
        <v>Medium</v>
      </c>
    </row>
    <row r="1040" spans="1:22" x14ac:dyDescent="0.3">
      <c r="A1040" s="5">
        <v>51039</v>
      </c>
      <c r="B1040" s="1">
        <v>0</v>
      </c>
      <c r="C1040" s="1">
        <v>10</v>
      </c>
      <c r="D1040" s="1" t="s">
        <v>62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6">
        <v>139.36000000000001</v>
      </c>
      <c r="U1040" s="6" t="str">
        <f>_xlfn.XLOOKUP(Tablo2[[#This Row],[Tenure]],$W$23:$W$26,$X$23:$X$26,"",-1)</f>
        <v>7-12 Months</v>
      </c>
      <c r="V1040" s="1" t="str">
        <f>_xlfn.XLOOKUP(Tablo2[[#This Row],[CashbackAmount]],$W$31:$W$33,$X$31:$X$33,"",-1)</f>
        <v>Low</v>
      </c>
    </row>
    <row r="1041" spans="1:22" x14ac:dyDescent="0.3">
      <c r="A1041" s="5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6">
        <v>179.45</v>
      </c>
      <c r="U1041" s="6" t="str">
        <f>_xlfn.XLOOKUP(Tablo2[[#This Row],[Tenure]],$W$23:$W$26,$X$23:$X$26,"",-1)</f>
        <v>13-24 Months</v>
      </c>
      <c r="V1041" s="1" t="str">
        <f>_xlfn.XLOOKUP(Tablo2[[#This Row],[CashbackAmount]],$W$31:$W$33,$X$31:$X$33,"",-1)</f>
        <v>Medium</v>
      </c>
    </row>
    <row r="1042" spans="1:22" x14ac:dyDescent="0.3">
      <c r="A1042" s="5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6">
        <v>157.43</v>
      </c>
      <c r="U1042" s="6" t="str">
        <f>_xlfn.XLOOKUP(Tablo2[[#This Row],[Tenure]],$W$23:$W$26,$X$23:$X$26,"",-1)</f>
        <v>13-24 Months</v>
      </c>
      <c r="V1042" s="1" t="str">
        <f>_xlfn.XLOOKUP(Tablo2[[#This Row],[CashbackAmount]],$W$31:$W$33,$X$31:$X$33,"",-1)</f>
        <v>Medium</v>
      </c>
    </row>
    <row r="1043" spans="1:22" x14ac:dyDescent="0.3">
      <c r="A1043" s="5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>
        <v>2</v>
      </c>
      <c r="S1043" s="1">
        <v>2</v>
      </c>
      <c r="T1043" s="6">
        <v>252.01999999999998</v>
      </c>
      <c r="U1043" s="6" t="str">
        <f>_xlfn.XLOOKUP(Tablo2[[#This Row],[Tenure]],$W$23:$W$26,$X$23:$X$26,"",-1)</f>
        <v>13-24 Months</v>
      </c>
      <c r="V1043" s="1" t="str">
        <f>_xlfn.XLOOKUP(Tablo2[[#This Row],[CashbackAmount]],$W$31:$W$33,$X$31:$X$33,"",-1)</f>
        <v>High</v>
      </c>
    </row>
    <row r="1044" spans="1:22" x14ac:dyDescent="0.3">
      <c r="A1044" s="5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6">
        <v>154.4</v>
      </c>
      <c r="U1044" s="6" t="str">
        <f>_xlfn.XLOOKUP(Tablo2[[#This Row],[Tenure]],$W$23:$W$26,$X$23:$X$26,"",-1)</f>
        <v>0-6 Months</v>
      </c>
      <c r="V1044" s="1" t="str">
        <f>_xlfn.XLOOKUP(Tablo2[[#This Row],[CashbackAmount]],$W$31:$W$33,$X$31:$X$33,"",-1)</f>
        <v>Medium</v>
      </c>
    </row>
    <row r="1045" spans="1:22" x14ac:dyDescent="0.3">
      <c r="A1045" s="5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60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6">
        <v>137.6</v>
      </c>
      <c r="U1045" s="6" t="str">
        <f>_xlfn.XLOOKUP(Tablo2[[#This Row],[Tenure]],$W$23:$W$26,$X$23:$X$26,"",-1)</f>
        <v>0-6 Months</v>
      </c>
      <c r="V1045" s="1" t="str">
        <f>_xlfn.XLOOKUP(Tablo2[[#This Row],[CashbackAmount]],$W$31:$W$33,$X$31:$X$33,"",-1)</f>
        <v>Low</v>
      </c>
    </row>
    <row r="1046" spans="1:22" x14ac:dyDescent="0.3">
      <c r="A1046" s="5">
        <v>51045</v>
      </c>
      <c r="B1046" s="1">
        <v>0</v>
      </c>
      <c r="C1046" s="1">
        <v>0</v>
      </c>
      <c r="D1046" s="1" t="s">
        <v>62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6">
        <v>135.16999999999999</v>
      </c>
      <c r="U1046" s="6" t="str">
        <f>_xlfn.XLOOKUP(Tablo2[[#This Row],[Tenure]],$W$23:$W$26,$X$23:$X$26,"",-1)</f>
        <v>0-6 Months</v>
      </c>
      <c r="V1046" s="1" t="str">
        <f>_xlfn.XLOOKUP(Tablo2[[#This Row],[CashbackAmount]],$W$31:$W$33,$X$31:$X$33,"",-1)</f>
        <v>Low</v>
      </c>
    </row>
    <row r="1047" spans="1:22" x14ac:dyDescent="0.3">
      <c r="A1047" s="5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>
        <v>14</v>
      </c>
      <c r="G1047" s="1" t="s">
        <v>61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6">
        <v>125.80000000000001</v>
      </c>
      <c r="U1047" s="6" t="str">
        <f>_xlfn.XLOOKUP(Tablo2[[#This Row],[Tenure]],$W$23:$W$26,$X$23:$X$26,"",-1)</f>
        <v>0-6 Months</v>
      </c>
      <c r="V1047" s="1" t="str">
        <f>_xlfn.XLOOKUP(Tablo2[[#This Row],[CashbackAmount]],$W$31:$W$33,$X$31:$X$33,"",-1)</f>
        <v>Low</v>
      </c>
    </row>
    <row r="1048" spans="1:22" x14ac:dyDescent="0.3">
      <c r="A1048" s="5">
        <v>51047</v>
      </c>
      <c r="B1048" s="1">
        <v>1</v>
      </c>
      <c r="C1048" s="1">
        <v>9</v>
      </c>
      <c r="D1048" s="1" t="s">
        <v>62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6">
        <v>121.66</v>
      </c>
      <c r="U1048" s="6" t="str">
        <f>_xlfn.XLOOKUP(Tablo2[[#This Row],[Tenure]],$W$23:$W$26,$X$23:$X$26,"",-1)</f>
        <v>7-12 Months</v>
      </c>
      <c r="V1048" s="1" t="str">
        <f>_xlfn.XLOOKUP(Tablo2[[#This Row],[CashbackAmount]],$W$31:$W$33,$X$31:$X$33,"",-1)</f>
        <v>Low</v>
      </c>
    </row>
    <row r="1049" spans="1:22" x14ac:dyDescent="0.3">
      <c r="A1049" s="5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6">
        <v>158.69</v>
      </c>
      <c r="U1049" s="6" t="str">
        <f>_xlfn.XLOOKUP(Tablo2[[#This Row],[Tenure]],$W$23:$W$26,$X$23:$X$26,"",-1)</f>
        <v>0-6 Months</v>
      </c>
      <c r="V1049" s="1" t="str">
        <f>_xlfn.XLOOKUP(Tablo2[[#This Row],[CashbackAmount]],$W$31:$W$33,$X$31:$X$33,"",-1)</f>
        <v>Medium</v>
      </c>
    </row>
    <row r="1050" spans="1:22" x14ac:dyDescent="0.3">
      <c r="A1050" s="5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6">
        <v>180.08</v>
      </c>
      <c r="U1050" s="6" t="str">
        <f>_xlfn.XLOOKUP(Tablo2[[#This Row],[Tenure]],$W$23:$W$26,$X$23:$X$26,"",-1)</f>
        <v>7-12 Months</v>
      </c>
      <c r="V1050" s="1" t="str">
        <f>_xlfn.XLOOKUP(Tablo2[[#This Row],[CashbackAmount]],$W$31:$W$33,$X$31:$X$33,"",-1)</f>
        <v>Medium</v>
      </c>
    </row>
    <row r="1051" spans="1:22" x14ac:dyDescent="0.3">
      <c r="A1051" s="5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6">
        <v>152.06</v>
      </c>
      <c r="U1051" s="6" t="str">
        <f>_xlfn.XLOOKUP(Tablo2[[#This Row],[Tenure]],$W$23:$W$26,$X$23:$X$26,"",-1)</f>
        <v>0-6 Months</v>
      </c>
      <c r="V1051" s="1" t="str">
        <f>_xlfn.XLOOKUP(Tablo2[[#This Row],[CashbackAmount]],$W$31:$W$33,$X$31:$X$33,"",-1)</f>
        <v>Medium</v>
      </c>
    </row>
    <row r="1052" spans="1:22" x14ac:dyDescent="0.3">
      <c r="A1052" s="5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6">
        <v>152.94999999999999</v>
      </c>
      <c r="U1052" s="6" t="str">
        <f>_xlfn.XLOOKUP(Tablo2[[#This Row],[Tenure]],$W$23:$W$26,$X$23:$X$26,"",-1)</f>
        <v>7-12 Months</v>
      </c>
      <c r="V1052" s="1" t="str">
        <f>_xlfn.XLOOKUP(Tablo2[[#This Row],[CashbackAmount]],$W$31:$W$33,$X$31:$X$33,"",-1)</f>
        <v>Medium</v>
      </c>
    </row>
    <row r="1053" spans="1:22" x14ac:dyDescent="0.3">
      <c r="A1053" s="5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>
        <v>1</v>
      </c>
      <c r="R1053" s="1">
        <v>1</v>
      </c>
      <c r="S1053" s="1">
        <v>2</v>
      </c>
      <c r="T1053" s="6">
        <v>264.13</v>
      </c>
      <c r="U1053" s="6" t="str">
        <f>_xlfn.XLOOKUP(Tablo2[[#This Row],[Tenure]],$W$23:$W$26,$X$23:$X$26,"",-1)</f>
        <v>13-24 Months</v>
      </c>
      <c r="V1053" s="1" t="str">
        <f>_xlfn.XLOOKUP(Tablo2[[#This Row],[CashbackAmount]],$W$31:$W$33,$X$31:$X$33,"",-1)</f>
        <v>High</v>
      </c>
    </row>
    <row r="1054" spans="1:22" x14ac:dyDescent="0.3">
      <c r="A1054" s="5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>
        <v>2</v>
      </c>
      <c r="S1054" s="1">
        <v>11</v>
      </c>
      <c r="T1054" s="6">
        <v>232.69</v>
      </c>
      <c r="U1054" s="6" t="str">
        <f>_xlfn.XLOOKUP(Tablo2[[#This Row],[Tenure]],$W$23:$W$26,$X$23:$X$26,"",-1)</f>
        <v>13-24 Months</v>
      </c>
      <c r="V1054" s="1" t="str">
        <f>_xlfn.XLOOKUP(Tablo2[[#This Row],[CashbackAmount]],$W$31:$W$33,$X$31:$X$33,"",-1)</f>
        <v>Medium</v>
      </c>
    </row>
    <row r="1055" spans="1:22" x14ac:dyDescent="0.3">
      <c r="A1055" s="5">
        <v>51054</v>
      </c>
      <c r="B1055" s="1">
        <v>0</v>
      </c>
      <c r="C1055" s="1">
        <v>0</v>
      </c>
      <c r="D1055" s="1" t="s">
        <v>62</v>
      </c>
      <c r="E1055" s="1">
        <v>3</v>
      </c>
      <c r="F1055" s="1">
        <v>8</v>
      </c>
      <c r="G1055" s="1" t="s">
        <v>61</v>
      </c>
      <c r="H1055" s="1" t="s">
        <v>2</v>
      </c>
      <c r="I1055" s="1">
        <v>3</v>
      </c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6">
        <v>127.83000000000001</v>
      </c>
      <c r="U1055" s="6" t="str">
        <f>_xlfn.XLOOKUP(Tablo2[[#This Row],[Tenure]],$W$23:$W$26,$X$23:$X$26,"",-1)</f>
        <v>0-6 Months</v>
      </c>
      <c r="V1055" s="1" t="str">
        <f>_xlfn.XLOOKUP(Tablo2[[#This Row],[CashbackAmount]],$W$31:$W$33,$X$31:$X$33,"",-1)</f>
        <v>Low</v>
      </c>
    </row>
    <row r="1056" spans="1:22" x14ac:dyDescent="0.3">
      <c r="A1056" s="5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6">
        <v>154.33000000000001</v>
      </c>
      <c r="U1056" s="6" t="str">
        <f>_xlfn.XLOOKUP(Tablo2[[#This Row],[Tenure]],$W$23:$W$26,$X$23:$X$26,"",-1)</f>
        <v>7-12 Months</v>
      </c>
      <c r="V1056" s="1" t="str">
        <f>_xlfn.XLOOKUP(Tablo2[[#This Row],[CashbackAmount]],$W$31:$W$33,$X$31:$X$33,"",-1)</f>
        <v>Medium</v>
      </c>
    </row>
    <row r="1057" spans="1:22" x14ac:dyDescent="0.3">
      <c r="A1057" s="5">
        <v>51056</v>
      </c>
      <c r="B1057" s="1">
        <v>0</v>
      </c>
      <c r="C1057" s="1">
        <v>9</v>
      </c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6">
        <v>120.13</v>
      </c>
      <c r="U1057" s="6" t="str">
        <f>_xlfn.XLOOKUP(Tablo2[[#This Row],[Tenure]],$W$23:$W$26,$X$23:$X$26,"",-1)</f>
        <v>7-12 Months</v>
      </c>
      <c r="V1057" s="1" t="str">
        <f>_xlfn.XLOOKUP(Tablo2[[#This Row],[CashbackAmount]],$W$31:$W$33,$X$31:$X$33,"",-1)</f>
        <v>Low</v>
      </c>
    </row>
    <row r="1058" spans="1:22" x14ac:dyDescent="0.3">
      <c r="A1058" s="5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>
        <v>2</v>
      </c>
      <c r="S1058" s="1">
        <v>12</v>
      </c>
      <c r="T1058" s="6">
        <v>239.66000000000003</v>
      </c>
      <c r="U1058" s="6" t="str">
        <f>_xlfn.XLOOKUP(Tablo2[[#This Row],[Tenure]],$W$23:$W$26,$X$23:$X$26,"",-1)</f>
        <v>13-24 Months</v>
      </c>
      <c r="V1058" s="1" t="str">
        <f>_xlfn.XLOOKUP(Tablo2[[#This Row],[CashbackAmount]],$W$31:$W$33,$X$31:$X$33,"",-1)</f>
        <v>Medium</v>
      </c>
    </row>
    <row r="1059" spans="1:22" x14ac:dyDescent="0.3">
      <c r="A1059" s="5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6">
        <v>143.74</v>
      </c>
      <c r="U1059" s="6" t="str">
        <f>_xlfn.XLOOKUP(Tablo2[[#This Row],[Tenure]],$W$23:$W$26,$X$23:$X$26,"",-1)</f>
        <v>7-12 Months</v>
      </c>
      <c r="V1059" s="1" t="str">
        <f>_xlfn.XLOOKUP(Tablo2[[#This Row],[CashbackAmount]],$W$31:$W$33,$X$31:$X$33,"",-1)</f>
        <v>Low</v>
      </c>
    </row>
    <row r="1060" spans="1:22" x14ac:dyDescent="0.3">
      <c r="A1060" s="5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6">
        <v>168.42</v>
      </c>
      <c r="U1060" s="6" t="str">
        <f>_xlfn.XLOOKUP(Tablo2[[#This Row],[Tenure]],$W$23:$W$26,$X$23:$X$26,"",-1)</f>
        <v>7-12 Months</v>
      </c>
      <c r="V1060" s="1" t="str">
        <f>_xlfn.XLOOKUP(Tablo2[[#This Row],[CashbackAmount]],$W$31:$W$33,$X$31:$X$33,"",-1)</f>
        <v>Medium</v>
      </c>
    </row>
    <row r="1061" spans="1:22" x14ac:dyDescent="0.3">
      <c r="A1061" s="5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>
        <v>1</v>
      </c>
      <c r="R1061" s="1">
        <v>4</v>
      </c>
      <c r="S1061" s="1">
        <v>7</v>
      </c>
      <c r="T1061" s="6">
        <v>274.26</v>
      </c>
      <c r="U1061" s="6" t="str">
        <f>_xlfn.XLOOKUP(Tablo2[[#This Row],[Tenure]],$W$23:$W$26,$X$23:$X$26,"",-1)</f>
        <v>24+ Months</v>
      </c>
      <c r="V1061" s="1" t="str">
        <f>_xlfn.XLOOKUP(Tablo2[[#This Row],[CashbackAmount]],$W$31:$W$33,$X$31:$X$33,"",-1)</f>
        <v>High</v>
      </c>
    </row>
    <row r="1062" spans="1:22" x14ac:dyDescent="0.3">
      <c r="A1062" s="5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>
        <v>1</v>
      </c>
      <c r="R1062" s="1">
        <v>6</v>
      </c>
      <c r="S1062" s="1">
        <v>11</v>
      </c>
      <c r="T1062" s="6">
        <v>276.02999999999997</v>
      </c>
      <c r="U1062" s="6" t="str">
        <f>_xlfn.XLOOKUP(Tablo2[[#This Row],[Tenure]],$W$23:$W$26,$X$23:$X$26,"",-1)</f>
        <v>13-24 Months</v>
      </c>
      <c r="V1062" s="1" t="str">
        <f>_xlfn.XLOOKUP(Tablo2[[#This Row],[CashbackAmount]],$W$31:$W$33,$X$31:$X$33,"",-1)</f>
        <v>High</v>
      </c>
    </row>
    <row r="1063" spans="1:22" x14ac:dyDescent="0.3">
      <c r="A1063" s="5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6">
        <v>145.81</v>
      </c>
      <c r="U1063" s="6" t="str">
        <f>_xlfn.XLOOKUP(Tablo2[[#This Row],[Tenure]],$W$23:$W$26,$X$23:$X$26,"",-1)</f>
        <v>0-6 Months</v>
      </c>
      <c r="V1063" s="1" t="str">
        <f>_xlfn.XLOOKUP(Tablo2[[#This Row],[CashbackAmount]],$W$31:$W$33,$X$31:$X$33,"",-1)</f>
        <v>Low</v>
      </c>
    </row>
    <row r="1064" spans="1:22" x14ac:dyDescent="0.3">
      <c r="A1064" s="5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6">
        <v>147.35</v>
      </c>
      <c r="U1064" s="6" t="str">
        <f>_xlfn.XLOOKUP(Tablo2[[#This Row],[Tenure]],$W$23:$W$26,$X$23:$X$26,"",-1)</f>
        <v>7-12 Months</v>
      </c>
      <c r="V1064" s="1" t="str">
        <f>_xlfn.XLOOKUP(Tablo2[[#This Row],[CashbackAmount]],$W$31:$W$33,$X$31:$X$33,"",-1)</f>
        <v>Low</v>
      </c>
    </row>
    <row r="1065" spans="1:22" x14ac:dyDescent="0.3">
      <c r="A1065" s="5">
        <v>51064</v>
      </c>
      <c r="B1065" s="1">
        <v>0</v>
      </c>
      <c r="C1065" s="1">
        <v>2</v>
      </c>
      <c r="D1065" s="1" t="s">
        <v>62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6">
        <v>141.87</v>
      </c>
      <c r="U1065" s="6" t="str">
        <f>_xlfn.XLOOKUP(Tablo2[[#This Row],[Tenure]],$W$23:$W$26,$X$23:$X$26,"",-1)</f>
        <v>0-6 Months</v>
      </c>
      <c r="V1065" s="1" t="str">
        <f>_xlfn.XLOOKUP(Tablo2[[#This Row],[CashbackAmount]],$W$31:$W$33,$X$31:$X$33,"",-1)</f>
        <v>Low</v>
      </c>
    </row>
    <row r="1066" spans="1:22" x14ac:dyDescent="0.3">
      <c r="A1066" s="5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6">
        <v>155.05000000000001</v>
      </c>
      <c r="U1066" s="6" t="str">
        <f>_xlfn.XLOOKUP(Tablo2[[#This Row],[Tenure]],$W$23:$W$26,$X$23:$X$26,"",-1)</f>
        <v>0-6 Months</v>
      </c>
      <c r="V1066" s="1" t="str">
        <f>_xlfn.XLOOKUP(Tablo2[[#This Row],[CashbackAmount]],$W$31:$W$33,$X$31:$X$33,"",-1)</f>
        <v>Medium</v>
      </c>
    </row>
    <row r="1067" spans="1:22" x14ac:dyDescent="0.3">
      <c r="A1067" s="5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6">
        <v>154.69999999999999</v>
      </c>
      <c r="U1067" s="6" t="str">
        <f>_xlfn.XLOOKUP(Tablo2[[#This Row],[Tenure]],$W$23:$W$26,$X$23:$X$26,"",-1)</f>
        <v>0-6 Months</v>
      </c>
      <c r="V1067" s="1" t="str">
        <f>_xlfn.XLOOKUP(Tablo2[[#This Row],[CashbackAmount]],$W$31:$W$33,$X$31:$X$33,"",-1)</f>
        <v>Medium</v>
      </c>
    </row>
    <row r="1068" spans="1:22" x14ac:dyDescent="0.3">
      <c r="A1068" s="5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6">
        <v>154.76</v>
      </c>
      <c r="U1068" s="6" t="str">
        <f>_xlfn.XLOOKUP(Tablo2[[#This Row],[Tenure]],$W$23:$W$26,$X$23:$X$26,"",-1)</f>
        <v>0-6 Months</v>
      </c>
      <c r="V1068" s="1" t="str">
        <f>_xlfn.XLOOKUP(Tablo2[[#This Row],[CashbackAmount]],$W$31:$W$33,$X$31:$X$33,"",-1)</f>
        <v>Medium</v>
      </c>
    </row>
    <row r="1069" spans="1:22" x14ac:dyDescent="0.3">
      <c r="A1069" s="5">
        <v>51068</v>
      </c>
      <c r="B1069" s="1">
        <v>0</v>
      </c>
      <c r="C1069" s="1">
        <v>22</v>
      </c>
      <c r="D1069" s="1" t="s">
        <v>62</v>
      </c>
      <c r="E1069" s="1">
        <v>1</v>
      </c>
      <c r="F1069" s="1">
        <v>14</v>
      </c>
      <c r="G1069" s="1" t="s">
        <v>61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6">
        <v>125.87</v>
      </c>
      <c r="U1069" s="6" t="str">
        <f>_xlfn.XLOOKUP(Tablo2[[#This Row],[Tenure]],$W$23:$W$26,$X$23:$X$26,"",-1)</f>
        <v>13-24 Months</v>
      </c>
      <c r="V1069" s="1" t="str">
        <f>_xlfn.XLOOKUP(Tablo2[[#This Row],[CashbackAmount]],$W$31:$W$33,$X$31:$X$33,"",-1)</f>
        <v>Low</v>
      </c>
    </row>
    <row r="1070" spans="1:22" x14ac:dyDescent="0.3">
      <c r="A1070" s="5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>
        <v>14</v>
      </c>
      <c r="G1070" s="1" t="s">
        <v>61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6">
        <v>124.4</v>
      </c>
      <c r="U1070" s="6" t="str">
        <f>_xlfn.XLOOKUP(Tablo2[[#This Row],[Tenure]],$W$23:$W$26,$X$23:$X$26,"",-1)</f>
        <v>7-12 Months</v>
      </c>
      <c r="V1070" s="1" t="str">
        <f>_xlfn.XLOOKUP(Tablo2[[#This Row],[CashbackAmount]],$W$31:$W$33,$X$31:$X$33,"",-1)</f>
        <v>Low</v>
      </c>
    </row>
    <row r="1071" spans="1:22" x14ac:dyDescent="0.3">
      <c r="A1071" s="5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>
        <v>2</v>
      </c>
      <c r="S1071" s="1">
        <v>2</v>
      </c>
      <c r="T1071" s="6">
        <v>259.72000000000003</v>
      </c>
      <c r="U1071" s="6" t="str">
        <f>_xlfn.XLOOKUP(Tablo2[[#This Row],[Tenure]],$W$23:$W$26,$X$23:$X$26,"",-1)</f>
        <v>13-24 Months</v>
      </c>
      <c r="V1071" s="1" t="str">
        <f>_xlfn.XLOOKUP(Tablo2[[#This Row],[CashbackAmount]],$W$31:$W$33,$X$31:$X$33,"",-1)</f>
        <v>High</v>
      </c>
    </row>
    <row r="1072" spans="1:22" x14ac:dyDescent="0.3">
      <c r="A1072" s="5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>
        <v>2</v>
      </c>
      <c r="S1072" s="1">
        <v>0</v>
      </c>
      <c r="T1072" s="6">
        <v>253.79000000000002</v>
      </c>
      <c r="U1072" s="6" t="str">
        <f>_xlfn.XLOOKUP(Tablo2[[#This Row],[Tenure]],$W$23:$W$26,$X$23:$X$26,"",-1)</f>
        <v>13-24 Months</v>
      </c>
      <c r="V1072" s="1" t="str">
        <f>_xlfn.XLOOKUP(Tablo2[[#This Row],[CashbackAmount]],$W$31:$W$33,$X$31:$X$33,"",-1)</f>
        <v>High</v>
      </c>
    </row>
    <row r="1073" spans="1:22" x14ac:dyDescent="0.3">
      <c r="A1073" s="5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6">
        <v>170.82</v>
      </c>
      <c r="U1073" s="6" t="str">
        <f>_xlfn.XLOOKUP(Tablo2[[#This Row],[Tenure]],$W$23:$W$26,$X$23:$X$26,"",-1)</f>
        <v>13-24 Months</v>
      </c>
      <c r="V1073" s="1" t="str">
        <f>_xlfn.XLOOKUP(Tablo2[[#This Row],[CashbackAmount]],$W$31:$W$33,$X$31:$X$33,"",-1)</f>
        <v>Medium</v>
      </c>
    </row>
    <row r="1074" spans="1:22" x14ac:dyDescent="0.3">
      <c r="A1074" s="5">
        <v>51073</v>
      </c>
      <c r="B1074" s="1">
        <v>0</v>
      </c>
      <c r="C1074" s="1">
        <v>0</v>
      </c>
      <c r="D1074" s="1" t="s">
        <v>62</v>
      </c>
      <c r="E1074" s="1">
        <v>3</v>
      </c>
      <c r="F1074" s="1">
        <v>15</v>
      </c>
      <c r="G1074" s="1" t="s">
        <v>30</v>
      </c>
      <c r="H1074" s="1" t="s">
        <v>4</v>
      </c>
      <c r="I1074" s="1">
        <v>3</v>
      </c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6">
        <v>127.28</v>
      </c>
      <c r="U1074" s="6" t="str">
        <f>_xlfn.XLOOKUP(Tablo2[[#This Row],[Tenure]],$W$23:$W$26,$X$23:$X$26,"",-1)</f>
        <v>0-6 Months</v>
      </c>
      <c r="V1074" s="1" t="str">
        <f>_xlfn.XLOOKUP(Tablo2[[#This Row],[CashbackAmount]],$W$31:$W$33,$X$31:$X$33,"",-1)</f>
        <v>Low</v>
      </c>
    </row>
    <row r="1075" spans="1:22" x14ac:dyDescent="0.3">
      <c r="A1075" s="5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6">
        <v>153.68</v>
      </c>
      <c r="U1075" s="6" t="str">
        <f>_xlfn.XLOOKUP(Tablo2[[#This Row],[Tenure]],$W$23:$W$26,$X$23:$X$26,"",-1)</f>
        <v>0-6 Months</v>
      </c>
      <c r="V1075" s="1" t="str">
        <f>_xlfn.XLOOKUP(Tablo2[[#This Row],[CashbackAmount]],$W$31:$W$33,$X$31:$X$33,"",-1)</f>
        <v>Medium</v>
      </c>
    </row>
    <row r="1076" spans="1:22" x14ac:dyDescent="0.3">
      <c r="A1076" s="5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6">
        <v>153.47</v>
      </c>
      <c r="U1076" s="6" t="str">
        <f>_xlfn.XLOOKUP(Tablo2[[#This Row],[Tenure]],$W$23:$W$26,$X$23:$X$26,"",-1)</f>
        <v>7-12 Months</v>
      </c>
      <c r="V1076" s="1" t="str">
        <f>_xlfn.XLOOKUP(Tablo2[[#This Row],[CashbackAmount]],$W$31:$W$33,$X$31:$X$33,"",-1)</f>
        <v>Medium</v>
      </c>
    </row>
    <row r="1077" spans="1:22" x14ac:dyDescent="0.3">
      <c r="A1077" s="5">
        <v>51076</v>
      </c>
      <c r="B1077" s="1">
        <v>0</v>
      </c>
      <c r="C1077" s="1">
        <v>17</v>
      </c>
      <c r="D1077" s="1" t="s">
        <v>62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6">
        <v>131.94999999999999</v>
      </c>
      <c r="U1077" s="6" t="str">
        <f>_xlfn.XLOOKUP(Tablo2[[#This Row],[Tenure]],$W$23:$W$26,$X$23:$X$26,"",-1)</f>
        <v>13-24 Months</v>
      </c>
      <c r="V1077" s="1" t="str">
        <f>_xlfn.XLOOKUP(Tablo2[[#This Row],[CashbackAmount]],$W$31:$W$33,$X$31:$X$33,"",-1)</f>
        <v>Low</v>
      </c>
    </row>
    <row r="1078" spans="1:22" x14ac:dyDescent="0.3">
      <c r="A1078" s="5">
        <v>51077</v>
      </c>
      <c r="B1078" s="1">
        <v>1</v>
      </c>
      <c r="C1078" s="1">
        <v>0</v>
      </c>
      <c r="D1078" s="1" t="s">
        <v>62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6">
        <v>139.88999999999999</v>
      </c>
      <c r="U1078" s="6" t="str">
        <f>_xlfn.XLOOKUP(Tablo2[[#This Row],[Tenure]],$W$23:$W$26,$X$23:$X$26,"",-1)</f>
        <v>0-6 Months</v>
      </c>
      <c r="V1078" s="1" t="str">
        <f>_xlfn.XLOOKUP(Tablo2[[#This Row],[CashbackAmount]],$W$31:$W$33,$X$31:$X$33,"",-1)</f>
        <v>Low</v>
      </c>
    </row>
    <row r="1079" spans="1:22" x14ac:dyDescent="0.3">
      <c r="A1079" s="5">
        <v>51078</v>
      </c>
      <c r="B1079" s="1">
        <v>0</v>
      </c>
      <c r="C1079" s="1">
        <v>11</v>
      </c>
      <c r="D1079" s="1" t="s">
        <v>62</v>
      </c>
      <c r="E1079" s="1">
        <v>1</v>
      </c>
      <c r="F1079" s="1">
        <v>10</v>
      </c>
      <c r="G1079" s="1" t="s">
        <v>61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6">
        <v>133.06</v>
      </c>
      <c r="U1079" s="6" t="str">
        <f>_xlfn.XLOOKUP(Tablo2[[#This Row],[Tenure]],$W$23:$W$26,$X$23:$X$26,"",-1)</f>
        <v>7-12 Months</v>
      </c>
      <c r="V1079" s="1" t="str">
        <f>_xlfn.XLOOKUP(Tablo2[[#This Row],[CashbackAmount]],$W$31:$W$33,$X$31:$X$33,"",-1)</f>
        <v>Low</v>
      </c>
    </row>
    <row r="1080" spans="1:22" x14ac:dyDescent="0.3">
      <c r="A1080" s="5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6">
        <v>170.05</v>
      </c>
      <c r="U1080" s="6" t="str">
        <f>_xlfn.XLOOKUP(Tablo2[[#This Row],[Tenure]],$W$23:$W$26,$X$23:$X$26,"",-1)</f>
        <v>24+ Months</v>
      </c>
      <c r="V1080" s="1" t="str">
        <f>_xlfn.XLOOKUP(Tablo2[[#This Row],[CashbackAmount]],$W$31:$W$33,$X$31:$X$33,"",-1)</f>
        <v>Medium</v>
      </c>
    </row>
    <row r="1081" spans="1:22" x14ac:dyDescent="0.3">
      <c r="A1081" s="5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>
        <v>14</v>
      </c>
      <c r="G1081" s="1" t="s">
        <v>61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6">
        <v>126.55000000000001</v>
      </c>
      <c r="U1081" s="6" t="str">
        <f>_xlfn.XLOOKUP(Tablo2[[#This Row],[Tenure]],$W$23:$W$26,$X$23:$X$26,"",-1)</f>
        <v>7-12 Months</v>
      </c>
      <c r="V1081" s="1" t="str">
        <f>_xlfn.XLOOKUP(Tablo2[[#This Row],[CashbackAmount]],$W$31:$W$33,$X$31:$X$33,"",-1)</f>
        <v>Low</v>
      </c>
    </row>
    <row r="1082" spans="1:22" x14ac:dyDescent="0.3">
      <c r="A1082" s="5">
        <v>51081</v>
      </c>
      <c r="B1082" s="1">
        <v>1</v>
      </c>
      <c r="C1082" s="1">
        <v>9</v>
      </c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6">
        <v>113.93</v>
      </c>
      <c r="U1082" s="6" t="str">
        <f>_xlfn.XLOOKUP(Tablo2[[#This Row],[Tenure]],$W$23:$W$26,$X$23:$X$26,"",-1)</f>
        <v>7-12 Months</v>
      </c>
      <c r="V1082" s="1" t="str">
        <f>_xlfn.XLOOKUP(Tablo2[[#This Row],[CashbackAmount]],$W$31:$W$33,$X$31:$X$33,"",-1)</f>
        <v>Low</v>
      </c>
    </row>
    <row r="1083" spans="1:22" x14ac:dyDescent="0.3">
      <c r="A1083" s="5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>
        <v>14</v>
      </c>
      <c r="G1083" s="1" t="s">
        <v>61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6">
        <v>125.69999999999999</v>
      </c>
      <c r="U1083" s="6" t="str">
        <f>_xlfn.XLOOKUP(Tablo2[[#This Row],[Tenure]],$W$23:$W$26,$X$23:$X$26,"",-1)</f>
        <v>0-6 Months</v>
      </c>
      <c r="V1083" s="1" t="str">
        <f>_xlfn.XLOOKUP(Tablo2[[#This Row],[CashbackAmount]],$W$31:$W$33,$X$31:$X$33,"",-1)</f>
        <v>Low</v>
      </c>
    </row>
    <row r="1084" spans="1:22" x14ac:dyDescent="0.3">
      <c r="A1084" s="5">
        <v>51083</v>
      </c>
      <c r="B1084" s="1">
        <v>0</v>
      </c>
      <c r="C1084" s="1">
        <v>28</v>
      </c>
      <c r="D1084" s="1" t="s">
        <v>62</v>
      </c>
      <c r="E1084" s="1">
        <v>1</v>
      </c>
      <c r="F1084" s="1">
        <v>28</v>
      </c>
      <c r="G1084" s="1" t="s">
        <v>60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6">
        <v>135.37</v>
      </c>
      <c r="U1084" s="6" t="str">
        <f>_xlfn.XLOOKUP(Tablo2[[#This Row],[Tenure]],$W$23:$W$26,$X$23:$X$26,"",-1)</f>
        <v>24+ Months</v>
      </c>
      <c r="V1084" s="1" t="str">
        <f>_xlfn.XLOOKUP(Tablo2[[#This Row],[CashbackAmount]],$W$31:$W$33,$X$31:$X$33,"",-1)</f>
        <v>Low</v>
      </c>
    </row>
    <row r="1085" spans="1:22" x14ac:dyDescent="0.3">
      <c r="A1085" s="5">
        <v>51084</v>
      </c>
      <c r="B1085" s="1">
        <v>0</v>
      </c>
      <c r="C1085" s="1">
        <v>7</v>
      </c>
      <c r="D1085" s="1" t="s">
        <v>62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6">
        <v>139.86000000000001</v>
      </c>
      <c r="U1085" s="6" t="str">
        <f>_xlfn.XLOOKUP(Tablo2[[#This Row],[Tenure]],$W$23:$W$26,$X$23:$X$26,"",-1)</f>
        <v>7-12 Months</v>
      </c>
      <c r="V1085" s="1" t="str">
        <f>_xlfn.XLOOKUP(Tablo2[[#This Row],[CashbackAmount]],$W$31:$W$33,$X$31:$X$33,"",-1)</f>
        <v>Low</v>
      </c>
    </row>
    <row r="1086" spans="1:22" x14ac:dyDescent="0.3">
      <c r="A1086" s="5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6">
        <v>208.82999999999998</v>
      </c>
      <c r="U1086" s="6" t="str">
        <f>_xlfn.XLOOKUP(Tablo2[[#This Row],[Tenure]],$W$23:$W$26,$X$23:$X$26,"",-1)</f>
        <v>24+ Months</v>
      </c>
      <c r="V1086" s="1" t="str">
        <f>_xlfn.XLOOKUP(Tablo2[[#This Row],[CashbackAmount]],$W$31:$W$33,$X$31:$X$33,"",-1)</f>
        <v>Medium</v>
      </c>
    </row>
    <row r="1087" spans="1:22" x14ac:dyDescent="0.3">
      <c r="A1087" s="5">
        <v>51086</v>
      </c>
      <c r="B1087" s="1">
        <v>0</v>
      </c>
      <c r="C1087" s="1">
        <v>9</v>
      </c>
      <c r="D1087" s="1" t="s">
        <v>62</v>
      </c>
      <c r="E1087" s="1">
        <v>1</v>
      </c>
      <c r="F1087" s="1">
        <v>27</v>
      </c>
      <c r="G1087" s="1" t="s">
        <v>61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6">
        <v>120.28</v>
      </c>
      <c r="U1087" s="6" t="str">
        <f>_xlfn.XLOOKUP(Tablo2[[#This Row],[Tenure]],$W$23:$W$26,$X$23:$X$26,"",-1)</f>
        <v>7-12 Months</v>
      </c>
      <c r="V1087" s="1" t="str">
        <f>_xlfn.XLOOKUP(Tablo2[[#This Row],[CashbackAmount]],$W$31:$W$33,$X$31:$X$33,"",-1)</f>
        <v>Low</v>
      </c>
    </row>
    <row r="1088" spans="1:22" x14ac:dyDescent="0.3">
      <c r="A1088" s="5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6">
        <v>195.25</v>
      </c>
      <c r="U1088" s="6" t="str">
        <f>_xlfn.XLOOKUP(Tablo2[[#This Row],[Tenure]],$W$23:$W$26,$X$23:$X$26,"",-1)</f>
        <v>7-12 Months</v>
      </c>
      <c r="V1088" s="1" t="str">
        <f>_xlfn.XLOOKUP(Tablo2[[#This Row],[CashbackAmount]],$W$31:$W$33,$X$31:$X$33,"",-1)</f>
        <v>Medium</v>
      </c>
    </row>
    <row r="1089" spans="1:22" x14ac:dyDescent="0.3">
      <c r="A1089" s="5">
        <v>51088</v>
      </c>
      <c r="B1089" s="1">
        <v>0</v>
      </c>
      <c r="C1089" s="1">
        <v>7</v>
      </c>
      <c r="D1089" s="1" t="s">
        <v>62</v>
      </c>
      <c r="E1089" s="1">
        <v>1</v>
      </c>
      <c r="F1089" s="1">
        <v>25</v>
      </c>
      <c r="G1089" s="1" t="s">
        <v>30</v>
      </c>
      <c r="H1089" s="1" t="s">
        <v>2</v>
      </c>
      <c r="I1089" s="1">
        <v>3</v>
      </c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6">
        <v>129.29</v>
      </c>
      <c r="U1089" s="6" t="str">
        <f>_xlfn.XLOOKUP(Tablo2[[#This Row],[Tenure]],$W$23:$W$26,$X$23:$X$26,"",-1)</f>
        <v>7-12 Months</v>
      </c>
      <c r="V1089" s="1" t="str">
        <f>_xlfn.XLOOKUP(Tablo2[[#This Row],[CashbackAmount]],$W$31:$W$33,$X$31:$X$33,"",-1)</f>
        <v>Low</v>
      </c>
    </row>
    <row r="1090" spans="1:22" x14ac:dyDescent="0.3">
      <c r="A1090" s="5">
        <v>51089</v>
      </c>
      <c r="B1090" s="1">
        <v>1</v>
      </c>
      <c r="C1090" s="1">
        <v>9</v>
      </c>
      <c r="D1090" s="1" t="s">
        <v>62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6">
        <v>122.75</v>
      </c>
      <c r="U1090" s="6" t="str">
        <f>_xlfn.XLOOKUP(Tablo2[[#This Row],[Tenure]],$W$23:$W$26,$X$23:$X$26,"",-1)</f>
        <v>7-12 Months</v>
      </c>
      <c r="V1090" s="1" t="str">
        <f>_xlfn.XLOOKUP(Tablo2[[#This Row],[CashbackAmount]],$W$31:$W$33,$X$31:$X$33,"",-1)</f>
        <v>Low</v>
      </c>
    </row>
    <row r="1091" spans="1:22" x14ac:dyDescent="0.3">
      <c r="A1091" s="5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6">
        <v>178.79</v>
      </c>
      <c r="U1091" s="6" t="str">
        <f>_xlfn.XLOOKUP(Tablo2[[#This Row],[Tenure]],$W$23:$W$26,$X$23:$X$26,"",-1)</f>
        <v>13-24 Months</v>
      </c>
      <c r="V1091" s="1" t="str">
        <f>_xlfn.XLOOKUP(Tablo2[[#This Row],[CashbackAmount]],$W$31:$W$33,$X$31:$X$33,"",-1)</f>
        <v>Medium</v>
      </c>
    </row>
    <row r="1092" spans="1:22" x14ac:dyDescent="0.3">
      <c r="A1092" s="5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6">
        <v>149.30000000000001</v>
      </c>
      <c r="U1092" s="6" t="str">
        <f>_xlfn.XLOOKUP(Tablo2[[#This Row],[Tenure]],$W$23:$W$26,$X$23:$X$26,"",-1)</f>
        <v>7-12 Months</v>
      </c>
      <c r="V1092" s="1" t="str">
        <f>_xlfn.XLOOKUP(Tablo2[[#This Row],[CashbackAmount]],$W$31:$W$33,$X$31:$X$33,"",-1)</f>
        <v>Low</v>
      </c>
    </row>
    <row r="1093" spans="1:22" x14ac:dyDescent="0.3">
      <c r="A1093" s="5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6">
        <v>178.47</v>
      </c>
      <c r="U1093" s="6" t="str">
        <f>_xlfn.XLOOKUP(Tablo2[[#This Row],[Tenure]],$W$23:$W$26,$X$23:$X$26,"",-1)</f>
        <v>13-24 Months</v>
      </c>
      <c r="V1093" s="1" t="str">
        <f>_xlfn.XLOOKUP(Tablo2[[#This Row],[CashbackAmount]],$W$31:$W$33,$X$31:$X$33,"",-1)</f>
        <v>Medium</v>
      </c>
    </row>
    <row r="1094" spans="1:22" x14ac:dyDescent="0.3">
      <c r="A1094" s="5">
        <v>51093</v>
      </c>
      <c r="B1094" s="1">
        <v>0</v>
      </c>
      <c r="C1094" s="1">
        <v>0</v>
      </c>
      <c r="D1094" s="1" t="s">
        <v>62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6">
        <v>144.01</v>
      </c>
      <c r="U1094" s="6" t="str">
        <f>_xlfn.XLOOKUP(Tablo2[[#This Row],[Tenure]],$W$23:$W$26,$X$23:$X$26,"",-1)</f>
        <v>0-6 Months</v>
      </c>
      <c r="V1094" s="1" t="str">
        <f>_xlfn.XLOOKUP(Tablo2[[#This Row],[CashbackAmount]],$W$31:$W$33,$X$31:$X$33,"",-1)</f>
        <v>Low</v>
      </c>
    </row>
    <row r="1095" spans="1:22" x14ac:dyDescent="0.3">
      <c r="A1095" s="5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6">
        <v>192.41</v>
      </c>
      <c r="U1095" s="6" t="str">
        <f>_xlfn.XLOOKUP(Tablo2[[#This Row],[Tenure]],$W$23:$W$26,$X$23:$X$26,"",-1)</f>
        <v>13-24 Months</v>
      </c>
      <c r="V1095" s="1" t="str">
        <f>_xlfn.XLOOKUP(Tablo2[[#This Row],[CashbackAmount]],$W$31:$W$33,$X$31:$X$33,"",-1)</f>
        <v>Medium</v>
      </c>
    </row>
    <row r="1096" spans="1:22" x14ac:dyDescent="0.3">
      <c r="A1096" s="5">
        <v>51095</v>
      </c>
      <c r="B1096" s="1">
        <v>0</v>
      </c>
      <c r="C1096" s="1">
        <v>2</v>
      </c>
      <c r="D1096" s="1" t="s">
        <v>62</v>
      </c>
      <c r="E1096" s="1">
        <v>1</v>
      </c>
      <c r="F1096" s="1">
        <v>15</v>
      </c>
      <c r="G1096" s="1" t="s">
        <v>61</v>
      </c>
      <c r="H1096" s="1" t="s">
        <v>2</v>
      </c>
      <c r="I1096" s="1">
        <v>3</v>
      </c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6">
        <v>129.74</v>
      </c>
      <c r="U1096" s="6" t="str">
        <f>_xlfn.XLOOKUP(Tablo2[[#This Row],[Tenure]],$W$23:$W$26,$X$23:$X$26,"",-1)</f>
        <v>0-6 Months</v>
      </c>
      <c r="V1096" s="1" t="str">
        <f>_xlfn.XLOOKUP(Tablo2[[#This Row],[CashbackAmount]],$W$31:$W$33,$X$31:$X$33,"",-1)</f>
        <v>Low</v>
      </c>
    </row>
    <row r="1097" spans="1:22" x14ac:dyDescent="0.3">
      <c r="A1097" s="5">
        <v>51096</v>
      </c>
      <c r="B1097" s="1">
        <v>0</v>
      </c>
      <c r="C1097" s="1">
        <v>9</v>
      </c>
      <c r="D1097" s="1" t="s">
        <v>62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6">
        <v>145.02000000000001</v>
      </c>
      <c r="U1097" s="6" t="str">
        <f>_xlfn.XLOOKUP(Tablo2[[#This Row],[Tenure]],$W$23:$W$26,$X$23:$X$26,"",-1)</f>
        <v>7-12 Months</v>
      </c>
      <c r="V1097" s="1" t="str">
        <f>_xlfn.XLOOKUP(Tablo2[[#This Row],[CashbackAmount]],$W$31:$W$33,$X$31:$X$33,"",-1)</f>
        <v>Low</v>
      </c>
    </row>
    <row r="1098" spans="1:22" x14ac:dyDescent="0.3">
      <c r="A1098" s="5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6">
        <v>207.48000000000002</v>
      </c>
      <c r="U1098" s="6" t="str">
        <f>_xlfn.XLOOKUP(Tablo2[[#This Row],[Tenure]],$W$23:$W$26,$X$23:$X$26,"",-1)</f>
        <v>13-24 Months</v>
      </c>
      <c r="V1098" s="1" t="str">
        <f>_xlfn.XLOOKUP(Tablo2[[#This Row],[CashbackAmount]],$W$31:$W$33,$X$31:$X$33,"",-1)</f>
        <v>Medium</v>
      </c>
    </row>
    <row r="1099" spans="1:22" x14ac:dyDescent="0.3">
      <c r="A1099" s="5">
        <v>51098</v>
      </c>
      <c r="B1099" s="1">
        <v>1</v>
      </c>
      <c r="C1099" s="1">
        <v>9</v>
      </c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6">
        <v>115.55000000000001</v>
      </c>
      <c r="U1099" s="6" t="str">
        <f>_xlfn.XLOOKUP(Tablo2[[#This Row],[Tenure]],$W$23:$W$26,$X$23:$X$26,"",-1)</f>
        <v>7-12 Months</v>
      </c>
      <c r="V1099" s="1" t="str">
        <f>_xlfn.XLOOKUP(Tablo2[[#This Row],[CashbackAmount]],$W$31:$W$33,$X$31:$X$33,"",-1)</f>
        <v>Low</v>
      </c>
    </row>
    <row r="1100" spans="1:22" x14ac:dyDescent="0.3">
      <c r="A1100" s="5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>
        <v>3</v>
      </c>
      <c r="T1100" s="6">
        <v>229.36</v>
      </c>
      <c r="U1100" s="6" t="str">
        <f>_xlfn.XLOOKUP(Tablo2[[#This Row],[Tenure]],$W$23:$W$26,$X$23:$X$26,"",-1)</f>
        <v>7-12 Months</v>
      </c>
      <c r="V1100" s="1" t="str">
        <f>_xlfn.XLOOKUP(Tablo2[[#This Row],[CashbackAmount]],$W$31:$W$33,$X$31:$X$33,"",-1)</f>
        <v>Medium</v>
      </c>
    </row>
    <row r="1101" spans="1:22" x14ac:dyDescent="0.3">
      <c r="A1101" s="5">
        <v>51100</v>
      </c>
      <c r="B1101" s="1">
        <v>0</v>
      </c>
      <c r="C1101" s="1">
        <v>9</v>
      </c>
      <c r="D1101" s="1" t="s">
        <v>62</v>
      </c>
      <c r="E1101" s="1">
        <v>1</v>
      </c>
      <c r="F1101" s="1">
        <v>23</v>
      </c>
      <c r="G1101" s="1" t="s">
        <v>61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6">
        <v>123.05000000000001</v>
      </c>
      <c r="U1101" s="6" t="str">
        <f>_xlfn.XLOOKUP(Tablo2[[#This Row],[Tenure]],$W$23:$W$26,$X$23:$X$26,"",-1)</f>
        <v>7-12 Months</v>
      </c>
      <c r="V1101" s="1" t="str">
        <f>_xlfn.XLOOKUP(Tablo2[[#This Row],[CashbackAmount]],$W$31:$W$33,$X$31:$X$33,"",-1)</f>
        <v>Low</v>
      </c>
    </row>
    <row r="1102" spans="1:22" x14ac:dyDescent="0.3">
      <c r="A1102" s="5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>
        <v>1</v>
      </c>
      <c r="R1102" s="1">
        <v>8</v>
      </c>
      <c r="S1102" s="1">
        <v>6</v>
      </c>
      <c r="T1102" s="6">
        <v>267.04000000000002</v>
      </c>
      <c r="U1102" s="6" t="str">
        <f>_xlfn.XLOOKUP(Tablo2[[#This Row],[Tenure]],$W$23:$W$26,$X$23:$X$26,"",-1)</f>
        <v>13-24 Months</v>
      </c>
      <c r="V1102" s="1" t="str">
        <f>_xlfn.XLOOKUP(Tablo2[[#This Row],[CashbackAmount]],$W$31:$W$33,$X$31:$X$33,"",-1)</f>
        <v>High</v>
      </c>
    </row>
    <row r="1103" spans="1:22" x14ac:dyDescent="0.3">
      <c r="A1103" s="5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6">
        <v>134.33000000000001</v>
      </c>
      <c r="U1103" s="6" t="str">
        <f>_xlfn.XLOOKUP(Tablo2[[#This Row],[Tenure]],$W$23:$W$26,$X$23:$X$26,"",-1)</f>
        <v>0-6 Months</v>
      </c>
      <c r="V1103" s="1" t="str">
        <f>_xlfn.XLOOKUP(Tablo2[[#This Row],[CashbackAmount]],$W$31:$W$33,$X$31:$X$33,"",-1)</f>
        <v>Low</v>
      </c>
    </row>
    <row r="1104" spans="1:22" x14ac:dyDescent="0.3">
      <c r="A1104" s="5">
        <v>51103</v>
      </c>
      <c r="B1104" s="1">
        <v>0</v>
      </c>
      <c r="C1104" s="1">
        <v>4</v>
      </c>
      <c r="D1104" s="1" t="s">
        <v>62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6">
        <v>134.77000000000001</v>
      </c>
      <c r="U1104" s="6" t="str">
        <f>_xlfn.XLOOKUP(Tablo2[[#This Row],[Tenure]],$W$23:$W$26,$X$23:$X$26,"",-1)</f>
        <v>0-6 Months</v>
      </c>
      <c r="V1104" s="1" t="str">
        <f>_xlfn.XLOOKUP(Tablo2[[#This Row],[CashbackAmount]],$W$31:$W$33,$X$31:$X$33,"",-1)</f>
        <v>Low</v>
      </c>
    </row>
    <row r="1105" spans="1:22" x14ac:dyDescent="0.3">
      <c r="A1105" s="5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6">
        <v>164.3</v>
      </c>
      <c r="U1105" s="6" t="str">
        <f>_xlfn.XLOOKUP(Tablo2[[#This Row],[Tenure]],$W$23:$W$26,$X$23:$X$26,"",-1)</f>
        <v>13-24 Months</v>
      </c>
      <c r="V1105" s="1" t="str">
        <f>_xlfn.XLOOKUP(Tablo2[[#This Row],[CashbackAmount]],$W$31:$W$33,$X$31:$X$33,"",-1)</f>
        <v>Medium</v>
      </c>
    </row>
    <row r="1106" spans="1:22" x14ac:dyDescent="0.3">
      <c r="A1106" s="5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6">
        <v>165.16</v>
      </c>
      <c r="U1106" s="6" t="str">
        <f>_xlfn.XLOOKUP(Tablo2[[#This Row],[Tenure]],$W$23:$W$26,$X$23:$X$26,"",-1)</f>
        <v>13-24 Months</v>
      </c>
      <c r="V1106" s="1" t="str">
        <f>_xlfn.XLOOKUP(Tablo2[[#This Row],[CashbackAmount]],$W$31:$W$33,$X$31:$X$33,"",-1)</f>
        <v>Medium</v>
      </c>
    </row>
    <row r="1107" spans="1:22" x14ac:dyDescent="0.3">
      <c r="A1107" s="5">
        <v>51106</v>
      </c>
      <c r="B1107" s="1">
        <v>0</v>
      </c>
      <c r="C1107" s="1">
        <v>0</v>
      </c>
      <c r="D1107" s="1" t="s">
        <v>62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6">
        <v>139.07</v>
      </c>
      <c r="U1107" s="6" t="str">
        <f>_xlfn.XLOOKUP(Tablo2[[#This Row],[Tenure]],$W$23:$W$26,$X$23:$X$26,"",-1)</f>
        <v>0-6 Months</v>
      </c>
      <c r="V1107" s="1" t="str">
        <f>_xlfn.XLOOKUP(Tablo2[[#This Row],[CashbackAmount]],$W$31:$W$33,$X$31:$X$33,"",-1)</f>
        <v>Low</v>
      </c>
    </row>
    <row r="1108" spans="1:22" x14ac:dyDescent="0.3">
      <c r="A1108" s="5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6">
        <v>155.62</v>
      </c>
      <c r="U1108" s="6" t="str">
        <f>_xlfn.XLOOKUP(Tablo2[[#This Row],[Tenure]],$W$23:$W$26,$X$23:$X$26,"",-1)</f>
        <v>13-24 Months</v>
      </c>
      <c r="V1108" s="1" t="str">
        <f>_xlfn.XLOOKUP(Tablo2[[#This Row],[CashbackAmount]],$W$31:$W$33,$X$31:$X$33,"",-1)</f>
        <v>Medium</v>
      </c>
    </row>
    <row r="1109" spans="1:22" x14ac:dyDescent="0.3">
      <c r="A1109" s="5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6">
        <v>168.83</v>
      </c>
      <c r="U1109" s="6" t="str">
        <f>_xlfn.XLOOKUP(Tablo2[[#This Row],[Tenure]],$W$23:$W$26,$X$23:$X$26,"",-1)</f>
        <v>7-12 Months</v>
      </c>
      <c r="V1109" s="1" t="str">
        <f>_xlfn.XLOOKUP(Tablo2[[#This Row],[CashbackAmount]],$W$31:$W$33,$X$31:$X$33,"",-1)</f>
        <v>Medium</v>
      </c>
    </row>
    <row r="1110" spans="1:22" x14ac:dyDescent="0.3">
      <c r="A1110" s="5">
        <v>51109</v>
      </c>
      <c r="B1110" s="1">
        <v>0</v>
      </c>
      <c r="C1110" s="1">
        <v>3</v>
      </c>
      <c r="D1110" s="1" t="s">
        <v>62</v>
      </c>
      <c r="E1110" s="1">
        <v>1</v>
      </c>
      <c r="F1110" s="1">
        <v>22</v>
      </c>
      <c r="G1110" s="1" t="s">
        <v>30</v>
      </c>
      <c r="H1110" s="1" t="s">
        <v>4</v>
      </c>
      <c r="I1110" s="1">
        <v>3</v>
      </c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6">
        <v>128.62</v>
      </c>
      <c r="U1110" s="6" t="str">
        <f>_xlfn.XLOOKUP(Tablo2[[#This Row],[Tenure]],$W$23:$W$26,$X$23:$X$26,"",-1)</f>
        <v>0-6 Months</v>
      </c>
      <c r="V1110" s="1" t="str">
        <f>_xlfn.XLOOKUP(Tablo2[[#This Row],[CashbackAmount]],$W$31:$W$33,$X$31:$X$33,"",-1)</f>
        <v>Low</v>
      </c>
    </row>
    <row r="1111" spans="1:22" x14ac:dyDescent="0.3">
      <c r="A1111" s="5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6">
        <v>149.78</v>
      </c>
      <c r="U1111" s="6" t="str">
        <f>_xlfn.XLOOKUP(Tablo2[[#This Row],[Tenure]],$W$23:$W$26,$X$23:$X$26,"",-1)</f>
        <v>13-24 Months</v>
      </c>
      <c r="V1111" s="1" t="str">
        <f>_xlfn.XLOOKUP(Tablo2[[#This Row],[CashbackAmount]],$W$31:$W$33,$X$31:$X$33,"",-1)</f>
        <v>Low</v>
      </c>
    </row>
    <row r="1112" spans="1:22" x14ac:dyDescent="0.3">
      <c r="A1112" s="5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6">
        <v>203.68</v>
      </c>
      <c r="U1112" s="6" t="str">
        <f>_xlfn.XLOOKUP(Tablo2[[#This Row],[Tenure]],$W$23:$W$26,$X$23:$X$26,"",-1)</f>
        <v>13-24 Months</v>
      </c>
      <c r="V1112" s="1" t="str">
        <f>_xlfn.XLOOKUP(Tablo2[[#This Row],[CashbackAmount]],$W$31:$W$33,$X$31:$X$33,"",-1)</f>
        <v>Medium</v>
      </c>
    </row>
    <row r="1113" spans="1:22" x14ac:dyDescent="0.3">
      <c r="A1113" s="5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6">
        <v>161.34</v>
      </c>
      <c r="U1113" s="6" t="str">
        <f>_xlfn.XLOOKUP(Tablo2[[#This Row],[Tenure]],$W$23:$W$26,$X$23:$X$26,"",-1)</f>
        <v>0-6 Months</v>
      </c>
      <c r="V1113" s="1" t="str">
        <f>_xlfn.XLOOKUP(Tablo2[[#This Row],[CashbackAmount]],$W$31:$W$33,$X$31:$X$33,"",-1)</f>
        <v>Medium</v>
      </c>
    </row>
    <row r="1114" spans="1:22" x14ac:dyDescent="0.3">
      <c r="A1114" s="5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6">
        <v>167.35</v>
      </c>
      <c r="U1114" s="6" t="str">
        <f>_xlfn.XLOOKUP(Tablo2[[#This Row],[Tenure]],$W$23:$W$26,$X$23:$X$26,"",-1)</f>
        <v>0-6 Months</v>
      </c>
      <c r="V1114" s="1" t="str">
        <f>_xlfn.XLOOKUP(Tablo2[[#This Row],[CashbackAmount]],$W$31:$W$33,$X$31:$X$33,"",-1)</f>
        <v>Medium</v>
      </c>
    </row>
    <row r="1115" spans="1:22" x14ac:dyDescent="0.3">
      <c r="A1115" s="5">
        <v>51114</v>
      </c>
      <c r="B1115" s="1">
        <v>0</v>
      </c>
      <c r="C1115" s="1">
        <v>0</v>
      </c>
      <c r="D1115" s="1" t="s">
        <v>62</v>
      </c>
      <c r="E1115" s="1">
        <v>1</v>
      </c>
      <c r="F1115" s="1">
        <v>10</v>
      </c>
      <c r="G1115" s="1" t="s">
        <v>61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6">
        <v>132.94999999999999</v>
      </c>
      <c r="U1115" s="6" t="str">
        <f>_xlfn.XLOOKUP(Tablo2[[#This Row],[Tenure]],$W$23:$W$26,$X$23:$X$26,"",-1)</f>
        <v>0-6 Months</v>
      </c>
      <c r="V1115" s="1" t="str">
        <f>_xlfn.XLOOKUP(Tablo2[[#This Row],[CashbackAmount]],$W$31:$W$33,$X$31:$X$33,"",-1)</f>
        <v>Low</v>
      </c>
    </row>
    <row r="1116" spans="1:22" x14ac:dyDescent="0.3">
      <c r="A1116" s="5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60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6">
        <v>152.38</v>
      </c>
      <c r="U1116" s="6" t="str">
        <f>_xlfn.XLOOKUP(Tablo2[[#This Row],[Tenure]],$W$23:$W$26,$X$23:$X$26,"",-1)</f>
        <v>0-6 Months</v>
      </c>
      <c r="V1116" s="1" t="str">
        <f>_xlfn.XLOOKUP(Tablo2[[#This Row],[CashbackAmount]],$W$31:$W$33,$X$31:$X$33,"",-1)</f>
        <v>Medium</v>
      </c>
    </row>
    <row r="1117" spans="1:22" x14ac:dyDescent="0.3">
      <c r="A1117" s="5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6">
        <v>164.72</v>
      </c>
      <c r="U1117" s="6" t="str">
        <f>_xlfn.XLOOKUP(Tablo2[[#This Row],[Tenure]],$W$23:$W$26,$X$23:$X$26,"",-1)</f>
        <v>7-12 Months</v>
      </c>
      <c r="V1117" s="1" t="str">
        <f>_xlfn.XLOOKUP(Tablo2[[#This Row],[CashbackAmount]],$W$31:$W$33,$X$31:$X$33,"",-1)</f>
        <v>Medium</v>
      </c>
    </row>
    <row r="1118" spans="1:22" x14ac:dyDescent="0.3">
      <c r="A1118" s="5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6">
        <v>196.1</v>
      </c>
      <c r="U1118" s="6" t="str">
        <f>_xlfn.XLOOKUP(Tablo2[[#This Row],[Tenure]],$W$23:$W$26,$X$23:$X$26,"",-1)</f>
        <v>0-6 Months</v>
      </c>
      <c r="V1118" s="1" t="str">
        <f>_xlfn.XLOOKUP(Tablo2[[#This Row],[CashbackAmount]],$W$31:$W$33,$X$31:$X$33,"",-1)</f>
        <v>Medium</v>
      </c>
    </row>
    <row r="1119" spans="1:22" x14ac:dyDescent="0.3">
      <c r="A1119" s="5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>
        <v>15</v>
      </c>
      <c r="Q1119" s="1">
        <v>1</v>
      </c>
      <c r="R1119" s="1">
        <v>12</v>
      </c>
      <c r="S1119" s="1">
        <v>8</v>
      </c>
      <c r="T1119" s="6">
        <v>298.33</v>
      </c>
      <c r="U1119" s="6" t="str">
        <f>_xlfn.XLOOKUP(Tablo2[[#This Row],[Tenure]],$W$23:$W$26,$X$23:$X$26,"",-1)</f>
        <v>13-24 Months</v>
      </c>
      <c r="V1119" s="1" t="str">
        <f>_xlfn.XLOOKUP(Tablo2[[#This Row],[CashbackAmount]],$W$31:$W$33,$X$31:$X$33,"",-1)</f>
        <v>High</v>
      </c>
    </row>
    <row r="1120" spans="1:22" x14ac:dyDescent="0.3">
      <c r="A1120" s="5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6">
        <v>197.56</v>
      </c>
      <c r="U1120" s="6" t="str">
        <f>_xlfn.XLOOKUP(Tablo2[[#This Row],[Tenure]],$W$23:$W$26,$X$23:$X$26,"",-1)</f>
        <v>13-24 Months</v>
      </c>
      <c r="V1120" s="1" t="str">
        <f>_xlfn.XLOOKUP(Tablo2[[#This Row],[CashbackAmount]],$W$31:$W$33,$X$31:$X$33,"",-1)</f>
        <v>Medium</v>
      </c>
    </row>
    <row r="1121" spans="1:22" x14ac:dyDescent="0.3">
      <c r="A1121" s="5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60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6">
        <v>149.68</v>
      </c>
      <c r="U1121" s="6" t="str">
        <f>_xlfn.XLOOKUP(Tablo2[[#This Row],[Tenure]],$W$23:$W$26,$X$23:$X$26,"",-1)</f>
        <v>0-6 Months</v>
      </c>
      <c r="V1121" s="1" t="str">
        <f>_xlfn.XLOOKUP(Tablo2[[#This Row],[CashbackAmount]],$W$31:$W$33,$X$31:$X$33,"",-1)</f>
        <v>Low</v>
      </c>
    </row>
    <row r="1122" spans="1:22" x14ac:dyDescent="0.3">
      <c r="A1122" s="5">
        <v>51121</v>
      </c>
      <c r="B1122" s="1">
        <v>0</v>
      </c>
      <c r="C1122" s="1">
        <v>9</v>
      </c>
      <c r="D1122" s="1" t="s">
        <v>11</v>
      </c>
      <c r="E1122" s="1">
        <v>2</v>
      </c>
      <c r="F1122" s="1">
        <v>16</v>
      </c>
      <c r="G1122" s="1" t="s">
        <v>61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6">
        <v>121.44999999999999</v>
      </c>
      <c r="U1122" s="6" t="str">
        <f>_xlfn.XLOOKUP(Tablo2[[#This Row],[Tenure]],$W$23:$W$26,$X$23:$X$26,"",-1)</f>
        <v>7-12 Months</v>
      </c>
      <c r="V1122" s="1" t="str">
        <f>_xlfn.XLOOKUP(Tablo2[[#This Row],[CashbackAmount]],$W$31:$W$33,$X$31:$X$33,"",-1)</f>
        <v>Low</v>
      </c>
    </row>
    <row r="1123" spans="1:22" x14ac:dyDescent="0.3">
      <c r="A1123" s="5">
        <v>51122</v>
      </c>
      <c r="B1123" s="1">
        <v>1</v>
      </c>
      <c r="C1123" s="1">
        <v>9</v>
      </c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6">
        <v>121.80000000000001</v>
      </c>
      <c r="U1123" s="6" t="str">
        <f>_xlfn.XLOOKUP(Tablo2[[#This Row],[Tenure]],$W$23:$W$26,$X$23:$X$26,"",-1)</f>
        <v>7-12 Months</v>
      </c>
      <c r="V1123" s="1" t="str">
        <f>_xlfn.XLOOKUP(Tablo2[[#This Row],[CashbackAmount]],$W$31:$W$33,$X$31:$X$33,"",-1)</f>
        <v>Low</v>
      </c>
    </row>
    <row r="1124" spans="1:22" x14ac:dyDescent="0.3">
      <c r="A1124" s="5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60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6">
        <v>183.46</v>
      </c>
      <c r="U1124" s="6" t="str">
        <f>_xlfn.XLOOKUP(Tablo2[[#This Row],[Tenure]],$W$23:$W$26,$X$23:$X$26,"",-1)</f>
        <v>0-6 Months</v>
      </c>
      <c r="V1124" s="1" t="str">
        <f>_xlfn.XLOOKUP(Tablo2[[#This Row],[CashbackAmount]],$W$31:$W$33,$X$31:$X$33,"",-1)</f>
        <v>Medium</v>
      </c>
    </row>
    <row r="1125" spans="1:22" x14ac:dyDescent="0.3">
      <c r="A1125" s="5">
        <v>51124</v>
      </c>
      <c r="B1125" s="1">
        <v>0</v>
      </c>
      <c r="C1125" s="1">
        <v>0</v>
      </c>
      <c r="D1125" s="1" t="s">
        <v>62</v>
      </c>
      <c r="E1125" s="1">
        <v>1</v>
      </c>
      <c r="F1125" s="1">
        <v>14</v>
      </c>
      <c r="G1125" s="1" t="s">
        <v>61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6">
        <v>134.44999999999999</v>
      </c>
      <c r="U1125" s="6" t="str">
        <f>_xlfn.XLOOKUP(Tablo2[[#This Row],[Tenure]],$W$23:$W$26,$X$23:$X$26,"",-1)</f>
        <v>0-6 Months</v>
      </c>
      <c r="V1125" s="1" t="str">
        <f>_xlfn.XLOOKUP(Tablo2[[#This Row],[CashbackAmount]],$W$31:$W$33,$X$31:$X$33,"",-1)</f>
        <v>Low</v>
      </c>
    </row>
    <row r="1126" spans="1:22" x14ac:dyDescent="0.3">
      <c r="A1126" s="5">
        <v>51125</v>
      </c>
      <c r="B1126" s="1">
        <v>1</v>
      </c>
      <c r="C1126" s="1">
        <v>0</v>
      </c>
      <c r="D1126" s="1" t="s">
        <v>62</v>
      </c>
      <c r="E1126" s="1">
        <v>3</v>
      </c>
      <c r="F1126" s="1">
        <v>15</v>
      </c>
      <c r="G1126" s="1" t="s">
        <v>29</v>
      </c>
      <c r="H1126" s="1" t="s">
        <v>2</v>
      </c>
      <c r="I1126" s="1">
        <v>3</v>
      </c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6">
        <v>127.6</v>
      </c>
      <c r="U1126" s="6" t="str">
        <f>_xlfn.XLOOKUP(Tablo2[[#This Row],[Tenure]],$W$23:$W$26,$X$23:$X$26,"",-1)</f>
        <v>0-6 Months</v>
      </c>
      <c r="V1126" s="1" t="str">
        <f>_xlfn.XLOOKUP(Tablo2[[#This Row],[CashbackAmount]],$W$31:$W$33,$X$31:$X$33,"",-1)</f>
        <v>Low</v>
      </c>
    </row>
    <row r="1127" spans="1:22" x14ac:dyDescent="0.3">
      <c r="A1127" s="5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6">
        <v>162.94</v>
      </c>
      <c r="U1127" s="6" t="str">
        <f>_xlfn.XLOOKUP(Tablo2[[#This Row],[Tenure]],$W$23:$W$26,$X$23:$X$26,"",-1)</f>
        <v>0-6 Months</v>
      </c>
      <c r="V1127" s="1" t="str">
        <f>_xlfn.XLOOKUP(Tablo2[[#This Row],[CashbackAmount]],$W$31:$W$33,$X$31:$X$33,"",-1)</f>
        <v>Medium</v>
      </c>
    </row>
    <row r="1128" spans="1:22" x14ac:dyDescent="0.3">
      <c r="A1128" s="5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6">
        <v>171.4</v>
      </c>
      <c r="U1128" s="6" t="str">
        <f>_xlfn.XLOOKUP(Tablo2[[#This Row],[Tenure]],$W$23:$W$26,$X$23:$X$26,"",-1)</f>
        <v>0-6 Months</v>
      </c>
      <c r="V1128" s="1" t="str">
        <f>_xlfn.XLOOKUP(Tablo2[[#This Row],[CashbackAmount]],$W$31:$W$33,$X$31:$X$33,"",-1)</f>
        <v>Medium</v>
      </c>
    </row>
    <row r="1129" spans="1:22" x14ac:dyDescent="0.3">
      <c r="A1129" s="5">
        <v>51128</v>
      </c>
      <c r="B1129" s="1">
        <v>0</v>
      </c>
      <c r="C1129" s="1">
        <v>7</v>
      </c>
      <c r="D1129" s="1" t="s">
        <v>62</v>
      </c>
      <c r="E1129" s="1">
        <v>1</v>
      </c>
      <c r="F1129" s="1">
        <v>8</v>
      </c>
      <c r="G1129" s="1" t="s">
        <v>61</v>
      </c>
      <c r="H1129" s="1" t="s">
        <v>4</v>
      </c>
      <c r="I1129" s="1">
        <v>3</v>
      </c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6">
        <v>129.32</v>
      </c>
      <c r="U1129" s="6" t="str">
        <f>_xlfn.XLOOKUP(Tablo2[[#This Row],[Tenure]],$W$23:$W$26,$X$23:$X$26,"",-1)</f>
        <v>7-12 Months</v>
      </c>
      <c r="V1129" s="1" t="str">
        <f>_xlfn.XLOOKUP(Tablo2[[#This Row],[CashbackAmount]],$W$31:$W$33,$X$31:$X$33,"",-1)</f>
        <v>Low</v>
      </c>
    </row>
    <row r="1130" spans="1:22" x14ac:dyDescent="0.3">
      <c r="A1130" s="5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6">
        <v>151.47</v>
      </c>
      <c r="U1130" s="6" t="str">
        <f>_xlfn.XLOOKUP(Tablo2[[#This Row],[Tenure]],$W$23:$W$26,$X$23:$X$26,"",-1)</f>
        <v>0-6 Months</v>
      </c>
      <c r="V1130" s="1" t="str">
        <f>_xlfn.XLOOKUP(Tablo2[[#This Row],[CashbackAmount]],$W$31:$W$33,$X$31:$X$33,"",-1)</f>
        <v>Medium</v>
      </c>
    </row>
    <row r="1131" spans="1:22" x14ac:dyDescent="0.3">
      <c r="A1131" s="5">
        <v>51130</v>
      </c>
      <c r="B1131" s="1">
        <v>0</v>
      </c>
      <c r="C1131" s="1">
        <v>22</v>
      </c>
      <c r="D1131" s="1" t="s">
        <v>62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6">
        <v>145.07</v>
      </c>
      <c r="U1131" s="6" t="str">
        <f>_xlfn.XLOOKUP(Tablo2[[#This Row],[Tenure]],$W$23:$W$26,$X$23:$X$26,"",-1)</f>
        <v>13-24 Months</v>
      </c>
      <c r="V1131" s="1" t="str">
        <f>_xlfn.XLOOKUP(Tablo2[[#This Row],[CashbackAmount]],$W$31:$W$33,$X$31:$X$33,"",-1)</f>
        <v>Low</v>
      </c>
    </row>
    <row r="1132" spans="1:22" x14ac:dyDescent="0.3">
      <c r="A1132" s="5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6">
        <v>185.64</v>
      </c>
      <c r="U1132" s="6" t="str">
        <f>_xlfn.XLOOKUP(Tablo2[[#This Row],[Tenure]],$W$23:$W$26,$X$23:$X$26,"",-1)</f>
        <v>0-6 Months</v>
      </c>
      <c r="V1132" s="1" t="str">
        <f>_xlfn.XLOOKUP(Tablo2[[#This Row],[CashbackAmount]],$W$31:$W$33,$X$31:$X$33,"",-1)</f>
        <v>Medium</v>
      </c>
    </row>
    <row r="1133" spans="1:22" x14ac:dyDescent="0.3">
      <c r="A1133" s="5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>
        <v>14</v>
      </c>
      <c r="G1133" s="1" t="s">
        <v>61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6">
        <v>124.68</v>
      </c>
      <c r="U1133" s="6" t="str">
        <f>_xlfn.XLOOKUP(Tablo2[[#This Row],[Tenure]],$W$23:$W$26,$X$23:$X$26,"",-1)</f>
        <v>7-12 Months</v>
      </c>
      <c r="V1133" s="1" t="str">
        <f>_xlfn.XLOOKUP(Tablo2[[#This Row],[CashbackAmount]],$W$31:$W$33,$X$31:$X$33,"",-1)</f>
        <v>Low</v>
      </c>
    </row>
    <row r="1134" spans="1:22" x14ac:dyDescent="0.3">
      <c r="A1134" s="5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6">
        <v>181.61</v>
      </c>
      <c r="U1134" s="6" t="str">
        <f>_xlfn.XLOOKUP(Tablo2[[#This Row],[Tenure]],$W$23:$W$26,$X$23:$X$26,"",-1)</f>
        <v>0-6 Months</v>
      </c>
      <c r="V1134" s="1" t="str">
        <f>_xlfn.XLOOKUP(Tablo2[[#This Row],[CashbackAmount]],$W$31:$W$33,$X$31:$X$33,"",-1)</f>
        <v>Medium</v>
      </c>
    </row>
    <row r="1135" spans="1:22" x14ac:dyDescent="0.3">
      <c r="A1135" s="5">
        <v>51134</v>
      </c>
      <c r="B1135" s="1">
        <v>0</v>
      </c>
      <c r="C1135" s="1">
        <v>9</v>
      </c>
      <c r="D1135" s="1" t="s">
        <v>62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6">
        <v>121.09</v>
      </c>
      <c r="U1135" s="6" t="str">
        <f>_xlfn.XLOOKUP(Tablo2[[#This Row],[Tenure]],$W$23:$W$26,$X$23:$X$26,"",-1)</f>
        <v>7-12 Months</v>
      </c>
      <c r="V1135" s="1" t="str">
        <f>_xlfn.XLOOKUP(Tablo2[[#This Row],[CashbackAmount]],$W$31:$W$33,$X$31:$X$33,"",-1)</f>
        <v>Low</v>
      </c>
    </row>
    <row r="1136" spans="1:22" x14ac:dyDescent="0.3">
      <c r="A1136" s="5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6">
        <v>152.94</v>
      </c>
      <c r="U1136" s="6" t="str">
        <f>_xlfn.XLOOKUP(Tablo2[[#This Row],[Tenure]],$W$23:$W$26,$X$23:$X$26,"",-1)</f>
        <v>0-6 Months</v>
      </c>
      <c r="V1136" s="1" t="str">
        <f>_xlfn.XLOOKUP(Tablo2[[#This Row],[CashbackAmount]],$W$31:$W$33,$X$31:$X$33,"",-1)</f>
        <v>Medium</v>
      </c>
    </row>
    <row r="1137" spans="1:22" x14ac:dyDescent="0.3">
      <c r="A1137" s="5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60</v>
      </c>
      <c r="H1137" s="1" t="s">
        <v>4</v>
      </c>
      <c r="I1137" s="1">
        <v>3</v>
      </c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6">
        <v>127.18</v>
      </c>
      <c r="U1137" s="6" t="str">
        <f>_xlfn.XLOOKUP(Tablo2[[#This Row],[Tenure]],$W$23:$W$26,$X$23:$X$26,"",-1)</f>
        <v>0-6 Months</v>
      </c>
      <c r="V1137" s="1" t="str">
        <f>_xlfn.XLOOKUP(Tablo2[[#This Row],[CashbackAmount]],$W$31:$W$33,$X$31:$X$33,"",-1)</f>
        <v>Low</v>
      </c>
    </row>
    <row r="1138" spans="1:22" x14ac:dyDescent="0.3">
      <c r="A1138" s="5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6">
        <v>158.11000000000001</v>
      </c>
      <c r="U1138" s="6" t="str">
        <f>_xlfn.XLOOKUP(Tablo2[[#This Row],[Tenure]],$W$23:$W$26,$X$23:$X$26,"",-1)</f>
        <v>7-12 Months</v>
      </c>
      <c r="V1138" s="1" t="str">
        <f>_xlfn.XLOOKUP(Tablo2[[#This Row],[CashbackAmount]],$W$31:$W$33,$X$31:$X$33,"",-1)</f>
        <v>Medium</v>
      </c>
    </row>
    <row r="1139" spans="1:22" x14ac:dyDescent="0.3">
      <c r="A1139" s="5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>
        <v>14</v>
      </c>
      <c r="G1139" s="1" t="s">
        <v>60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6">
        <v>124.37</v>
      </c>
      <c r="U1139" s="6" t="str">
        <f>_xlfn.XLOOKUP(Tablo2[[#This Row],[Tenure]],$W$23:$W$26,$X$23:$X$26,"",-1)</f>
        <v>0-6 Months</v>
      </c>
      <c r="V1139" s="1" t="str">
        <f>_xlfn.XLOOKUP(Tablo2[[#This Row],[CashbackAmount]],$W$31:$W$33,$X$31:$X$33,"",-1)</f>
        <v>Low</v>
      </c>
    </row>
    <row r="1140" spans="1:22" x14ac:dyDescent="0.3">
      <c r="A1140" s="5">
        <v>51139</v>
      </c>
      <c r="B1140" s="1">
        <v>0</v>
      </c>
      <c r="C1140" s="1">
        <v>15</v>
      </c>
      <c r="D1140" s="1" t="s">
        <v>62</v>
      </c>
      <c r="E1140" s="1">
        <v>1</v>
      </c>
      <c r="F1140" s="1">
        <v>18</v>
      </c>
      <c r="G1140" s="1" t="s">
        <v>61</v>
      </c>
      <c r="H1140" s="1" t="s">
        <v>4</v>
      </c>
      <c r="I1140" s="1">
        <v>3</v>
      </c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6">
        <v>127.66</v>
      </c>
      <c r="U1140" s="6" t="str">
        <f>_xlfn.XLOOKUP(Tablo2[[#This Row],[Tenure]],$W$23:$W$26,$X$23:$X$26,"",-1)</f>
        <v>13-24 Months</v>
      </c>
      <c r="V1140" s="1" t="str">
        <f>_xlfn.XLOOKUP(Tablo2[[#This Row],[CashbackAmount]],$W$31:$W$33,$X$31:$X$33,"",-1)</f>
        <v>Low</v>
      </c>
    </row>
    <row r="1141" spans="1:22" x14ac:dyDescent="0.3">
      <c r="A1141" s="5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>
        <v>1</v>
      </c>
      <c r="R1141" s="1">
        <v>1</v>
      </c>
      <c r="S1141" s="1">
        <v>0</v>
      </c>
      <c r="T1141" s="6">
        <v>290.38</v>
      </c>
      <c r="U1141" s="6" t="str">
        <f>_xlfn.XLOOKUP(Tablo2[[#This Row],[Tenure]],$W$23:$W$26,$X$23:$X$26,"",-1)</f>
        <v>24+ Months</v>
      </c>
      <c r="V1141" s="1" t="str">
        <f>_xlfn.XLOOKUP(Tablo2[[#This Row],[CashbackAmount]],$W$31:$W$33,$X$31:$X$33,"",-1)</f>
        <v>High</v>
      </c>
    </row>
    <row r="1142" spans="1:22" x14ac:dyDescent="0.3">
      <c r="A1142" s="5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60</v>
      </c>
      <c r="H1142" s="1" t="s">
        <v>4</v>
      </c>
      <c r="I1142" s="1">
        <v>3</v>
      </c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6">
        <v>130.55000000000001</v>
      </c>
      <c r="U1142" s="6" t="str">
        <f>_xlfn.XLOOKUP(Tablo2[[#This Row],[Tenure]],$W$23:$W$26,$X$23:$X$26,"",-1)</f>
        <v>0-6 Months</v>
      </c>
      <c r="V1142" s="1" t="str">
        <f>_xlfn.XLOOKUP(Tablo2[[#This Row],[CashbackAmount]],$W$31:$W$33,$X$31:$X$33,"",-1)</f>
        <v>Low</v>
      </c>
    </row>
    <row r="1143" spans="1:22" x14ac:dyDescent="0.3">
      <c r="A1143" s="5">
        <v>51142</v>
      </c>
      <c r="B1143" s="1">
        <v>0</v>
      </c>
      <c r="C1143" s="1">
        <v>9</v>
      </c>
      <c r="D1143" s="1" t="s">
        <v>62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6">
        <v>122.88999999999999</v>
      </c>
      <c r="U1143" s="6" t="str">
        <f>_xlfn.XLOOKUP(Tablo2[[#This Row],[Tenure]],$W$23:$W$26,$X$23:$X$26,"",-1)</f>
        <v>7-12 Months</v>
      </c>
      <c r="V1143" s="1" t="str">
        <f>_xlfn.XLOOKUP(Tablo2[[#This Row],[CashbackAmount]],$W$31:$W$33,$X$31:$X$33,"",-1)</f>
        <v>Low</v>
      </c>
    </row>
    <row r="1144" spans="1:22" x14ac:dyDescent="0.3">
      <c r="A1144" s="5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6">
        <v>140.01</v>
      </c>
      <c r="U1144" s="6" t="str">
        <f>_xlfn.XLOOKUP(Tablo2[[#This Row],[Tenure]],$W$23:$W$26,$X$23:$X$26,"",-1)</f>
        <v>7-12 Months</v>
      </c>
      <c r="V1144" s="1" t="str">
        <f>_xlfn.XLOOKUP(Tablo2[[#This Row],[CashbackAmount]],$W$31:$W$33,$X$31:$X$33,"",-1)</f>
        <v>Low</v>
      </c>
    </row>
    <row r="1145" spans="1:22" x14ac:dyDescent="0.3">
      <c r="A1145" s="5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>
        <v>3</v>
      </c>
      <c r="T1145" s="6">
        <v>229.64999999999998</v>
      </c>
      <c r="U1145" s="6" t="str">
        <f>_xlfn.XLOOKUP(Tablo2[[#This Row],[Tenure]],$W$23:$W$26,$X$23:$X$26,"",-1)</f>
        <v>24+ Months</v>
      </c>
      <c r="V1145" s="1" t="str">
        <f>_xlfn.XLOOKUP(Tablo2[[#This Row],[CashbackAmount]],$W$31:$W$33,$X$31:$X$33,"",-1)</f>
        <v>Medium</v>
      </c>
    </row>
    <row r="1146" spans="1:22" x14ac:dyDescent="0.3">
      <c r="A1146" s="5">
        <v>51145</v>
      </c>
      <c r="B1146" s="1">
        <v>0</v>
      </c>
      <c r="C1146" s="1">
        <v>16</v>
      </c>
      <c r="D1146" s="1" t="s">
        <v>62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6">
        <v>135.38999999999999</v>
      </c>
      <c r="U1146" s="6" t="str">
        <f>_xlfn.XLOOKUP(Tablo2[[#This Row],[Tenure]],$W$23:$W$26,$X$23:$X$26,"",-1)</f>
        <v>13-24 Months</v>
      </c>
      <c r="V1146" s="1" t="str">
        <f>_xlfn.XLOOKUP(Tablo2[[#This Row],[CashbackAmount]],$W$31:$W$33,$X$31:$X$33,"",-1)</f>
        <v>Low</v>
      </c>
    </row>
    <row r="1147" spans="1:22" x14ac:dyDescent="0.3">
      <c r="A1147" s="5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6">
        <v>160.29</v>
      </c>
      <c r="U1147" s="6" t="str">
        <f>_xlfn.XLOOKUP(Tablo2[[#This Row],[Tenure]],$W$23:$W$26,$X$23:$X$26,"",-1)</f>
        <v>7-12 Months</v>
      </c>
      <c r="V1147" s="1" t="str">
        <f>_xlfn.XLOOKUP(Tablo2[[#This Row],[CashbackAmount]],$W$31:$W$33,$X$31:$X$33,"",-1)</f>
        <v>Medium</v>
      </c>
    </row>
    <row r="1148" spans="1:22" x14ac:dyDescent="0.3">
      <c r="A1148" s="5">
        <v>51147</v>
      </c>
      <c r="B1148" s="1">
        <v>1</v>
      </c>
      <c r="C1148" s="1">
        <v>0</v>
      </c>
      <c r="D1148" s="1" t="s">
        <v>62</v>
      </c>
      <c r="E1148" s="1">
        <v>3</v>
      </c>
      <c r="F1148" s="1">
        <v>13</v>
      </c>
      <c r="G1148" s="1" t="s">
        <v>29</v>
      </c>
      <c r="H1148" s="1" t="s">
        <v>4</v>
      </c>
      <c r="I1148" s="1">
        <v>3</v>
      </c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6">
        <v>126.78999999999999</v>
      </c>
      <c r="U1148" s="6" t="str">
        <f>_xlfn.XLOOKUP(Tablo2[[#This Row],[Tenure]],$W$23:$W$26,$X$23:$X$26,"",-1)</f>
        <v>0-6 Months</v>
      </c>
      <c r="V1148" s="1" t="str">
        <f>_xlfn.XLOOKUP(Tablo2[[#This Row],[CashbackAmount]],$W$31:$W$33,$X$31:$X$33,"",-1)</f>
        <v>Low</v>
      </c>
    </row>
    <row r="1149" spans="1:22" x14ac:dyDescent="0.3">
      <c r="A1149" s="5">
        <v>51148</v>
      </c>
      <c r="B1149" s="1">
        <v>0</v>
      </c>
      <c r="C1149" s="1">
        <v>11</v>
      </c>
      <c r="D1149" s="1" t="s">
        <v>62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6">
        <v>137.02000000000001</v>
      </c>
      <c r="U1149" s="6" t="str">
        <f>_xlfn.XLOOKUP(Tablo2[[#This Row],[Tenure]],$W$23:$W$26,$X$23:$X$26,"",-1)</f>
        <v>7-12 Months</v>
      </c>
      <c r="V1149" s="1" t="str">
        <f>_xlfn.XLOOKUP(Tablo2[[#This Row],[CashbackAmount]],$W$31:$W$33,$X$31:$X$33,"",-1)</f>
        <v>Low</v>
      </c>
    </row>
    <row r="1150" spans="1:22" x14ac:dyDescent="0.3">
      <c r="A1150" s="5">
        <v>51149</v>
      </c>
      <c r="B1150" s="1">
        <v>1</v>
      </c>
      <c r="C1150" s="1">
        <v>0</v>
      </c>
      <c r="D1150" s="1" t="s">
        <v>62</v>
      </c>
      <c r="E1150" s="1">
        <v>1</v>
      </c>
      <c r="F1150" s="1">
        <v>14</v>
      </c>
      <c r="G1150" s="1" t="s">
        <v>61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6">
        <v>123.97999999999999</v>
      </c>
      <c r="U1150" s="6" t="str">
        <f>_xlfn.XLOOKUP(Tablo2[[#This Row],[Tenure]],$W$23:$W$26,$X$23:$X$26,"",-1)</f>
        <v>0-6 Months</v>
      </c>
      <c r="V1150" s="1" t="str">
        <f>_xlfn.XLOOKUP(Tablo2[[#This Row],[CashbackAmount]],$W$31:$W$33,$X$31:$X$33,"",-1)</f>
        <v>Low</v>
      </c>
    </row>
    <row r="1151" spans="1:22" x14ac:dyDescent="0.3">
      <c r="A1151" s="5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6">
        <v>154.68</v>
      </c>
      <c r="U1151" s="6" t="str">
        <f>_xlfn.XLOOKUP(Tablo2[[#This Row],[Tenure]],$W$23:$W$26,$X$23:$X$26,"",-1)</f>
        <v>0-6 Months</v>
      </c>
      <c r="V1151" s="1" t="str">
        <f>_xlfn.XLOOKUP(Tablo2[[#This Row],[CashbackAmount]],$W$31:$W$33,$X$31:$X$33,"",-1)</f>
        <v>Medium</v>
      </c>
    </row>
    <row r="1152" spans="1:22" x14ac:dyDescent="0.3">
      <c r="A1152" s="5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>
        <v>3</v>
      </c>
      <c r="T1152" s="6">
        <v>231.16000000000003</v>
      </c>
      <c r="U1152" s="6" t="str">
        <f>_xlfn.XLOOKUP(Tablo2[[#This Row],[Tenure]],$W$23:$W$26,$X$23:$X$26,"",-1)</f>
        <v>13-24 Months</v>
      </c>
      <c r="V1152" s="1" t="str">
        <f>_xlfn.XLOOKUP(Tablo2[[#This Row],[CashbackAmount]],$W$31:$W$33,$X$31:$X$33,"",-1)</f>
        <v>Medium</v>
      </c>
    </row>
    <row r="1153" spans="1:22" x14ac:dyDescent="0.3">
      <c r="A1153" s="5">
        <v>51152</v>
      </c>
      <c r="B1153" s="1">
        <v>0</v>
      </c>
      <c r="C1153" s="1">
        <v>10</v>
      </c>
      <c r="D1153" s="1" t="s">
        <v>62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6">
        <v>141.88999999999999</v>
      </c>
      <c r="U1153" s="6" t="str">
        <f>_xlfn.XLOOKUP(Tablo2[[#This Row],[Tenure]],$W$23:$W$26,$X$23:$X$26,"",-1)</f>
        <v>7-12 Months</v>
      </c>
      <c r="V1153" s="1" t="str">
        <f>_xlfn.XLOOKUP(Tablo2[[#This Row],[CashbackAmount]],$W$31:$W$33,$X$31:$X$33,"",-1)</f>
        <v>Low</v>
      </c>
    </row>
    <row r="1154" spans="1:22" x14ac:dyDescent="0.3">
      <c r="A1154" s="5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>
        <v>15</v>
      </c>
      <c r="Q1154" s="1">
        <v>1</v>
      </c>
      <c r="R1154" s="1">
        <v>2</v>
      </c>
      <c r="S1154" s="1">
        <v>2</v>
      </c>
      <c r="T1154" s="6">
        <v>293.27999999999997</v>
      </c>
      <c r="U1154" s="6" t="str">
        <f>_xlfn.XLOOKUP(Tablo2[[#This Row],[Tenure]],$W$23:$W$26,$X$23:$X$26,"",-1)</f>
        <v>13-24 Months</v>
      </c>
      <c r="V1154" s="1" t="str">
        <f>_xlfn.XLOOKUP(Tablo2[[#This Row],[CashbackAmount]],$W$31:$W$33,$X$31:$X$33,"",-1)</f>
        <v>High</v>
      </c>
    </row>
    <row r="1155" spans="1:22" x14ac:dyDescent="0.3">
      <c r="A1155" s="5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6">
        <v>183.21</v>
      </c>
      <c r="U1155" s="6" t="str">
        <f>_xlfn.XLOOKUP(Tablo2[[#This Row],[Tenure]],$W$23:$W$26,$X$23:$X$26,"",-1)</f>
        <v>7-12 Months</v>
      </c>
      <c r="V1155" s="1" t="str">
        <f>_xlfn.XLOOKUP(Tablo2[[#This Row],[CashbackAmount]],$W$31:$W$33,$X$31:$X$33,"",-1)</f>
        <v>Medium</v>
      </c>
    </row>
    <row r="1156" spans="1:22" x14ac:dyDescent="0.3">
      <c r="A1156" s="5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>
        <v>14</v>
      </c>
      <c r="G1156" s="1" t="s">
        <v>61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6">
        <v>123.41999999999999</v>
      </c>
      <c r="U1156" s="6" t="str">
        <f>_xlfn.XLOOKUP(Tablo2[[#This Row],[Tenure]],$W$23:$W$26,$X$23:$X$26,"",-1)</f>
        <v>7-12 Months</v>
      </c>
      <c r="V1156" s="1" t="str">
        <f>_xlfn.XLOOKUP(Tablo2[[#This Row],[CashbackAmount]],$W$31:$W$33,$X$31:$X$33,"",-1)</f>
        <v>Low</v>
      </c>
    </row>
    <row r="1157" spans="1:22" x14ac:dyDescent="0.3">
      <c r="A1157" s="5">
        <v>51156</v>
      </c>
      <c r="B1157" s="1">
        <v>0</v>
      </c>
      <c r="C1157" s="1">
        <v>10</v>
      </c>
      <c r="D1157" s="1" t="s">
        <v>62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6">
        <v>140.71</v>
      </c>
      <c r="U1157" s="6" t="str">
        <f>_xlfn.XLOOKUP(Tablo2[[#This Row],[Tenure]],$W$23:$W$26,$X$23:$X$26,"",-1)</f>
        <v>7-12 Months</v>
      </c>
      <c r="V1157" s="1" t="str">
        <f>_xlfn.XLOOKUP(Tablo2[[#This Row],[CashbackAmount]],$W$31:$W$33,$X$31:$X$33,"",-1)</f>
        <v>Low</v>
      </c>
    </row>
    <row r="1158" spans="1:22" x14ac:dyDescent="0.3">
      <c r="A1158" s="5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6">
        <v>158.13</v>
      </c>
      <c r="U1158" s="6" t="str">
        <f>_xlfn.XLOOKUP(Tablo2[[#This Row],[Tenure]],$W$23:$W$26,$X$23:$X$26,"",-1)</f>
        <v>0-6 Months</v>
      </c>
      <c r="V1158" s="1" t="str">
        <f>_xlfn.XLOOKUP(Tablo2[[#This Row],[CashbackAmount]],$W$31:$W$33,$X$31:$X$33,"",-1)</f>
        <v>Medium</v>
      </c>
    </row>
    <row r="1159" spans="1:22" x14ac:dyDescent="0.3">
      <c r="A1159" s="5">
        <v>51158</v>
      </c>
      <c r="B1159" s="1">
        <v>0</v>
      </c>
      <c r="C1159" s="1">
        <v>6</v>
      </c>
      <c r="D1159" s="1" t="s">
        <v>62</v>
      </c>
      <c r="E1159" s="1">
        <v>1</v>
      </c>
      <c r="F1159" s="1">
        <v>14</v>
      </c>
      <c r="G1159" s="1" t="s">
        <v>30</v>
      </c>
      <c r="H1159" s="1" t="s">
        <v>4</v>
      </c>
      <c r="I1159" s="1">
        <v>3</v>
      </c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6">
        <v>131.43</v>
      </c>
      <c r="U1159" s="6" t="str">
        <f>_xlfn.XLOOKUP(Tablo2[[#This Row],[Tenure]],$W$23:$W$26,$X$23:$X$26,"",-1)</f>
        <v>0-6 Months</v>
      </c>
      <c r="V1159" s="1" t="str">
        <f>_xlfn.XLOOKUP(Tablo2[[#This Row],[CashbackAmount]],$W$31:$W$33,$X$31:$X$33,"",-1)</f>
        <v>Low</v>
      </c>
    </row>
    <row r="1160" spans="1:22" x14ac:dyDescent="0.3">
      <c r="A1160" s="5">
        <v>51159</v>
      </c>
      <c r="B1160" s="1">
        <v>0</v>
      </c>
      <c r="C1160" s="1">
        <v>9</v>
      </c>
      <c r="D1160" s="1" t="s">
        <v>62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6">
        <v>120.44</v>
      </c>
      <c r="U1160" s="6" t="str">
        <f>_xlfn.XLOOKUP(Tablo2[[#This Row],[Tenure]],$W$23:$W$26,$X$23:$X$26,"",-1)</f>
        <v>7-12 Months</v>
      </c>
      <c r="V1160" s="1" t="str">
        <f>_xlfn.XLOOKUP(Tablo2[[#This Row],[CashbackAmount]],$W$31:$W$33,$X$31:$X$33,"",-1)</f>
        <v>Low</v>
      </c>
    </row>
    <row r="1161" spans="1:22" x14ac:dyDescent="0.3">
      <c r="A1161" s="5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>
        <v>2</v>
      </c>
      <c r="S1161" s="1">
        <v>2</v>
      </c>
      <c r="T1161" s="6">
        <v>234.64</v>
      </c>
      <c r="U1161" s="6" t="str">
        <f>_xlfn.XLOOKUP(Tablo2[[#This Row],[Tenure]],$W$23:$W$26,$X$23:$X$26,"",-1)</f>
        <v>7-12 Months</v>
      </c>
      <c r="V1161" s="1" t="str">
        <f>_xlfn.XLOOKUP(Tablo2[[#This Row],[CashbackAmount]],$W$31:$W$33,$X$31:$X$33,"",-1)</f>
        <v>Medium</v>
      </c>
    </row>
    <row r="1162" spans="1:22" x14ac:dyDescent="0.3">
      <c r="A1162" s="5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6">
        <v>179.91</v>
      </c>
      <c r="U1162" s="6" t="str">
        <f>_xlfn.XLOOKUP(Tablo2[[#This Row],[Tenure]],$W$23:$W$26,$X$23:$X$26,"",-1)</f>
        <v>13-24 Months</v>
      </c>
      <c r="V1162" s="1" t="str">
        <f>_xlfn.XLOOKUP(Tablo2[[#This Row],[CashbackAmount]],$W$31:$W$33,$X$31:$X$33,"",-1)</f>
        <v>Medium</v>
      </c>
    </row>
    <row r="1163" spans="1:22" x14ac:dyDescent="0.3">
      <c r="A1163" s="5">
        <v>51162</v>
      </c>
      <c r="B1163" s="1">
        <v>0</v>
      </c>
      <c r="C1163" s="1">
        <v>13</v>
      </c>
      <c r="D1163" s="1" t="s">
        <v>62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6">
        <v>133.77000000000001</v>
      </c>
      <c r="U1163" s="6" t="str">
        <f>_xlfn.XLOOKUP(Tablo2[[#This Row],[Tenure]],$W$23:$W$26,$X$23:$X$26,"",-1)</f>
        <v>13-24 Months</v>
      </c>
      <c r="V1163" s="1" t="str">
        <f>_xlfn.XLOOKUP(Tablo2[[#This Row],[CashbackAmount]],$W$31:$W$33,$X$31:$X$33,"",-1)</f>
        <v>Low</v>
      </c>
    </row>
    <row r="1164" spans="1:22" x14ac:dyDescent="0.3">
      <c r="A1164" s="5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6">
        <v>155.38</v>
      </c>
      <c r="U1164" s="6" t="str">
        <f>_xlfn.XLOOKUP(Tablo2[[#This Row],[Tenure]],$W$23:$W$26,$X$23:$X$26,"",-1)</f>
        <v>13-24 Months</v>
      </c>
      <c r="V1164" s="1" t="str">
        <f>_xlfn.XLOOKUP(Tablo2[[#This Row],[CashbackAmount]],$W$31:$W$33,$X$31:$X$33,"",-1)</f>
        <v>Medium</v>
      </c>
    </row>
    <row r="1165" spans="1:22" x14ac:dyDescent="0.3">
      <c r="A1165" s="5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6">
        <v>157.62</v>
      </c>
      <c r="U1165" s="6" t="str">
        <f>_xlfn.XLOOKUP(Tablo2[[#This Row],[Tenure]],$W$23:$W$26,$X$23:$X$26,"",-1)</f>
        <v>7-12 Months</v>
      </c>
      <c r="V1165" s="1" t="str">
        <f>_xlfn.XLOOKUP(Tablo2[[#This Row],[CashbackAmount]],$W$31:$W$33,$X$31:$X$33,"",-1)</f>
        <v>Medium</v>
      </c>
    </row>
    <row r="1166" spans="1:22" x14ac:dyDescent="0.3">
      <c r="A1166" s="5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>
        <v>14</v>
      </c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6">
        <v>125.91999999999999</v>
      </c>
      <c r="U1166" s="6" t="str">
        <f>_xlfn.XLOOKUP(Tablo2[[#This Row],[Tenure]],$W$23:$W$26,$X$23:$X$26,"",-1)</f>
        <v>7-12 Months</v>
      </c>
      <c r="V1166" s="1" t="str">
        <f>_xlfn.XLOOKUP(Tablo2[[#This Row],[CashbackAmount]],$W$31:$W$33,$X$31:$X$33,"",-1)</f>
        <v>Low</v>
      </c>
    </row>
    <row r="1167" spans="1:22" x14ac:dyDescent="0.3">
      <c r="A1167" s="5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6">
        <v>153.46</v>
      </c>
      <c r="U1167" s="6" t="str">
        <f>_xlfn.XLOOKUP(Tablo2[[#This Row],[Tenure]],$W$23:$W$26,$X$23:$X$26,"",-1)</f>
        <v>0-6 Months</v>
      </c>
      <c r="V1167" s="1" t="str">
        <f>_xlfn.XLOOKUP(Tablo2[[#This Row],[CashbackAmount]],$W$31:$W$33,$X$31:$X$33,"",-1)</f>
        <v>Medium</v>
      </c>
    </row>
    <row r="1168" spans="1:22" x14ac:dyDescent="0.3">
      <c r="A1168" s="5">
        <v>51167</v>
      </c>
      <c r="B1168" s="1">
        <v>1</v>
      </c>
      <c r="C1168" s="1">
        <v>0</v>
      </c>
      <c r="D1168" s="1" t="s">
        <v>62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6">
        <v>142.13</v>
      </c>
      <c r="U1168" s="6" t="str">
        <f>_xlfn.XLOOKUP(Tablo2[[#This Row],[Tenure]],$W$23:$W$26,$X$23:$X$26,"",-1)</f>
        <v>0-6 Months</v>
      </c>
      <c r="V1168" s="1" t="str">
        <f>_xlfn.XLOOKUP(Tablo2[[#This Row],[CashbackAmount]],$W$31:$W$33,$X$31:$X$33,"",-1)</f>
        <v>Low</v>
      </c>
    </row>
    <row r="1169" spans="1:22" x14ac:dyDescent="0.3">
      <c r="A1169" s="5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6">
        <v>141.27000000000001</v>
      </c>
      <c r="U1169" s="6" t="str">
        <f>_xlfn.XLOOKUP(Tablo2[[#This Row],[Tenure]],$W$23:$W$26,$X$23:$X$26,"",-1)</f>
        <v>7-12 Months</v>
      </c>
      <c r="V1169" s="1" t="str">
        <f>_xlfn.XLOOKUP(Tablo2[[#This Row],[CashbackAmount]],$W$31:$W$33,$X$31:$X$33,"",-1)</f>
        <v>Low</v>
      </c>
    </row>
    <row r="1170" spans="1:22" x14ac:dyDescent="0.3">
      <c r="A1170" s="5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>
        <v>14</v>
      </c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6">
        <v>124.38</v>
      </c>
      <c r="U1170" s="6" t="str">
        <f>_xlfn.XLOOKUP(Tablo2[[#This Row],[Tenure]],$W$23:$W$26,$X$23:$X$26,"",-1)</f>
        <v>13-24 Months</v>
      </c>
      <c r="V1170" s="1" t="str">
        <f>_xlfn.XLOOKUP(Tablo2[[#This Row],[CashbackAmount]],$W$31:$W$33,$X$31:$X$33,"",-1)</f>
        <v>Low</v>
      </c>
    </row>
    <row r="1171" spans="1:22" x14ac:dyDescent="0.3">
      <c r="A1171" s="5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6">
        <v>168.7</v>
      </c>
      <c r="U1171" s="6" t="str">
        <f>_xlfn.XLOOKUP(Tablo2[[#This Row],[Tenure]],$W$23:$W$26,$X$23:$X$26,"",-1)</f>
        <v>13-24 Months</v>
      </c>
      <c r="V1171" s="1" t="str">
        <f>_xlfn.XLOOKUP(Tablo2[[#This Row],[CashbackAmount]],$W$31:$W$33,$X$31:$X$33,"",-1)</f>
        <v>Medium</v>
      </c>
    </row>
    <row r="1172" spans="1:22" x14ac:dyDescent="0.3">
      <c r="A1172" s="5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6">
        <v>204.47</v>
      </c>
      <c r="U1172" s="6" t="str">
        <f>_xlfn.XLOOKUP(Tablo2[[#This Row],[Tenure]],$W$23:$W$26,$X$23:$X$26,"",-1)</f>
        <v>13-24 Months</v>
      </c>
      <c r="V1172" s="1" t="str">
        <f>_xlfn.XLOOKUP(Tablo2[[#This Row],[CashbackAmount]],$W$31:$W$33,$X$31:$X$33,"",-1)</f>
        <v>Medium</v>
      </c>
    </row>
    <row r="1173" spans="1:22" x14ac:dyDescent="0.3">
      <c r="A1173" s="5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6">
        <v>196.67</v>
      </c>
      <c r="U1173" s="6" t="str">
        <f>_xlfn.XLOOKUP(Tablo2[[#This Row],[Tenure]],$W$23:$W$26,$X$23:$X$26,"",-1)</f>
        <v>0-6 Months</v>
      </c>
      <c r="V1173" s="1" t="str">
        <f>_xlfn.XLOOKUP(Tablo2[[#This Row],[CashbackAmount]],$W$31:$W$33,$X$31:$X$33,"",-1)</f>
        <v>Medium</v>
      </c>
    </row>
    <row r="1174" spans="1:22" x14ac:dyDescent="0.3">
      <c r="A1174" s="5">
        <v>51173</v>
      </c>
      <c r="B1174" s="1">
        <v>1</v>
      </c>
      <c r="C1174" s="1">
        <v>9</v>
      </c>
      <c r="D1174" s="1" t="s">
        <v>62</v>
      </c>
      <c r="E1174" s="1">
        <v>2</v>
      </c>
      <c r="F1174" s="1">
        <v>26</v>
      </c>
      <c r="G1174" s="1" t="s">
        <v>61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6">
        <v>121.47999999999999</v>
      </c>
      <c r="U1174" s="6" t="str">
        <f>_xlfn.XLOOKUP(Tablo2[[#This Row],[Tenure]],$W$23:$W$26,$X$23:$X$26,"",-1)</f>
        <v>7-12 Months</v>
      </c>
      <c r="V1174" s="1" t="str">
        <f>_xlfn.XLOOKUP(Tablo2[[#This Row],[CashbackAmount]],$W$31:$W$33,$X$31:$X$33,"",-1)</f>
        <v>Low</v>
      </c>
    </row>
    <row r="1175" spans="1:22" x14ac:dyDescent="0.3">
      <c r="A1175" s="5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6">
        <v>189.26</v>
      </c>
      <c r="U1175" s="6" t="str">
        <f>_xlfn.XLOOKUP(Tablo2[[#This Row],[Tenure]],$W$23:$W$26,$X$23:$X$26,"",-1)</f>
        <v>7-12 Months</v>
      </c>
      <c r="V1175" s="1" t="str">
        <f>_xlfn.XLOOKUP(Tablo2[[#This Row],[CashbackAmount]],$W$31:$W$33,$X$31:$X$33,"",-1)</f>
        <v>Medium</v>
      </c>
    </row>
    <row r="1176" spans="1:22" x14ac:dyDescent="0.3">
      <c r="A1176" s="5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6">
        <v>165.13</v>
      </c>
      <c r="U1176" s="6" t="str">
        <f>_xlfn.XLOOKUP(Tablo2[[#This Row],[Tenure]],$W$23:$W$26,$X$23:$X$26,"",-1)</f>
        <v>13-24 Months</v>
      </c>
      <c r="V1176" s="1" t="str">
        <f>_xlfn.XLOOKUP(Tablo2[[#This Row],[CashbackAmount]],$W$31:$W$33,$X$31:$X$33,"",-1)</f>
        <v>Medium</v>
      </c>
    </row>
    <row r="1177" spans="1:22" x14ac:dyDescent="0.3">
      <c r="A1177" s="5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60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6">
        <v>167.99</v>
      </c>
      <c r="U1177" s="6" t="str">
        <f>_xlfn.XLOOKUP(Tablo2[[#This Row],[Tenure]],$W$23:$W$26,$X$23:$X$26,"",-1)</f>
        <v>7-12 Months</v>
      </c>
      <c r="V1177" s="1" t="str">
        <f>_xlfn.XLOOKUP(Tablo2[[#This Row],[CashbackAmount]],$W$31:$W$33,$X$31:$X$33,"",-1)</f>
        <v>Medium</v>
      </c>
    </row>
    <row r="1178" spans="1:22" x14ac:dyDescent="0.3">
      <c r="A1178" s="5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6">
        <v>0</v>
      </c>
      <c r="U1178" s="6" t="str">
        <f>_xlfn.XLOOKUP(Tablo2[[#This Row],[Tenure]],$W$23:$W$26,$X$23:$X$26,"",-1)</f>
        <v>24+ Months</v>
      </c>
      <c r="V1178" s="1" t="str">
        <f>_xlfn.XLOOKUP(Tablo2[[#This Row],[CashbackAmount]],$W$31:$W$33,$X$31:$X$33,"",-1)</f>
        <v>Low</v>
      </c>
    </row>
    <row r="1179" spans="1:22" x14ac:dyDescent="0.3">
      <c r="A1179" s="5">
        <v>51178</v>
      </c>
      <c r="B1179" s="1">
        <v>0</v>
      </c>
      <c r="C1179" s="1">
        <v>8</v>
      </c>
      <c r="D1179" s="1" t="s">
        <v>62</v>
      </c>
      <c r="E1179" s="1">
        <v>1</v>
      </c>
      <c r="F1179" s="1">
        <v>29</v>
      </c>
      <c r="G1179" s="1" t="s">
        <v>61</v>
      </c>
      <c r="H1179" s="1" t="s">
        <v>4</v>
      </c>
      <c r="I1179" s="1">
        <v>3</v>
      </c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6">
        <v>127.05000000000001</v>
      </c>
      <c r="U1179" s="6" t="str">
        <f>_xlfn.XLOOKUP(Tablo2[[#This Row],[Tenure]],$W$23:$W$26,$X$23:$X$26,"",-1)</f>
        <v>7-12 Months</v>
      </c>
      <c r="V1179" s="1" t="str">
        <f>_xlfn.XLOOKUP(Tablo2[[#This Row],[CashbackAmount]],$W$31:$W$33,$X$31:$X$33,"",-1)</f>
        <v>Low</v>
      </c>
    </row>
    <row r="1180" spans="1:22" x14ac:dyDescent="0.3">
      <c r="A1180" s="5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6">
        <v>203.33</v>
      </c>
      <c r="U1180" s="6" t="str">
        <f>_xlfn.XLOOKUP(Tablo2[[#This Row],[Tenure]],$W$23:$W$26,$X$23:$X$26,"",-1)</f>
        <v>13-24 Months</v>
      </c>
      <c r="V1180" s="1" t="str">
        <f>_xlfn.XLOOKUP(Tablo2[[#This Row],[CashbackAmount]],$W$31:$W$33,$X$31:$X$33,"",-1)</f>
        <v>Medium</v>
      </c>
    </row>
    <row r="1181" spans="1:22" x14ac:dyDescent="0.3">
      <c r="A1181" s="5">
        <v>51180</v>
      </c>
      <c r="B1181" s="1">
        <v>0</v>
      </c>
      <c r="C1181" s="1">
        <v>13</v>
      </c>
      <c r="D1181" s="1" t="s">
        <v>62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6">
        <v>144.47999999999999</v>
      </c>
      <c r="U1181" s="6" t="str">
        <f>_xlfn.XLOOKUP(Tablo2[[#This Row],[Tenure]],$W$23:$W$26,$X$23:$X$26,"",-1)</f>
        <v>13-24 Months</v>
      </c>
      <c r="V1181" s="1" t="str">
        <f>_xlfn.XLOOKUP(Tablo2[[#This Row],[CashbackAmount]],$W$31:$W$33,$X$31:$X$33,"",-1)</f>
        <v>Low</v>
      </c>
    </row>
    <row r="1182" spans="1:22" x14ac:dyDescent="0.3">
      <c r="A1182" s="5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6">
        <v>168.54</v>
      </c>
      <c r="U1182" s="6" t="str">
        <f>_xlfn.XLOOKUP(Tablo2[[#This Row],[Tenure]],$W$23:$W$26,$X$23:$X$26,"",-1)</f>
        <v>24+ Months</v>
      </c>
      <c r="V1182" s="1" t="str">
        <f>_xlfn.XLOOKUP(Tablo2[[#This Row],[CashbackAmount]],$W$31:$W$33,$X$31:$X$33,"",-1)</f>
        <v>Medium</v>
      </c>
    </row>
    <row r="1183" spans="1:22" x14ac:dyDescent="0.3">
      <c r="A1183" s="5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6">
        <v>196.37</v>
      </c>
      <c r="U1183" s="6" t="str">
        <f>_xlfn.XLOOKUP(Tablo2[[#This Row],[Tenure]],$W$23:$W$26,$X$23:$X$26,"",-1)</f>
        <v>0-6 Months</v>
      </c>
      <c r="V1183" s="1" t="str">
        <f>_xlfn.XLOOKUP(Tablo2[[#This Row],[CashbackAmount]],$W$31:$W$33,$X$31:$X$33,"",-1)</f>
        <v>Medium</v>
      </c>
    </row>
    <row r="1184" spans="1:22" x14ac:dyDescent="0.3">
      <c r="A1184" s="5">
        <v>51183</v>
      </c>
      <c r="B1184" s="1">
        <v>0</v>
      </c>
      <c r="C1184" s="1">
        <v>1</v>
      </c>
      <c r="D1184" s="1" t="s">
        <v>62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6">
        <v>135.91</v>
      </c>
      <c r="U1184" s="6" t="str">
        <f>_xlfn.XLOOKUP(Tablo2[[#This Row],[Tenure]],$W$23:$W$26,$X$23:$X$26,"",-1)</f>
        <v>0-6 Months</v>
      </c>
      <c r="V1184" s="1" t="str">
        <f>_xlfn.XLOOKUP(Tablo2[[#This Row],[CashbackAmount]],$W$31:$W$33,$X$31:$X$33,"",-1)</f>
        <v>Low</v>
      </c>
    </row>
    <row r="1185" spans="1:22" x14ac:dyDescent="0.3">
      <c r="A1185" s="5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6">
        <v>154.05000000000001</v>
      </c>
      <c r="U1185" s="6" t="str">
        <f>_xlfn.XLOOKUP(Tablo2[[#This Row],[Tenure]],$W$23:$W$26,$X$23:$X$26,"",-1)</f>
        <v>7-12 Months</v>
      </c>
      <c r="V1185" s="1" t="str">
        <f>_xlfn.XLOOKUP(Tablo2[[#This Row],[CashbackAmount]],$W$31:$W$33,$X$31:$X$33,"",-1)</f>
        <v>Medium</v>
      </c>
    </row>
    <row r="1186" spans="1:22" x14ac:dyDescent="0.3">
      <c r="A1186" s="5">
        <v>51185</v>
      </c>
      <c r="B1186" s="1">
        <v>0</v>
      </c>
      <c r="C1186" s="1">
        <v>0</v>
      </c>
      <c r="D1186" s="1" t="s">
        <v>62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6">
        <v>146.84</v>
      </c>
      <c r="U1186" s="6" t="str">
        <f>_xlfn.XLOOKUP(Tablo2[[#This Row],[Tenure]],$W$23:$W$26,$X$23:$X$26,"",-1)</f>
        <v>0-6 Months</v>
      </c>
      <c r="V1186" s="1" t="str">
        <f>_xlfn.XLOOKUP(Tablo2[[#This Row],[CashbackAmount]],$W$31:$W$33,$X$31:$X$33,"",-1)</f>
        <v>Low</v>
      </c>
    </row>
    <row r="1187" spans="1:22" x14ac:dyDescent="0.3">
      <c r="A1187" s="5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>
        <v>2</v>
      </c>
      <c r="S1187" s="1">
        <v>2</v>
      </c>
      <c r="T1187" s="6">
        <v>257.87</v>
      </c>
      <c r="U1187" s="6" t="str">
        <f>_xlfn.XLOOKUP(Tablo2[[#This Row],[Tenure]],$W$23:$W$26,$X$23:$X$26,"",-1)</f>
        <v>24+ Months</v>
      </c>
      <c r="V1187" s="1" t="str">
        <f>_xlfn.XLOOKUP(Tablo2[[#This Row],[CashbackAmount]],$W$31:$W$33,$X$31:$X$33,"",-1)</f>
        <v>High</v>
      </c>
    </row>
    <row r="1188" spans="1:22" x14ac:dyDescent="0.3">
      <c r="A1188" s="5">
        <v>51187</v>
      </c>
      <c r="B1188" s="1">
        <v>0</v>
      </c>
      <c r="C1188" s="1">
        <v>9</v>
      </c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6">
        <v>115.13999999999999</v>
      </c>
      <c r="U1188" s="6" t="str">
        <f>_xlfn.XLOOKUP(Tablo2[[#This Row],[Tenure]],$W$23:$W$26,$X$23:$X$26,"",-1)</f>
        <v>7-12 Months</v>
      </c>
      <c r="V1188" s="1" t="str">
        <f>_xlfn.XLOOKUP(Tablo2[[#This Row],[CashbackAmount]],$W$31:$W$33,$X$31:$X$33,"",-1)</f>
        <v>Low</v>
      </c>
    </row>
    <row r="1189" spans="1:22" x14ac:dyDescent="0.3">
      <c r="A1189" s="5">
        <v>51188</v>
      </c>
      <c r="B1189" s="1">
        <v>1</v>
      </c>
      <c r="C1189" s="1">
        <v>0</v>
      </c>
      <c r="D1189" s="1" t="s">
        <v>62</v>
      </c>
      <c r="E1189" s="1">
        <v>2</v>
      </c>
      <c r="F1189" s="1">
        <v>24</v>
      </c>
      <c r="G1189" s="1" t="s">
        <v>32</v>
      </c>
      <c r="H1189" s="1" t="s">
        <v>4</v>
      </c>
      <c r="I1189" s="1">
        <v>3</v>
      </c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6">
        <v>129.56</v>
      </c>
      <c r="U1189" s="6" t="str">
        <f>_xlfn.XLOOKUP(Tablo2[[#This Row],[Tenure]],$W$23:$W$26,$X$23:$X$26,"",-1)</f>
        <v>0-6 Months</v>
      </c>
      <c r="V1189" s="1" t="str">
        <f>_xlfn.XLOOKUP(Tablo2[[#This Row],[CashbackAmount]],$W$31:$W$33,$X$31:$X$33,"",-1)</f>
        <v>Low</v>
      </c>
    </row>
    <row r="1190" spans="1:22" x14ac:dyDescent="0.3">
      <c r="A1190" s="5">
        <v>51189</v>
      </c>
      <c r="B1190" s="1">
        <v>1</v>
      </c>
      <c r="C1190" s="1">
        <v>0</v>
      </c>
      <c r="D1190" s="1" t="s">
        <v>62</v>
      </c>
      <c r="E1190" s="1">
        <v>2</v>
      </c>
      <c r="F1190" s="1">
        <v>14</v>
      </c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6">
        <v>123.35</v>
      </c>
      <c r="U1190" s="6" t="str">
        <f>_xlfn.XLOOKUP(Tablo2[[#This Row],[Tenure]],$W$23:$W$26,$X$23:$X$26,"",-1)</f>
        <v>0-6 Months</v>
      </c>
      <c r="V1190" s="1" t="str">
        <f>_xlfn.XLOOKUP(Tablo2[[#This Row],[CashbackAmount]],$W$31:$W$33,$X$31:$X$33,"",-1)</f>
        <v>Low</v>
      </c>
    </row>
    <row r="1191" spans="1:22" x14ac:dyDescent="0.3">
      <c r="A1191" s="5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6">
        <v>151.54</v>
      </c>
      <c r="U1191" s="6" t="str">
        <f>_xlfn.XLOOKUP(Tablo2[[#This Row],[Tenure]],$W$23:$W$26,$X$23:$X$26,"",-1)</f>
        <v>13-24 Months</v>
      </c>
      <c r="V1191" s="1" t="str">
        <f>_xlfn.XLOOKUP(Tablo2[[#This Row],[CashbackAmount]],$W$31:$W$33,$X$31:$X$33,"",-1)</f>
        <v>Medium</v>
      </c>
    </row>
    <row r="1192" spans="1:22" x14ac:dyDescent="0.3">
      <c r="A1192" s="5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6">
        <v>169.62</v>
      </c>
      <c r="U1192" s="6" t="str">
        <f>_xlfn.XLOOKUP(Tablo2[[#This Row],[Tenure]],$W$23:$W$26,$X$23:$X$26,"",-1)</f>
        <v>7-12 Months</v>
      </c>
      <c r="V1192" s="1" t="str">
        <f>_xlfn.XLOOKUP(Tablo2[[#This Row],[CashbackAmount]],$W$31:$W$33,$X$31:$X$33,"",-1)</f>
        <v>Medium</v>
      </c>
    </row>
    <row r="1193" spans="1:22" x14ac:dyDescent="0.3">
      <c r="A1193" s="5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6">
        <v>156.75</v>
      </c>
      <c r="U1193" s="6" t="str">
        <f>_xlfn.XLOOKUP(Tablo2[[#This Row],[Tenure]],$W$23:$W$26,$X$23:$X$26,"",-1)</f>
        <v>13-24 Months</v>
      </c>
      <c r="V1193" s="1" t="str">
        <f>_xlfn.XLOOKUP(Tablo2[[#This Row],[CashbackAmount]],$W$31:$W$33,$X$31:$X$33,"",-1)</f>
        <v>Medium</v>
      </c>
    </row>
    <row r="1194" spans="1:22" x14ac:dyDescent="0.3">
      <c r="A1194" s="5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>
        <v>14</v>
      </c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6">
        <v>123.78999999999999</v>
      </c>
      <c r="U1194" s="6" t="str">
        <f>_xlfn.XLOOKUP(Tablo2[[#This Row],[Tenure]],$W$23:$W$26,$X$23:$X$26,"",-1)</f>
        <v>0-6 Months</v>
      </c>
      <c r="V1194" s="1" t="str">
        <f>_xlfn.XLOOKUP(Tablo2[[#This Row],[CashbackAmount]],$W$31:$W$33,$X$31:$X$33,"",-1)</f>
        <v>Low</v>
      </c>
    </row>
    <row r="1195" spans="1:22" x14ac:dyDescent="0.3">
      <c r="A1195" s="5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6">
        <v>138.12</v>
      </c>
      <c r="U1195" s="6" t="str">
        <f>_xlfn.XLOOKUP(Tablo2[[#This Row],[Tenure]],$W$23:$W$26,$X$23:$X$26,"",-1)</f>
        <v>0-6 Months</v>
      </c>
      <c r="V1195" s="1" t="str">
        <f>_xlfn.XLOOKUP(Tablo2[[#This Row],[CashbackAmount]],$W$31:$W$33,$X$31:$X$33,"",-1)</f>
        <v>Low</v>
      </c>
    </row>
    <row r="1196" spans="1:22" x14ac:dyDescent="0.3">
      <c r="A1196" s="5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6">
        <v>146.47999999999999</v>
      </c>
      <c r="U1196" s="6" t="str">
        <f>_xlfn.XLOOKUP(Tablo2[[#This Row],[Tenure]],$W$23:$W$26,$X$23:$X$26,"",-1)</f>
        <v>0-6 Months</v>
      </c>
      <c r="V1196" s="1" t="str">
        <f>_xlfn.XLOOKUP(Tablo2[[#This Row],[CashbackAmount]],$W$31:$W$33,$X$31:$X$33,"",-1)</f>
        <v>Low</v>
      </c>
    </row>
    <row r="1197" spans="1:22" x14ac:dyDescent="0.3">
      <c r="A1197" s="5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60</v>
      </c>
      <c r="H1197" s="1" t="s">
        <v>4</v>
      </c>
      <c r="I1197" s="1">
        <v>3</v>
      </c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6">
        <v>129.36000000000001</v>
      </c>
      <c r="U1197" s="6" t="str">
        <f>_xlfn.XLOOKUP(Tablo2[[#This Row],[Tenure]],$W$23:$W$26,$X$23:$X$26,"",-1)</f>
        <v>13-24 Months</v>
      </c>
      <c r="V1197" s="1" t="str">
        <f>_xlfn.XLOOKUP(Tablo2[[#This Row],[CashbackAmount]],$W$31:$W$33,$X$31:$X$33,"",-1)</f>
        <v>Low</v>
      </c>
    </row>
    <row r="1198" spans="1:22" x14ac:dyDescent="0.3">
      <c r="A1198" s="5">
        <v>51197</v>
      </c>
      <c r="B1198" s="1">
        <v>0</v>
      </c>
      <c r="C1198" s="1">
        <v>9</v>
      </c>
      <c r="D1198" s="1" t="s">
        <v>62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6">
        <v>121.05000000000001</v>
      </c>
      <c r="U1198" s="6" t="str">
        <f>_xlfn.XLOOKUP(Tablo2[[#This Row],[Tenure]],$W$23:$W$26,$X$23:$X$26,"",-1)</f>
        <v>7-12 Months</v>
      </c>
      <c r="V1198" s="1" t="str">
        <f>_xlfn.XLOOKUP(Tablo2[[#This Row],[CashbackAmount]],$W$31:$W$33,$X$31:$X$33,"",-1)</f>
        <v>Low</v>
      </c>
    </row>
    <row r="1199" spans="1:22" x14ac:dyDescent="0.3">
      <c r="A1199" s="5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6">
        <v>185.78</v>
      </c>
      <c r="U1199" s="6" t="str">
        <f>_xlfn.XLOOKUP(Tablo2[[#This Row],[Tenure]],$W$23:$W$26,$X$23:$X$26,"",-1)</f>
        <v>13-24 Months</v>
      </c>
      <c r="V1199" s="1" t="str">
        <f>_xlfn.XLOOKUP(Tablo2[[#This Row],[CashbackAmount]],$W$31:$W$33,$X$31:$X$33,"",-1)</f>
        <v>Medium</v>
      </c>
    </row>
    <row r="1200" spans="1:22" x14ac:dyDescent="0.3">
      <c r="A1200" s="5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>
        <v>3</v>
      </c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6">
        <v>127.06</v>
      </c>
      <c r="U1200" s="6" t="str">
        <f>_xlfn.XLOOKUP(Tablo2[[#This Row],[Tenure]],$W$23:$W$26,$X$23:$X$26,"",-1)</f>
        <v>0-6 Months</v>
      </c>
      <c r="V1200" s="1" t="str">
        <f>_xlfn.XLOOKUP(Tablo2[[#This Row],[CashbackAmount]],$W$31:$W$33,$X$31:$X$33,"",-1)</f>
        <v>Low</v>
      </c>
    </row>
    <row r="1201" spans="1:22" x14ac:dyDescent="0.3">
      <c r="A1201" s="5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6">
        <v>163.84</v>
      </c>
      <c r="U1201" s="6" t="str">
        <f>_xlfn.XLOOKUP(Tablo2[[#This Row],[Tenure]],$W$23:$W$26,$X$23:$X$26,"",-1)</f>
        <v>0-6 Months</v>
      </c>
      <c r="V1201" s="1" t="str">
        <f>_xlfn.XLOOKUP(Tablo2[[#This Row],[CashbackAmount]],$W$31:$W$33,$X$31:$X$33,"",-1)</f>
        <v>Medium</v>
      </c>
    </row>
    <row r="1202" spans="1:22" x14ac:dyDescent="0.3">
      <c r="A1202" s="5">
        <v>51201</v>
      </c>
      <c r="B1202" s="1">
        <v>0</v>
      </c>
      <c r="C1202" s="1">
        <v>15</v>
      </c>
      <c r="D1202" s="1" t="s">
        <v>62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6">
        <v>139.68</v>
      </c>
      <c r="U1202" s="6" t="str">
        <f>_xlfn.XLOOKUP(Tablo2[[#This Row],[Tenure]],$W$23:$W$26,$X$23:$X$26,"",-1)</f>
        <v>13-24 Months</v>
      </c>
      <c r="V1202" s="1" t="str">
        <f>_xlfn.XLOOKUP(Tablo2[[#This Row],[CashbackAmount]],$W$31:$W$33,$X$31:$X$33,"",-1)</f>
        <v>Low</v>
      </c>
    </row>
    <row r="1203" spans="1:22" x14ac:dyDescent="0.3">
      <c r="A1203" s="5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6">
        <v>199.07</v>
      </c>
      <c r="U1203" s="6" t="str">
        <f>_xlfn.XLOOKUP(Tablo2[[#This Row],[Tenure]],$W$23:$W$26,$X$23:$X$26,"",-1)</f>
        <v>0-6 Months</v>
      </c>
      <c r="V1203" s="1" t="str">
        <f>_xlfn.XLOOKUP(Tablo2[[#This Row],[CashbackAmount]],$W$31:$W$33,$X$31:$X$33,"",-1)</f>
        <v>Medium</v>
      </c>
    </row>
    <row r="1204" spans="1:22" x14ac:dyDescent="0.3">
      <c r="A1204" s="5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>
        <v>2</v>
      </c>
      <c r="S1204" s="1">
        <v>8</v>
      </c>
      <c r="T1204" s="6">
        <v>232.25</v>
      </c>
      <c r="U1204" s="6" t="str">
        <f>_xlfn.XLOOKUP(Tablo2[[#This Row],[Tenure]],$W$23:$W$26,$X$23:$X$26,"",-1)</f>
        <v>13-24 Months</v>
      </c>
      <c r="V1204" s="1" t="str">
        <f>_xlfn.XLOOKUP(Tablo2[[#This Row],[CashbackAmount]],$W$31:$W$33,$X$31:$X$33,"",-1)</f>
        <v>Medium</v>
      </c>
    </row>
    <row r="1205" spans="1:22" x14ac:dyDescent="0.3">
      <c r="A1205" s="5">
        <v>51204</v>
      </c>
      <c r="B1205" s="1">
        <v>0</v>
      </c>
      <c r="C1205" s="1">
        <v>0</v>
      </c>
      <c r="D1205" s="1" t="s">
        <v>62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6">
        <v>135.4</v>
      </c>
      <c r="U1205" s="6" t="str">
        <f>_xlfn.XLOOKUP(Tablo2[[#This Row],[Tenure]],$W$23:$W$26,$X$23:$X$26,"",-1)</f>
        <v>0-6 Months</v>
      </c>
      <c r="V1205" s="1" t="str">
        <f>_xlfn.XLOOKUP(Tablo2[[#This Row],[CashbackAmount]],$W$31:$W$33,$X$31:$X$33,"",-1)</f>
        <v>Low</v>
      </c>
    </row>
    <row r="1206" spans="1:22" x14ac:dyDescent="0.3">
      <c r="A1206" s="5">
        <v>51205</v>
      </c>
      <c r="B1206" s="1">
        <v>0</v>
      </c>
      <c r="C1206" s="1">
        <v>2</v>
      </c>
      <c r="D1206" s="1" t="s">
        <v>62</v>
      </c>
      <c r="E1206" s="1">
        <v>2</v>
      </c>
      <c r="F1206" s="1">
        <v>12</v>
      </c>
      <c r="G1206" s="1" t="s">
        <v>61</v>
      </c>
      <c r="H1206" s="1" t="s">
        <v>4</v>
      </c>
      <c r="I1206" s="1">
        <v>3</v>
      </c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6">
        <v>128.04</v>
      </c>
      <c r="U1206" s="6" t="str">
        <f>_xlfn.XLOOKUP(Tablo2[[#This Row],[Tenure]],$W$23:$W$26,$X$23:$X$26,"",-1)</f>
        <v>0-6 Months</v>
      </c>
      <c r="V1206" s="1" t="str">
        <f>_xlfn.XLOOKUP(Tablo2[[#This Row],[CashbackAmount]],$W$31:$W$33,$X$31:$X$33,"",-1)</f>
        <v>Low</v>
      </c>
    </row>
    <row r="1207" spans="1:22" x14ac:dyDescent="0.3">
      <c r="A1207" s="5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>
        <v>15</v>
      </c>
      <c r="Q1207" s="1">
        <v>3</v>
      </c>
      <c r="R1207" s="1">
        <v>6</v>
      </c>
      <c r="S1207" s="1">
        <v>14</v>
      </c>
      <c r="T1207" s="6">
        <v>293.92</v>
      </c>
      <c r="U1207" s="6" t="str">
        <f>_xlfn.XLOOKUP(Tablo2[[#This Row],[Tenure]],$W$23:$W$26,$X$23:$X$26,"",-1)</f>
        <v>13-24 Months</v>
      </c>
      <c r="V1207" s="1" t="str">
        <f>_xlfn.XLOOKUP(Tablo2[[#This Row],[CashbackAmount]],$W$31:$W$33,$X$31:$X$33,"",-1)</f>
        <v>High</v>
      </c>
    </row>
    <row r="1208" spans="1:22" x14ac:dyDescent="0.3">
      <c r="A1208" s="5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>
        <v>15</v>
      </c>
      <c r="Q1208" s="1">
        <v>3</v>
      </c>
      <c r="R1208" s="1">
        <v>12</v>
      </c>
      <c r="S1208" s="1">
        <v>9</v>
      </c>
      <c r="T1208" s="6">
        <v>296.64999999999998</v>
      </c>
      <c r="U1208" s="6" t="str">
        <f>_xlfn.XLOOKUP(Tablo2[[#This Row],[Tenure]],$W$23:$W$26,$X$23:$X$26,"",-1)</f>
        <v>13-24 Months</v>
      </c>
      <c r="V1208" s="1" t="str">
        <f>_xlfn.XLOOKUP(Tablo2[[#This Row],[CashbackAmount]],$W$31:$W$33,$X$31:$X$33,"",-1)</f>
        <v>High</v>
      </c>
    </row>
    <row r="1209" spans="1:22" x14ac:dyDescent="0.3">
      <c r="A1209" s="5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>
        <v>14</v>
      </c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6">
        <v>124.38999999999999</v>
      </c>
      <c r="U1209" s="6" t="str">
        <f>_xlfn.XLOOKUP(Tablo2[[#This Row],[Tenure]],$W$23:$W$26,$X$23:$X$26,"",-1)</f>
        <v>0-6 Months</v>
      </c>
      <c r="V1209" s="1" t="str">
        <f>_xlfn.XLOOKUP(Tablo2[[#This Row],[CashbackAmount]],$W$31:$W$33,$X$31:$X$33,"",-1)</f>
        <v>Low</v>
      </c>
    </row>
    <row r="1210" spans="1:22" x14ac:dyDescent="0.3">
      <c r="A1210" s="5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6">
        <v>173.14</v>
      </c>
      <c r="U1210" s="6" t="str">
        <f>_xlfn.XLOOKUP(Tablo2[[#This Row],[Tenure]],$W$23:$W$26,$X$23:$X$26,"",-1)</f>
        <v>7-12 Months</v>
      </c>
      <c r="V1210" s="1" t="str">
        <f>_xlfn.XLOOKUP(Tablo2[[#This Row],[CashbackAmount]],$W$31:$W$33,$X$31:$X$33,"",-1)</f>
        <v>Medium</v>
      </c>
    </row>
    <row r="1211" spans="1:22" x14ac:dyDescent="0.3">
      <c r="A1211" s="5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6">
        <v>147.74</v>
      </c>
      <c r="U1211" s="6" t="str">
        <f>_xlfn.XLOOKUP(Tablo2[[#This Row],[Tenure]],$W$23:$W$26,$X$23:$X$26,"",-1)</f>
        <v>0-6 Months</v>
      </c>
      <c r="V1211" s="1" t="str">
        <f>_xlfn.XLOOKUP(Tablo2[[#This Row],[CashbackAmount]],$W$31:$W$33,$X$31:$X$33,"",-1)</f>
        <v>Low</v>
      </c>
    </row>
    <row r="1212" spans="1:22" x14ac:dyDescent="0.3">
      <c r="A1212" s="5">
        <v>51211</v>
      </c>
      <c r="B1212" s="1">
        <v>0</v>
      </c>
      <c r="C1212" s="1">
        <v>12</v>
      </c>
      <c r="D1212" s="1" t="s">
        <v>62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6">
        <v>139.02000000000001</v>
      </c>
      <c r="U1212" s="6" t="str">
        <f>_xlfn.XLOOKUP(Tablo2[[#This Row],[Tenure]],$W$23:$W$26,$X$23:$X$26,"",-1)</f>
        <v>7-12 Months</v>
      </c>
      <c r="V1212" s="1" t="str">
        <f>_xlfn.XLOOKUP(Tablo2[[#This Row],[CashbackAmount]],$W$31:$W$33,$X$31:$X$33,"",-1)</f>
        <v>Low</v>
      </c>
    </row>
    <row r="1213" spans="1:22" x14ac:dyDescent="0.3">
      <c r="A1213" s="5">
        <v>51212</v>
      </c>
      <c r="B1213" s="1">
        <v>0</v>
      </c>
      <c r="C1213" s="1">
        <v>28</v>
      </c>
      <c r="D1213" s="1" t="s">
        <v>62</v>
      </c>
      <c r="E1213" s="1">
        <v>1</v>
      </c>
      <c r="F1213" s="1">
        <v>8</v>
      </c>
      <c r="G1213" s="1" t="s">
        <v>60</v>
      </c>
      <c r="H1213" s="1" t="s">
        <v>4</v>
      </c>
      <c r="I1213" s="1">
        <v>3</v>
      </c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6">
        <v>126.62</v>
      </c>
      <c r="U1213" s="6" t="str">
        <f>_xlfn.XLOOKUP(Tablo2[[#This Row],[Tenure]],$W$23:$W$26,$X$23:$X$26,"",-1)</f>
        <v>24+ Months</v>
      </c>
      <c r="V1213" s="1" t="str">
        <f>_xlfn.XLOOKUP(Tablo2[[#This Row],[CashbackAmount]],$W$31:$W$33,$X$31:$X$33,"",-1)</f>
        <v>Low</v>
      </c>
    </row>
    <row r="1214" spans="1:22" x14ac:dyDescent="0.3">
      <c r="A1214" s="5">
        <v>51213</v>
      </c>
      <c r="B1214" s="1">
        <v>0</v>
      </c>
      <c r="C1214" s="1">
        <v>1</v>
      </c>
      <c r="D1214" s="1" t="s">
        <v>62</v>
      </c>
      <c r="E1214" s="1">
        <v>3</v>
      </c>
      <c r="F1214" s="1">
        <v>9</v>
      </c>
      <c r="G1214" s="1" t="s">
        <v>61</v>
      </c>
      <c r="H1214" s="1" t="s">
        <v>2</v>
      </c>
      <c r="I1214" s="1">
        <v>3</v>
      </c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6">
        <v>128.56</v>
      </c>
      <c r="U1214" s="6" t="str">
        <f>_xlfn.XLOOKUP(Tablo2[[#This Row],[Tenure]],$W$23:$W$26,$X$23:$X$26,"",-1)</f>
        <v>0-6 Months</v>
      </c>
      <c r="V1214" s="1" t="str">
        <f>_xlfn.XLOOKUP(Tablo2[[#This Row],[CashbackAmount]],$W$31:$W$33,$X$31:$X$33,"",-1)</f>
        <v>Low</v>
      </c>
    </row>
    <row r="1215" spans="1:22" x14ac:dyDescent="0.3">
      <c r="A1215" s="5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6">
        <v>110.81</v>
      </c>
      <c r="U1215" s="6" t="str">
        <f>_xlfn.XLOOKUP(Tablo2[[#This Row],[Tenure]],$W$23:$W$26,$X$23:$X$26,"",-1)</f>
        <v>0-6 Months</v>
      </c>
      <c r="V1215" s="1" t="str">
        <f>_xlfn.XLOOKUP(Tablo2[[#This Row],[CashbackAmount]],$W$31:$W$33,$X$31:$X$33,"",-1)</f>
        <v>Low</v>
      </c>
    </row>
    <row r="1216" spans="1:22" x14ac:dyDescent="0.3">
      <c r="A1216" s="5">
        <v>51215</v>
      </c>
      <c r="B1216" s="1">
        <v>1</v>
      </c>
      <c r="C1216" s="1">
        <v>0</v>
      </c>
      <c r="D1216" s="1" t="s">
        <v>62</v>
      </c>
      <c r="E1216" s="1">
        <v>1</v>
      </c>
      <c r="F1216" s="1">
        <v>14</v>
      </c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6">
        <v>124.72</v>
      </c>
      <c r="U1216" s="6" t="str">
        <f>_xlfn.XLOOKUP(Tablo2[[#This Row],[Tenure]],$W$23:$W$26,$X$23:$X$26,"",-1)</f>
        <v>0-6 Months</v>
      </c>
      <c r="V1216" s="1" t="str">
        <f>_xlfn.XLOOKUP(Tablo2[[#This Row],[CashbackAmount]],$W$31:$W$33,$X$31:$X$33,"",-1)</f>
        <v>Low</v>
      </c>
    </row>
    <row r="1217" spans="1:22" x14ac:dyDescent="0.3">
      <c r="A1217" s="5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60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6">
        <v>156.72999999999999</v>
      </c>
      <c r="U1217" s="6" t="str">
        <f>_xlfn.XLOOKUP(Tablo2[[#This Row],[Tenure]],$W$23:$W$26,$X$23:$X$26,"",-1)</f>
        <v>7-12 Months</v>
      </c>
      <c r="V1217" s="1" t="str">
        <f>_xlfn.XLOOKUP(Tablo2[[#This Row],[CashbackAmount]],$W$31:$W$33,$X$31:$X$33,"",-1)</f>
        <v>Medium</v>
      </c>
    </row>
    <row r="1218" spans="1:22" x14ac:dyDescent="0.3">
      <c r="A1218" s="5">
        <v>51217</v>
      </c>
      <c r="B1218" s="1">
        <v>0</v>
      </c>
      <c r="C1218" s="1">
        <v>4</v>
      </c>
      <c r="D1218" s="1" t="s">
        <v>62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6">
        <v>141.97</v>
      </c>
      <c r="U1218" s="6" t="str">
        <f>_xlfn.XLOOKUP(Tablo2[[#This Row],[Tenure]],$W$23:$W$26,$X$23:$X$26,"",-1)</f>
        <v>0-6 Months</v>
      </c>
      <c r="V1218" s="1" t="str">
        <f>_xlfn.XLOOKUP(Tablo2[[#This Row],[CashbackAmount]],$W$31:$W$33,$X$31:$X$33,"",-1)</f>
        <v>Low</v>
      </c>
    </row>
    <row r="1219" spans="1:22" x14ac:dyDescent="0.3">
      <c r="A1219" s="5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6">
        <v>197.13</v>
      </c>
      <c r="U1219" s="6" t="str">
        <f>_xlfn.XLOOKUP(Tablo2[[#This Row],[Tenure]],$W$23:$W$26,$X$23:$X$26,"",-1)</f>
        <v>7-12 Months</v>
      </c>
      <c r="V1219" s="1" t="str">
        <f>_xlfn.XLOOKUP(Tablo2[[#This Row],[CashbackAmount]],$W$31:$W$33,$X$31:$X$33,"",-1)</f>
        <v>Medium</v>
      </c>
    </row>
    <row r="1220" spans="1:22" x14ac:dyDescent="0.3">
      <c r="A1220" s="5">
        <v>51219</v>
      </c>
      <c r="B1220" s="1">
        <v>0</v>
      </c>
      <c r="C1220" s="1">
        <v>9</v>
      </c>
      <c r="D1220" s="1" t="s">
        <v>62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6">
        <v>120.62</v>
      </c>
      <c r="U1220" s="6" t="str">
        <f>_xlfn.XLOOKUP(Tablo2[[#This Row],[Tenure]],$W$23:$W$26,$X$23:$X$26,"",-1)</f>
        <v>7-12 Months</v>
      </c>
      <c r="V1220" s="1" t="str">
        <f>_xlfn.XLOOKUP(Tablo2[[#This Row],[CashbackAmount]],$W$31:$W$33,$X$31:$X$33,"",-1)</f>
        <v>Low</v>
      </c>
    </row>
    <row r="1221" spans="1:22" x14ac:dyDescent="0.3">
      <c r="A1221" s="5">
        <v>51220</v>
      </c>
      <c r="B1221" s="1">
        <v>0</v>
      </c>
      <c r="C1221" s="1">
        <v>10</v>
      </c>
      <c r="D1221" s="1" t="s">
        <v>62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6">
        <v>142.84</v>
      </c>
      <c r="U1221" s="6" t="str">
        <f>_xlfn.XLOOKUP(Tablo2[[#This Row],[Tenure]],$W$23:$W$26,$X$23:$X$26,"",-1)</f>
        <v>7-12 Months</v>
      </c>
      <c r="V1221" s="1" t="str">
        <f>_xlfn.XLOOKUP(Tablo2[[#This Row],[CashbackAmount]],$W$31:$W$33,$X$31:$X$33,"",-1)</f>
        <v>Low</v>
      </c>
    </row>
    <row r="1222" spans="1:22" x14ac:dyDescent="0.3">
      <c r="A1222" s="5">
        <v>51221</v>
      </c>
      <c r="B1222" s="1">
        <v>0</v>
      </c>
      <c r="C1222" s="1">
        <v>8</v>
      </c>
      <c r="D1222" s="1" t="s">
        <v>62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6">
        <v>147.88</v>
      </c>
      <c r="U1222" s="6" t="str">
        <f>_xlfn.XLOOKUP(Tablo2[[#This Row],[Tenure]],$W$23:$W$26,$X$23:$X$26,"",-1)</f>
        <v>7-12 Months</v>
      </c>
      <c r="V1222" s="1" t="str">
        <f>_xlfn.XLOOKUP(Tablo2[[#This Row],[CashbackAmount]],$W$31:$W$33,$X$31:$X$33,"",-1)</f>
        <v>Low</v>
      </c>
    </row>
    <row r="1223" spans="1:22" x14ac:dyDescent="0.3">
      <c r="A1223" s="5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6">
        <v>159.06</v>
      </c>
      <c r="U1223" s="6" t="str">
        <f>_xlfn.XLOOKUP(Tablo2[[#This Row],[Tenure]],$W$23:$W$26,$X$23:$X$26,"",-1)</f>
        <v>13-24 Months</v>
      </c>
      <c r="V1223" s="1" t="str">
        <f>_xlfn.XLOOKUP(Tablo2[[#This Row],[CashbackAmount]],$W$31:$W$33,$X$31:$X$33,"",-1)</f>
        <v>Medium</v>
      </c>
    </row>
    <row r="1224" spans="1:22" x14ac:dyDescent="0.3">
      <c r="A1224" s="5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6">
        <v>138.86000000000001</v>
      </c>
      <c r="U1224" s="6" t="str">
        <f>_xlfn.XLOOKUP(Tablo2[[#This Row],[Tenure]],$W$23:$W$26,$X$23:$X$26,"",-1)</f>
        <v>7-12 Months</v>
      </c>
      <c r="V1224" s="1" t="str">
        <f>_xlfn.XLOOKUP(Tablo2[[#This Row],[CashbackAmount]],$W$31:$W$33,$X$31:$X$33,"",-1)</f>
        <v>Low</v>
      </c>
    </row>
    <row r="1225" spans="1:22" x14ac:dyDescent="0.3">
      <c r="A1225" s="5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>
        <v>1</v>
      </c>
      <c r="R1225" s="1">
        <v>11</v>
      </c>
      <c r="S1225" s="1">
        <v>16</v>
      </c>
      <c r="T1225" s="6">
        <v>268.23</v>
      </c>
      <c r="U1225" s="6" t="str">
        <f>_xlfn.XLOOKUP(Tablo2[[#This Row],[Tenure]],$W$23:$W$26,$X$23:$X$26,"",-1)</f>
        <v>13-24 Months</v>
      </c>
      <c r="V1225" s="1" t="str">
        <f>_xlfn.XLOOKUP(Tablo2[[#This Row],[CashbackAmount]],$W$31:$W$33,$X$31:$X$33,"",-1)</f>
        <v>High</v>
      </c>
    </row>
    <row r="1226" spans="1:22" x14ac:dyDescent="0.3">
      <c r="A1226" s="5">
        <v>51225</v>
      </c>
      <c r="B1226" s="1">
        <v>0</v>
      </c>
      <c r="C1226" s="1">
        <v>0</v>
      </c>
      <c r="D1226" s="1" t="s">
        <v>62</v>
      </c>
      <c r="E1226" s="1">
        <v>1</v>
      </c>
      <c r="F1226" s="1">
        <v>6</v>
      </c>
      <c r="G1226" s="1" t="s">
        <v>30</v>
      </c>
      <c r="H1226" s="1" t="s">
        <v>2</v>
      </c>
      <c r="I1226" s="1">
        <v>3</v>
      </c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6">
        <v>129.33000000000001</v>
      </c>
      <c r="U1226" s="6" t="str">
        <f>_xlfn.XLOOKUP(Tablo2[[#This Row],[Tenure]],$W$23:$W$26,$X$23:$X$26,"",-1)</f>
        <v>0-6 Months</v>
      </c>
      <c r="V1226" s="1" t="str">
        <f>_xlfn.XLOOKUP(Tablo2[[#This Row],[CashbackAmount]],$W$31:$W$33,$X$31:$X$33,"",-1)</f>
        <v>Low</v>
      </c>
    </row>
    <row r="1227" spans="1:22" x14ac:dyDescent="0.3">
      <c r="A1227" s="5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6">
        <v>165</v>
      </c>
      <c r="U1227" s="6" t="str">
        <f>_xlfn.XLOOKUP(Tablo2[[#This Row],[Tenure]],$W$23:$W$26,$X$23:$X$26,"",-1)</f>
        <v>0-6 Months</v>
      </c>
      <c r="V1227" s="1" t="str">
        <f>_xlfn.XLOOKUP(Tablo2[[#This Row],[CashbackAmount]],$W$31:$W$33,$X$31:$X$33,"",-1)</f>
        <v>Medium</v>
      </c>
    </row>
    <row r="1228" spans="1:22" x14ac:dyDescent="0.3">
      <c r="A1228" s="5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>
        <v>1</v>
      </c>
      <c r="R1228" s="1">
        <v>4</v>
      </c>
      <c r="S1228" s="1">
        <v>7</v>
      </c>
      <c r="T1228" s="6">
        <v>271.74</v>
      </c>
      <c r="U1228" s="6" t="str">
        <f>_xlfn.XLOOKUP(Tablo2[[#This Row],[Tenure]],$W$23:$W$26,$X$23:$X$26,"",-1)</f>
        <v>13-24 Months</v>
      </c>
      <c r="V1228" s="1" t="str">
        <f>_xlfn.XLOOKUP(Tablo2[[#This Row],[CashbackAmount]],$W$31:$W$33,$X$31:$X$33,"",-1)</f>
        <v>High</v>
      </c>
    </row>
    <row r="1229" spans="1:22" x14ac:dyDescent="0.3">
      <c r="A1229" s="5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6">
        <v>150.33000000000001</v>
      </c>
      <c r="U1229" s="6" t="str">
        <f>_xlfn.XLOOKUP(Tablo2[[#This Row],[Tenure]],$W$23:$W$26,$X$23:$X$26,"",-1)</f>
        <v>13-24 Months</v>
      </c>
      <c r="V1229" s="1" t="str">
        <f>_xlfn.XLOOKUP(Tablo2[[#This Row],[CashbackAmount]],$W$31:$W$33,$X$31:$X$33,"",-1)</f>
        <v>Medium</v>
      </c>
    </row>
    <row r="1230" spans="1:22" x14ac:dyDescent="0.3">
      <c r="A1230" s="5">
        <v>51229</v>
      </c>
      <c r="B1230" s="1">
        <v>1</v>
      </c>
      <c r="C1230" s="1">
        <v>9</v>
      </c>
      <c r="D1230" s="1" t="s">
        <v>11</v>
      </c>
      <c r="E1230" s="1">
        <v>1</v>
      </c>
      <c r="F1230" s="1">
        <v>22</v>
      </c>
      <c r="G1230" s="1" t="s">
        <v>60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6">
        <v>123.07</v>
      </c>
      <c r="U1230" s="6" t="str">
        <f>_xlfn.XLOOKUP(Tablo2[[#This Row],[Tenure]],$W$23:$W$26,$X$23:$X$26,"",-1)</f>
        <v>7-12 Months</v>
      </c>
      <c r="V1230" s="1" t="str">
        <f>_xlfn.XLOOKUP(Tablo2[[#This Row],[CashbackAmount]],$W$31:$W$33,$X$31:$X$33,"",-1)</f>
        <v>Low</v>
      </c>
    </row>
    <row r="1231" spans="1:22" x14ac:dyDescent="0.3">
      <c r="A1231" s="5">
        <v>51230</v>
      </c>
      <c r="B1231" s="1">
        <v>1</v>
      </c>
      <c r="C1231" s="1">
        <v>19</v>
      </c>
      <c r="D1231" s="1" t="s">
        <v>62</v>
      </c>
      <c r="E1231" s="1">
        <v>1</v>
      </c>
      <c r="F1231" s="1">
        <v>14</v>
      </c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6">
        <v>125.87</v>
      </c>
      <c r="U1231" s="6" t="str">
        <f>_xlfn.XLOOKUP(Tablo2[[#This Row],[Tenure]],$W$23:$W$26,$X$23:$X$26,"",-1)</f>
        <v>13-24 Months</v>
      </c>
      <c r="V1231" s="1" t="str">
        <f>_xlfn.XLOOKUP(Tablo2[[#This Row],[CashbackAmount]],$W$31:$W$33,$X$31:$X$33,"",-1)</f>
        <v>Low</v>
      </c>
    </row>
    <row r="1232" spans="1:22" x14ac:dyDescent="0.3">
      <c r="A1232" s="5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6">
        <v>155.07</v>
      </c>
      <c r="U1232" s="6" t="str">
        <f>_xlfn.XLOOKUP(Tablo2[[#This Row],[Tenure]],$W$23:$W$26,$X$23:$X$26,"",-1)</f>
        <v>7-12 Months</v>
      </c>
      <c r="V1232" s="1" t="str">
        <f>_xlfn.XLOOKUP(Tablo2[[#This Row],[CashbackAmount]],$W$31:$W$33,$X$31:$X$33,"",-1)</f>
        <v>Medium</v>
      </c>
    </row>
    <row r="1233" spans="1:22" x14ac:dyDescent="0.3">
      <c r="A1233" s="5">
        <v>51232</v>
      </c>
      <c r="B1233" s="1">
        <v>0</v>
      </c>
      <c r="C1233" s="1">
        <v>14</v>
      </c>
      <c r="D1233" s="1" t="s">
        <v>62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6">
        <v>143.93</v>
      </c>
      <c r="U1233" s="6" t="str">
        <f>_xlfn.XLOOKUP(Tablo2[[#This Row],[Tenure]],$W$23:$W$26,$X$23:$X$26,"",-1)</f>
        <v>13-24 Months</v>
      </c>
      <c r="V1233" s="1" t="str">
        <f>_xlfn.XLOOKUP(Tablo2[[#This Row],[CashbackAmount]],$W$31:$W$33,$X$31:$X$33,"",-1)</f>
        <v>Low</v>
      </c>
    </row>
    <row r="1234" spans="1:22" x14ac:dyDescent="0.3">
      <c r="A1234" s="5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>
        <v>2</v>
      </c>
      <c r="S1234" s="1">
        <v>7</v>
      </c>
      <c r="T1234" s="6">
        <v>233.48000000000002</v>
      </c>
      <c r="U1234" s="6" t="str">
        <f>_xlfn.XLOOKUP(Tablo2[[#This Row],[Tenure]],$W$23:$W$26,$X$23:$X$26,"",-1)</f>
        <v>13-24 Months</v>
      </c>
      <c r="V1234" s="1" t="str">
        <f>_xlfn.XLOOKUP(Tablo2[[#This Row],[CashbackAmount]],$W$31:$W$33,$X$31:$X$33,"",-1)</f>
        <v>Medium</v>
      </c>
    </row>
    <row r="1235" spans="1:22" x14ac:dyDescent="0.3">
      <c r="A1235" s="5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6">
        <v>165.83</v>
      </c>
      <c r="U1235" s="6" t="str">
        <f>_xlfn.XLOOKUP(Tablo2[[#This Row],[Tenure]],$W$23:$W$26,$X$23:$X$26,"",-1)</f>
        <v>0-6 Months</v>
      </c>
      <c r="V1235" s="1" t="str">
        <f>_xlfn.XLOOKUP(Tablo2[[#This Row],[CashbackAmount]],$W$31:$W$33,$X$31:$X$33,"",-1)</f>
        <v>Medium</v>
      </c>
    </row>
    <row r="1236" spans="1:22" x14ac:dyDescent="0.3">
      <c r="A1236" s="5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6">
        <v>181.03</v>
      </c>
      <c r="U1236" s="6" t="str">
        <f>_xlfn.XLOOKUP(Tablo2[[#This Row],[Tenure]],$W$23:$W$26,$X$23:$X$26,"",-1)</f>
        <v>7-12 Months</v>
      </c>
      <c r="V1236" s="1" t="str">
        <f>_xlfn.XLOOKUP(Tablo2[[#This Row],[CashbackAmount]],$W$31:$W$33,$X$31:$X$33,"",-1)</f>
        <v>Medium</v>
      </c>
    </row>
    <row r="1237" spans="1:22" x14ac:dyDescent="0.3">
      <c r="A1237" s="5">
        <v>51236</v>
      </c>
      <c r="B1237" s="1">
        <v>0</v>
      </c>
      <c r="C1237" s="1">
        <v>4</v>
      </c>
      <c r="D1237" s="1" t="s">
        <v>62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6">
        <v>139.78</v>
      </c>
      <c r="U1237" s="6" t="str">
        <f>_xlfn.XLOOKUP(Tablo2[[#This Row],[Tenure]],$W$23:$W$26,$X$23:$X$26,"",-1)</f>
        <v>0-6 Months</v>
      </c>
      <c r="V1237" s="1" t="str">
        <f>_xlfn.XLOOKUP(Tablo2[[#This Row],[CashbackAmount]],$W$31:$W$33,$X$31:$X$33,"",-1)</f>
        <v>Low</v>
      </c>
    </row>
    <row r="1238" spans="1:22" x14ac:dyDescent="0.3">
      <c r="A1238" s="5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>
        <v>14</v>
      </c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6">
        <v>125.44</v>
      </c>
      <c r="U1238" s="6" t="str">
        <f>_xlfn.XLOOKUP(Tablo2[[#This Row],[Tenure]],$W$23:$W$26,$X$23:$X$26,"",-1)</f>
        <v>0-6 Months</v>
      </c>
      <c r="V1238" s="1" t="str">
        <f>_xlfn.XLOOKUP(Tablo2[[#This Row],[CashbackAmount]],$W$31:$W$33,$X$31:$X$33,"",-1)</f>
        <v>Low</v>
      </c>
    </row>
    <row r="1239" spans="1:22" x14ac:dyDescent="0.3">
      <c r="A1239" s="5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6">
        <v>153.99</v>
      </c>
      <c r="U1239" s="6" t="str">
        <f>_xlfn.XLOOKUP(Tablo2[[#This Row],[Tenure]],$W$23:$W$26,$X$23:$X$26,"",-1)</f>
        <v>13-24 Months</v>
      </c>
      <c r="V1239" s="1" t="str">
        <f>_xlfn.XLOOKUP(Tablo2[[#This Row],[CashbackAmount]],$W$31:$W$33,$X$31:$X$33,"",-1)</f>
        <v>Medium</v>
      </c>
    </row>
    <row r="1240" spans="1:22" x14ac:dyDescent="0.3">
      <c r="A1240" s="5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6">
        <v>154.87</v>
      </c>
      <c r="U1240" s="6" t="str">
        <f>_xlfn.XLOOKUP(Tablo2[[#This Row],[Tenure]],$W$23:$W$26,$X$23:$X$26,"",-1)</f>
        <v>0-6 Months</v>
      </c>
      <c r="V1240" s="1" t="str">
        <f>_xlfn.XLOOKUP(Tablo2[[#This Row],[CashbackAmount]],$W$31:$W$33,$X$31:$X$33,"",-1)</f>
        <v>Medium</v>
      </c>
    </row>
    <row r="1241" spans="1:22" x14ac:dyDescent="0.3">
      <c r="A1241" s="5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6">
        <v>168.34</v>
      </c>
      <c r="U1241" s="6" t="str">
        <f>_xlfn.XLOOKUP(Tablo2[[#This Row],[Tenure]],$W$23:$W$26,$X$23:$X$26,"",-1)</f>
        <v>0-6 Months</v>
      </c>
      <c r="V1241" s="1" t="str">
        <f>_xlfn.XLOOKUP(Tablo2[[#This Row],[CashbackAmount]],$W$31:$W$33,$X$31:$X$33,"",-1)</f>
        <v>Medium</v>
      </c>
    </row>
    <row r="1242" spans="1:22" x14ac:dyDescent="0.3">
      <c r="A1242" s="5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6">
        <v>110.91</v>
      </c>
      <c r="U1242" s="6" t="str">
        <f>_xlfn.XLOOKUP(Tablo2[[#This Row],[Tenure]],$W$23:$W$26,$X$23:$X$26,"",-1)</f>
        <v>0-6 Months</v>
      </c>
      <c r="V1242" s="1" t="str">
        <f>_xlfn.XLOOKUP(Tablo2[[#This Row],[CashbackAmount]],$W$31:$W$33,$X$31:$X$33,"",-1)</f>
        <v>Low</v>
      </c>
    </row>
    <row r="1243" spans="1:22" x14ac:dyDescent="0.3">
      <c r="A1243" s="5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6">
        <v>157.36000000000001</v>
      </c>
      <c r="U1243" s="6" t="str">
        <f>_xlfn.XLOOKUP(Tablo2[[#This Row],[Tenure]],$W$23:$W$26,$X$23:$X$26,"",-1)</f>
        <v>7-12 Months</v>
      </c>
      <c r="V1243" s="1" t="str">
        <f>_xlfn.XLOOKUP(Tablo2[[#This Row],[CashbackAmount]],$W$31:$W$33,$X$31:$X$33,"",-1)</f>
        <v>Medium</v>
      </c>
    </row>
    <row r="1244" spans="1:22" x14ac:dyDescent="0.3">
      <c r="A1244" s="5">
        <v>51243</v>
      </c>
      <c r="B1244" s="1">
        <v>0</v>
      </c>
      <c r="C1244" s="1">
        <v>9</v>
      </c>
      <c r="D1244" s="1" t="s">
        <v>62</v>
      </c>
      <c r="E1244" s="1">
        <v>1</v>
      </c>
      <c r="F1244" s="1">
        <v>8</v>
      </c>
      <c r="G1244" s="1" t="s">
        <v>60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6">
        <v>122.25999999999999</v>
      </c>
      <c r="U1244" s="6" t="str">
        <f>_xlfn.XLOOKUP(Tablo2[[#This Row],[Tenure]],$W$23:$W$26,$X$23:$X$26,"",-1)</f>
        <v>7-12 Months</v>
      </c>
      <c r="V1244" s="1" t="str">
        <f>_xlfn.XLOOKUP(Tablo2[[#This Row],[CashbackAmount]],$W$31:$W$33,$X$31:$X$33,"",-1)</f>
        <v>Low</v>
      </c>
    </row>
    <row r="1245" spans="1:22" x14ac:dyDescent="0.3">
      <c r="A1245" s="5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6">
        <v>157.47</v>
      </c>
      <c r="U1245" s="6" t="str">
        <f>_xlfn.XLOOKUP(Tablo2[[#This Row],[Tenure]],$W$23:$W$26,$X$23:$X$26,"",-1)</f>
        <v>7-12 Months</v>
      </c>
      <c r="V1245" s="1" t="str">
        <f>_xlfn.XLOOKUP(Tablo2[[#This Row],[CashbackAmount]],$W$31:$W$33,$X$31:$X$33,"",-1)</f>
        <v>Medium</v>
      </c>
    </row>
    <row r="1246" spans="1:22" x14ac:dyDescent="0.3">
      <c r="A1246" s="5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6">
        <v>198.54</v>
      </c>
      <c r="U1246" s="6" t="str">
        <f>_xlfn.XLOOKUP(Tablo2[[#This Row],[Tenure]],$W$23:$W$26,$X$23:$X$26,"",-1)</f>
        <v>0-6 Months</v>
      </c>
      <c r="V1246" s="1" t="str">
        <f>_xlfn.XLOOKUP(Tablo2[[#This Row],[CashbackAmount]],$W$31:$W$33,$X$31:$X$33,"",-1)</f>
        <v>Medium</v>
      </c>
    </row>
    <row r="1247" spans="1:22" x14ac:dyDescent="0.3">
      <c r="A1247" s="5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60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6">
        <v>154.66999999999999</v>
      </c>
      <c r="U1247" s="6" t="str">
        <f>_xlfn.XLOOKUP(Tablo2[[#This Row],[Tenure]],$W$23:$W$26,$X$23:$X$26,"",-1)</f>
        <v>13-24 Months</v>
      </c>
      <c r="V1247" s="1" t="str">
        <f>_xlfn.XLOOKUP(Tablo2[[#This Row],[CashbackAmount]],$W$31:$W$33,$X$31:$X$33,"",-1)</f>
        <v>Medium</v>
      </c>
    </row>
    <row r="1248" spans="1:22" x14ac:dyDescent="0.3">
      <c r="A1248" s="5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6">
        <v>153.80000000000001</v>
      </c>
      <c r="U1248" s="6" t="str">
        <f>_xlfn.XLOOKUP(Tablo2[[#This Row],[Tenure]],$W$23:$W$26,$X$23:$X$26,"",-1)</f>
        <v>24+ Months</v>
      </c>
      <c r="V1248" s="1" t="str">
        <f>_xlfn.XLOOKUP(Tablo2[[#This Row],[CashbackAmount]],$W$31:$W$33,$X$31:$X$33,"",-1)</f>
        <v>Medium</v>
      </c>
    </row>
    <row r="1249" spans="1:22" x14ac:dyDescent="0.3">
      <c r="A1249" s="5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6">
        <v>151.51</v>
      </c>
      <c r="U1249" s="6" t="str">
        <f>_xlfn.XLOOKUP(Tablo2[[#This Row],[Tenure]],$W$23:$W$26,$X$23:$X$26,"",-1)</f>
        <v>7-12 Months</v>
      </c>
      <c r="V1249" s="1" t="str">
        <f>_xlfn.XLOOKUP(Tablo2[[#This Row],[CashbackAmount]],$W$31:$W$33,$X$31:$X$33,"",-1)</f>
        <v>Medium</v>
      </c>
    </row>
    <row r="1250" spans="1:22" x14ac:dyDescent="0.3">
      <c r="A1250" s="5">
        <v>51249</v>
      </c>
      <c r="B1250" s="1">
        <v>0</v>
      </c>
      <c r="C1250" s="1">
        <v>9</v>
      </c>
      <c r="D1250" s="1" t="s">
        <v>11</v>
      </c>
      <c r="E1250" s="1">
        <v>1</v>
      </c>
      <c r="F1250" s="1">
        <v>14</v>
      </c>
      <c r="G1250" s="1" t="s">
        <v>61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6">
        <v>121.33000000000001</v>
      </c>
      <c r="U1250" s="6" t="str">
        <f>_xlfn.XLOOKUP(Tablo2[[#This Row],[Tenure]],$W$23:$W$26,$X$23:$X$26,"",-1)</f>
        <v>7-12 Months</v>
      </c>
      <c r="V1250" s="1" t="str">
        <f>_xlfn.XLOOKUP(Tablo2[[#This Row],[CashbackAmount]],$W$31:$W$33,$X$31:$X$33,"",-1)</f>
        <v>Low</v>
      </c>
    </row>
    <row r="1251" spans="1:22" x14ac:dyDescent="0.3">
      <c r="A1251" s="5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>
        <v>1</v>
      </c>
      <c r="R1251" s="1">
        <v>1</v>
      </c>
      <c r="S1251" s="1">
        <v>0</v>
      </c>
      <c r="T1251" s="6">
        <v>278.75</v>
      </c>
      <c r="U1251" s="6" t="str">
        <f>_xlfn.XLOOKUP(Tablo2[[#This Row],[Tenure]],$W$23:$W$26,$X$23:$X$26,"",-1)</f>
        <v>24+ Months</v>
      </c>
      <c r="V1251" s="1" t="str">
        <f>_xlfn.XLOOKUP(Tablo2[[#This Row],[CashbackAmount]],$W$31:$W$33,$X$31:$X$33,"",-1)</f>
        <v>High</v>
      </c>
    </row>
    <row r="1252" spans="1:22" x14ac:dyDescent="0.3">
      <c r="A1252" s="5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>
        <v>14</v>
      </c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6">
        <v>124.32</v>
      </c>
      <c r="U1252" s="6" t="str">
        <f>_xlfn.XLOOKUP(Tablo2[[#This Row],[Tenure]],$W$23:$W$26,$X$23:$X$26,"",-1)</f>
        <v>0-6 Months</v>
      </c>
      <c r="V1252" s="1" t="str">
        <f>_xlfn.XLOOKUP(Tablo2[[#This Row],[CashbackAmount]],$W$31:$W$33,$X$31:$X$33,"",-1)</f>
        <v>Low</v>
      </c>
    </row>
    <row r="1253" spans="1:22" x14ac:dyDescent="0.3">
      <c r="A1253" s="5">
        <v>51252</v>
      </c>
      <c r="B1253" s="1">
        <v>0</v>
      </c>
      <c r="C1253" s="1">
        <v>11</v>
      </c>
      <c r="D1253" s="1" t="s">
        <v>62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6">
        <v>147.71</v>
      </c>
      <c r="U1253" s="6" t="str">
        <f>_xlfn.XLOOKUP(Tablo2[[#This Row],[Tenure]],$W$23:$W$26,$X$23:$X$26,"",-1)</f>
        <v>7-12 Months</v>
      </c>
      <c r="V1253" s="1" t="str">
        <f>_xlfn.XLOOKUP(Tablo2[[#This Row],[CashbackAmount]],$W$31:$W$33,$X$31:$X$33,"",-1)</f>
        <v>Low</v>
      </c>
    </row>
    <row r="1254" spans="1:22" x14ac:dyDescent="0.3">
      <c r="A1254" s="5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>
        <v>1</v>
      </c>
      <c r="R1254" s="1">
        <v>4</v>
      </c>
      <c r="S1254" s="1">
        <v>3</v>
      </c>
      <c r="T1254" s="6">
        <v>291.61</v>
      </c>
      <c r="U1254" s="6" t="str">
        <f>_xlfn.XLOOKUP(Tablo2[[#This Row],[Tenure]],$W$23:$W$26,$X$23:$X$26,"",-1)</f>
        <v>13-24 Months</v>
      </c>
      <c r="V1254" s="1" t="str">
        <f>_xlfn.XLOOKUP(Tablo2[[#This Row],[CashbackAmount]],$W$31:$W$33,$X$31:$X$33,"",-1)</f>
        <v>High</v>
      </c>
    </row>
    <row r="1255" spans="1:22" x14ac:dyDescent="0.3">
      <c r="A1255" s="5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6">
        <v>150.87</v>
      </c>
      <c r="U1255" s="6" t="str">
        <f>_xlfn.XLOOKUP(Tablo2[[#This Row],[Tenure]],$W$23:$W$26,$X$23:$X$26,"",-1)</f>
        <v>13-24 Months</v>
      </c>
      <c r="V1255" s="1" t="str">
        <f>_xlfn.XLOOKUP(Tablo2[[#This Row],[CashbackAmount]],$W$31:$W$33,$X$31:$X$33,"",-1)</f>
        <v>Medium</v>
      </c>
    </row>
    <row r="1256" spans="1:22" x14ac:dyDescent="0.3">
      <c r="A1256" s="5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>
        <v>3</v>
      </c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6">
        <v>128.63</v>
      </c>
      <c r="U1256" s="6" t="str">
        <f>_xlfn.XLOOKUP(Tablo2[[#This Row],[Tenure]],$W$23:$W$26,$X$23:$X$26,"",-1)</f>
        <v>0-6 Months</v>
      </c>
      <c r="V1256" s="1" t="str">
        <f>_xlfn.XLOOKUP(Tablo2[[#This Row],[CashbackAmount]],$W$31:$W$33,$X$31:$X$33,"",-1)</f>
        <v>Low</v>
      </c>
    </row>
    <row r="1257" spans="1:22" x14ac:dyDescent="0.3">
      <c r="A1257" s="5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6">
        <v>0</v>
      </c>
      <c r="U1257" s="6" t="str">
        <f>_xlfn.XLOOKUP(Tablo2[[#This Row],[Tenure]],$W$23:$W$26,$X$23:$X$26,"",-1)</f>
        <v>7-12 Months</v>
      </c>
      <c r="V1257" s="1" t="str">
        <f>_xlfn.XLOOKUP(Tablo2[[#This Row],[CashbackAmount]],$W$31:$W$33,$X$31:$X$33,"",-1)</f>
        <v>Low</v>
      </c>
    </row>
    <row r="1258" spans="1:22" x14ac:dyDescent="0.3">
      <c r="A1258" s="5">
        <v>51257</v>
      </c>
      <c r="B1258" s="1">
        <v>0</v>
      </c>
      <c r="C1258" s="1">
        <v>9</v>
      </c>
      <c r="D1258" s="1" t="s">
        <v>11</v>
      </c>
      <c r="E1258" s="1">
        <v>1</v>
      </c>
      <c r="F1258" s="1">
        <v>22</v>
      </c>
      <c r="G1258" s="1" t="s">
        <v>61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6">
        <v>121.44</v>
      </c>
      <c r="U1258" s="6" t="str">
        <f>_xlfn.XLOOKUP(Tablo2[[#This Row],[Tenure]],$W$23:$W$26,$X$23:$X$26,"",-1)</f>
        <v>7-12 Months</v>
      </c>
      <c r="V1258" s="1" t="str">
        <f>_xlfn.XLOOKUP(Tablo2[[#This Row],[CashbackAmount]],$W$31:$W$33,$X$31:$X$33,"",-1)</f>
        <v>Low</v>
      </c>
    </row>
    <row r="1259" spans="1:22" x14ac:dyDescent="0.3">
      <c r="A1259" s="5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61</v>
      </c>
      <c r="H1259" s="1" t="s">
        <v>4</v>
      </c>
      <c r="I1259" s="1">
        <v>3</v>
      </c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6">
        <v>130.65</v>
      </c>
      <c r="U1259" s="6" t="str">
        <f>_xlfn.XLOOKUP(Tablo2[[#This Row],[Tenure]],$W$23:$W$26,$X$23:$X$26,"",-1)</f>
        <v>0-6 Months</v>
      </c>
      <c r="V1259" s="1" t="str">
        <f>_xlfn.XLOOKUP(Tablo2[[#This Row],[CashbackAmount]],$W$31:$W$33,$X$31:$X$33,"",-1)</f>
        <v>Low</v>
      </c>
    </row>
    <row r="1260" spans="1:22" x14ac:dyDescent="0.3">
      <c r="A1260" s="5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>
        <v>3</v>
      </c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6">
        <v>128.1</v>
      </c>
      <c r="U1260" s="6" t="str">
        <f>_xlfn.XLOOKUP(Tablo2[[#This Row],[Tenure]],$W$23:$W$26,$X$23:$X$26,"",-1)</f>
        <v>7-12 Months</v>
      </c>
      <c r="V1260" s="1" t="str">
        <f>_xlfn.XLOOKUP(Tablo2[[#This Row],[CashbackAmount]],$W$31:$W$33,$X$31:$X$33,"",-1)</f>
        <v>Low</v>
      </c>
    </row>
    <row r="1261" spans="1:22" x14ac:dyDescent="0.3">
      <c r="A1261" s="5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6">
        <v>198.88</v>
      </c>
      <c r="U1261" s="6" t="str">
        <f>_xlfn.XLOOKUP(Tablo2[[#This Row],[Tenure]],$W$23:$W$26,$X$23:$X$26,"",-1)</f>
        <v>7-12 Months</v>
      </c>
      <c r="V1261" s="1" t="str">
        <f>_xlfn.XLOOKUP(Tablo2[[#This Row],[CashbackAmount]],$W$31:$W$33,$X$31:$X$33,"",-1)</f>
        <v>Medium</v>
      </c>
    </row>
    <row r="1262" spans="1:22" x14ac:dyDescent="0.3">
      <c r="A1262" s="5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6">
        <v>186.28</v>
      </c>
      <c r="U1262" s="6" t="str">
        <f>_xlfn.XLOOKUP(Tablo2[[#This Row],[Tenure]],$W$23:$W$26,$X$23:$X$26,"",-1)</f>
        <v>7-12 Months</v>
      </c>
      <c r="V1262" s="1" t="str">
        <f>_xlfn.XLOOKUP(Tablo2[[#This Row],[CashbackAmount]],$W$31:$W$33,$X$31:$X$33,"",-1)</f>
        <v>Medium</v>
      </c>
    </row>
    <row r="1263" spans="1:22" x14ac:dyDescent="0.3">
      <c r="A1263" s="5">
        <v>51262</v>
      </c>
      <c r="B1263" s="1">
        <v>0</v>
      </c>
      <c r="C1263" s="1">
        <v>0</v>
      </c>
      <c r="D1263" s="1" t="s">
        <v>62</v>
      </c>
      <c r="E1263" s="1">
        <v>1</v>
      </c>
      <c r="F1263" s="1">
        <v>6</v>
      </c>
      <c r="G1263" s="1" t="s">
        <v>61</v>
      </c>
      <c r="H1263" s="1" t="s">
        <v>4</v>
      </c>
      <c r="I1263" s="1">
        <v>3</v>
      </c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6">
        <v>128.66999999999999</v>
      </c>
      <c r="U1263" s="6" t="str">
        <f>_xlfn.XLOOKUP(Tablo2[[#This Row],[Tenure]],$W$23:$W$26,$X$23:$X$26,"",-1)</f>
        <v>0-6 Months</v>
      </c>
      <c r="V1263" s="1" t="str">
        <f>_xlfn.XLOOKUP(Tablo2[[#This Row],[CashbackAmount]],$W$31:$W$33,$X$31:$X$33,"",-1)</f>
        <v>Low</v>
      </c>
    </row>
    <row r="1264" spans="1:22" x14ac:dyDescent="0.3">
      <c r="A1264" s="5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6">
        <v>153.72999999999999</v>
      </c>
      <c r="U1264" s="6" t="str">
        <f>_xlfn.XLOOKUP(Tablo2[[#This Row],[Tenure]],$W$23:$W$26,$X$23:$X$26,"",-1)</f>
        <v>0-6 Months</v>
      </c>
      <c r="V1264" s="1" t="str">
        <f>_xlfn.XLOOKUP(Tablo2[[#This Row],[CashbackAmount]],$W$31:$W$33,$X$31:$X$33,"",-1)</f>
        <v>Medium</v>
      </c>
    </row>
    <row r="1265" spans="1:22" x14ac:dyDescent="0.3">
      <c r="A1265" s="5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6">
        <v>166.67</v>
      </c>
      <c r="U1265" s="6" t="str">
        <f>_xlfn.XLOOKUP(Tablo2[[#This Row],[Tenure]],$W$23:$W$26,$X$23:$X$26,"",-1)</f>
        <v>0-6 Months</v>
      </c>
      <c r="V1265" s="1" t="str">
        <f>_xlfn.XLOOKUP(Tablo2[[#This Row],[CashbackAmount]],$W$31:$W$33,$X$31:$X$33,"",-1)</f>
        <v>Medium</v>
      </c>
    </row>
    <row r="1266" spans="1:22" x14ac:dyDescent="0.3">
      <c r="A1266" s="5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6">
        <v>150.03</v>
      </c>
      <c r="U1266" s="6" t="str">
        <f>_xlfn.XLOOKUP(Tablo2[[#This Row],[Tenure]],$W$23:$W$26,$X$23:$X$26,"",-1)</f>
        <v>0-6 Months</v>
      </c>
      <c r="V1266" s="1" t="str">
        <f>_xlfn.XLOOKUP(Tablo2[[#This Row],[CashbackAmount]],$W$31:$W$33,$X$31:$X$33,"",-1)</f>
        <v>Medium</v>
      </c>
    </row>
    <row r="1267" spans="1:22" x14ac:dyDescent="0.3">
      <c r="A1267" s="5">
        <v>51266</v>
      </c>
      <c r="B1267" s="1">
        <v>1</v>
      </c>
      <c r="C1267" s="1">
        <v>0</v>
      </c>
      <c r="D1267" s="1" t="s">
        <v>62</v>
      </c>
      <c r="E1267" s="1">
        <v>1</v>
      </c>
      <c r="F1267" s="1">
        <v>14</v>
      </c>
      <c r="G1267" s="1" t="s">
        <v>60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6">
        <v>123.66999999999999</v>
      </c>
      <c r="U1267" s="6" t="str">
        <f>_xlfn.XLOOKUP(Tablo2[[#This Row],[Tenure]],$W$23:$W$26,$X$23:$X$26,"",-1)</f>
        <v>0-6 Months</v>
      </c>
      <c r="V1267" s="1" t="str">
        <f>_xlfn.XLOOKUP(Tablo2[[#This Row],[CashbackAmount]],$W$31:$W$33,$X$31:$X$33,"",-1)</f>
        <v>Low</v>
      </c>
    </row>
    <row r="1268" spans="1:22" x14ac:dyDescent="0.3">
      <c r="A1268" s="5">
        <v>51267</v>
      </c>
      <c r="B1268" s="1">
        <v>0</v>
      </c>
      <c r="C1268" s="1">
        <v>11</v>
      </c>
      <c r="D1268" s="1" t="s">
        <v>62</v>
      </c>
      <c r="E1268" s="1">
        <v>3</v>
      </c>
      <c r="F1268" s="1">
        <v>6</v>
      </c>
      <c r="G1268" s="1" t="s">
        <v>30</v>
      </c>
      <c r="H1268" s="1" t="s">
        <v>4</v>
      </c>
      <c r="I1268" s="1">
        <v>3</v>
      </c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6">
        <v>128.58000000000001</v>
      </c>
      <c r="U1268" s="6" t="str">
        <f>_xlfn.XLOOKUP(Tablo2[[#This Row],[Tenure]],$W$23:$W$26,$X$23:$X$26,"",-1)</f>
        <v>7-12 Months</v>
      </c>
      <c r="V1268" s="1" t="str">
        <f>_xlfn.XLOOKUP(Tablo2[[#This Row],[CashbackAmount]],$W$31:$W$33,$X$31:$X$33,"",-1)</f>
        <v>Low</v>
      </c>
    </row>
    <row r="1269" spans="1:22" x14ac:dyDescent="0.3">
      <c r="A1269" s="5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6">
        <v>152.04</v>
      </c>
      <c r="U1269" s="6" t="str">
        <f>_xlfn.XLOOKUP(Tablo2[[#This Row],[Tenure]],$W$23:$W$26,$X$23:$X$26,"",-1)</f>
        <v>7-12 Months</v>
      </c>
      <c r="V1269" s="1" t="str">
        <f>_xlfn.XLOOKUP(Tablo2[[#This Row],[CashbackAmount]],$W$31:$W$33,$X$31:$X$33,"",-1)</f>
        <v>Medium</v>
      </c>
    </row>
    <row r="1270" spans="1:22" x14ac:dyDescent="0.3">
      <c r="A1270" s="5">
        <v>51269</v>
      </c>
      <c r="B1270" s="1">
        <v>0</v>
      </c>
      <c r="C1270" s="1">
        <v>0</v>
      </c>
      <c r="D1270" s="1" t="s">
        <v>62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6">
        <v>141.05000000000001</v>
      </c>
      <c r="U1270" s="6" t="str">
        <f>_xlfn.XLOOKUP(Tablo2[[#This Row],[Tenure]],$W$23:$W$26,$X$23:$X$26,"",-1)</f>
        <v>0-6 Months</v>
      </c>
      <c r="V1270" s="1" t="str">
        <f>_xlfn.XLOOKUP(Tablo2[[#This Row],[CashbackAmount]],$W$31:$W$33,$X$31:$X$33,"",-1)</f>
        <v>Low</v>
      </c>
    </row>
    <row r="1271" spans="1:22" x14ac:dyDescent="0.3">
      <c r="A1271" s="5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6">
        <v>196.79</v>
      </c>
      <c r="U1271" s="6" t="str">
        <f>_xlfn.XLOOKUP(Tablo2[[#This Row],[Tenure]],$W$23:$W$26,$X$23:$X$26,"",-1)</f>
        <v>0-6 Months</v>
      </c>
      <c r="V1271" s="1" t="str">
        <f>_xlfn.XLOOKUP(Tablo2[[#This Row],[CashbackAmount]],$W$31:$W$33,$X$31:$X$33,"",-1)</f>
        <v>Medium</v>
      </c>
    </row>
    <row r="1272" spans="1:22" x14ac:dyDescent="0.3">
      <c r="A1272" s="5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6">
        <v>156.16999999999999</v>
      </c>
      <c r="U1272" s="6" t="str">
        <f>_xlfn.XLOOKUP(Tablo2[[#This Row],[Tenure]],$W$23:$W$26,$X$23:$X$26,"",-1)</f>
        <v>0-6 Months</v>
      </c>
      <c r="V1272" s="1" t="str">
        <f>_xlfn.XLOOKUP(Tablo2[[#This Row],[CashbackAmount]],$W$31:$W$33,$X$31:$X$33,"",-1)</f>
        <v>Medium</v>
      </c>
    </row>
    <row r="1273" spans="1:22" x14ac:dyDescent="0.3">
      <c r="A1273" s="5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6">
        <v>204.48</v>
      </c>
      <c r="U1273" s="6" t="str">
        <f>_xlfn.XLOOKUP(Tablo2[[#This Row],[Tenure]],$W$23:$W$26,$X$23:$X$26,"",-1)</f>
        <v>13-24 Months</v>
      </c>
      <c r="V1273" s="1" t="str">
        <f>_xlfn.XLOOKUP(Tablo2[[#This Row],[CashbackAmount]],$W$31:$W$33,$X$31:$X$33,"",-1)</f>
        <v>Medium</v>
      </c>
    </row>
    <row r="1274" spans="1:22" x14ac:dyDescent="0.3">
      <c r="A1274" s="5">
        <v>51273</v>
      </c>
      <c r="B1274" s="1">
        <v>0</v>
      </c>
      <c r="C1274" s="1">
        <v>27</v>
      </c>
      <c r="D1274" s="1" t="s">
        <v>62</v>
      </c>
      <c r="E1274" s="1">
        <v>1</v>
      </c>
      <c r="F1274" s="1">
        <v>15</v>
      </c>
      <c r="G1274" s="1" t="s">
        <v>30</v>
      </c>
      <c r="H1274" s="1" t="s">
        <v>2</v>
      </c>
      <c r="I1274" s="1">
        <v>3</v>
      </c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6">
        <v>128.97</v>
      </c>
      <c r="U1274" s="6" t="str">
        <f>_xlfn.XLOOKUP(Tablo2[[#This Row],[Tenure]],$W$23:$W$26,$X$23:$X$26,"",-1)</f>
        <v>24+ Months</v>
      </c>
      <c r="V1274" s="1" t="str">
        <f>_xlfn.XLOOKUP(Tablo2[[#This Row],[CashbackAmount]],$W$31:$W$33,$X$31:$X$33,"",-1)</f>
        <v>Low</v>
      </c>
    </row>
    <row r="1275" spans="1:22" x14ac:dyDescent="0.3">
      <c r="A1275" s="5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6">
        <v>159.68</v>
      </c>
      <c r="U1275" s="6" t="str">
        <f>_xlfn.XLOOKUP(Tablo2[[#This Row],[Tenure]],$W$23:$W$26,$X$23:$X$26,"",-1)</f>
        <v>0-6 Months</v>
      </c>
      <c r="V1275" s="1" t="str">
        <f>_xlfn.XLOOKUP(Tablo2[[#This Row],[CashbackAmount]],$W$31:$W$33,$X$31:$X$33,"",-1)</f>
        <v>Medium</v>
      </c>
    </row>
    <row r="1276" spans="1:22" x14ac:dyDescent="0.3">
      <c r="A1276" s="5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6">
        <v>175.1</v>
      </c>
      <c r="U1276" s="6" t="str">
        <f>_xlfn.XLOOKUP(Tablo2[[#This Row],[Tenure]],$W$23:$W$26,$X$23:$X$26,"",-1)</f>
        <v>13-24 Months</v>
      </c>
      <c r="V1276" s="1" t="str">
        <f>_xlfn.XLOOKUP(Tablo2[[#This Row],[CashbackAmount]],$W$31:$W$33,$X$31:$X$33,"",-1)</f>
        <v>Medium</v>
      </c>
    </row>
    <row r="1277" spans="1:22" x14ac:dyDescent="0.3">
      <c r="A1277" s="5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>
        <v>3</v>
      </c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6">
        <v>129.91</v>
      </c>
      <c r="U1277" s="6" t="str">
        <f>_xlfn.XLOOKUP(Tablo2[[#This Row],[Tenure]],$W$23:$W$26,$X$23:$X$26,"",-1)</f>
        <v>7-12 Months</v>
      </c>
      <c r="V1277" s="1" t="str">
        <f>_xlfn.XLOOKUP(Tablo2[[#This Row],[CashbackAmount]],$W$31:$W$33,$X$31:$X$33,"",-1)</f>
        <v>Low</v>
      </c>
    </row>
    <row r="1278" spans="1:22" x14ac:dyDescent="0.3">
      <c r="A1278" s="5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>
        <v>15</v>
      </c>
      <c r="Q1278" s="1">
        <v>1</v>
      </c>
      <c r="R1278" s="1">
        <v>1</v>
      </c>
      <c r="S1278" s="1">
        <v>4</v>
      </c>
      <c r="T1278" s="6">
        <v>296.36</v>
      </c>
      <c r="U1278" s="6" t="str">
        <f>_xlfn.XLOOKUP(Tablo2[[#This Row],[Tenure]],$W$23:$W$26,$X$23:$X$26,"",-1)</f>
        <v>24+ Months</v>
      </c>
      <c r="V1278" s="1" t="str">
        <f>_xlfn.XLOOKUP(Tablo2[[#This Row],[CashbackAmount]],$W$31:$W$33,$X$31:$X$33,"",-1)</f>
        <v>High</v>
      </c>
    </row>
    <row r="1279" spans="1:22" x14ac:dyDescent="0.3">
      <c r="A1279" s="5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6">
        <v>111.28999999999999</v>
      </c>
      <c r="U1279" s="6" t="str">
        <f>_xlfn.XLOOKUP(Tablo2[[#This Row],[Tenure]],$W$23:$W$26,$X$23:$X$26,"",-1)</f>
        <v>0-6 Months</v>
      </c>
      <c r="V1279" s="1" t="str">
        <f>_xlfn.XLOOKUP(Tablo2[[#This Row],[CashbackAmount]],$W$31:$W$33,$X$31:$X$33,"",-1)</f>
        <v>Low</v>
      </c>
    </row>
    <row r="1280" spans="1:22" x14ac:dyDescent="0.3">
      <c r="A1280" s="5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>
        <v>2</v>
      </c>
      <c r="S1280" s="1">
        <v>10</v>
      </c>
      <c r="T1280" s="6">
        <v>233.41000000000003</v>
      </c>
      <c r="U1280" s="6" t="str">
        <f>_xlfn.XLOOKUP(Tablo2[[#This Row],[Tenure]],$W$23:$W$26,$X$23:$X$26,"",-1)</f>
        <v>7-12 Months</v>
      </c>
      <c r="V1280" s="1" t="str">
        <f>_xlfn.XLOOKUP(Tablo2[[#This Row],[CashbackAmount]],$W$31:$W$33,$X$31:$X$33,"",-1)</f>
        <v>Medium</v>
      </c>
    </row>
    <row r="1281" spans="1:22" x14ac:dyDescent="0.3">
      <c r="A1281" s="5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6">
        <v>143.32</v>
      </c>
      <c r="U1281" s="6" t="str">
        <f>_xlfn.XLOOKUP(Tablo2[[#This Row],[Tenure]],$W$23:$W$26,$X$23:$X$26,"",-1)</f>
        <v>13-24 Months</v>
      </c>
      <c r="V1281" s="1" t="str">
        <f>_xlfn.XLOOKUP(Tablo2[[#This Row],[CashbackAmount]],$W$31:$W$33,$X$31:$X$33,"",-1)</f>
        <v>Low</v>
      </c>
    </row>
    <row r="1282" spans="1:22" x14ac:dyDescent="0.3">
      <c r="A1282" s="5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>
        <v>3</v>
      </c>
      <c r="T1282" s="6">
        <v>210.31</v>
      </c>
      <c r="U1282" s="6" t="str">
        <f>_xlfn.XLOOKUP(Tablo2[[#This Row],[Tenure]],$W$23:$W$26,$X$23:$X$26,"",-1)</f>
        <v>0-6 Months</v>
      </c>
      <c r="V1282" s="1" t="str">
        <f>_xlfn.XLOOKUP(Tablo2[[#This Row],[CashbackAmount]],$W$31:$W$33,$X$31:$X$33,"",-1)</f>
        <v>Medium</v>
      </c>
    </row>
    <row r="1283" spans="1:22" x14ac:dyDescent="0.3">
      <c r="A1283" s="5">
        <v>51282</v>
      </c>
      <c r="B1283" s="1">
        <v>0</v>
      </c>
      <c r="C1283" s="1">
        <v>27</v>
      </c>
      <c r="D1283" s="1" t="s">
        <v>62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6">
        <v>144.4</v>
      </c>
      <c r="U1283" s="6" t="str">
        <f>_xlfn.XLOOKUP(Tablo2[[#This Row],[Tenure]],$W$23:$W$26,$X$23:$X$26,"",-1)</f>
        <v>24+ Months</v>
      </c>
      <c r="V1283" s="1" t="str">
        <f>_xlfn.XLOOKUP(Tablo2[[#This Row],[CashbackAmount]],$W$31:$W$33,$X$31:$X$33,"",-1)</f>
        <v>Low</v>
      </c>
    </row>
    <row r="1284" spans="1:22" x14ac:dyDescent="0.3">
      <c r="A1284" s="5">
        <v>51283</v>
      </c>
      <c r="B1284" s="1">
        <v>0</v>
      </c>
      <c r="C1284" s="1">
        <v>0</v>
      </c>
      <c r="D1284" s="1" t="s">
        <v>62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6">
        <v>146.16999999999999</v>
      </c>
      <c r="U1284" s="6" t="str">
        <f>_xlfn.XLOOKUP(Tablo2[[#This Row],[Tenure]],$W$23:$W$26,$X$23:$X$26,"",-1)</f>
        <v>0-6 Months</v>
      </c>
      <c r="V1284" s="1" t="str">
        <f>_xlfn.XLOOKUP(Tablo2[[#This Row],[CashbackAmount]],$W$31:$W$33,$X$31:$X$33,"",-1)</f>
        <v>Low</v>
      </c>
    </row>
    <row r="1285" spans="1:22" x14ac:dyDescent="0.3">
      <c r="A1285" s="5">
        <v>51284</v>
      </c>
      <c r="B1285" s="1">
        <v>0</v>
      </c>
      <c r="C1285" s="1">
        <v>0</v>
      </c>
      <c r="D1285" s="1" t="s">
        <v>62</v>
      </c>
      <c r="E1285" s="1">
        <v>1</v>
      </c>
      <c r="F1285" s="1">
        <v>14</v>
      </c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6">
        <v>126.47</v>
      </c>
      <c r="U1285" s="6" t="str">
        <f>_xlfn.XLOOKUP(Tablo2[[#This Row],[Tenure]],$W$23:$W$26,$X$23:$X$26,"",-1)</f>
        <v>0-6 Months</v>
      </c>
      <c r="V1285" s="1" t="str">
        <f>_xlfn.XLOOKUP(Tablo2[[#This Row],[CashbackAmount]],$W$31:$W$33,$X$31:$X$33,"",-1)</f>
        <v>Low</v>
      </c>
    </row>
    <row r="1286" spans="1:22" x14ac:dyDescent="0.3">
      <c r="A1286" s="5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60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6">
        <v>163.22999999999999</v>
      </c>
      <c r="U1286" s="6" t="str">
        <f>_xlfn.XLOOKUP(Tablo2[[#This Row],[Tenure]],$W$23:$W$26,$X$23:$X$26,"",-1)</f>
        <v>13-24 Months</v>
      </c>
      <c r="V1286" s="1" t="str">
        <f>_xlfn.XLOOKUP(Tablo2[[#This Row],[CashbackAmount]],$W$31:$W$33,$X$31:$X$33,"",-1)</f>
        <v>Medium</v>
      </c>
    </row>
    <row r="1287" spans="1:22" x14ac:dyDescent="0.3">
      <c r="A1287" s="5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6">
        <v>156.77000000000001</v>
      </c>
      <c r="U1287" s="6" t="str">
        <f>_xlfn.XLOOKUP(Tablo2[[#This Row],[Tenure]],$W$23:$W$26,$X$23:$X$26,"",-1)</f>
        <v>13-24 Months</v>
      </c>
      <c r="V1287" s="1" t="str">
        <f>_xlfn.XLOOKUP(Tablo2[[#This Row],[CashbackAmount]],$W$31:$W$33,$X$31:$X$33,"",-1)</f>
        <v>Medium</v>
      </c>
    </row>
    <row r="1288" spans="1:22" x14ac:dyDescent="0.3">
      <c r="A1288" s="5">
        <v>51287</v>
      </c>
      <c r="B1288" s="1">
        <v>0</v>
      </c>
      <c r="C1288" s="1">
        <v>9</v>
      </c>
      <c r="D1288" s="1" t="s">
        <v>62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6">
        <v>121.87</v>
      </c>
      <c r="U1288" s="6" t="str">
        <f>_xlfn.XLOOKUP(Tablo2[[#This Row],[Tenure]],$W$23:$W$26,$X$23:$X$26,"",-1)</f>
        <v>7-12 Months</v>
      </c>
      <c r="V1288" s="1" t="str">
        <f>_xlfn.XLOOKUP(Tablo2[[#This Row],[CashbackAmount]],$W$31:$W$33,$X$31:$X$33,"",-1)</f>
        <v>Low</v>
      </c>
    </row>
    <row r="1289" spans="1:22" x14ac:dyDescent="0.3">
      <c r="A1289" s="5">
        <v>51288</v>
      </c>
      <c r="B1289" s="1">
        <v>0</v>
      </c>
      <c r="C1289" s="1">
        <v>3</v>
      </c>
      <c r="D1289" s="1" t="s">
        <v>62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6">
        <v>137.47999999999999</v>
      </c>
      <c r="U1289" s="6" t="str">
        <f>_xlfn.XLOOKUP(Tablo2[[#This Row],[Tenure]],$W$23:$W$26,$X$23:$X$26,"",-1)</f>
        <v>0-6 Months</v>
      </c>
      <c r="V1289" s="1" t="str">
        <f>_xlfn.XLOOKUP(Tablo2[[#This Row],[CashbackAmount]],$W$31:$W$33,$X$31:$X$33,"",-1)</f>
        <v>Low</v>
      </c>
    </row>
    <row r="1290" spans="1:22" x14ac:dyDescent="0.3">
      <c r="A1290" s="5">
        <v>51289</v>
      </c>
      <c r="B1290" s="1">
        <v>0</v>
      </c>
      <c r="C1290" s="1">
        <v>0</v>
      </c>
      <c r="D1290" s="1" t="s">
        <v>62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6">
        <v>139.77000000000001</v>
      </c>
      <c r="U1290" s="6" t="str">
        <f>_xlfn.XLOOKUP(Tablo2[[#This Row],[Tenure]],$W$23:$W$26,$X$23:$X$26,"",-1)</f>
        <v>0-6 Months</v>
      </c>
      <c r="V1290" s="1" t="str">
        <f>_xlfn.XLOOKUP(Tablo2[[#This Row],[CashbackAmount]],$W$31:$W$33,$X$31:$X$33,"",-1)</f>
        <v>Low</v>
      </c>
    </row>
    <row r="1291" spans="1:22" x14ac:dyDescent="0.3">
      <c r="A1291" s="5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6">
        <v>186.33</v>
      </c>
      <c r="U1291" s="6" t="str">
        <f>_xlfn.XLOOKUP(Tablo2[[#This Row],[Tenure]],$W$23:$W$26,$X$23:$X$26,"",-1)</f>
        <v>13-24 Months</v>
      </c>
      <c r="V1291" s="1" t="str">
        <f>_xlfn.XLOOKUP(Tablo2[[#This Row],[CashbackAmount]],$W$31:$W$33,$X$31:$X$33,"",-1)</f>
        <v>Medium</v>
      </c>
    </row>
    <row r="1292" spans="1:22" x14ac:dyDescent="0.3">
      <c r="A1292" s="5">
        <v>51291</v>
      </c>
      <c r="B1292" s="1">
        <v>0</v>
      </c>
      <c r="C1292" s="1">
        <v>9</v>
      </c>
      <c r="D1292" s="1" t="s">
        <v>11</v>
      </c>
      <c r="E1292" s="1">
        <v>1</v>
      </c>
      <c r="F1292" s="1">
        <v>6</v>
      </c>
      <c r="G1292" s="1" t="s">
        <v>61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6">
        <v>120.08000000000001</v>
      </c>
      <c r="U1292" s="6" t="str">
        <f>_xlfn.XLOOKUP(Tablo2[[#This Row],[Tenure]],$W$23:$W$26,$X$23:$X$26,"",-1)</f>
        <v>7-12 Months</v>
      </c>
      <c r="V1292" s="1" t="str">
        <f>_xlfn.XLOOKUP(Tablo2[[#This Row],[CashbackAmount]],$W$31:$W$33,$X$31:$X$33,"",-1)</f>
        <v>Low</v>
      </c>
    </row>
    <row r="1293" spans="1:22" x14ac:dyDescent="0.3">
      <c r="A1293" s="5">
        <v>51292</v>
      </c>
      <c r="B1293" s="1">
        <v>0</v>
      </c>
      <c r="C1293" s="1">
        <v>11</v>
      </c>
      <c r="D1293" s="1" t="s">
        <v>62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6">
        <v>144.4</v>
      </c>
      <c r="U1293" s="6" t="str">
        <f>_xlfn.XLOOKUP(Tablo2[[#This Row],[Tenure]],$W$23:$W$26,$X$23:$X$26,"",-1)</f>
        <v>7-12 Months</v>
      </c>
      <c r="V1293" s="1" t="str">
        <f>_xlfn.XLOOKUP(Tablo2[[#This Row],[CashbackAmount]],$W$31:$W$33,$X$31:$X$33,"",-1)</f>
        <v>Low</v>
      </c>
    </row>
    <row r="1294" spans="1:22" x14ac:dyDescent="0.3">
      <c r="A1294" s="5">
        <v>51293</v>
      </c>
      <c r="B1294" s="1">
        <v>0</v>
      </c>
      <c r="C1294" s="1">
        <v>4</v>
      </c>
      <c r="D1294" s="1" t="s">
        <v>62</v>
      </c>
      <c r="E1294" s="1">
        <v>3</v>
      </c>
      <c r="F1294" s="1">
        <v>8</v>
      </c>
      <c r="G1294" s="1" t="s">
        <v>30</v>
      </c>
      <c r="H1294" s="1" t="s">
        <v>4</v>
      </c>
      <c r="I1294" s="1">
        <v>3</v>
      </c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6">
        <v>130.66999999999999</v>
      </c>
      <c r="U1294" s="6" t="str">
        <f>_xlfn.XLOOKUP(Tablo2[[#This Row],[Tenure]],$W$23:$W$26,$X$23:$X$26,"",-1)</f>
        <v>0-6 Months</v>
      </c>
      <c r="V1294" s="1" t="str">
        <f>_xlfn.XLOOKUP(Tablo2[[#This Row],[CashbackAmount]],$W$31:$W$33,$X$31:$X$33,"",-1)</f>
        <v>Low</v>
      </c>
    </row>
    <row r="1295" spans="1:22" x14ac:dyDescent="0.3">
      <c r="A1295" s="5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6">
        <v>153.21</v>
      </c>
      <c r="U1295" s="6" t="str">
        <f>_xlfn.XLOOKUP(Tablo2[[#This Row],[Tenure]],$W$23:$W$26,$X$23:$X$26,"",-1)</f>
        <v>7-12 Months</v>
      </c>
      <c r="V1295" s="1" t="str">
        <f>_xlfn.XLOOKUP(Tablo2[[#This Row],[CashbackAmount]],$W$31:$W$33,$X$31:$X$33,"",-1)</f>
        <v>Medium</v>
      </c>
    </row>
    <row r="1296" spans="1:22" x14ac:dyDescent="0.3">
      <c r="A1296" s="5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6">
        <v>154.1</v>
      </c>
      <c r="U1296" s="6" t="str">
        <f>_xlfn.XLOOKUP(Tablo2[[#This Row],[Tenure]],$W$23:$W$26,$X$23:$X$26,"",-1)</f>
        <v>13-24 Months</v>
      </c>
      <c r="V1296" s="1" t="str">
        <f>_xlfn.XLOOKUP(Tablo2[[#This Row],[CashbackAmount]],$W$31:$W$33,$X$31:$X$33,"",-1)</f>
        <v>Medium</v>
      </c>
    </row>
    <row r="1297" spans="1:22" x14ac:dyDescent="0.3">
      <c r="A1297" s="5">
        <v>51296</v>
      </c>
      <c r="B1297" s="1">
        <v>0</v>
      </c>
      <c r="C1297" s="1">
        <v>14</v>
      </c>
      <c r="D1297" s="1" t="s">
        <v>62</v>
      </c>
      <c r="E1297" s="1">
        <v>1</v>
      </c>
      <c r="F1297" s="1">
        <v>6</v>
      </c>
      <c r="G1297" s="1" t="s">
        <v>30</v>
      </c>
      <c r="H1297" s="1" t="s">
        <v>4</v>
      </c>
      <c r="I1297" s="1">
        <v>3</v>
      </c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6">
        <v>127.82</v>
      </c>
      <c r="U1297" s="6" t="str">
        <f>_xlfn.XLOOKUP(Tablo2[[#This Row],[Tenure]],$W$23:$W$26,$X$23:$X$26,"",-1)</f>
        <v>13-24 Months</v>
      </c>
      <c r="V1297" s="1" t="str">
        <f>_xlfn.XLOOKUP(Tablo2[[#This Row],[CashbackAmount]],$W$31:$W$33,$X$31:$X$33,"",-1)</f>
        <v>Low</v>
      </c>
    </row>
    <row r="1298" spans="1:22" x14ac:dyDescent="0.3">
      <c r="A1298" s="5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>
        <v>3</v>
      </c>
      <c r="T1298" s="6">
        <v>219.57</v>
      </c>
      <c r="U1298" s="6" t="str">
        <f>_xlfn.XLOOKUP(Tablo2[[#This Row],[Tenure]],$W$23:$W$26,$X$23:$X$26,"",-1)</f>
        <v>13-24 Months</v>
      </c>
      <c r="V1298" s="1" t="str">
        <f>_xlfn.XLOOKUP(Tablo2[[#This Row],[CashbackAmount]],$W$31:$W$33,$X$31:$X$33,"",-1)</f>
        <v>Medium</v>
      </c>
    </row>
    <row r="1299" spans="1:22" x14ac:dyDescent="0.3">
      <c r="A1299" s="5">
        <v>51298</v>
      </c>
      <c r="B1299" s="1">
        <v>0</v>
      </c>
      <c r="C1299" s="1">
        <v>8</v>
      </c>
      <c r="D1299" s="1" t="s">
        <v>62</v>
      </c>
      <c r="E1299" s="1">
        <v>1</v>
      </c>
      <c r="F1299" s="1">
        <v>17</v>
      </c>
      <c r="G1299" s="1" t="s">
        <v>61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6">
        <v>126.6</v>
      </c>
      <c r="U1299" s="6" t="str">
        <f>_xlfn.XLOOKUP(Tablo2[[#This Row],[Tenure]],$W$23:$W$26,$X$23:$X$26,"",-1)</f>
        <v>7-12 Months</v>
      </c>
      <c r="V1299" s="1" t="str">
        <f>_xlfn.XLOOKUP(Tablo2[[#This Row],[CashbackAmount]],$W$31:$W$33,$X$31:$X$33,"",-1)</f>
        <v>Low</v>
      </c>
    </row>
    <row r="1300" spans="1:22" x14ac:dyDescent="0.3">
      <c r="A1300" s="5">
        <v>51299</v>
      </c>
      <c r="B1300" s="1">
        <v>0</v>
      </c>
      <c r="C1300" s="1">
        <v>0</v>
      </c>
      <c r="D1300" s="1" t="s">
        <v>62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6">
        <v>133.75</v>
      </c>
      <c r="U1300" s="6" t="str">
        <f>_xlfn.XLOOKUP(Tablo2[[#This Row],[Tenure]],$W$23:$W$26,$X$23:$X$26,"",-1)</f>
        <v>0-6 Months</v>
      </c>
      <c r="V1300" s="1" t="str">
        <f>_xlfn.XLOOKUP(Tablo2[[#This Row],[CashbackAmount]],$W$31:$W$33,$X$31:$X$33,"",-1)</f>
        <v>Low</v>
      </c>
    </row>
    <row r="1301" spans="1:22" x14ac:dyDescent="0.3">
      <c r="A1301" s="5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6">
        <v>150.97999999999999</v>
      </c>
      <c r="U1301" s="6" t="str">
        <f>_xlfn.XLOOKUP(Tablo2[[#This Row],[Tenure]],$W$23:$W$26,$X$23:$X$26,"",-1)</f>
        <v>7-12 Months</v>
      </c>
      <c r="V1301" s="1" t="str">
        <f>_xlfn.XLOOKUP(Tablo2[[#This Row],[CashbackAmount]],$W$31:$W$33,$X$31:$X$33,"",-1)</f>
        <v>Medium</v>
      </c>
    </row>
    <row r="1302" spans="1:22" x14ac:dyDescent="0.3">
      <c r="A1302" s="5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6">
        <v>12</v>
      </c>
      <c r="U1302" s="6" t="str">
        <f>_xlfn.XLOOKUP(Tablo2[[#This Row],[Tenure]],$W$23:$W$26,$X$23:$X$26,"",-1)</f>
        <v>0-6 Months</v>
      </c>
      <c r="V1302" s="1" t="str">
        <f>_xlfn.XLOOKUP(Tablo2[[#This Row],[CashbackAmount]],$W$31:$W$33,$X$31:$X$33,"",-1)</f>
        <v>Low</v>
      </c>
    </row>
    <row r="1303" spans="1:22" x14ac:dyDescent="0.3">
      <c r="A1303" s="5">
        <v>51302</v>
      </c>
      <c r="B1303" s="1">
        <v>0</v>
      </c>
      <c r="C1303" s="1">
        <v>5</v>
      </c>
      <c r="D1303" s="1" t="s">
        <v>62</v>
      </c>
      <c r="E1303" s="1">
        <v>1</v>
      </c>
      <c r="F1303" s="1">
        <v>35</v>
      </c>
      <c r="G1303" s="1" t="s">
        <v>30</v>
      </c>
      <c r="H1303" s="1" t="s">
        <v>2</v>
      </c>
      <c r="I1303" s="1">
        <v>3</v>
      </c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6">
        <v>128.37</v>
      </c>
      <c r="U1303" s="6" t="str">
        <f>_xlfn.XLOOKUP(Tablo2[[#This Row],[Tenure]],$W$23:$W$26,$X$23:$X$26,"",-1)</f>
        <v>0-6 Months</v>
      </c>
      <c r="V1303" s="1" t="str">
        <f>_xlfn.XLOOKUP(Tablo2[[#This Row],[CashbackAmount]],$W$31:$W$33,$X$31:$X$33,"",-1)</f>
        <v>Low</v>
      </c>
    </row>
    <row r="1304" spans="1:22" x14ac:dyDescent="0.3">
      <c r="A1304" s="5">
        <v>51303</v>
      </c>
      <c r="B1304" s="1">
        <v>0</v>
      </c>
      <c r="C1304" s="1">
        <v>13</v>
      </c>
      <c r="D1304" s="1" t="s">
        <v>62</v>
      </c>
      <c r="E1304" s="1">
        <v>1</v>
      </c>
      <c r="F1304" s="1">
        <v>14</v>
      </c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6">
        <v>124.06</v>
      </c>
      <c r="U1304" s="6" t="str">
        <f>_xlfn.XLOOKUP(Tablo2[[#This Row],[Tenure]],$W$23:$W$26,$X$23:$X$26,"",-1)</f>
        <v>13-24 Months</v>
      </c>
      <c r="V1304" s="1" t="str">
        <f>_xlfn.XLOOKUP(Tablo2[[#This Row],[CashbackAmount]],$W$31:$W$33,$X$31:$X$33,"",-1)</f>
        <v>Low</v>
      </c>
    </row>
    <row r="1305" spans="1:22" x14ac:dyDescent="0.3">
      <c r="A1305" s="5">
        <v>51304</v>
      </c>
      <c r="B1305" s="1">
        <v>0</v>
      </c>
      <c r="C1305" s="1">
        <v>9</v>
      </c>
      <c r="D1305" s="1" t="s">
        <v>62</v>
      </c>
      <c r="E1305" s="1">
        <v>3</v>
      </c>
      <c r="F1305" s="1">
        <v>6</v>
      </c>
      <c r="G1305" s="1" t="s">
        <v>61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6">
        <v>122.69</v>
      </c>
      <c r="U1305" s="6" t="str">
        <f>_xlfn.XLOOKUP(Tablo2[[#This Row],[Tenure]],$W$23:$W$26,$X$23:$X$26,"",-1)</f>
        <v>7-12 Months</v>
      </c>
      <c r="V1305" s="1" t="str">
        <f>_xlfn.XLOOKUP(Tablo2[[#This Row],[CashbackAmount]],$W$31:$W$33,$X$31:$X$33,"",-1)</f>
        <v>Low</v>
      </c>
    </row>
    <row r="1306" spans="1:22" x14ac:dyDescent="0.3">
      <c r="A1306" s="5">
        <v>51305</v>
      </c>
      <c r="B1306" s="1">
        <v>0</v>
      </c>
      <c r="C1306" s="1">
        <v>12</v>
      </c>
      <c r="D1306" s="1" t="s">
        <v>62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6">
        <v>141.08000000000001</v>
      </c>
      <c r="U1306" s="6" t="str">
        <f>_xlfn.XLOOKUP(Tablo2[[#This Row],[Tenure]],$W$23:$W$26,$X$23:$X$26,"",-1)</f>
        <v>7-12 Months</v>
      </c>
      <c r="V1306" s="1" t="str">
        <f>_xlfn.XLOOKUP(Tablo2[[#This Row],[CashbackAmount]],$W$31:$W$33,$X$31:$X$33,"",-1)</f>
        <v>Low</v>
      </c>
    </row>
    <row r="1307" spans="1:22" x14ac:dyDescent="0.3">
      <c r="A1307" s="5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>
        <v>2</v>
      </c>
      <c r="S1307" s="1">
        <v>11</v>
      </c>
      <c r="T1307" s="6">
        <v>232.06</v>
      </c>
      <c r="U1307" s="6" t="str">
        <f>_xlfn.XLOOKUP(Tablo2[[#This Row],[Tenure]],$W$23:$W$26,$X$23:$X$26,"",-1)</f>
        <v>7-12 Months</v>
      </c>
      <c r="V1307" s="1" t="str">
        <f>_xlfn.XLOOKUP(Tablo2[[#This Row],[CashbackAmount]],$W$31:$W$33,$X$31:$X$33,"",-1)</f>
        <v>Medium</v>
      </c>
    </row>
    <row r="1308" spans="1:22" x14ac:dyDescent="0.3">
      <c r="A1308" s="5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6">
        <v>204.22</v>
      </c>
      <c r="U1308" s="6" t="str">
        <f>_xlfn.XLOOKUP(Tablo2[[#This Row],[Tenure]],$W$23:$W$26,$X$23:$X$26,"",-1)</f>
        <v>0-6 Months</v>
      </c>
      <c r="V1308" s="1" t="str">
        <f>_xlfn.XLOOKUP(Tablo2[[#This Row],[CashbackAmount]],$W$31:$W$33,$X$31:$X$33,"",-1)</f>
        <v>Medium</v>
      </c>
    </row>
    <row r="1309" spans="1:22" x14ac:dyDescent="0.3">
      <c r="A1309" s="5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>
        <v>2</v>
      </c>
      <c r="S1309" s="1">
        <v>8</v>
      </c>
      <c r="T1309" s="6">
        <v>237.44</v>
      </c>
      <c r="U1309" s="6" t="str">
        <f>_xlfn.XLOOKUP(Tablo2[[#This Row],[Tenure]],$W$23:$W$26,$X$23:$X$26,"",-1)</f>
        <v>7-12 Months</v>
      </c>
      <c r="V1309" s="1" t="str">
        <f>_xlfn.XLOOKUP(Tablo2[[#This Row],[CashbackAmount]],$W$31:$W$33,$X$31:$X$33,"",-1)</f>
        <v>Medium</v>
      </c>
    </row>
    <row r="1310" spans="1:22" x14ac:dyDescent="0.3">
      <c r="A1310" s="5">
        <v>51309</v>
      </c>
      <c r="B1310" s="1">
        <v>0</v>
      </c>
      <c r="C1310" s="1">
        <v>0</v>
      </c>
      <c r="D1310" s="1" t="s">
        <v>62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6">
        <v>149.07</v>
      </c>
      <c r="U1310" s="6" t="str">
        <f>_xlfn.XLOOKUP(Tablo2[[#This Row],[Tenure]],$W$23:$W$26,$X$23:$X$26,"",-1)</f>
        <v>0-6 Months</v>
      </c>
      <c r="V1310" s="1" t="str">
        <f>_xlfn.XLOOKUP(Tablo2[[#This Row],[CashbackAmount]],$W$31:$W$33,$X$31:$X$33,"",-1)</f>
        <v>Low</v>
      </c>
    </row>
    <row r="1311" spans="1:22" x14ac:dyDescent="0.3">
      <c r="A1311" s="5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6">
        <v>134.82</v>
      </c>
      <c r="U1311" s="6" t="str">
        <f>_xlfn.XLOOKUP(Tablo2[[#This Row],[Tenure]],$W$23:$W$26,$X$23:$X$26,"",-1)</f>
        <v>24+ Months</v>
      </c>
      <c r="V1311" s="1" t="str">
        <f>_xlfn.XLOOKUP(Tablo2[[#This Row],[CashbackAmount]],$W$31:$W$33,$X$31:$X$33,"",-1)</f>
        <v>Low</v>
      </c>
    </row>
    <row r="1312" spans="1:22" x14ac:dyDescent="0.3">
      <c r="A1312" s="5">
        <v>51311</v>
      </c>
      <c r="B1312" s="1">
        <v>0</v>
      </c>
      <c r="C1312" s="1">
        <v>17</v>
      </c>
      <c r="D1312" s="1" t="s">
        <v>62</v>
      </c>
      <c r="E1312" s="1">
        <v>1</v>
      </c>
      <c r="F1312" s="1">
        <v>14</v>
      </c>
      <c r="G1312" s="1" t="s">
        <v>61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6">
        <v>124.36000000000001</v>
      </c>
      <c r="U1312" s="6" t="str">
        <f>_xlfn.XLOOKUP(Tablo2[[#This Row],[Tenure]],$W$23:$W$26,$X$23:$X$26,"",-1)</f>
        <v>13-24 Months</v>
      </c>
      <c r="V1312" s="1" t="str">
        <f>_xlfn.XLOOKUP(Tablo2[[#This Row],[CashbackAmount]],$W$31:$W$33,$X$31:$X$33,"",-1)</f>
        <v>Low</v>
      </c>
    </row>
    <row r="1313" spans="1:22" x14ac:dyDescent="0.3">
      <c r="A1313" s="5">
        <v>51312</v>
      </c>
      <c r="B1313" s="1">
        <v>0</v>
      </c>
      <c r="C1313" s="1">
        <v>0</v>
      </c>
      <c r="D1313" s="1" t="s">
        <v>62</v>
      </c>
      <c r="E1313" s="1">
        <v>3</v>
      </c>
      <c r="F1313" s="1">
        <v>14</v>
      </c>
      <c r="G1313" s="1" t="s">
        <v>61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6">
        <v>123.80000000000001</v>
      </c>
      <c r="U1313" s="6" t="str">
        <f>_xlfn.XLOOKUP(Tablo2[[#This Row],[Tenure]],$W$23:$W$26,$X$23:$X$26,"",-1)</f>
        <v>0-6 Months</v>
      </c>
      <c r="V1313" s="1" t="str">
        <f>_xlfn.XLOOKUP(Tablo2[[#This Row],[CashbackAmount]],$W$31:$W$33,$X$31:$X$33,"",-1)</f>
        <v>Low</v>
      </c>
    </row>
    <row r="1314" spans="1:22" x14ac:dyDescent="0.3">
      <c r="A1314" s="5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>
        <v>15</v>
      </c>
      <c r="Q1314" s="1">
        <v>0</v>
      </c>
      <c r="R1314" s="1">
        <v>1</v>
      </c>
      <c r="S1314" s="1">
        <v>3</v>
      </c>
      <c r="T1314" s="6">
        <v>294.31</v>
      </c>
      <c r="U1314" s="6" t="str">
        <f>_xlfn.XLOOKUP(Tablo2[[#This Row],[Tenure]],$W$23:$W$26,$X$23:$X$26,"",-1)</f>
        <v>7-12 Months</v>
      </c>
      <c r="V1314" s="1" t="str">
        <f>_xlfn.XLOOKUP(Tablo2[[#This Row],[CashbackAmount]],$W$31:$W$33,$X$31:$X$33,"",-1)</f>
        <v>High</v>
      </c>
    </row>
    <row r="1315" spans="1:22" x14ac:dyDescent="0.3">
      <c r="A1315" s="5">
        <v>51314</v>
      </c>
      <c r="B1315" s="1">
        <v>1</v>
      </c>
      <c r="C1315" s="1">
        <v>9</v>
      </c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6">
        <v>117.9</v>
      </c>
      <c r="U1315" s="6" t="str">
        <f>_xlfn.XLOOKUP(Tablo2[[#This Row],[Tenure]],$W$23:$W$26,$X$23:$X$26,"",-1)</f>
        <v>7-12 Months</v>
      </c>
      <c r="V1315" s="1" t="str">
        <f>_xlfn.XLOOKUP(Tablo2[[#This Row],[CashbackAmount]],$W$31:$W$33,$X$31:$X$33,"",-1)</f>
        <v>Low</v>
      </c>
    </row>
    <row r="1316" spans="1:22" x14ac:dyDescent="0.3">
      <c r="A1316" s="5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6">
        <v>176.44</v>
      </c>
      <c r="U1316" s="6" t="str">
        <f>_xlfn.XLOOKUP(Tablo2[[#This Row],[Tenure]],$W$23:$W$26,$X$23:$X$26,"",-1)</f>
        <v>7-12 Months</v>
      </c>
      <c r="V1316" s="1" t="str">
        <f>_xlfn.XLOOKUP(Tablo2[[#This Row],[CashbackAmount]],$W$31:$W$33,$X$31:$X$33,"",-1)</f>
        <v>Medium</v>
      </c>
    </row>
    <row r="1317" spans="1:22" x14ac:dyDescent="0.3">
      <c r="A1317" s="5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6">
        <v>151.31</v>
      </c>
      <c r="U1317" s="6" t="str">
        <f>_xlfn.XLOOKUP(Tablo2[[#This Row],[Tenure]],$W$23:$W$26,$X$23:$X$26,"",-1)</f>
        <v>7-12 Months</v>
      </c>
      <c r="V1317" s="1" t="str">
        <f>_xlfn.XLOOKUP(Tablo2[[#This Row],[CashbackAmount]],$W$31:$W$33,$X$31:$X$33,"",-1)</f>
        <v>Medium</v>
      </c>
    </row>
    <row r="1318" spans="1:22" x14ac:dyDescent="0.3">
      <c r="A1318" s="5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6">
        <v>163.06</v>
      </c>
      <c r="U1318" s="6" t="str">
        <f>_xlfn.XLOOKUP(Tablo2[[#This Row],[Tenure]],$W$23:$W$26,$X$23:$X$26,"",-1)</f>
        <v>24+ Months</v>
      </c>
      <c r="V1318" s="1" t="str">
        <f>_xlfn.XLOOKUP(Tablo2[[#This Row],[CashbackAmount]],$W$31:$W$33,$X$31:$X$33,"",-1)</f>
        <v>Medium</v>
      </c>
    </row>
    <row r="1319" spans="1:22" x14ac:dyDescent="0.3">
      <c r="A1319" s="5">
        <v>51318</v>
      </c>
      <c r="B1319" s="1">
        <v>1</v>
      </c>
      <c r="C1319" s="1">
        <v>0</v>
      </c>
      <c r="D1319" s="1" t="s">
        <v>62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6">
        <v>147.87</v>
      </c>
      <c r="U1319" s="6" t="str">
        <f>_xlfn.XLOOKUP(Tablo2[[#This Row],[Tenure]],$W$23:$W$26,$X$23:$X$26,"",-1)</f>
        <v>0-6 Months</v>
      </c>
      <c r="V1319" s="1" t="str">
        <f>_xlfn.XLOOKUP(Tablo2[[#This Row],[CashbackAmount]],$W$31:$W$33,$X$31:$X$33,"",-1)</f>
        <v>Low</v>
      </c>
    </row>
    <row r="1320" spans="1:22" x14ac:dyDescent="0.3">
      <c r="A1320" s="5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>
        <v>1</v>
      </c>
      <c r="R1320" s="1">
        <v>4</v>
      </c>
      <c r="S1320" s="1">
        <v>14</v>
      </c>
      <c r="T1320" s="6">
        <v>288.8</v>
      </c>
      <c r="U1320" s="6" t="str">
        <f>_xlfn.XLOOKUP(Tablo2[[#This Row],[Tenure]],$W$23:$W$26,$X$23:$X$26,"",-1)</f>
        <v>13-24 Months</v>
      </c>
      <c r="V1320" s="1" t="str">
        <f>_xlfn.XLOOKUP(Tablo2[[#This Row],[CashbackAmount]],$W$31:$W$33,$X$31:$X$33,"",-1)</f>
        <v>High</v>
      </c>
    </row>
    <row r="1321" spans="1:22" x14ac:dyDescent="0.3">
      <c r="A1321" s="5">
        <v>51320</v>
      </c>
      <c r="B1321" s="1">
        <v>1</v>
      </c>
      <c r="C1321" s="1">
        <v>19</v>
      </c>
      <c r="D1321" s="1" t="s">
        <v>62</v>
      </c>
      <c r="E1321" s="1">
        <v>1</v>
      </c>
      <c r="F1321" s="1">
        <v>14</v>
      </c>
      <c r="G1321" s="1" t="s">
        <v>60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6">
        <v>123.38999999999999</v>
      </c>
      <c r="U1321" s="6" t="str">
        <f>_xlfn.XLOOKUP(Tablo2[[#This Row],[Tenure]],$W$23:$W$26,$X$23:$X$26,"",-1)</f>
        <v>13-24 Months</v>
      </c>
      <c r="V1321" s="1" t="str">
        <f>_xlfn.XLOOKUP(Tablo2[[#This Row],[CashbackAmount]],$W$31:$W$33,$X$31:$X$33,"",-1)</f>
        <v>Low</v>
      </c>
    </row>
    <row r="1322" spans="1:22" x14ac:dyDescent="0.3">
      <c r="A1322" s="5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>
        <v>2</v>
      </c>
      <c r="S1322" s="1">
        <v>10</v>
      </c>
      <c r="T1322" s="6">
        <v>235.7</v>
      </c>
      <c r="U1322" s="6" t="str">
        <f>_xlfn.XLOOKUP(Tablo2[[#This Row],[Tenure]],$W$23:$W$26,$X$23:$X$26,"",-1)</f>
        <v>13-24 Months</v>
      </c>
      <c r="V1322" s="1" t="str">
        <f>_xlfn.XLOOKUP(Tablo2[[#This Row],[CashbackAmount]],$W$31:$W$33,$X$31:$X$33,"",-1)</f>
        <v>Medium</v>
      </c>
    </row>
    <row r="1323" spans="1:22" x14ac:dyDescent="0.3">
      <c r="A1323" s="5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6">
        <v>167.12</v>
      </c>
      <c r="U1323" s="6" t="str">
        <f>_xlfn.XLOOKUP(Tablo2[[#This Row],[Tenure]],$W$23:$W$26,$X$23:$X$26,"",-1)</f>
        <v>7-12 Months</v>
      </c>
      <c r="V1323" s="1" t="str">
        <f>_xlfn.XLOOKUP(Tablo2[[#This Row],[CashbackAmount]],$W$31:$W$33,$X$31:$X$33,"",-1)</f>
        <v>Medium</v>
      </c>
    </row>
    <row r="1324" spans="1:22" x14ac:dyDescent="0.3">
      <c r="A1324" s="5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6">
        <v>154.06</v>
      </c>
      <c r="U1324" s="6" t="str">
        <f>_xlfn.XLOOKUP(Tablo2[[#This Row],[Tenure]],$W$23:$W$26,$X$23:$X$26,"",-1)</f>
        <v>7-12 Months</v>
      </c>
      <c r="V1324" s="1" t="str">
        <f>_xlfn.XLOOKUP(Tablo2[[#This Row],[CashbackAmount]],$W$31:$W$33,$X$31:$X$33,"",-1)</f>
        <v>Medium</v>
      </c>
    </row>
    <row r="1325" spans="1:22" x14ac:dyDescent="0.3">
      <c r="A1325" s="5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6">
        <v>189.38</v>
      </c>
      <c r="U1325" s="6" t="str">
        <f>_xlfn.XLOOKUP(Tablo2[[#This Row],[Tenure]],$W$23:$W$26,$X$23:$X$26,"",-1)</f>
        <v>13-24 Months</v>
      </c>
      <c r="V1325" s="1" t="str">
        <f>_xlfn.XLOOKUP(Tablo2[[#This Row],[CashbackAmount]],$W$31:$W$33,$X$31:$X$33,"",-1)</f>
        <v>Medium</v>
      </c>
    </row>
    <row r="1326" spans="1:22" x14ac:dyDescent="0.3">
      <c r="A1326" s="5">
        <v>51325</v>
      </c>
      <c r="B1326" s="1">
        <v>0</v>
      </c>
      <c r="C1326" s="1">
        <v>5</v>
      </c>
      <c r="D1326" s="1" t="s">
        <v>62</v>
      </c>
      <c r="E1326" s="1">
        <v>1</v>
      </c>
      <c r="F1326" s="1">
        <v>14</v>
      </c>
      <c r="G1326" s="1" t="s">
        <v>60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6">
        <v>124.38999999999999</v>
      </c>
      <c r="U1326" s="6" t="str">
        <f>_xlfn.XLOOKUP(Tablo2[[#This Row],[Tenure]],$W$23:$W$26,$X$23:$X$26,"",-1)</f>
        <v>0-6 Months</v>
      </c>
      <c r="V1326" s="1" t="str">
        <f>_xlfn.XLOOKUP(Tablo2[[#This Row],[CashbackAmount]],$W$31:$W$33,$X$31:$X$33,"",-1)</f>
        <v>Low</v>
      </c>
    </row>
    <row r="1327" spans="1:22" x14ac:dyDescent="0.3">
      <c r="A1327" s="5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6">
        <v>188.37</v>
      </c>
      <c r="U1327" s="6" t="str">
        <f>_xlfn.XLOOKUP(Tablo2[[#This Row],[Tenure]],$W$23:$W$26,$X$23:$X$26,"",-1)</f>
        <v>7-12 Months</v>
      </c>
      <c r="V1327" s="1" t="str">
        <f>_xlfn.XLOOKUP(Tablo2[[#This Row],[CashbackAmount]],$W$31:$W$33,$X$31:$X$33,"",-1)</f>
        <v>Medium</v>
      </c>
    </row>
    <row r="1328" spans="1:22" x14ac:dyDescent="0.3">
      <c r="A1328" s="5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6">
        <v>153.43</v>
      </c>
      <c r="U1328" s="6" t="str">
        <f>_xlfn.XLOOKUP(Tablo2[[#This Row],[Tenure]],$W$23:$W$26,$X$23:$X$26,"",-1)</f>
        <v>7-12 Months</v>
      </c>
      <c r="V1328" s="1" t="str">
        <f>_xlfn.XLOOKUP(Tablo2[[#This Row],[CashbackAmount]],$W$31:$W$33,$X$31:$X$33,"",-1)</f>
        <v>Medium</v>
      </c>
    </row>
    <row r="1329" spans="1:22" x14ac:dyDescent="0.3">
      <c r="A1329" s="5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6">
        <v>167.28</v>
      </c>
      <c r="U1329" s="6" t="str">
        <f>_xlfn.XLOOKUP(Tablo2[[#This Row],[Tenure]],$W$23:$W$26,$X$23:$X$26,"",-1)</f>
        <v>13-24 Months</v>
      </c>
      <c r="V1329" s="1" t="str">
        <f>_xlfn.XLOOKUP(Tablo2[[#This Row],[CashbackAmount]],$W$31:$W$33,$X$31:$X$33,"",-1)</f>
        <v>Medium</v>
      </c>
    </row>
    <row r="1330" spans="1:22" x14ac:dyDescent="0.3">
      <c r="A1330" s="5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6">
        <v>166.52</v>
      </c>
      <c r="U1330" s="6" t="str">
        <f>_xlfn.XLOOKUP(Tablo2[[#This Row],[Tenure]],$W$23:$W$26,$X$23:$X$26,"",-1)</f>
        <v>7-12 Months</v>
      </c>
      <c r="V1330" s="1" t="str">
        <f>_xlfn.XLOOKUP(Tablo2[[#This Row],[CashbackAmount]],$W$31:$W$33,$X$31:$X$33,"",-1)</f>
        <v>Medium</v>
      </c>
    </row>
    <row r="1331" spans="1:22" x14ac:dyDescent="0.3">
      <c r="A1331" s="5">
        <v>51330</v>
      </c>
      <c r="B1331" s="1">
        <v>0</v>
      </c>
      <c r="C1331" s="1">
        <v>18</v>
      </c>
      <c r="D1331" s="1" t="s">
        <v>62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6">
        <v>148.5</v>
      </c>
      <c r="U1331" s="6" t="str">
        <f>_xlfn.XLOOKUP(Tablo2[[#This Row],[Tenure]],$W$23:$W$26,$X$23:$X$26,"",-1)</f>
        <v>13-24 Months</v>
      </c>
      <c r="V1331" s="1" t="str">
        <f>_xlfn.XLOOKUP(Tablo2[[#This Row],[CashbackAmount]],$W$31:$W$33,$X$31:$X$33,"",-1)</f>
        <v>Low</v>
      </c>
    </row>
    <row r="1332" spans="1:22" x14ac:dyDescent="0.3">
      <c r="A1332" s="5">
        <v>51331</v>
      </c>
      <c r="B1332" s="1">
        <v>0</v>
      </c>
      <c r="C1332" s="1">
        <v>13</v>
      </c>
      <c r="D1332" s="1" t="s">
        <v>62</v>
      </c>
      <c r="E1332" s="1">
        <v>1</v>
      </c>
      <c r="F1332" s="1">
        <v>8</v>
      </c>
      <c r="G1332" s="1" t="s">
        <v>30</v>
      </c>
      <c r="H1332" s="1" t="s">
        <v>4</v>
      </c>
      <c r="I1332" s="1">
        <v>3</v>
      </c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6">
        <v>128.09</v>
      </c>
      <c r="U1332" s="6" t="str">
        <f>_xlfn.XLOOKUP(Tablo2[[#This Row],[Tenure]],$W$23:$W$26,$X$23:$X$26,"",-1)</f>
        <v>13-24 Months</v>
      </c>
      <c r="V1332" s="1" t="str">
        <f>_xlfn.XLOOKUP(Tablo2[[#This Row],[CashbackAmount]],$W$31:$W$33,$X$31:$X$33,"",-1)</f>
        <v>Low</v>
      </c>
    </row>
    <row r="1333" spans="1:22" x14ac:dyDescent="0.3">
      <c r="A1333" s="5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6">
        <v>156.88999999999999</v>
      </c>
      <c r="U1333" s="6" t="str">
        <f>_xlfn.XLOOKUP(Tablo2[[#This Row],[Tenure]],$W$23:$W$26,$X$23:$X$26,"",-1)</f>
        <v>7-12 Months</v>
      </c>
      <c r="V1333" s="1" t="str">
        <f>_xlfn.XLOOKUP(Tablo2[[#This Row],[CashbackAmount]],$W$31:$W$33,$X$31:$X$33,"",-1)</f>
        <v>Medium</v>
      </c>
    </row>
    <row r="1334" spans="1:22" x14ac:dyDescent="0.3">
      <c r="A1334" s="5">
        <v>51333</v>
      </c>
      <c r="B1334" s="1">
        <v>0</v>
      </c>
      <c r="C1334" s="1">
        <v>9</v>
      </c>
      <c r="D1334" s="1" t="s">
        <v>21</v>
      </c>
      <c r="E1334" s="1">
        <v>1</v>
      </c>
      <c r="F1334" s="1">
        <v>8</v>
      </c>
      <c r="G1334" s="1" t="s">
        <v>61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6">
        <v>120.00999999999999</v>
      </c>
      <c r="U1334" s="6" t="str">
        <f>_xlfn.XLOOKUP(Tablo2[[#This Row],[Tenure]],$W$23:$W$26,$X$23:$X$26,"",-1)</f>
        <v>7-12 Months</v>
      </c>
      <c r="V1334" s="1" t="str">
        <f>_xlfn.XLOOKUP(Tablo2[[#This Row],[CashbackAmount]],$W$31:$W$33,$X$31:$X$33,"",-1)</f>
        <v>Low</v>
      </c>
    </row>
    <row r="1335" spans="1:22" x14ac:dyDescent="0.3">
      <c r="A1335" s="5">
        <v>51334</v>
      </c>
      <c r="B1335" s="1">
        <v>0</v>
      </c>
      <c r="C1335" s="1">
        <v>8</v>
      </c>
      <c r="D1335" s="1" t="s">
        <v>62</v>
      </c>
      <c r="E1335" s="1">
        <v>1</v>
      </c>
      <c r="F1335" s="1">
        <v>6</v>
      </c>
      <c r="G1335" s="1" t="s">
        <v>30</v>
      </c>
      <c r="H1335" s="1" t="s">
        <v>2</v>
      </c>
      <c r="I1335" s="1">
        <v>3</v>
      </c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6">
        <v>129.77000000000001</v>
      </c>
      <c r="U1335" s="6" t="str">
        <f>_xlfn.XLOOKUP(Tablo2[[#This Row],[Tenure]],$W$23:$W$26,$X$23:$X$26,"",-1)</f>
        <v>7-12 Months</v>
      </c>
      <c r="V1335" s="1" t="str">
        <f>_xlfn.XLOOKUP(Tablo2[[#This Row],[CashbackAmount]],$W$31:$W$33,$X$31:$X$33,"",-1)</f>
        <v>Low</v>
      </c>
    </row>
    <row r="1336" spans="1:22" x14ac:dyDescent="0.3">
      <c r="A1336" s="5">
        <v>51335</v>
      </c>
      <c r="B1336" s="1">
        <v>0</v>
      </c>
      <c r="C1336" s="1">
        <v>2</v>
      </c>
      <c r="D1336" s="1" t="s">
        <v>62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6">
        <v>140.25</v>
      </c>
      <c r="U1336" s="6" t="str">
        <f>_xlfn.XLOOKUP(Tablo2[[#This Row],[Tenure]],$W$23:$W$26,$X$23:$X$26,"",-1)</f>
        <v>0-6 Months</v>
      </c>
      <c r="V1336" s="1" t="str">
        <f>_xlfn.XLOOKUP(Tablo2[[#This Row],[CashbackAmount]],$W$31:$W$33,$X$31:$X$33,"",-1)</f>
        <v>Low</v>
      </c>
    </row>
    <row r="1337" spans="1:22" x14ac:dyDescent="0.3">
      <c r="A1337" s="5">
        <v>51336</v>
      </c>
      <c r="B1337" s="1">
        <v>0</v>
      </c>
      <c r="C1337" s="1">
        <v>2</v>
      </c>
      <c r="D1337" s="1" t="s">
        <v>62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6">
        <v>137.85</v>
      </c>
      <c r="U1337" s="6" t="str">
        <f>_xlfn.XLOOKUP(Tablo2[[#This Row],[Tenure]],$W$23:$W$26,$X$23:$X$26,"",-1)</f>
        <v>0-6 Months</v>
      </c>
      <c r="V1337" s="1" t="str">
        <f>_xlfn.XLOOKUP(Tablo2[[#This Row],[CashbackAmount]],$W$31:$W$33,$X$31:$X$33,"",-1)</f>
        <v>Low</v>
      </c>
    </row>
    <row r="1338" spans="1:22" x14ac:dyDescent="0.3">
      <c r="A1338" s="5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6">
        <v>208.54000000000002</v>
      </c>
      <c r="U1338" s="6" t="str">
        <f>_xlfn.XLOOKUP(Tablo2[[#This Row],[Tenure]],$W$23:$W$26,$X$23:$X$26,"",-1)</f>
        <v>13-24 Months</v>
      </c>
      <c r="V1338" s="1" t="str">
        <f>_xlfn.XLOOKUP(Tablo2[[#This Row],[CashbackAmount]],$W$31:$W$33,$X$31:$X$33,"",-1)</f>
        <v>Medium</v>
      </c>
    </row>
    <row r="1339" spans="1:22" x14ac:dyDescent="0.3">
      <c r="A1339" s="5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>
        <v>3</v>
      </c>
      <c r="T1339" s="6">
        <v>220.31</v>
      </c>
      <c r="U1339" s="6" t="str">
        <f>_xlfn.XLOOKUP(Tablo2[[#This Row],[Tenure]],$W$23:$W$26,$X$23:$X$26,"",-1)</f>
        <v>7-12 Months</v>
      </c>
      <c r="V1339" s="1" t="str">
        <f>_xlfn.XLOOKUP(Tablo2[[#This Row],[CashbackAmount]],$W$31:$W$33,$X$31:$X$33,"",-1)</f>
        <v>Medium</v>
      </c>
    </row>
    <row r="1340" spans="1:22" x14ac:dyDescent="0.3">
      <c r="A1340" s="5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6">
        <v>199.36</v>
      </c>
      <c r="U1340" s="6" t="str">
        <f>_xlfn.XLOOKUP(Tablo2[[#This Row],[Tenure]],$W$23:$W$26,$X$23:$X$26,"",-1)</f>
        <v>0-6 Months</v>
      </c>
      <c r="V1340" s="1" t="str">
        <f>_xlfn.XLOOKUP(Tablo2[[#This Row],[CashbackAmount]],$W$31:$W$33,$X$31:$X$33,"",-1)</f>
        <v>Medium</v>
      </c>
    </row>
    <row r="1341" spans="1:22" x14ac:dyDescent="0.3">
      <c r="A1341" s="5">
        <v>51340</v>
      </c>
      <c r="B1341" s="1">
        <v>0</v>
      </c>
      <c r="C1341" s="1">
        <v>0</v>
      </c>
      <c r="D1341" s="1" t="s">
        <v>62</v>
      </c>
      <c r="E1341" s="1">
        <v>3</v>
      </c>
      <c r="F1341" s="1">
        <v>11</v>
      </c>
      <c r="G1341" s="1" t="s">
        <v>32</v>
      </c>
      <c r="H1341" s="1" t="s">
        <v>2</v>
      </c>
      <c r="I1341" s="1">
        <v>3</v>
      </c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6">
        <v>129.66</v>
      </c>
      <c r="U1341" s="6" t="str">
        <f>_xlfn.XLOOKUP(Tablo2[[#This Row],[Tenure]],$W$23:$W$26,$X$23:$X$26,"",-1)</f>
        <v>0-6 Months</v>
      </c>
      <c r="V1341" s="1" t="str">
        <f>_xlfn.XLOOKUP(Tablo2[[#This Row],[CashbackAmount]],$W$31:$W$33,$X$31:$X$33,"",-1)</f>
        <v>Low</v>
      </c>
    </row>
    <row r="1342" spans="1:22" x14ac:dyDescent="0.3">
      <c r="A1342" s="5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>
        <v>14</v>
      </c>
      <c r="G1342" s="1" t="s">
        <v>61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6">
        <v>125.71000000000001</v>
      </c>
      <c r="U1342" s="6" t="str">
        <f>_xlfn.XLOOKUP(Tablo2[[#This Row],[Tenure]],$W$23:$W$26,$X$23:$X$26,"",-1)</f>
        <v>7-12 Months</v>
      </c>
      <c r="V1342" s="1" t="str">
        <f>_xlfn.XLOOKUP(Tablo2[[#This Row],[CashbackAmount]],$W$31:$W$33,$X$31:$X$33,"",-1)</f>
        <v>Low</v>
      </c>
    </row>
    <row r="1343" spans="1:22" x14ac:dyDescent="0.3">
      <c r="A1343" s="5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6">
        <v>199.91</v>
      </c>
      <c r="U1343" s="6" t="str">
        <f>_xlfn.XLOOKUP(Tablo2[[#This Row],[Tenure]],$W$23:$W$26,$X$23:$X$26,"",-1)</f>
        <v>7-12 Months</v>
      </c>
      <c r="V1343" s="1" t="str">
        <f>_xlfn.XLOOKUP(Tablo2[[#This Row],[CashbackAmount]],$W$31:$W$33,$X$31:$X$33,"",-1)</f>
        <v>Medium</v>
      </c>
    </row>
    <row r="1344" spans="1:22" x14ac:dyDescent="0.3">
      <c r="A1344" s="5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6">
        <v>161.41999999999999</v>
      </c>
      <c r="U1344" s="6" t="str">
        <f>_xlfn.XLOOKUP(Tablo2[[#This Row],[Tenure]],$W$23:$W$26,$X$23:$X$26,"",-1)</f>
        <v>0-6 Months</v>
      </c>
      <c r="V1344" s="1" t="str">
        <f>_xlfn.XLOOKUP(Tablo2[[#This Row],[CashbackAmount]],$W$31:$W$33,$X$31:$X$33,"",-1)</f>
        <v>Medium</v>
      </c>
    </row>
    <row r="1345" spans="1:22" x14ac:dyDescent="0.3">
      <c r="A1345" s="5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6">
        <v>153.9</v>
      </c>
      <c r="U1345" s="6" t="str">
        <f>_xlfn.XLOOKUP(Tablo2[[#This Row],[Tenure]],$W$23:$W$26,$X$23:$X$26,"",-1)</f>
        <v>13-24 Months</v>
      </c>
      <c r="V1345" s="1" t="str">
        <f>_xlfn.XLOOKUP(Tablo2[[#This Row],[CashbackAmount]],$W$31:$W$33,$X$31:$X$33,"",-1)</f>
        <v>Medium</v>
      </c>
    </row>
    <row r="1346" spans="1:22" x14ac:dyDescent="0.3">
      <c r="A1346" s="5">
        <v>51345</v>
      </c>
      <c r="B1346" s="1">
        <v>0</v>
      </c>
      <c r="C1346" s="1">
        <v>7</v>
      </c>
      <c r="D1346" s="1" t="s">
        <v>62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6">
        <v>144.04</v>
      </c>
      <c r="U1346" s="6" t="str">
        <f>_xlfn.XLOOKUP(Tablo2[[#This Row],[Tenure]],$W$23:$W$26,$X$23:$X$26,"",-1)</f>
        <v>7-12 Months</v>
      </c>
      <c r="V1346" s="1" t="str">
        <f>_xlfn.XLOOKUP(Tablo2[[#This Row],[CashbackAmount]],$W$31:$W$33,$X$31:$X$33,"",-1)</f>
        <v>Low</v>
      </c>
    </row>
    <row r="1347" spans="1:22" x14ac:dyDescent="0.3">
      <c r="A1347" s="5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6">
        <v>159.93</v>
      </c>
      <c r="U1347" s="6" t="str">
        <f>_xlfn.XLOOKUP(Tablo2[[#This Row],[Tenure]],$W$23:$W$26,$X$23:$X$26,"",-1)</f>
        <v>0-6 Months</v>
      </c>
      <c r="V1347" s="1" t="str">
        <f>_xlfn.XLOOKUP(Tablo2[[#This Row],[CashbackAmount]],$W$31:$W$33,$X$31:$X$33,"",-1)</f>
        <v>Medium</v>
      </c>
    </row>
    <row r="1348" spans="1:22" x14ac:dyDescent="0.3">
      <c r="A1348" s="5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6">
        <v>151.30000000000001</v>
      </c>
      <c r="U1348" s="6" t="str">
        <f>_xlfn.XLOOKUP(Tablo2[[#This Row],[Tenure]],$W$23:$W$26,$X$23:$X$26,"",-1)</f>
        <v>13-24 Months</v>
      </c>
      <c r="V1348" s="1" t="str">
        <f>_xlfn.XLOOKUP(Tablo2[[#This Row],[CashbackAmount]],$W$31:$W$33,$X$31:$X$33,"",-1)</f>
        <v>Medium</v>
      </c>
    </row>
    <row r="1349" spans="1:22" x14ac:dyDescent="0.3">
      <c r="A1349" s="5">
        <v>51348</v>
      </c>
      <c r="B1349" s="1">
        <v>1</v>
      </c>
      <c r="C1349" s="1">
        <v>9</v>
      </c>
      <c r="D1349" s="1" t="s">
        <v>62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6">
        <v>120.9</v>
      </c>
      <c r="U1349" s="6" t="str">
        <f>_xlfn.XLOOKUP(Tablo2[[#This Row],[Tenure]],$W$23:$W$26,$X$23:$X$26,"",-1)</f>
        <v>7-12 Months</v>
      </c>
      <c r="V1349" s="1" t="str">
        <f>_xlfn.XLOOKUP(Tablo2[[#This Row],[CashbackAmount]],$W$31:$W$33,$X$31:$X$33,"",-1)</f>
        <v>Low</v>
      </c>
    </row>
    <row r="1350" spans="1:22" x14ac:dyDescent="0.3">
      <c r="A1350" s="5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>
        <v>3</v>
      </c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6">
        <v>129.09</v>
      </c>
      <c r="U1350" s="6" t="str">
        <f>_xlfn.XLOOKUP(Tablo2[[#This Row],[Tenure]],$W$23:$W$26,$X$23:$X$26,"",-1)</f>
        <v>0-6 Months</v>
      </c>
      <c r="V1350" s="1" t="str">
        <f>_xlfn.XLOOKUP(Tablo2[[#This Row],[CashbackAmount]],$W$31:$W$33,$X$31:$X$33,"",-1)</f>
        <v>Low</v>
      </c>
    </row>
    <row r="1351" spans="1:22" x14ac:dyDescent="0.3">
      <c r="A1351" s="5">
        <v>51350</v>
      </c>
      <c r="B1351" s="1">
        <v>0</v>
      </c>
      <c r="C1351" s="1">
        <v>0</v>
      </c>
      <c r="D1351" s="1" t="s">
        <v>62</v>
      </c>
      <c r="E1351" s="1">
        <v>1</v>
      </c>
      <c r="F1351" s="1">
        <v>8</v>
      </c>
      <c r="G1351" s="1" t="s">
        <v>61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6">
        <v>134.68</v>
      </c>
      <c r="U1351" s="6" t="str">
        <f>_xlfn.XLOOKUP(Tablo2[[#This Row],[Tenure]],$W$23:$W$26,$X$23:$X$26,"",-1)</f>
        <v>0-6 Months</v>
      </c>
      <c r="V1351" s="1" t="str">
        <f>_xlfn.XLOOKUP(Tablo2[[#This Row],[CashbackAmount]],$W$31:$W$33,$X$31:$X$33,"",-1)</f>
        <v>Low</v>
      </c>
    </row>
    <row r="1352" spans="1:22" x14ac:dyDescent="0.3">
      <c r="A1352" s="5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>
        <v>3</v>
      </c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6">
        <v>130.68</v>
      </c>
      <c r="U1352" s="6" t="str">
        <f>_xlfn.XLOOKUP(Tablo2[[#This Row],[Tenure]],$W$23:$W$26,$X$23:$X$26,"",-1)</f>
        <v>0-6 Months</v>
      </c>
      <c r="V1352" s="1" t="str">
        <f>_xlfn.XLOOKUP(Tablo2[[#This Row],[CashbackAmount]],$W$31:$W$33,$X$31:$X$33,"",-1)</f>
        <v>Low</v>
      </c>
    </row>
    <row r="1353" spans="1:22" x14ac:dyDescent="0.3">
      <c r="A1353" s="5">
        <v>51352</v>
      </c>
      <c r="B1353" s="1">
        <v>0</v>
      </c>
      <c r="C1353" s="1">
        <v>30</v>
      </c>
      <c r="D1353" s="1" t="s">
        <v>62</v>
      </c>
      <c r="E1353" s="1">
        <v>1</v>
      </c>
      <c r="F1353" s="1">
        <v>9</v>
      </c>
      <c r="G1353" s="1" t="s">
        <v>61</v>
      </c>
      <c r="H1353" s="1" t="s">
        <v>2</v>
      </c>
      <c r="I1353" s="1">
        <v>3</v>
      </c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6">
        <v>126.69999999999999</v>
      </c>
      <c r="U1353" s="6" t="str">
        <f>_xlfn.XLOOKUP(Tablo2[[#This Row],[Tenure]],$W$23:$W$26,$X$23:$X$26,"",-1)</f>
        <v>24+ Months</v>
      </c>
      <c r="V1353" s="1" t="str">
        <f>_xlfn.XLOOKUP(Tablo2[[#This Row],[CashbackAmount]],$W$31:$W$33,$X$31:$X$33,"",-1)</f>
        <v>Low</v>
      </c>
    </row>
    <row r="1354" spans="1:22" x14ac:dyDescent="0.3">
      <c r="A1354" s="5">
        <v>51353</v>
      </c>
      <c r="B1354" s="1">
        <v>0</v>
      </c>
      <c r="C1354" s="1">
        <v>3</v>
      </c>
      <c r="D1354" s="1" t="s">
        <v>62</v>
      </c>
      <c r="E1354" s="1">
        <v>1</v>
      </c>
      <c r="F1354" s="1">
        <v>30</v>
      </c>
      <c r="G1354" s="1" t="s">
        <v>30</v>
      </c>
      <c r="H1354" s="1" t="s">
        <v>4</v>
      </c>
      <c r="I1354" s="1">
        <v>3</v>
      </c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6">
        <v>126.93</v>
      </c>
      <c r="U1354" s="6" t="str">
        <f>_xlfn.XLOOKUP(Tablo2[[#This Row],[Tenure]],$W$23:$W$26,$X$23:$X$26,"",-1)</f>
        <v>0-6 Months</v>
      </c>
      <c r="V1354" s="1" t="str">
        <f>_xlfn.XLOOKUP(Tablo2[[#This Row],[CashbackAmount]],$W$31:$W$33,$X$31:$X$33,"",-1)</f>
        <v>Low</v>
      </c>
    </row>
    <row r="1355" spans="1:22" x14ac:dyDescent="0.3">
      <c r="A1355" s="5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6">
        <v>195.26</v>
      </c>
      <c r="U1355" s="6" t="str">
        <f>_xlfn.XLOOKUP(Tablo2[[#This Row],[Tenure]],$W$23:$W$26,$X$23:$X$26,"",-1)</f>
        <v>7-12 Months</v>
      </c>
      <c r="V1355" s="1" t="str">
        <f>_xlfn.XLOOKUP(Tablo2[[#This Row],[CashbackAmount]],$W$31:$W$33,$X$31:$X$33,"",-1)</f>
        <v>Medium</v>
      </c>
    </row>
    <row r="1356" spans="1:22" x14ac:dyDescent="0.3">
      <c r="A1356" s="5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6">
        <v>152.37</v>
      </c>
      <c r="U1356" s="6" t="str">
        <f>_xlfn.XLOOKUP(Tablo2[[#This Row],[Tenure]],$W$23:$W$26,$X$23:$X$26,"",-1)</f>
        <v>7-12 Months</v>
      </c>
      <c r="V1356" s="1" t="str">
        <f>_xlfn.XLOOKUP(Tablo2[[#This Row],[CashbackAmount]],$W$31:$W$33,$X$31:$X$33,"",-1)</f>
        <v>Medium</v>
      </c>
    </row>
    <row r="1357" spans="1:22" x14ac:dyDescent="0.3">
      <c r="A1357" s="5">
        <v>51356</v>
      </c>
      <c r="B1357" s="1">
        <v>0</v>
      </c>
      <c r="C1357" s="1">
        <v>8</v>
      </c>
      <c r="D1357" s="1" t="s">
        <v>62</v>
      </c>
      <c r="E1357" s="1">
        <v>1</v>
      </c>
      <c r="F1357" s="1">
        <v>14</v>
      </c>
      <c r="G1357" s="1" t="s">
        <v>61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6">
        <v>124.25999999999999</v>
      </c>
      <c r="U1357" s="6" t="str">
        <f>_xlfn.XLOOKUP(Tablo2[[#This Row],[Tenure]],$W$23:$W$26,$X$23:$X$26,"",-1)</f>
        <v>7-12 Months</v>
      </c>
      <c r="V1357" s="1" t="str">
        <f>_xlfn.XLOOKUP(Tablo2[[#This Row],[CashbackAmount]],$W$31:$W$33,$X$31:$X$33,"",-1)</f>
        <v>Low</v>
      </c>
    </row>
    <row r="1358" spans="1:22" x14ac:dyDescent="0.3">
      <c r="A1358" s="5">
        <v>51357</v>
      </c>
      <c r="B1358" s="1">
        <v>0</v>
      </c>
      <c r="C1358" s="1">
        <v>2</v>
      </c>
      <c r="D1358" s="1" t="s">
        <v>62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6">
        <v>141.93</v>
      </c>
      <c r="U1358" s="6" t="str">
        <f>_xlfn.XLOOKUP(Tablo2[[#This Row],[Tenure]],$W$23:$W$26,$X$23:$X$26,"",-1)</f>
        <v>0-6 Months</v>
      </c>
      <c r="V1358" s="1" t="str">
        <f>_xlfn.XLOOKUP(Tablo2[[#This Row],[CashbackAmount]],$W$31:$W$33,$X$31:$X$33,"",-1)</f>
        <v>Low</v>
      </c>
    </row>
    <row r="1359" spans="1:22" x14ac:dyDescent="0.3">
      <c r="A1359" s="5">
        <v>51358</v>
      </c>
      <c r="B1359" s="1">
        <v>0</v>
      </c>
      <c r="C1359" s="1">
        <v>4</v>
      </c>
      <c r="D1359" s="1" t="s">
        <v>62</v>
      </c>
      <c r="E1359" s="1">
        <v>1</v>
      </c>
      <c r="F1359" s="1">
        <v>32</v>
      </c>
      <c r="G1359" s="1" t="s">
        <v>30</v>
      </c>
      <c r="H1359" s="1" t="s">
        <v>4</v>
      </c>
      <c r="I1359" s="1">
        <v>3</v>
      </c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6">
        <v>129.11000000000001</v>
      </c>
      <c r="U1359" s="6" t="str">
        <f>_xlfn.XLOOKUP(Tablo2[[#This Row],[Tenure]],$W$23:$W$26,$X$23:$X$26,"",-1)</f>
        <v>0-6 Months</v>
      </c>
      <c r="V1359" s="1" t="str">
        <f>_xlfn.XLOOKUP(Tablo2[[#This Row],[CashbackAmount]],$W$31:$W$33,$X$31:$X$33,"",-1)</f>
        <v>Low</v>
      </c>
    </row>
    <row r="1360" spans="1:22" x14ac:dyDescent="0.3">
      <c r="A1360" s="5">
        <v>51359</v>
      </c>
      <c r="B1360" s="1">
        <v>0</v>
      </c>
      <c r="C1360" s="1">
        <v>7</v>
      </c>
      <c r="D1360" s="1" t="s">
        <v>62</v>
      </c>
      <c r="E1360" s="1">
        <v>1</v>
      </c>
      <c r="F1360" s="1">
        <v>25</v>
      </c>
      <c r="G1360" s="1" t="s">
        <v>61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6">
        <v>126.61000000000001</v>
      </c>
      <c r="U1360" s="6" t="str">
        <f>_xlfn.XLOOKUP(Tablo2[[#This Row],[Tenure]],$W$23:$W$26,$X$23:$X$26,"",-1)</f>
        <v>7-12 Months</v>
      </c>
      <c r="V1360" s="1" t="str">
        <f>_xlfn.XLOOKUP(Tablo2[[#This Row],[CashbackAmount]],$W$31:$W$33,$X$31:$X$33,"",-1)</f>
        <v>Low</v>
      </c>
    </row>
    <row r="1361" spans="1:22" x14ac:dyDescent="0.3">
      <c r="A1361" s="5">
        <v>51360</v>
      </c>
      <c r="B1361" s="1">
        <v>1</v>
      </c>
      <c r="C1361" s="1">
        <v>9</v>
      </c>
      <c r="D1361" s="1" t="s">
        <v>62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6">
        <v>120.28</v>
      </c>
      <c r="U1361" s="6" t="str">
        <f>_xlfn.XLOOKUP(Tablo2[[#This Row],[Tenure]],$W$23:$W$26,$X$23:$X$26,"",-1)</f>
        <v>7-12 Months</v>
      </c>
      <c r="V1361" s="1" t="str">
        <f>_xlfn.XLOOKUP(Tablo2[[#This Row],[CashbackAmount]],$W$31:$W$33,$X$31:$X$33,"",-1)</f>
        <v>Low</v>
      </c>
    </row>
    <row r="1362" spans="1:22" x14ac:dyDescent="0.3">
      <c r="A1362" s="5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6">
        <v>199.8</v>
      </c>
      <c r="U1362" s="6" t="str">
        <f>_xlfn.XLOOKUP(Tablo2[[#This Row],[Tenure]],$W$23:$W$26,$X$23:$X$26,"",-1)</f>
        <v>0-6 Months</v>
      </c>
      <c r="V1362" s="1" t="str">
        <f>_xlfn.XLOOKUP(Tablo2[[#This Row],[CashbackAmount]],$W$31:$W$33,$X$31:$X$33,"",-1)</f>
        <v>Medium</v>
      </c>
    </row>
    <row r="1363" spans="1:22" x14ac:dyDescent="0.3">
      <c r="A1363" s="5">
        <v>51362</v>
      </c>
      <c r="B1363" s="1">
        <v>0</v>
      </c>
      <c r="C1363" s="1">
        <v>5</v>
      </c>
      <c r="D1363" s="1" t="s">
        <v>62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6">
        <v>132.97999999999999</v>
      </c>
      <c r="U1363" s="6" t="str">
        <f>_xlfn.XLOOKUP(Tablo2[[#This Row],[Tenure]],$W$23:$W$26,$X$23:$X$26,"",-1)</f>
        <v>0-6 Months</v>
      </c>
      <c r="V1363" s="1" t="str">
        <f>_xlfn.XLOOKUP(Tablo2[[#This Row],[CashbackAmount]],$W$31:$W$33,$X$31:$X$33,"",-1)</f>
        <v>Low</v>
      </c>
    </row>
    <row r="1364" spans="1:22" x14ac:dyDescent="0.3">
      <c r="A1364" s="5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61</v>
      </c>
      <c r="H1364" s="1" t="s">
        <v>4</v>
      </c>
      <c r="I1364" s="1">
        <v>3</v>
      </c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6">
        <v>129.35</v>
      </c>
      <c r="U1364" s="6" t="str">
        <f>_xlfn.XLOOKUP(Tablo2[[#This Row],[Tenure]],$W$23:$W$26,$X$23:$X$26,"",-1)</f>
        <v>0-6 Months</v>
      </c>
      <c r="V1364" s="1" t="str">
        <f>_xlfn.XLOOKUP(Tablo2[[#This Row],[CashbackAmount]],$W$31:$W$33,$X$31:$X$33,"",-1)</f>
        <v>Low</v>
      </c>
    </row>
    <row r="1365" spans="1:22" x14ac:dyDescent="0.3">
      <c r="A1365" s="5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>
        <v>2</v>
      </c>
      <c r="S1365" s="1">
        <v>7</v>
      </c>
      <c r="T1365" s="6">
        <v>254.26999999999998</v>
      </c>
      <c r="U1365" s="6" t="str">
        <f>_xlfn.XLOOKUP(Tablo2[[#This Row],[Tenure]],$W$23:$W$26,$X$23:$X$26,"",-1)</f>
        <v>24+ Months</v>
      </c>
      <c r="V1365" s="1" t="str">
        <f>_xlfn.XLOOKUP(Tablo2[[#This Row],[CashbackAmount]],$W$31:$W$33,$X$31:$X$33,"",-1)</f>
        <v>High</v>
      </c>
    </row>
    <row r="1366" spans="1:22" x14ac:dyDescent="0.3">
      <c r="A1366" s="5">
        <v>51365</v>
      </c>
      <c r="B1366" s="1">
        <v>0</v>
      </c>
      <c r="C1366" s="1">
        <v>11</v>
      </c>
      <c r="D1366" s="1" t="s">
        <v>62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6">
        <v>139.44</v>
      </c>
      <c r="U1366" s="6" t="str">
        <f>_xlfn.XLOOKUP(Tablo2[[#This Row],[Tenure]],$W$23:$W$26,$X$23:$X$26,"",-1)</f>
        <v>7-12 Months</v>
      </c>
      <c r="V1366" s="1" t="str">
        <f>_xlfn.XLOOKUP(Tablo2[[#This Row],[CashbackAmount]],$W$31:$W$33,$X$31:$X$33,"",-1)</f>
        <v>Low</v>
      </c>
    </row>
    <row r="1367" spans="1:22" x14ac:dyDescent="0.3">
      <c r="A1367" s="5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6">
        <v>140.11000000000001</v>
      </c>
      <c r="U1367" s="6" t="str">
        <f>_xlfn.XLOOKUP(Tablo2[[#This Row],[Tenure]],$W$23:$W$26,$X$23:$X$26,"",-1)</f>
        <v>0-6 Months</v>
      </c>
      <c r="V1367" s="1" t="str">
        <f>_xlfn.XLOOKUP(Tablo2[[#This Row],[CashbackAmount]],$W$31:$W$33,$X$31:$X$33,"",-1)</f>
        <v>Low</v>
      </c>
    </row>
    <row r="1368" spans="1:22" x14ac:dyDescent="0.3">
      <c r="A1368" s="5">
        <v>51367</v>
      </c>
      <c r="B1368" s="1">
        <v>1</v>
      </c>
      <c r="C1368" s="1">
        <v>0</v>
      </c>
      <c r="D1368" s="1" t="s">
        <v>62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6">
        <v>134.07</v>
      </c>
      <c r="U1368" s="6" t="str">
        <f>_xlfn.XLOOKUP(Tablo2[[#This Row],[Tenure]],$W$23:$W$26,$X$23:$X$26,"",-1)</f>
        <v>0-6 Months</v>
      </c>
      <c r="V1368" s="1" t="str">
        <f>_xlfn.XLOOKUP(Tablo2[[#This Row],[CashbackAmount]],$W$31:$W$33,$X$31:$X$33,"",-1)</f>
        <v>Low</v>
      </c>
    </row>
    <row r="1369" spans="1:22" x14ac:dyDescent="0.3">
      <c r="A1369" s="5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>
        <v>3</v>
      </c>
      <c r="T1369" s="6">
        <v>219.94</v>
      </c>
      <c r="U1369" s="6" t="str">
        <f>_xlfn.XLOOKUP(Tablo2[[#This Row],[Tenure]],$W$23:$W$26,$X$23:$X$26,"",-1)</f>
        <v>7-12 Months</v>
      </c>
      <c r="V1369" s="1" t="str">
        <f>_xlfn.XLOOKUP(Tablo2[[#This Row],[CashbackAmount]],$W$31:$W$33,$X$31:$X$33,"",-1)</f>
        <v>Medium</v>
      </c>
    </row>
    <row r="1370" spans="1:22" x14ac:dyDescent="0.3">
      <c r="A1370" s="5">
        <v>51369</v>
      </c>
      <c r="B1370" s="1">
        <v>0</v>
      </c>
      <c r="C1370" s="1">
        <v>9</v>
      </c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6">
        <v>112.32</v>
      </c>
      <c r="U1370" s="6" t="str">
        <f>_xlfn.XLOOKUP(Tablo2[[#This Row],[Tenure]],$W$23:$W$26,$X$23:$X$26,"",-1)</f>
        <v>7-12 Months</v>
      </c>
      <c r="V1370" s="1" t="str">
        <f>_xlfn.XLOOKUP(Tablo2[[#This Row],[CashbackAmount]],$W$31:$W$33,$X$31:$X$33,"",-1)</f>
        <v>Low</v>
      </c>
    </row>
    <row r="1371" spans="1:22" x14ac:dyDescent="0.3">
      <c r="A1371" s="5">
        <v>51370</v>
      </c>
      <c r="B1371" s="1">
        <v>1</v>
      </c>
      <c r="C1371" s="1">
        <v>0</v>
      </c>
      <c r="D1371" s="1" t="s">
        <v>62</v>
      </c>
      <c r="E1371" s="1">
        <v>1</v>
      </c>
      <c r="F1371" s="1">
        <v>12</v>
      </c>
      <c r="G1371" s="1" t="s">
        <v>61</v>
      </c>
      <c r="H1371" s="1" t="s">
        <v>4</v>
      </c>
      <c r="I1371" s="1">
        <v>3</v>
      </c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6">
        <v>129.6</v>
      </c>
      <c r="U1371" s="6" t="str">
        <f>_xlfn.XLOOKUP(Tablo2[[#This Row],[Tenure]],$W$23:$W$26,$X$23:$X$26,"",-1)</f>
        <v>0-6 Months</v>
      </c>
      <c r="V1371" s="1" t="str">
        <f>_xlfn.XLOOKUP(Tablo2[[#This Row],[CashbackAmount]],$W$31:$W$33,$X$31:$X$33,"",-1)</f>
        <v>Low</v>
      </c>
    </row>
    <row r="1372" spans="1:22" x14ac:dyDescent="0.3">
      <c r="A1372" s="5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>
        <v>1</v>
      </c>
      <c r="R1372" s="1">
        <v>4</v>
      </c>
      <c r="S1372" s="1">
        <v>8</v>
      </c>
      <c r="T1372" s="6">
        <v>290.94</v>
      </c>
      <c r="U1372" s="6" t="str">
        <f>_xlfn.XLOOKUP(Tablo2[[#This Row],[Tenure]],$W$23:$W$26,$X$23:$X$26,"",-1)</f>
        <v>24+ Months</v>
      </c>
      <c r="V1372" s="1" t="str">
        <f>_xlfn.XLOOKUP(Tablo2[[#This Row],[CashbackAmount]],$W$31:$W$33,$X$31:$X$33,"",-1)</f>
        <v>High</v>
      </c>
    </row>
    <row r="1373" spans="1:22" x14ac:dyDescent="0.3">
      <c r="A1373" s="5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6">
        <v>139.19</v>
      </c>
      <c r="U1373" s="6" t="str">
        <f>_xlfn.XLOOKUP(Tablo2[[#This Row],[Tenure]],$W$23:$W$26,$X$23:$X$26,"",-1)</f>
        <v>0-6 Months</v>
      </c>
      <c r="V1373" s="1" t="str">
        <f>_xlfn.XLOOKUP(Tablo2[[#This Row],[CashbackAmount]],$W$31:$W$33,$X$31:$X$33,"",-1)</f>
        <v>Low</v>
      </c>
    </row>
    <row r="1374" spans="1:22" x14ac:dyDescent="0.3">
      <c r="A1374" s="5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6">
        <v>168.25</v>
      </c>
      <c r="U1374" s="6" t="str">
        <f>_xlfn.XLOOKUP(Tablo2[[#This Row],[Tenure]],$W$23:$W$26,$X$23:$X$26,"",-1)</f>
        <v>13-24 Months</v>
      </c>
      <c r="V1374" s="1" t="str">
        <f>_xlfn.XLOOKUP(Tablo2[[#This Row],[CashbackAmount]],$W$31:$W$33,$X$31:$X$33,"",-1)</f>
        <v>Medium</v>
      </c>
    </row>
    <row r="1375" spans="1:22" x14ac:dyDescent="0.3">
      <c r="A1375" s="5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6">
        <v>202.48</v>
      </c>
      <c r="U1375" s="6" t="str">
        <f>_xlfn.XLOOKUP(Tablo2[[#This Row],[Tenure]],$W$23:$W$26,$X$23:$X$26,"",-1)</f>
        <v>13-24 Months</v>
      </c>
      <c r="V1375" s="1" t="str">
        <f>_xlfn.XLOOKUP(Tablo2[[#This Row],[CashbackAmount]],$W$31:$W$33,$X$31:$X$33,"",-1)</f>
        <v>Medium</v>
      </c>
    </row>
    <row r="1376" spans="1:22" x14ac:dyDescent="0.3">
      <c r="A1376" s="5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>
        <v>1</v>
      </c>
      <c r="R1376" s="1">
        <v>2</v>
      </c>
      <c r="S1376" s="1">
        <v>1</v>
      </c>
      <c r="T1376" s="6">
        <v>289.47000000000003</v>
      </c>
      <c r="U1376" s="6" t="str">
        <f>_xlfn.XLOOKUP(Tablo2[[#This Row],[Tenure]],$W$23:$W$26,$X$23:$X$26,"",-1)</f>
        <v>13-24 Months</v>
      </c>
      <c r="V1376" s="1" t="str">
        <f>_xlfn.XLOOKUP(Tablo2[[#This Row],[CashbackAmount]],$W$31:$W$33,$X$31:$X$33,"",-1)</f>
        <v>High</v>
      </c>
    </row>
    <row r="1377" spans="1:22" x14ac:dyDescent="0.3">
      <c r="A1377" s="5">
        <v>51376</v>
      </c>
      <c r="B1377" s="1">
        <v>0</v>
      </c>
      <c r="C1377" s="1">
        <v>6</v>
      </c>
      <c r="D1377" s="1" t="s">
        <v>62</v>
      </c>
      <c r="E1377" s="1">
        <v>1</v>
      </c>
      <c r="F1377" s="1">
        <v>14</v>
      </c>
      <c r="G1377" s="1" t="s">
        <v>61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6">
        <v>124.96000000000001</v>
      </c>
      <c r="U1377" s="6" t="str">
        <f>_xlfn.XLOOKUP(Tablo2[[#This Row],[Tenure]],$W$23:$W$26,$X$23:$X$26,"",-1)</f>
        <v>0-6 Months</v>
      </c>
      <c r="V1377" s="1" t="str">
        <f>_xlfn.XLOOKUP(Tablo2[[#This Row],[CashbackAmount]],$W$31:$W$33,$X$31:$X$33,"",-1)</f>
        <v>Low</v>
      </c>
    </row>
    <row r="1378" spans="1:22" x14ac:dyDescent="0.3">
      <c r="A1378" s="5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6">
        <v>164.65</v>
      </c>
      <c r="U1378" s="6" t="str">
        <f>_xlfn.XLOOKUP(Tablo2[[#This Row],[Tenure]],$W$23:$W$26,$X$23:$X$26,"",-1)</f>
        <v>13-24 Months</v>
      </c>
      <c r="V1378" s="1" t="str">
        <f>_xlfn.XLOOKUP(Tablo2[[#This Row],[CashbackAmount]],$W$31:$W$33,$X$31:$X$33,"",-1)</f>
        <v>Medium</v>
      </c>
    </row>
    <row r="1379" spans="1:22" x14ac:dyDescent="0.3">
      <c r="A1379" s="5">
        <v>51378</v>
      </c>
      <c r="B1379" s="1">
        <v>0</v>
      </c>
      <c r="C1379" s="1">
        <v>9</v>
      </c>
      <c r="D1379" s="1" t="s">
        <v>62</v>
      </c>
      <c r="E1379" s="1">
        <v>1</v>
      </c>
      <c r="F1379" s="1">
        <v>15</v>
      </c>
      <c r="G1379" s="1" t="s">
        <v>61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6">
        <v>122.06</v>
      </c>
      <c r="U1379" s="6" t="str">
        <f>_xlfn.XLOOKUP(Tablo2[[#This Row],[Tenure]],$W$23:$W$26,$X$23:$X$26,"",-1)</f>
        <v>7-12 Months</v>
      </c>
      <c r="V1379" s="1" t="str">
        <f>_xlfn.XLOOKUP(Tablo2[[#This Row],[CashbackAmount]],$W$31:$W$33,$X$31:$X$33,"",-1)</f>
        <v>Low</v>
      </c>
    </row>
    <row r="1380" spans="1:22" x14ac:dyDescent="0.3">
      <c r="A1380" s="5">
        <v>51379</v>
      </c>
      <c r="B1380" s="1">
        <v>1</v>
      </c>
      <c r="C1380" s="1">
        <v>9</v>
      </c>
      <c r="D1380" s="1" t="s">
        <v>62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6">
        <v>120.86000000000001</v>
      </c>
      <c r="U1380" s="6" t="str">
        <f>_xlfn.XLOOKUP(Tablo2[[#This Row],[Tenure]],$W$23:$W$26,$X$23:$X$26,"",-1)</f>
        <v>7-12 Months</v>
      </c>
      <c r="V1380" s="1" t="str">
        <f>_xlfn.XLOOKUP(Tablo2[[#This Row],[CashbackAmount]],$W$31:$W$33,$X$31:$X$33,"",-1)</f>
        <v>Low</v>
      </c>
    </row>
    <row r="1381" spans="1:22" x14ac:dyDescent="0.3">
      <c r="A1381" s="5">
        <v>51380</v>
      </c>
      <c r="B1381" s="1">
        <v>1</v>
      </c>
      <c r="C1381" s="1">
        <v>9</v>
      </c>
      <c r="D1381" s="1" t="s">
        <v>62</v>
      </c>
      <c r="E1381" s="1">
        <v>1</v>
      </c>
      <c r="F1381" s="1">
        <v>6</v>
      </c>
      <c r="G1381" s="1" t="s">
        <v>61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6">
        <v>122.93</v>
      </c>
      <c r="U1381" s="6" t="str">
        <f>_xlfn.XLOOKUP(Tablo2[[#This Row],[Tenure]],$W$23:$W$26,$X$23:$X$26,"",-1)</f>
        <v>7-12 Months</v>
      </c>
      <c r="V1381" s="1" t="str">
        <f>_xlfn.XLOOKUP(Tablo2[[#This Row],[CashbackAmount]],$W$31:$W$33,$X$31:$X$33,"",-1)</f>
        <v>Low</v>
      </c>
    </row>
    <row r="1382" spans="1:22" x14ac:dyDescent="0.3">
      <c r="A1382" s="5">
        <v>51381</v>
      </c>
      <c r="B1382" s="1">
        <v>0</v>
      </c>
      <c r="C1382" s="1">
        <v>16</v>
      </c>
      <c r="D1382" s="1" t="s">
        <v>62</v>
      </c>
      <c r="E1382" s="1">
        <v>1</v>
      </c>
      <c r="F1382" s="1">
        <v>14</v>
      </c>
      <c r="G1382" s="1" t="s">
        <v>61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6">
        <v>126.44999999999999</v>
      </c>
      <c r="U1382" s="6" t="str">
        <f>_xlfn.XLOOKUP(Tablo2[[#This Row],[Tenure]],$W$23:$W$26,$X$23:$X$26,"",-1)</f>
        <v>13-24 Months</v>
      </c>
      <c r="V1382" s="1" t="str">
        <f>_xlfn.XLOOKUP(Tablo2[[#This Row],[CashbackAmount]],$W$31:$W$33,$X$31:$X$33,"",-1)</f>
        <v>Low</v>
      </c>
    </row>
    <row r="1383" spans="1:22" x14ac:dyDescent="0.3">
      <c r="A1383" s="5">
        <v>51382</v>
      </c>
      <c r="B1383" s="1">
        <v>1</v>
      </c>
      <c r="C1383" s="1">
        <v>13</v>
      </c>
      <c r="D1383" s="1" t="s">
        <v>62</v>
      </c>
      <c r="E1383" s="1">
        <v>3</v>
      </c>
      <c r="F1383" s="1">
        <v>9</v>
      </c>
      <c r="G1383" s="1" t="s">
        <v>29</v>
      </c>
      <c r="H1383" s="1" t="s">
        <v>4</v>
      </c>
      <c r="I1383" s="1">
        <v>3</v>
      </c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6">
        <v>126.83000000000001</v>
      </c>
      <c r="U1383" s="6" t="str">
        <f>_xlfn.XLOOKUP(Tablo2[[#This Row],[Tenure]],$W$23:$W$26,$X$23:$X$26,"",-1)</f>
        <v>13-24 Months</v>
      </c>
      <c r="V1383" s="1" t="str">
        <f>_xlfn.XLOOKUP(Tablo2[[#This Row],[CashbackAmount]],$W$31:$W$33,$X$31:$X$33,"",-1)</f>
        <v>Low</v>
      </c>
    </row>
    <row r="1384" spans="1:22" x14ac:dyDescent="0.3">
      <c r="A1384" s="5">
        <v>51383</v>
      </c>
      <c r="B1384" s="1">
        <v>0</v>
      </c>
      <c r="C1384" s="1">
        <v>9</v>
      </c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6">
        <v>120.13999999999999</v>
      </c>
      <c r="U1384" s="6" t="str">
        <f>_xlfn.XLOOKUP(Tablo2[[#This Row],[Tenure]],$W$23:$W$26,$X$23:$X$26,"",-1)</f>
        <v>7-12 Months</v>
      </c>
      <c r="V1384" s="1" t="str">
        <f>_xlfn.XLOOKUP(Tablo2[[#This Row],[CashbackAmount]],$W$31:$W$33,$X$31:$X$33,"",-1)</f>
        <v>Low</v>
      </c>
    </row>
    <row r="1385" spans="1:22" x14ac:dyDescent="0.3">
      <c r="A1385" s="5">
        <v>51384</v>
      </c>
      <c r="B1385" s="1">
        <v>0</v>
      </c>
      <c r="C1385" s="1">
        <v>9</v>
      </c>
      <c r="D1385" s="1" t="s">
        <v>62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6">
        <v>134.19</v>
      </c>
      <c r="U1385" s="6" t="str">
        <f>_xlfn.XLOOKUP(Tablo2[[#This Row],[Tenure]],$W$23:$W$26,$X$23:$X$26,"",-1)</f>
        <v>7-12 Months</v>
      </c>
      <c r="V1385" s="1" t="str">
        <f>_xlfn.XLOOKUP(Tablo2[[#This Row],[CashbackAmount]],$W$31:$W$33,$X$31:$X$33,"",-1)</f>
        <v>Low</v>
      </c>
    </row>
    <row r="1386" spans="1:22" x14ac:dyDescent="0.3">
      <c r="A1386" s="5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6">
        <v>153.76</v>
      </c>
      <c r="U1386" s="6" t="str">
        <f>_xlfn.XLOOKUP(Tablo2[[#This Row],[Tenure]],$W$23:$W$26,$X$23:$X$26,"",-1)</f>
        <v>0-6 Months</v>
      </c>
      <c r="V1386" s="1" t="str">
        <f>_xlfn.XLOOKUP(Tablo2[[#This Row],[CashbackAmount]],$W$31:$W$33,$X$31:$X$33,"",-1)</f>
        <v>Medium</v>
      </c>
    </row>
    <row r="1387" spans="1:22" x14ac:dyDescent="0.3">
      <c r="A1387" s="5">
        <v>51386</v>
      </c>
      <c r="B1387" s="1">
        <v>0</v>
      </c>
      <c r="C1387" s="1">
        <v>9</v>
      </c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6">
        <v>119.50999999999999</v>
      </c>
      <c r="U1387" s="6" t="str">
        <f>_xlfn.XLOOKUP(Tablo2[[#This Row],[Tenure]],$W$23:$W$26,$X$23:$X$26,"",-1)</f>
        <v>7-12 Months</v>
      </c>
      <c r="V1387" s="1" t="str">
        <f>_xlfn.XLOOKUP(Tablo2[[#This Row],[CashbackAmount]],$W$31:$W$33,$X$31:$X$33,"",-1)</f>
        <v>Low</v>
      </c>
    </row>
    <row r="1388" spans="1:22" x14ac:dyDescent="0.3">
      <c r="A1388" s="5">
        <v>51387</v>
      </c>
      <c r="B1388" s="1">
        <v>0</v>
      </c>
      <c r="C1388" s="1">
        <v>0</v>
      </c>
      <c r="D1388" s="1" t="s">
        <v>62</v>
      </c>
      <c r="E1388" s="1">
        <v>1</v>
      </c>
      <c r="F1388" s="1">
        <v>14</v>
      </c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6">
        <v>123.41</v>
      </c>
      <c r="U1388" s="6" t="str">
        <f>_xlfn.XLOOKUP(Tablo2[[#This Row],[Tenure]],$W$23:$W$26,$X$23:$X$26,"",-1)</f>
        <v>0-6 Months</v>
      </c>
      <c r="V1388" s="1" t="str">
        <f>_xlfn.XLOOKUP(Tablo2[[#This Row],[CashbackAmount]],$W$31:$W$33,$X$31:$X$33,"",-1)</f>
        <v>Low</v>
      </c>
    </row>
    <row r="1389" spans="1:22" x14ac:dyDescent="0.3">
      <c r="A1389" s="5">
        <v>51388</v>
      </c>
      <c r="B1389" s="1">
        <v>1</v>
      </c>
      <c r="C1389" s="1">
        <v>9</v>
      </c>
      <c r="D1389" s="1" t="s">
        <v>62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6">
        <v>122.93</v>
      </c>
      <c r="U1389" s="6" t="str">
        <f>_xlfn.XLOOKUP(Tablo2[[#This Row],[Tenure]],$W$23:$W$26,$X$23:$X$26,"",-1)</f>
        <v>7-12 Months</v>
      </c>
      <c r="V1389" s="1" t="str">
        <f>_xlfn.XLOOKUP(Tablo2[[#This Row],[CashbackAmount]],$W$31:$W$33,$X$31:$X$33,"",-1)</f>
        <v>Low</v>
      </c>
    </row>
    <row r="1390" spans="1:22" x14ac:dyDescent="0.3">
      <c r="A1390" s="5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6">
        <v>187.26</v>
      </c>
      <c r="U1390" s="6" t="str">
        <f>_xlfn.XLOOKUP(Tablo2[[#This Row],[Tenure]],$W$23:$W$26,$X$23:$X$26,"",-1)</f>
        <v>0-6 Months</v>
      </c>
      <c r="V1390" s="1" t="str">
        <f>_xlfn.XLOOKUP(Tablo2[[#This Row],[CashbackAmount]],$W$31:$W$33,$X$31:$X$33,"",-1)</f>
        <v>Medium</v>
      </c>
    </row>
    <row r="1391" spans="1:22" x14ac:dyDescent="0.3">
      <c r="A1391" s="5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6">
        <v>140.11000000000001</v>
      </c>
      <c r="U1391" s="6" t="str">
        <f>_xlfn.XLOOKUP(Tablo2[[#This Row],[Tenure]],$W$23:$W$26,$X$23:$X$26,"",-1)</f>
        <v>0-6 Months</v>
      </c>
      <c r="V1391" s="1" t="str">
        <f>_xlfn.XLOOKUP(Tablo2[[#This Row],[CashbackAmount]],$W$31:$W$33,$X$31:$X$33,"",-1)</f>
        <v>Low</v>
      </c>
    </row>
    <row r="1392" spans="1:22" x14ac:dyDescent="0.3">
      <c r="A1392" s="5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>
        <v>15</v>
      </c>
      <c r="Q1392" s="1">
        <v>1</v>
      </c>
      <c r="R1392" s="1">
        <v>15</v>
      </c>
      <c r="S1392" s="1">
        <v>8</v>
      </c>
      <c r="T1392" s="6">
        <v>295.45</v>
      </c>
      <c r="U1392" s="6" t="str">
        <f>_xlfn.XLOOKUP(Tablo2[[#This Row],[Tenure]],$W$23:$W$26,$X$23:$X$26,"",-1)</f>
        <v>0-6 Months</v>
      </c>
      <c r="V1392" s="1" t="str">
        <f>_xlfn.XLOOKUP(Tablo2[[#This Row],[CashbackAmount]],$W$31:$W$33,$X$31:$X$33,"",-1)</f>
        <v>High</v>
      </c>
    </row>
    <row r="1393" spans="1:22" x14ac:dyDescent="0.3">
      <c r="A1393" s="5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6">
        <v>145.68</v>
      </c>
      <c r="U1393" s="6" t="str">
        <f>_xlfn.XLOOKUP(Tablo2[[#This Row],[Tenure]],$W$23:$W$26,$X$23:$X$26,"",-1)</f>
        <v>7-12 Months</v>
      </c>
      <c r="V1393" s="1" t="str">
        <f>_xlfn.XLOOKUP(Tablo2[[#This Row],[CashbackAmount]],$W$31:$W$33,$X$31:$X$33,"",-1)</f>
        <v>Low</v>
      </c>
    </row>
    <row r="1394" spans="1:22" x14ac:dyDescent="0.3">
      <c r="A1394" s="5">
        <v>51393</v>
      </c>
      <c r="B1394" s="1">
        <v>0</v>
      </c>
      <c r="C1394" s="1">
        <v>10</v>
      </c>
      <c r="D1394" s="1" t="s">
        <v>62</v>
      </c>
      <c r="E1394" s="1">
        <v>1</v>
      </c>
      <c r="F1394" s="1">
        <v>25</v>
      </c>
      <c r="G1394" s="1" t="s">
        <v>30</v>
      </c>
      <c r="H1394" s="1" t="s">
        <v>4</v>
      </c>
      <c r="I1394" s="1">
        <v>3</v>
      </c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6">
        <v>130.22</v>
      </c>
      <c r="U1394" s="6" t="str">
        <f>_xlfn.XLOOKUP(Tablo2[[#This Row],[Tenure]],$W$23:$W$26,$X$23:$X$26,"",-1)</f>
        <v>7-12 Months</v>
      </c>
      <c r="V1394" s="1" t="str">
        <f>_xlfn.XLOOKUP(Tablo2[[#This Row],[CashbackAmount]],$W$31:$W$33,$X$31:$X$33,"",-1)</f>
        <v>Low</v>
      </c>
    </row>
    <row r="1395" spans="1:22" x14ac:dyDescent="0.3">
      <c r="A1395" s="5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6">
        <v>157.72</v>
      </c>
      <c r="U1395" s="6" t="str">
        <f>_xlfn.XLOOKUP(Tablo2[[#This Row],[Tenure]],$W$23:$W$26,$X$23:$X$26,"",-1)</f>
        <v>13-24 Months</v>
      </c>
      <c r="V1395" s="1" t="str">
        <f>_xlfn.XLOOKUP(Tablo2[[#This Row],[CashbackAmount]],$W$31:$W$33,$X$31:$X$33,"",-1)</f>
        <v>Medium</v>
      </c>
    </row>
    <row r="1396" spans="1:22" x14ac:dyDescent="0.3">
      <c r="A1396" s="5">
        <v>51395</v>
      </c>
      <c r="B1396" s="1">
        <v>0</v>
      </c>
      <c r="C1396" s="1">
        <v>9</v>
      </c>
      <c r="D1396" s="1" t="s">
        <v>62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6">
        <v>122.69</v>
      </c>
      <c r="U1396" s="6" t="str">
        <f>_xlfn.XLOOKUP(Tablo2[[#This Row],[Tenure]],$W$23:$W$26,$X$23:$X$26,"",-1)</f>
        <v>7-12 Months</v>
      </c>
      <c r="V1396" s="1" t="str">
        <f>_xlfn.XLOOKUP(Tablo2[[#This Row],[CashbackAmount]],$W$31:$W$33,$X$31:$X$33,"",-1)</f>
        <v>Low</v>
      </c>
    </row>
    <row r="1397" spans="1:22" x14ac:dyDescent="0.3">
      <c r="A1397" s="5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6">
        <v>153.81</v>
      </c>
      <c r="U1397" s="6" t="str">
        <f>_xlfn.XLOOKUP(Tablo2[[#This Row],[Tenure]],$W$23:$W$26,$X$23:$X$26,"",-1)</f>
        <v>7-12 Months</v>
      </c>
      <c r="V1397" s="1" t="str">
        <f>_xlfn.XLOOKUP(Tablo2[[#This Row],[CashbackAmount]],$W$31:$W$33,$X$31:$X$33,"",-1)</f>
        <v>Medium</v>
      </c>
    </row>
    <row r="1398" spans="1:22" x14ac:dyDescent="0.3">
      <c r="A1398" s="5">
        <v>51397</v>
      </c>
      <c r="B1398" s="1">
        <v>1</v>
      </c>
      <c r="C1398" s="1">
        <v>0</v>
      </c>
      <c r="D1398" s="1" t="s">
        <v>62</v>
      </c>
      <c r="E1398" s="1">
        <v>1</v>
      </c>
      <c r="F1398" s="1">
        <v>11</v>
      </c>
      <c r="G1398" s="1" t="s">
        <v>60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6">
        <v>134.41</v>
      </c>
      <c r="U1398" s="6" t="str">
        <f>_xlfn.XLOOKUP(Tablo2[[#This Row],[Tenure]],$W$23:$W$26,$X$23:$X$26,"",-1)</f>
        <v>0-6 Months</v>
      </c>
      <c r="V1398" s="1" t="str">
        <f>_xlfn.XLOOKUP(Tablo2[[#This Row],[CashbackAmount]],$W$31:$W$33,$X$31:$X$33,"",-1)</f>
        <v>Low</v>
      </c>
    </row>
    <row r="1399" spans="1:22" x14ac:dyDescent="0.3">
      <c r="A1399" s="5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6">
        <v>154.54</v>
      </c>
      <c r="U1399" s="6" t="str">
        <f>_xlfn.XLOOKUP(Tablo2[[#This Row],[Tenure]],$W$23:$W$26,$X$23:$X$26,"",-1)</f>
        <v>13-24 Months</v>
      </c>
      <c r="V1399" s="1" t="str">
        <f>_xlfn.XLOOKUP(Tablo2[[#This Row],[CashbackAmount]],$W$31:$W$33,$X$31:$X$33,"",-1)</f>
        <v>Medium</v>
      </c>
    </row>
    <row r="1400" spans="1:22" x14ac:dyDescent="0.3">
      <c r="A1400" s="5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6">
        <v>198.84</v>
      </c>
      <c r="U1400" s="6" t="str">
        <f>_xlfn.XLOOKUP(Tablo2[[#This Row],[Tenure]],$W$23:$W$26,$X$23:$X$26,"",-1)</f>
        <v>7-12 Months</v>
      </c>
      <c r="V1400" s="1" t="str">
        <f>_xlfn.XLOOKUP(Tablo2[[#This Row],[CashbackAmount]],$W$31:$W$33,$X$31:$X$33,"",-1)</f>
        <v>Medium</v>
      </c>
    </row>
    <row r="1401" spans="1:22" x14ac:dyDescent="0.3">
      <c r="A1401" s="5">
        <v>51400</v>
      </c>
      <c r="B1401" s="1">
        <v>0</v>
      </c>
      <c r="C1401" s="1">
        <v>0</v>
      </c>
      <c r="D1401" s="1" t="s">
        <v>62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6">
        <v>141.57</v>
      </c>
      <c r="U1401" s="6" t="str">
        <f>_xlfn.XLOOKUP(Tablo2[[#This Row],[Tenure]],$W$23:$W$26,$X$23:$X$26,"",-1)</f>
        <v>0-6 Months</v>
      </c>
      <c r="V1401" s="1" t="str">
        <f>_xlfn.XLOOKUP(Tablo2[[#This Row],[CashbackAmount]],$W$31:$W$33,$X$31:$X$33,"",-1)</f>
        <v>Low</v>
      </c>
    </row>
    <row r="1402" spans="1:22" x14ac:dyDescent="0.3">
      <c r="A1402" s="5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>
        <v>2</v>
      </c>
      <c r="S1402" s="1">
        <v>12</v>
      </c>
      <c r="T1402" s="6">
        <v>234.57999999999998</v>
      </c>
      <c r="U1402" s="6" t="str">
        <f>_xlfn.XLOOKUP(Tablo2[[#This Row],[Tenure]],$W$23:$W$26,$X$23:$X$26,"",-1)</f>
        <v>0-6 Months</v>
      </c>
      <c r="V1402" s="1" t="str">
        <f>_xlfn.XLOOKUP(Tablo2[[#This Row],[CashbackAmount]],$W$31:$W$33,$X$31:$X$33,"",-1)</f>
        <v>Medium</v>
      </c>
    </row>
    <row r="1403" spans="1:22" x14ac:dyDescent="0.3">
      <c r="A1403" s="5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6">
        <v>190.69</v>
      </c>
      <c r="U1403" s="6" t="str">
        <f>_xlfn.XLOOKUP(Tablo2[[#This Row],[Tenure]],$W$23:$W$26,$X$23:$X$26,"",-1)</f>
        <v>7-12 Months</v>
      </c>
      <c r="V1403" s="1" t="str">
        <f>_xlfn.XLOOKUP(Tablo2[[#This Row],[CashbackAmount]],$W$31:$W$33,$X$31:$X$33,"",-1)</f>
        <v>Medium</v>
      </c>
    </row>
    <row r="1404" spans="1:22" x14ac:dyDescent="0.3">
      <c r="A1404" s="5">
        <v>51403</v>
      </c>
      <c r="B1404" s="1">
        <v>0</v>
      </c>
      <c r="C1404" s="1">
        <v>8</v>
      </c>
      <c r="D1404" s="1" t="s">
        <v>62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6">
        <v>140.13999999999999</v>
      </c>
      <c r="U1404" s="6" t="str">
        <f>_xlfn.XLOOKUP(Tablo2[[#This Row],[Tenure]],$W$23:$W$26,$X$23:$X$26,"",-1)</f>
        <v>7-12 Months</v>
      </c>
      <c r="V1404" s="1" t="str">
        <f>_xlfn.XLOOKUP(Tablo2[[#This Row],[CashbackAmount]],$W$31:$W$33,$X$31:$X$33,"",-1)</f>
        <v>Low</v>
      </c>
    </row>
    <row r="1405" spans="1:22" x14ac:dyDescent="0.3">
      <c r="A1405" s="5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6">
        <v>159.15</v>
      </c>
      <c r="U1405" s="6" t="str">
        <f>_xlfn.XLOOKUP(Tablo2[[#This Row],[Tenure]],$W$23:$W$26,$X$23:$X$26,"",-1)</f>
        <v>0-6 Months</v>
      </c>
      <c r="V1405" s="1" t="str">
        <f>_xlfn.XLOOKUP(Tablo2[[#This Row],[CashbackAmount]],$W$31:$W$33,$X$31:$X$33,"",-1)</f>
        <v>Medium</v>
      </c>
    </row>
    <row r="1406" spans="1:22" x14ac:dyDescent="0.3">
      <c r="A1406" s="5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6">
        <v>159.93</v>
      </c>
      <c r="U1406" s="6" t="str">
        <f>_xlfn.XLOOKUP(Tablo2[[#This Row],[Tenure]],$W$23:$W$26,$X$23:$X$26,"",-1)</f>
        <v>7-12 Months</v>
      </c>
      <c r="V1406" s="1" t="str">
        <f>_xlfn.XLOOKUP(Tablo2[[#This Row],[CashbackAmount]],$W$31:$W$33,$X$31:$X$33,"",-1)</f>
        <v>Medium</v>
      </c>
    </row>
    <row r="1407" spans="1:22" x14ac:dyDescent="0.3">
      <c r="A1407" s="5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6">
        <v>161.62</v>
      </c>
      <c r="U1407" s="6" t="str">
        <f>_xlfn.XLOOKUP(Tablo2[[#This Row],[Tenure]],$W$23:$W$26,$X$23:$X$26,"",-1)</f>
        <v>0-6 Months</v>
      </c>
      <c r="V1407" s="1" t="str">
        <f>_xlfn.XLOOKUP(Tablo2[[#This Row],[CashbackAmount]],$W$31:$W$33,$X$31:$X$33,"",-1)</f>
        <v>Medium</v>
      </c>
    </row>
    <row r="1408" spans="1:22" x14ac:dyDescent="0.3">
      <c r="A1408" s="5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>
        <v>14</v>
      </c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6">
        <v>124.06</v>
      </c>
      <c r="U1408" s="6" t="str">
        <f>_xlfn.XLOOKUP(Tablo2[[#This Row],[Tenure]],$W$23:$W$26,$X$23:$X$26,"",-1)</f>
        <v>7-12 Months</v>
      </c>
      <c r="V1408" s="1" t="str">
        <f>_xlfn.XLOOKUP(Tablo2[[#This Row],[CashbackAmount]],$W$31:$W$33,$X$31:$X$33,"",-1)</f>
        <v>Low</v>
      </c>
    </row>
    <row r="1409" spans="1:22" x14ac:dyDescent="0.3">
      <c r="A1409" s="5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>
        <v>1</v>
      </c>
      <c r="R1409" s="1">
        <v>13</v>
      </c>
      <c r="S1409" s="1">
        <v>8</v>
      </c>
      <c r="T1409" s="6">
        <v>287.39999999999998</v>
      </c>
      <c r="U1409" s="6" t="str">
        <f>_xlfn.XLOOKUP(Tablo2[[#This Row],[Tenure]],$W$23:$W$26,$X$23:$X$26,"",-1)</f>
        <v>13-24 Months</v>
      </c>
      <c r="V1409" s="1" t="str">
        <f>_xlfn.XLOOKUP(Tablo2[[#This Row],[CashbackAmount]],$W$31:$W$33,$X$31:$X$33,"",-1)</f>
        <v>High</v>
      </c>
    </row>
    <row r="1410" spans="1:22" x14ac:dyDescent="0.3">
      <c r="A1410" s="5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6">
        <v>176.37</v>
      </c>
      <c r="U1410" s="6" t="str">
        <f>_xlfn.XLOOKUP(Tablo2[[#This Row],[Tenure]],$W$23:$W$26,$X$23:$X$26,"",-1)</f>
        <v>24+ Months</v>
      </c>
      <c r="V1410" s="1" t="str">
        <f>_xlfn.XLOOKUP(Tablo2[[#This Row],[CashbackAmount]],$W$31:$W$33,$X$31:$X$33,"",-1)</f>
        <v>Medium</v>
      </c>
    </row>
    <row r="1411" spans="1:22" x14ac:dyDescent="0.3">
      <c r="A1411" s="5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6">
        <v>200.96</v>
      </c>
      <c r="U1411" s="6" t="str">
        <f>_xlfn.XLOOKUP(Tablo2[[#This Row],[Tenure]],$W$23:$W$26,$X$23:$X$26,"",-1)</f>
        <v>7-12 Months</v>
      </c>
      <c r="V1411" s="1" t="str">
        <f>_xlfn.XLOOKUP(Tablo2[[#This Row],[CashbackAmount]],$W$31:$W$33,$X$31:$X$33,"",-1)</f>
        <v>Medium</v>
      </c>
    </row>
    <row r="1412" spans="1:22" x14ac:dyDescent="0.3">
      <c r="A1412" s="5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>
        <v>2</v>
      </c>
      <c r="S1412" s="1">
        <v>2</v>
      </c>
      <c r="T1412" s="6">
        <v>247.56</v>
      </c>
      <c r="U1412" s="6" t="str">
        <f>_xlfn.XLOOKUP(Tablo2[[#This Row],[Tenure]],$W$23:$W$26,$X$23:$X$26,"",-1)</f>
        <v>24+ Months</v>
      </c>
      <c r="V1412" s="1" t="str">
        <f>_xlfn.XLOOKUP(Tablo2[[#This Row],[CashbackAmount]],$W$31:$W$33,$X$31:$X$33,"",-1)</f>
        <v>Medium</v>
      </c>
    </row>
    <row r="1413" spans="1:22" x14ac:dyDescent="0.3">
      <c r="A1413" s="5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6">
        <v>164.99</v>
      </c>
      <c r="U1413" s="6" t="str">
        <f>_xlfn.XLOOKUP(Tablo2[[#This Row],[Tenure]],$W$23:$W$26,$X$23:$X$26,"",-1)</f>
        <v>7-12 Months</v>
      </c>
      <c r="V1413" s="1" t="str">
        <f>_xlfn.XLOOKUP(Tablo2[[#This Row],[CashbackAmount]],$W$31:$W$33,$X$31:$X$33,"",-1)</f>
        <v>Medium</v>
      </c>
    </row>
    <row r="1414" spans="1:22" x14ac:dyDescent="0.3">
      <c r="A1414" s="5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6">
        <v>197.24</v>
      </c>
      <c r="U1414" s="6" t="str">
        <f>_xlfn.XLOOKUP(Tablo2[[#This Row],[Tenure]],$W$23:$W$26,$X$23:$X$26,"",-1)</f>
        <v>13-24 Months</v>
      </c>
      <c r="V1414" s="1" t="str">
        <f>_xlfn.XLOOKUP(Tablo2[[#This Row],[CashbackAmount]],$W$31:$W$33,$X$31:$X$33,"",-1)</f>
        <v>Medium</v>
      </c>
    </row>
    <row r="1415" spans="1:22" x14ac:dyDescent="0.3">
      <c r="A1415" s="5">
        <v>51414</v>
      </c>
      <c r="B1415" s="1">
        <v>0</v>
      </c>
      <c r="C1415" s="1">
        <v>9</v>
      </c>
      <c r="D1415" s="1" t="s">
        <v>11</v>
      </c>
      <c r="E1415" s="1">
        <v>1</v>
      </c>
      <c r="F1415" s="1">
        <v>6</v>
      </c>
      <c r="G1415" s="1" t="s">
        <v>61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6">
        <v>121.94</v>
      </c>
      <c r="U1415" s="6" t="str">
        <f>_xlfn.XLOOKUP(Tablo2[[#This Row],[Tenure]],$W$23:$W$26,$X$23:$X$26,"",-1)</f>
        <v>7-12 Months</v>
      </c>
      <c r="V1415" s="1" t="str">
        <f>_xlfn.XLOOKUP(Tablo2[[#This Row],[CashbackAmount]],$W$31:$W$33,$X$31:$X$33,"",-1)</f>
        <v>Low</v>
      </c>
    </row>
    <row r="1416" spans="1:22" x14ac:dyDescent="0.3">
      <c r="A1416" s="5">
        <v>51415</v>
      </c>
      <c r="B1416" s="1">
        <v>1</v>
      </c>
      <c r="C1416" s="1">
        <v>0</v>
      </c>
      <c r="D1416" s="1" t="s">
        <v>62</v>
      </c>
      <c r="E1416" s="1">
        <v>1</v>
      </c>
      <c r="F1416" s="1">
        <v>15</v>
      </c>
      <c r="G1416" s="1" t="s">
        <v>61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6">
        <v>133.88</v>
      </c>
      <c r="U1416" s="6" t="str">
        <f>_xlfn.XLOOKUP(Tablo2[[#This Row],[Tenure]],$W$23:$W$26,$X$23:$X$26,"",-1)</f>
        <v>0-6 Months</v>
      </c>
      <c r="V1416" s="1" t="str">
        <f>_xlfn.XLOOKUP(Tablo2[[#This Row],[CashbackAmount]],$W$31:$W$33,$X$31:$X$33,"",-1)</f>
        <v>Low</v>
      </c>
    </row>
    <row r="1417" spans="1:22" x14ac:dyDescent="0.3">
      <c r="A1417" s="5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6">
        <v>154.72999999999999</v>
      </c>
      <c r="U1417" s="6" t="str">
        <f>_xlfn.XLOOKUP(Tablo2[[#This Row],[Tenure]],$W$23:$W$26,$X$23:$X$26,"",-1)</f>
        <v>24+ Months</v>
      </c>
      <c r="V1417" s="1" t="str">
        <f>_xlfn.XLOOKUP(Tablo2[[#This Row],[CashbackAmount]],$W$31:$W$33,$X$31:$X$33,"",-1)</f>
        <v>Medium</v>
      </c>
    </row>
    <row r="1418" spans="1:22" x14ac:dyDescent="0.3">
      <c r="A1418" s="5">
        <v>51417</v>
      </c>
      <c r="B1418" s="1">
        <v>0</v>
      </c>
      <c r="C1418" s="1">
        <v>2</v>
      </c>
      <c r="D1418" s="1" t="s">
        <v>62</v>
      </c>
      <c r="E1418" s="1">
        <v>1</v>
      </c>
      <c r="F1418" s="1">
        <v>8</v>
      </c>
      <c r="G1418" s="1" t="s">
        <v>30</v>
      </c>
      <c r="H1418" s="1" t="s">
        <v>4</v>
      </c>
      <c r="I1418" s="1">
        <v>3</v>
      </c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6">
        <v>127.03</v>
      </c>
      <c r="U1418" s="6" t="str">
        <f>_xlfn.XLOOKUP(Tablo2[[#This Row],[Tenure]],$W$23:$W$26,$X$23:$X$26,"",-1)</f>
        <v>0-6 Months</v>
      </c>
      <c r="V1418" s="1" t="str">
        <f>_xlfn.XLOOKUP(Tablo2[[#This Row],[CashbackAmount]],$W$31:$W$33,$X$31:$X$33,"",-1)</f>
        <v>Low</v>
      </c>
    </row>
    <row r="1419" spans="1:22" x14ac:dyDescent="0.3">
      <c r="A1419" s="5">
        <v>51418</v>
      </c>
      <c r="B1419" s="1">
        <v>0</v>
      </c>
      <c r="C1419" s="1">
        <v>4</v>
      </c>
      <c r="D1419" s="1" t="s">
        <v>62</v>
      </c>
      <c r="E1419" s="1">
        <v>1</v>
      </c>
      <c r="F1419" s="1">
        <v>14</v>
      </c>
      <c r="G1419" s="1" t="s">
        <v>61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6">
        <v>125.00999999999999</v>
      </c>
      <c r="U1419" s="6" t="str">
        <f>_xlfn.XLOOKUP(Tablo2[[#This Row],[Tenure]],$W$23:$W$26,$X$23:$X$26,"",-1)</f>
        <v>0-6 Months</v>
      </c>
      <c r="V1419" s="1" t="str">
        <f>_xlfn.XLOOKUP(Tablo2[[#This Row],[CashbackAmount]],$W$31:$W$33,$X$31:$X$33,"",-1)</f>
        <v>Low</v>
      </c>
    </row>
    <row r="1420" spans="1:22" x14ac:dyDescent="0.3">
      <c r="A1420" s="5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6">
        <v>162.19999999999999</v>
      </c>
      <c r="U1420" s="6" t="str">
        <f>_xlfn.XLOOKUP(Tablo2[[#This Row],[Tenure]],$W$23:$W$26,$X$23:$X$26,"",-1)</f>
        <v>0-6 Months</v>
      </c>
      <c r="V1420" s="1" t="str">
        <f>_xlfn.XLOOKUP(Tablo2[[#This Row],[CashbackAmount]],$W$31:$W$33,$X$31:$X$33,"",-1)</f>
        <v>Medium</v>
      </c>
    </row>
    <row r="1421" spans="1:22" x14ac:dyDescent="0.3">
      <c r="A1421" s="5">
        <v>51420</v>
      </c>
      <c r="B1421" s="1">
        <v>0</v>
      </c>
      <c r="C1421" s="1">
        <v>9</v>
      </c>
      <c r="D1421" s="1" t="s">
        <v>62</v>
      </c>
      <c r="E1421" s="1">
        <v>1</v>
      </c>
      <c r="F1421" s="1">
        <v>12</v>
      </c>
      <c r="G1421" s="1" t="s">
        <v>30</v>
      </c>
      <c r="H1421" s="1" t="s">
        <v>2</v>
      </c>
      <c r="I1421" s="1">
        <v>3</v>
      </c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6">
        <v>130.38</v>
      </c>
      <c r="U1421" s="6" t="str">
        <f>_xlfn.XLOOKUP(Tablo2[[#This Row],[Tenure]],$W$23:$W$26,$X$23:$X$26,"",-1)</f>
        <v>7-12 Months</v>
      </c>
      <c r="V1421" s="1" t="str">
        <f>_xlfn.XLOOKUP(Tablo2[[#This Row],[CashbackAmount]],$W$31:$W$33,$X$31:$X$33,"",-1)</f>
        <v>Low</v>
      </c>
    </row>
    <row r="1422" spans="1:22" x14ac:dyDescent="0.3">
      <c r="A1422" s="5">
        <v>51421</v>
      </c>
      <c r="B1422" s="1">
        <v>0</v>
      </c>
      <c r="C1422" s="1">
        <v>4</v>
      </c>
      <c r="D1422" s="1" t="s">
        <v>62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6">
        <v>144.24</v>
      </c>
      <c r="U1422" s="6" t="str">
        <f>_xlfn.XLOOKUP(Tablo2[[#This Row],[Tenure]],$W$23:$W$26,$X$23:$X$26,"",-1)</f>
        <v>0-6 Months</v>
      </c>
      <c r="V1422" s="1" t="str">
        <f>_xlfn.XLOOKUP(Tablo2[[#This Row],[CashbackAmount]],$W$31:$W$33,$X$31:$X$33,"",-1)</f>
        <v>Low</v>
      </c>
    </row>
    <row r="1423" spans="1:22" x14ac:dyDescent="0.3">
      <c r="A1423" s="5">
        <v>51422</v>
      </c>
      <c r="B1423" s="1">
        <v>0</v>
      </c>
      <c r="C1423" s="1">
        <v>8</v>
      </c>
      <c r="D1423" s="1" t="s">
        <v>62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6">
        <v>143.12</v>
      </c>
      <c r="U1423" s="6" t="str">
        <f>_xlfn.XLOOKUP(Tablo2[[#This Row],[Tenure]],$W$23:$W$26,$X$23:$X$26,"",-1)</f>
        <v>7-12 Months</v>
      </c>
      <c r="V1423" s="1" t="str">
        <f>_xlfn.XLOOKUP(Tablo2[[#This Row],[CashbackAmount]],$W$31:$W$33,$X$31:$X$33,"",-1)</f>
        <v>Low</v>
      </c>
    </row>
    <row r="1424" spans="1:22" x14ac:dyDescent="0.3">
      <c r="A1424" s="5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>
        <v>2</v>
      </c>
      <c r="S1424" s="1">
        <v>0</v>
      </c>
      <c r="T1424" s="6">
        <v>232.45</v>
      </c>
      <c r="U1424" s="6" t="str">
        <f>_xlfn.XLOOKUP(Tablo2[[#This Row],[Tenure]],$W$23:$W$26,$X$23:$X$26,"",-1)</f>
        <v>13-24 Months</v>
      </c>
      <c r="V1424" s="1" t="str">
        <f>_xlfn.XLOOKUP(Tablo2[[#This Row],[CashbackAmount]],$W$31:$W$33,$X$31:$X$33,"",-1)</f>
        <v>Medium</v>
      </c>
    </row>
    <row r="1425" spans="1:22" x14ac:dyDescent="0.3">
      <c r="A1425" s="5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>
        <v>2</v>
      </c>
      <c r="S1425" s="1">
        <v>2</v>
      </c>
      <c r="T1425" s="6">
        <v>236.64</v>
      </c>
      <c r="U1425" s="6" t="str">
        <f>_xlfn.XLOOKUP(Tablo2[[#This Row],[Tenure]],$W$23:$W$26,$X$23:$X$26,"",-1)</f>
        <v>7-12 Months</v>
      </c>
      <c r="V1425" s="1" t="str">
        <f>_xlfn.XLOOKUP(Tablo2[[#This Row],[CashbackAmount]],$W$31:$W$33,$X$31:$X$33,"",-1)</f>
        <v>Medium</v>
      </c>
    </row>
    <row r="1426" spans="1:22" x14ac:dyDescent="0.3">
      <c r="A1426" s="5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6">
        <v>150.21</v>
      </c>
      <c r="U1426" s="6" t="str">
        <f>_xlfn.XLOOKUP(Tablo2[[#This Row],[Tenure]],$W$23:$W$26,$X$23:$X$26,"",-1)</f>
        <v>13-24 Months</v>
      </c>
      <c r="V1426" s="1" t="str">
        <f>_xlfn.XLOOKUP(Tablo2[[#This Row],[CashbackAmount]],$W$31:$W$33,$X$31:$X$33,"",-1)</f>
        <v>Medium</v>
      </c>
    </row>
    <row r="1427" spans="1:22" x14ac:dyDescent="0.3">
      <c r="A1427" s="5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6">
        <v>151.26</v>
      </c>
      <c r="U1427" s="6" t="str">
        <f>_xlfn.XLOOKUP(Tablo2[[#This Row],[Tenure]],$W$23:$W$26,$X$23:$X$26,"",-1)</f>
        <v>0-6 Months</v>
      </c>
      <c r="V1427" s="1" t="str">
        <f>_xlfn.XLOOKUP(Tablo2[[#This Row],[CashbackAmount]],$W$31:$W$33,$X$31:$X$33,"",-1)</f>
        <v>Medium</v>
      </c>
    </row>
    <row r="1428" spans="1:22" x14ac:dyDescent="0.3">
      <c r="A1428" s="5">
        <v>51427</v>
      </c>
      <c r="B1428" s="1">
        <v>0</v>
      </c>
      <c r="C1428" s="1">
        <v>8</v>
      </c>
      <c r="D1428" s="1" t="s">
        <v>62</v>
      </c>
      <c r="E1428" s="1">
        <v>1</v>
      </c>
      <c r="F1428" s="1">
        <v>6</v>
      </c>
      <c r="G1428" s="1" t="s">
        <v>61</v>
      </c>
      <c r="H1428" s="1" t="s">
        <v>4</v>
      </c>
      <c r="I1428" s="1">
        <v>3</v>
      </c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6">
        <v>128.59</v>
      </c>
      <c r="U1428" s="6" t="str">
        <f>_xlfn.XLOOKUP(Tablo2[[#This Row],[Tenure]],$W$23:$W$26,$X$23:$X$26,"",-1)</f>
        <v>7-12 Months</v>
      </c>
      <c r="V1428" s="1" t="str">
        <f>_xlfn.XLOOKUP(Tablo2[[#This Row],[CashbackAmount]],$W$31:$W$33,$X$31:$X$33,"",-1)</f>
        <v>Low</v>
      </c>
    </row>
    <row r="1429" spans="1:22" x14ac:dyDescent="0.3">
      <c r="A1429" s="5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6">
        <v>202.39</v>
      </c>
      <c r="U1429" s="6" t="str">
        <f>_xlfn.XLOOKUP(Tablo2[[#This Row],[Tenure]],$W$23:$W$26,$X$23:$X$26,"",-1)</f>
        <v>24+ Months</v>
      </c>
      <c r="V1429" s="1" t="str">
        <f>_xlfn.XLOOKUP(Tablo2[[#This Row],[CashbackAmount]],$W$31:$W$33,$X$31:$X$33,"",-1)</f>
        <v>Medium</v>
      </c>
    </row>
    <row r="1430" spans="1:22" x14ac:dyDescent="0.3">
      <c r="A1430" s="5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6">
        <v>153.29</v>
      </c>
      <c r="U1430" s="6" t="str">
        <f>_xlfn.XLOOKUP(Tablo2[[#This Row],[Tenure]],$W$23:$W$26,$X$23:$X$26,"",-1)</f>
        <v>7-12 Months</v>
      </c>
      <c r="V1430" s="1" t="str">
        <f>_xlfn.XLOOKUP(Tablo2[[#This Row],[CashbackAmount]],$W$31:$W$33,$X$31:$X$33,"",-1)</f>
        <v>Medium</v>
      </c>
    </row>
    <row r="1431" spans="1:22" x14ac:dyDescent="0.3">
      <c r="A1431" s="5">
        <v>51430</v>
      </c>
      <c r="B1431" s="1">
        <v>0</v>
      </c>
      <c r="C1431" s="1">
        <v>7</v>
      </c>
      <c r="D1431" s="1" t="s">
        <v>62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6">
        <v>143.25</v>
      </c>
      <c r="U1431" s="6" t="str">
        <f>_xlfn.XLOOKUP(Tablo2[[#This Row],[Tenure]],$W$23:$W$26,$X$23:$X$26,"",-1)</f>
        <v>7-12 Months</v>
      </c>
      <c r="V1431" s="1" t="str">
        <f>_xlfn.XLOOKUP(Tablo2[[#This Row],[CashbackAmount]],$W$31:$W$33,$X$31:$X$33,"",-1)</f>
        <v>Low</v>
      </c>
    </row>
    <row r="1432" spans="1:22" x14ac:dyDescent="0.3">
      <c r="A1432" s="5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6">
        <v>172.6</v>
      </c>
      <c r="U1432" s="6" t="str">
        <f>_xlfn.XLOOKUP(Tablo2[[#This Row],[Tenure]],$W$23:$W$26,$X$23:$X$26,"",-1)</f>
        <v>24+ Months</v>
      </c>
      <c r="V1432" s="1" t="str">
        <f>_xlfn.XLOOKUP(Tablo2[[#This Row],[CashbackAmount]],$W$31:$W$33,$X$31:$X$33,"",-1)</f>
        <v>Medium</v>
      </c>
    </row>
    <row r="1433" spans="1:22" x14ac:dyDescent="0.3">
      <c r="A1433" s="5">
        <v>51432</v>
      </c>
      <c r="B1433" s="1">
        <v>0</v>
      </c>
      <c r="C1433" s="1">
        <v>0</v>
      </c>
      <c r="D1433" s="1" t="s">
        <v>62</v>
      </c>
      <c r="E1433" s="1">
        <v>3</v>
      </c>
      <c r="F1433" s="1">
        <v>14</v>
      </c>
      <c r="G1433" s="1" t="s">
        <v>60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6">
        <v>123.22</v>
      </c>
      <c r="U1433" s="6" t="str">
        <f>_xlfn.XLOOKUP(Tablo2[[#This Row],[Tenure]],$W$23:$W$26,$X$23:$X$26,"",-1)</f>
        <v>0-6 Months</v>
      </c>
      <c r="V1433" s="1" t="str">
        <f>_xlfn.XLOOKUP(Tablo2[[#This Row],[CashbackAmount]],$W$31:$W$33,$X$31:$X$33,"",-1)</f>
        <v>Low</v>
      </c>
    </row>
    <row r="1434" spans="1:22" x14ac:dyDescent="0.3">
      <c r="A1434" s="5">
        <v>51433</v>
      </c>
      <c r="B1434" s="1">
        <v>0</v>
      </c>
      <c r="C1434" s="1">
        <v>9</v>
      </c>
      <c r="D1434" s="1" t="s">
        <v>62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6">
        <v>120.75</v>
      </c>
      <c r="U1434" s="6" t="str">
        <f>_xlfn.XLOOKUP(Tablo2[[#This Row],[Tenure]],$W$23:$W$26,$X$23:$X$26,"",-1)</f>
        <v>7-12 Months</v>
      </c>
      <c r="V1434" s="1" t="str">
        <f>_xlfn.XLOOKUP(Tablo2[[#This Row],[CashbackAmount]],$W$31:$W$33,$X$31:$X$33,"",-1)</f>
        <v>Low</v>
      </c>
    </row>
    <row r="1435" spans="1:22" x14ac:dyDescent="0.3">
      <c r="A1435" s="5">
        <v>51434</v>
      </c>
      <c r="B1435" s="1">
        <v>0</v>
      </c>
      <c r="C1435" s="1">
        <v>3</v>
      </c>
      <c r="D1435" s="1" t="s">
        <v>62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6">
        <v>141.52000000000001</v>
      </c>
      <c r="U1435" s="6" t="str">
        <f>_xlfn.XLOOKUP(Tablo2[[#This Row],[Tenure]],$W$23:$W$26,$X$23:$X$26,"",-1)</f>
        <v>0-6 Months</v>
      </c>
      <c r="V1435" s="1" t="str">
        <f>_xlfn.XLOOKUP(Tablo2[[#This Row],[CashbackAmount]],$W$31:$W$33,$X$31:$X$33,"",-1)</f>
        <v>Low</v>
      </c>
    </row>
    <row r="1436" spans="1:22" x14ac:dyDescent="0.3">
      <c r="A1436" s="5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6">
        <v>196.19</v>
      </c>
      <c r="U1436" s="6" t="str">
        <f>_xlfn.XLOOKUP(Tablo2[[#This Row],[Tenure]],$W$23:$W$26,$X$23:$X$26,"",-1)</f>
        <v>7-12 Months</v>
      </c>
      <c r="V1436" s="1" t="str">
        <f>_xlfn.XLOOKUP(Tablo2[[#This Row],[CashbackAmount]],$W$31:$W$33,$X$31:$X$33,"",-1)</f>
        <v>Medium</v>
      </c>
    </row>
    <row r="1437" spans="1:22" x14ac:dyDescent="0.3">
      <c r="A1437" s="5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>
        <v>2</v>
      </c>
      <c r="S1437" s="1">
        <v>11</v>
      </c>
      <c r="T1437" s="6">
        <v>235.02999999999997</v>
      </c>
      <c r="U1437" s="6" t="str">
        <f>_xlfn.XLOOKUP(Tablo2[[#This Row],[Tenure]],$W$23:$W$26,$X$23:$X$26,"",-1)</f>
        <v>13-24 Months</v>
      </c>
      <c r="V1437" s="1" t="str">
        <f>_xlfn.XLOOKUP(Tablo2[[#This Row],[CashbackAmount]],$W$31:$W$33,$X$31:$X$33,"",-1)</f>
        <v>Medium</v>
      </c>
    </row>
    <row r="1438" spans="1:22" x14ac:dyDescent="0.3">
      <c r="A1438" s="5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6">
        <v>154.41</v>
      </c>
      <c r="U1438" s="6" t="str">
        <f>_xlfn.XLOOKUP(Tablo2[[#This Row],[Tenure]],$W$23:$W$26,$X$23:$X$26,"",-1)</f>
        <v>13-24 Months</v>
      </c>
      <c r="V1438" s="1" t="str">
        <f>_xlfn.XLOOKUP(Tablo2[[#This Row],[CashbackAmount]],$W$31:$W$33,$X$31:$X$33,"",-1)</f>
        <v>Medium</v>
      </c>
    </row>
    <row r="1439" spans="1:22" x14ac:dyDescent="0.3">
      <c r="A1439" s="5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6">
        <v>152.09</v>
      </c>
      <c r="U1439" s="6" t="str">
        <f>_xlfn.XLOOKUP(Tablo2[[#This Row],[Tenure]],$W$23:$W$26,$X$23:$X$26,"",-1)</f>
        <v>0-6 Months</v>
      </c>
      <c r="V1439" s="1" t="str">
        <f>_xlfn.XLOOKUP(Tablo2[[#This Row],[CashbackAmount]],$W$31:$W$33,$X$31:$X$33,"",-1)</f>
        <v>Medium</v>
      </c>
    </row>
    <row r="1440" spans="1:22" x14ac:dyDescent="0.3">
      <c r="A1440" s="5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6">
        <v>206.73000000000002</v>
      </c>
      <c r="U1440" s="6" t="str">
        <f>_xlfn.XLOOKUP(Tablo2[[#This Row],[Tenure]],$W$23:$W$26,$X$23:$X$26,"",-1)</f>
        <v>13-24 Months</v>
      </c>
      <c r="V1440" s="1" t="str">
        <f>_xlfn.XLOOKUP(Tablo2[[#This Row],[CashbackAmount]],$W$31:$W$33,$X$31:$X$33,"",-1)</f>
        <v>Medium</v>
      </c>
    </row>
    <row r="1441" spans="1:22" x14ac:dyDescent="0.3">
      <c r="A1441" s="5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6">
        <v>150.1</v>
      </c>
      <c r="U1441" s="6" t="str">
        <f>_xlfn.XLOOKUP(Tablo2[[#This Row],[Tenure]],$W$23:$W$26,$X$23:$X$26,"",-1)</f>
        <v>0-6 Months</v>
      </c>
      <c r="V1441" s="1" t="str">
        <f>_xlfn.XLOOKUP(Tablo2[[#This Row],[CashbackAmount]],$W$31:$W$33,$X$31:$X$33,"",-1)</f>
        <v>Medium</v>
      </c>
    </row>
    <row r="1442" spans="1:22" x14ac:dyDescent="0.3">
      <c r="A1442" s="5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>
        <v>2</v>
      </c>
      <c r="S1442" s="1">
        <v>3</v>
      </c>
      <c r="T1442" s="6">
        <v>235.49</v>
      </c>
      <c r="U1442" s="6" t="str">
        <f>_xlfn.XLOOKUP(Tablo2[[#This Row],[Tenure]],$W$23:$W$26,$X$23:$X$26,"",-1)</f>
        <v>24+ Months</v>
      </c>
      <c r="V1442" s="1" t="str">
        <f>_xlfn.XLOOKUP(Tablo2[[#This Row],[CashbackAmount]],$W$31:$W$33,$X$31:$X$33,"",-1)</f>
        <v>Medium</v>
      </c>
    </row>
    <row r="1443" spans="1:22" x14ac:dyDescent="0.3">
      <c r="A1443" s="5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6">
        <v>149.99</v>
      </c>
      <c r="U1443" s="6" t="str">
        <f>_xlfn.XLOOKUP(Tablo2[[#This Row],[Tenure]],$W$23:$W$26,$X$23:$X$26,"",-1)</f>
        <v>0-6 Months</v>
      </c>
      <c r="V1443" s="1" t="str">
        <f>_xlfn.XLOOKUP(Tablo2[[#This Row],[CashbackAmount]],$W$31:$W$33,$X$31:$X$33,"",-1)</f>
        <v>Low</v>
      </c>
    </row>
    <row r="1444" spans="1:22" x14ac:dyDescent="0.3">
      <c r="A1444" s="5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6">
        <v>142.21</v>
      </c>
      <c r="U1444" s="6" t="str">
        <f>_xlfn.XLOOKUP(Tablo2[[#This Row],[Tenure]],$W$23:$W$26,$X$23:$X$26,"",-1)</f>
        <v>0-6 Months</v>
      </c>
      <c r="V1444" s="1" t="str">
        <f>_xlfn.XLOOKUP(Tablo2[[#This Row],[CashbackAmount]],$W$31:$W$33,$X$31:$X$33,"",-1)</f>
        <v>Low</v>
      </c>
    </row>
    <row r="1445" spans="1:22" x14ac:dyDescent="0.3">
      <c r="A1445" s="5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>
        <v>2</v>
      </c>
      <c r="S1445" s="1">
        <v>8</v>
      </c>
      <c r="T1445" s="6">
        <v>238.72000000000003</v>
      </c>
      <c r="U1445" s="6" t="str">
        <f>_xlfn.XLOOKUP(Tablo2[[#This Row],[Tenure]],$W$23:$W$26,$X$23:$X$26,"",-1)</f>
        <v>24+ Months</v>
      </c>
      <c r="V1445" s="1" t="str">
        <f>_xlfn.XLOOKUP(Tablo2[[#This Row],[CashbackAmount]],$W$31:$W$33,$X$31:$X$33,"",-1)</f>
        <v>Medium</v>
      </c>
    </row>
    <row r="1446" spans="1:22" x14ac:dyDescent="0.3">
      <c r="A1446" s="5">
        <v>51445</v>
      </c>
      <c r="B1446" s="1">
        <v>0</v>
      </c>
      <c r="C1446" s="1">
        <v>9</v>
      </c>
      <c r="D1446" s="1" t="s">
        <v>11</v>
      </c>
      <c r="E1446" s="1">
        <v>1</v>
      </c>
      <c r="F1446" s="1">
        <v>29</v>
      </c>
      <c r="G1446" s="1" t="s">
        <v>61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6">
        <v>120.41999999999999</v>
      </c>
      <c r="U1446" s="6" t="str">
        <f>_xlfn.XLOOKUP(Tablo2[[#This Row],[Tenure]],$W$23:$W$26,$X$23:$X$26,"",-1)</f>
        <v>7-12 Months</v>
      </c>
      <c r="V1446" s="1" t="str">
        <f>_xlfn.XLOOKUP(Tablo2[[#This Row],[CashbackAmount]],$W$31:$W$33,$X$31:$X$33,"",-1)</f>
        <v>Low</v>
      </c>
    </row>
    <row r="1447" spans="1:22" x14ac:dyDescent="0.3">
      <c r="A1447" s="5">
        <v>51446</v>
      </c>
      <c r="B1447" s="1">
        <v>1</v>
      </c>
      <c r="C1447" s="1">
        <v>9</v>
      </c>
      <c r="D1447" s="1" t="s">
        <v>62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6">
        <v>120.72999999999999</v>
      </c>
      <c r="U1447" s="6" t="str">
        <f>_xlfn.XLOOKUP(Tablo2[[#This Row],[Tenure]],$W$23:$W$26,$X$23:$X$26,"",-1)</f>
        <v>7-12 Months</v>
      </c>
      <c r="V1447" s="1" t="str">
        <f>_xlfn.XLOOKUP(Tablo2[[#This Row],[CashbackAmount]],$W$31:$W$33,$X$31:$X$33,"",-1)</f>
        <v>Low</v>
      </c>
    </row>
    <row r="1448" spans="1:22" x14ac:dyDescent="0.3">
      <c r="A1448" s="5">
        <v>51447</v>
      </c>
      <c r="B1448" s="1">
        <v>0</v>
      </c>
      <c r="C1448" s="1">
        <v>5</v>
      </c>
      <c r="D1448" s="1" t="s">
        <v>62</v>
      </c>
      <c r="E1448" s="1">
        <v>1</v>
      </c>
      <c r="F1448" s="1">
        <v>6</v>
      </c>
      <c r="G1448" s="1" t="s">
        <v>30</v>
      </c>
      <c r="H1448" s="1" t="s">
        <v>4</v>
      </c>
      <c r="I1448" s="1">
        <v>3</v>
      </c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6">
        <v>129.56</v>
      </c>
      <c r="U1448" s="6" t="str">
        <f>_xlfn.XLOOKUP(Tablo2[[#This Row],[Tenure]],$W$23:$W$26,$X$23:$X$26,"",-1)</f>
        <v>0-6 Months</v>
      </c>
      <c r="V1448" s="1" t="str">
        <f>_xlfn.XLOOKUP(Tablo2[[#This Row],[CashbackAmount]],$W$31:$W$33,$X$31:$X$33,"",-1)</f>
        <v>Low</v>
      </c>
    </row>
    <row r="1449" spans="1:22" x14ac:dyDescent="0.3">
      <c r="A1449" s="5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>
        <v>3</v>
      </c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6">
        <v>129.26</v>
      </c>
      <c r="U1449" s="6" t="str">
        <f>_xlfn.XLOOKUP(Tablo2[[#This Row],[Tenure]],$W$23:$W$26,$X$23:$X$26,"",-1)</f>
        <v>0-6 Months</v>
      </c>
      <c r="V1449" s="1" t="str">
        <f>_xlfn.XLOOKUP(Tablo2[[#This Row],[CashbackAmount]],$W$31:$W$33,$X$31:$X$33,"",-1)</f>
        <v>Low</v>
      </c>
    </row>
    <row r="1450" spans="1:22" x14ac:dyDescent="0.3">
      <c r="A1450" s="5">
        <v>51449</v>
      </c>
      <c r="B1450" s="1">
        <v>0</v>
      </c>
      <c r="C1450" s="1">
        <v>7</v>
      </c>
      <c r="D1450" s="1" t="s">
        <v>62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6">
        <v>148.09</v>
      </c>
      <c r="U1450" s="6" t="str">
        <f>_xlfn.XLOOKUP(Tablo2[[#This Row],[Tenure]],$W$23:$W$26,$X$23:$X$26,"",-1)</f>
        <v>7-12 Months</v>
      </c>
      <c r="V1450" s="1" t="str">
        <f>_xlfn.XLOOKUP(Tablo2[[#This Row],[CashbackAmount]],$W$31:$W$33,$X$31:$X$33,"",-1)</f>
        <v>Low</v>
      </c>
    </row>
    <row r="1451" spans="1:22" x14ac:dyDescent="0.3">
      <c r="A1451" s="5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6">
        <v>151.63</v>
      </c>
      <c r="U1451" s="6" t="str">
        <f>_xlfn.XLOOKUP(Tablo2[[#This Row],[Tenure]],$W$23:$W$26,$X$23:$X$26,"",-1)</f>
        <v>7-12 Months</v>
      </c>
      <c r="V1451" s="1" t="str">
        <f>_xlfn.XLOOKUP(Tablo2[[#This Row],[CashbackAmount]],$W$31:$W$33,$X$31:$X$33,"",-1)</f>
        <v>Medium</v>
      </c>
    </row>
    <row r="1452" spans="1:22" x14ac:dyDescent="0.3">
      <c r="A1452" s="5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>
        <v>1</v>
      </c>
      <c r="R1452" s="1">
        <v>2</v>
      </c>
      <c r="S1452" s="1">
        <v>2</v>
      </c>
      <c r="T1452" s="6">
        <v>288.44</v>
      </c>
      <c r="U1452" s="6" t="str">
        <f>_xlfn.XLOOKUP(Tablo2[[#This Row],[Tenure]],$W$23:$W$26,$X$23:$X$26,"",-1)</f>
        <v>24+ Months</v>
      </c>
      <c r="V1452" s="1" t="str">
        <f>_xlfn.XLOOKUP(Tablo2[[#This Row],[CashbackAmount]],$W$31:$W$33,$X$31:$X$33,"",-1)</f>
        <v>High</v>
      </c>
    </row>
    <row r="1453" spans="1:22" x14ac:dyDescent="0.3">
      <c r="A1453" s="5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>
        <v>1</v>
      </c>
      <c r="R1453" s="1">
        <v>1</v>
      </c>
      <c r="S1453" s="1">
        <v>7</v>
      </c>
      <c r="T1453" s="6">
        <v>281.72000000000003</v>
      </c>
      <c r="U1453" s="6" t="str">
        <f>_xlfn.XLOOKUP(Tablo2[[#This Row],[Tenure]],$W$23:$W$26,$X$23:$X$26,"",-1)</f>
        <v>13-24 Months</v>
      </c>
      <c r="V1453" s="1" t="str">
        <f>_xlfn.XLOOKUP(Tablo2[[#This Row],[CashbackAmount]],$W$31:$W$33,$X$31:$X$33,"",-1)</f>
        <v>High</v>
      </c>
    </row>
    <row r="1454" spans="1:22" x14ac:dyDescent="0.3">
      <c r="A1454" s="5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6">
        <v>157.44</v>
      </c>
      <c r="U1454" s="6" t="str">
        <f>_xlfn.XLOOKUP(Tablo2[[#This Row],[Tenure]],$W$23:$W$26,$X$23:$X$26,"",-1)</f>
        <v>0-6 Months</v>
      </c>
      <c r="V1454" s="1" t="str">
        <f>_xlfn.XLOOKUP(Tablo2[[#This Row],[CashbackAmount]],$W$31:$W$33,$X$31:$X$33,"",-1)</f>
        <v>Medium</v>
      </c>
    </row>
    <row r="1455" spans="1:22" x14ac:dyDescent="0.3">
      <c r="A1455" s="5">
        <v>51454</v>
      </c>
      <c r="B1455" s="1">
        <v>0</v>
      </c>
      <c r="C1455" s="1">
        <v>0</v>
      </c>
      <c r="D1455" s="1" t="s">
        <v>62</v>
      </c>
      <c r="E1455" s="1">
        <v>1</v>
      </c>
      <c r="F1455" s="1">
        <v>13</v>
      </c>
      <c r="G1455" s="1" t="s">
        <v>61</v>
      </c>
      <c r="H1455" s="1" t="s">
        <v>4</v>
      </c>
      <c r="I1455" s="1">
        <v>3</v>
      </c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6">
        <v>128.88999999999999</v>
      </c>
      <c r="U1455" s="6" t="str">
        <f>_xlfn.XLOOKUP(Tablo2[[#This Row],[Tenure]],$W$23:$W$26,$X$23:$X$26,"",-1)</f>
        <v>0-6 Months</v>
      </c>
      <c r="V1455" s="1" t="str">
        <f>_xlfn.XLOOKUP(Tablo2[[#This Row],[CashbackAmount]],$W$31:$W$33,$X$31:$X$33,"",-1)</f>
        <v>Low</v>
      </c>
    </row>
    <row r="1456" spans="1:22" x14ac:dyDescent="0.3">
      <c r="A1456" s="5">
        <v>51455</v>
      </c>
      <c r="B1456" s="1">
        <v>0</v>
      </c>
      <c r="C1456" s="1">
        <v>0</v>
      </c>
      <c r="D1456" s="1" t="s">
        <v>62</v>
      </c>
      <c r="E1456" s="1">
        <v>1</v>
      </c>
      <c r="F1456" s="1">
        <v>21</v>
      </c>
      <c r="G1456" s="1" t="s">
        <v>61</v>
      </c>
      <c r="H1456" s="1" t="s">
        <v>2</v>
      </c>
      <c r="I1456" s="1">
        <v>3</v>
      </c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6">
        <v>128.71</v>
      </c>
      <c r="U1456" s="6" t="str">
        <f>_xlfn.XLOOKUP(Tablo2[[#This Row],[Tenure]],$W$23:$W$26,$X$23:$X$26,"",-1)</f>
        <v>0-6 Months</v>
      </c>
      <c r="V1456" s="1" t="str">
        <f>_xlfn.XLOOKUP(Tablo2[[#This Row],[CashbackAmount]],$W$31:$W$33,$X$31:$X$33,"",-1)</f>
        <v>Low</v>
      </c>
    </row>
    <row r="1457" spans="1:22" x14ac:dyDescent="0.3">
      <c r="A1457" s="5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6">
        <v>174.84</v>
      </c>
      <c r="U1457" s="6" t="str">
        <f>_xlfn.XLOOKUP(Tablo2[[#This Row],[Tenure]],$W$23:$W$26,$X$23:$X$26,"",-1)</f>
        <v>13-24 Months</v>
      </c>
      <c r="V1457" s="1" t="str">
        <f>_xlfn.XLOOKUP(Tablo2[[#This Row],[CashbackAmount]],$W$31:$W$33,$X$31:$X$33,"",-1)</f>
        <v>Medium</v>
      </c>
    </row>
    <row r="1458" spans="1:22" x14ac:dyDescent="0.3">
      <c r="A1458" s="5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6">
        <v>160.74</v>
      </c>
      <c r="U1458" s="6" t="str">
        <f>_xlfn.XLOOKUP(Tablo2[[#This Row],[Tenure]],$W$23:$W$26,$X$23:$X$26,"",-1)</f>
        <v>0-6 Months</v>
      </c>
      <c r="V1458" s="1" t="str">
        <f>_xlfn.XLOOKUP(Tablo2[[#This Row],[CashbackAmount]],$W$31:$W$33,$X$31:$X$33,"",-1)</f>
        <v>Medium</v>
      </c>
    </row>
    <row r="1459" spans="1:22" x14ac:dyDescent="0.3">
      <c r="A1459" s="5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>
        <v>1</v>
      </c>
      <c r="R1459" s="1">
        <v>4</v>
      </c>
      <c r="S1459" s="1">
        <v>4</v>
      </c>
      <c r="T1459" s="6">
        <v>273.27999999999997</v>
      </c>
      <c r="U1459" s="6" t="str">
        <f>_xlfn.XLOOKUP(Tablo2[[#This Row],[Tenure]],$W$23:$W$26,$X$23:$X$26,"",-1)</f>
        <v>24+ Months</v>
      </c>
      <c r="V1459" s="1" t="str">
        <f>_xlfn.XLOOKUP(Tablo2[[#This Row],[CashbackAmount]],$W$31:$W$33,$X$31:$X$33,"",-1)</f>
        <v>High</v>
      </c>
    </row>
    <row r="1460" spans="1:22" x14ac:dyDescent="0.3">
      <c r="A1460" s="5">
        <v>51459</v>
      </c>
      <c r="B1460" s="1">
        <v>0</v>
      </c>
      <c r="C1460" s="1">
        <v>0</v>
      </c>
      <c r="D1460" s="1" t="s">
        <v>62</v>
      </c>
      <c r="E1460" s="1">
        <v>1</v>
      </c>
      <c r="F1460" s="1">
        <v>24</v>
      </c>
      <c r="G1460" s="1" t="s">
        <v>30</v>
      </c>
      <c r="H1460" s="1" t="s">
        <v>4</v>
      </c>
      <c r="I1460" s="1">
        <v>3</v>
      </c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6">
        <v>127.74000000000001</v>
      </c>
      <c r="U1460" s="6" t="str">
        <f>_xlfn.XLOOKUP(Tablo2[[#This Row],[Tenure]],$W$23:$W$26,$X$23:$X$26,"",-1)</f>
        <v>0-6 Months</v>
      </c>
      <c r="V1460" s="1" t="str">
        <f>_xlfn.XLOOKUP(Tablo2[[#This Row],[CashbackAmount]],$W$31:$W$33,$X$31:$X$33,"",-1)</f>
        <v>Low</v>
      </c>
    </row>
    <row r="1461" spans="1:22" x14ac:dyDescent="0.3">
      <c r="A1461" s="5">
        <v>51460</v>
      </c>
      <c r="B1461" s="1">
        <v>0</v>
      </c>
      <c r="C1461" s="1">
        <v>7</v>
      </c>
      <c r="D1461" s="1" t="s">
        <v>62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6">
        <v>145.05000000000001</v>
      </c>
      <c r="U1461" s="6" t="str">
        <f>_xlfn.XLOOKUP(Tablo2[[#This Row],[Tenure]],$W$23:$W$26,$X$23:$X$26,"",-1)</f>
        <v>7-12 Months</v>
      </c>
      <c r="V1461" s="1" t="str">
        <f>_xlfn.XLOOKUP(Tablo2[[#This Row],[CashbackAmount]],$W$31:$W$33,$X$31:$X$33,"",-1)</f>
        <v>Low</v>
      </c>
    </row>
    <row r="1462" spans="1:22" x14ac:dyDescent="0.3">
      <c r="A1462" s="5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6">
        <v>174.28</v>
      </c>
      <c r="U1462" s="6" t="str">
        <f>_xlfn.XLOOKUP(Tablo2[[#This Row],[Tenure]],$W$23:$W$26,$X$23:$X$26,"",-1)</f>
        <v>7-12 Months</v>
      </c>
      <c r="V1462" s="1" t="str">
        <f>_xlfn.XLOOKUP(Tablo2[[#This Row],[CashbackAmount]],$W$31:$W$33,$X$31:$X$33,"",-1)</f>
        <v>Medium</v>
      </c>
    </row>
    <row r="1463" spans="1:22" x14ac:dyDescent="0.3">
      <c r="A1463" s="5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>
        <v>3</v>
      </c>
      <c r="T1463" s="6">
        <v>216.31</v>
      </c>
      <c r="U1463" s="6" t="str">
        <f>_xlfn.XLOOKUP(Tablo2[[#This Row],[Tenure]],$W$23:$W$26,$X$23:$X$26,"",-1)</f>
        <v>7-12 Months</v>
      </c>
      <c r="V1463" s="1" t="str">
        <f>_xlfn.XLOOKUP(Tablo2[[#This Row],[CashbackAmount]],$W$31:$W$33,$X$31:$X$33,"",-1)</f>
        <v>Medium</v>
      </c>
    </row>
    <row r="1464" spans="1:22" x14ac:dyDescent="0.3">
      <c r="A1464" s="5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6">
        <v>197.38</v>
      </c>
      <c r="U1464" s="6" t="str">
        <f>_xlfn.XLOOKUP(Tablo2[[#This Row],[Tenure]],$W$23:$W$26,$X$23:$X$26,"",-1)</f>
        <v>7-12 Months</v>
      </c>
      <c r="V1464" s="1" t="str">
        <f>_xlfn.XLOOKUP(Tablo2[[#This Row],[CashbackAmount]],$W$31:$W$33,$X$31:$X$33,"",-1)</f>
        <v>Medium</v>
      </c>
    </row>
    <row r="1465" spans="1:22" x14ac:dyDescent="0.3">
      <c r="A1465" s="5">
        <v>51464</v>
      </c>
      <c r="B1465" s="1">
        <v>0</v>
      </c>
      <c r="C1465" s="1">
        <v>9</v>
      </c>
      <c r="D1465" s="1" t="s">
        <v>62</v>
      </c>
      <c r="E1465" s="1">
        <v>1</v>
      </c>
      <c r="F1465" s="1">
        <v>9</v>
      </c>
      <c r="G1465" s="1" t="s">
        <v>30</v>
      </c>
      <c r="H1465" s="1" t="s">
        <v>2</v>
      </c>
      <c r="I1465" s="1">
        <v>3</v>
      </c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6">
        <v>128.35</v>
      </c>
      <c r="U1465" s="6" t="str">
        <f>_xlfn.XLOOKUP(Tablo2[[#This Row],[Tenure]],$W$23:$W$26,$X$23:$X$26,"",-1)</f>
        <v>7-12 Months</v>
      </c>
      <c r="V1465" s="1" t="str">
        <f>_xlfn.XLOOKUP(Tablo2[[#This Row],[CashbackAmount]],$W$31:$W$33,$X$31:$X$33,"",-1)</f>
        <v>Low</v>
      </c>
    </row>
    <row r="1466" spans="1:22" x14ac:dyDescent="0.3">
      <c r="A1466" s="5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>
        <v>1</v>
      </c>
      <c r="R1466" s="1">
        <v>4</v>
      </c>
      <c r="S1466" s="1">
        <v>12</v>
      </c>
      <c r="T1466" s="6">
        <v>269.58999999999997</v>
      </c>
      <c r="U1466" s="6" t="str">
        <f>_xlfn.XLOOKUP(Tablo2[[#This Row],[Tenure]],$W$23:$W$26,$X$23:$X$26,"",-1)</f>
        <v>13-24 Months</v>
      </c>
      <c r="V1466" s="1" t="str">
        <f>_xlfn.XLOOKUP(Tablo2[[#This Row],[CashbackAmount]],$W$31:$W$33,$X$31:$X$33,"",-1)</f>
        <v>High</v>
      </c>
    </row>
    <row r="1467" spans="1:22" x14ac:dyDescent="0.3">
      <c r="A1467" s="5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>
        <v>14</v>
      </c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6">
        <v>126.13</v>
      </c>
      <c r="U1467" s="6" t="str">
        <f>_xlfn.XLOOKUP(Tablo2[[#This Row],[Tenure]],$W$23:$W$26,$X$23:$X$26,"",-1)</f>
        <v>0-6 Months</v>
      </c>
      <c r="V1467" s="1" t="str">
        <f>_xlfn.XLOOKUP(Tablo2[[#This Row],[CashbackAmount]],$W$31:$W$33,$X$31:$X$33,"",-1)</f>
        <v>Low</v>
      </c>
    </row>
    <row r="1468" spans="1:22" x14ac:dyDescent="0.3">
      <c r="A1468" s="5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6">
        <v>161.46</v>
      </c>
      <c r="U1468" s="6" t="str">
        <f>_xlfn.XLOOKUP(Tablo2[[#This Row],[Tenure]],$W$23:$W$26,$X$23:$X$26,"",-1)</f>
        <v>0-6 Months</v>
      </c>
      <c r="V1468" s="1" t="str">
        <f>_xlfn.XLOOKUP(Tablo2[[#This Row],[CashbackAmount]],$W$31:$W$33,$X$31:$X$33,"",-1)</f>
        <v>Medium</v>
      </c>
    </row>
    <row r="1469" spans="1:22" x14ac:dyDescent="0.3">
      <c r="A1469" s="5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6">
        <v>149.63</v>
      </c>
      <c r="U1469" s="6" t="str">
        <f>_xlfn.XLOOKUP(Tablo2[[#This Row],[Tenure]],$W$23:$W$26,$X$23:$X$26,"",-1)</f>
        <v>13-24 Months</v>
      </c>
      <c r="V1469" s="1" t="str">
        <f>_xlfn.XLOOKUP(Tablo2[[#This Row],[CashbackAmount]],$W$31:$W$33,$X$31:$X$33,"",-1)</f>
        <v>Low</v>
      </c>
    </row>
    <row r="1470" spans="1:22" x14ac:dyDescent="0.3">
      <c r="A1470" s="5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>
        <v>15</v>
      </c>
      <c r="Q1470" s="1">
        <v>8</v>
      </c>
      <c r="R1470" s="1">
        <v>15</v>
      </c>
      <c r="S1470" s="1">
        <v>15</v>
      </c>
      <c r="T1470" s="6">
        <v>295.37</v>
      </c>
      <c r="U1470" s="6" t="str">
        <f>_xlfn.XLOOKUP(Tablo2[[#This Row],[Tenure]],$W$23:$W$26,$X$23:$X$26,"",-1)</f>
        <v>13-24 Months</v>
      </c>
      <c r="V1470" s="1" t="str">
        <f>_xlfn.XLOOKUP(Tablo2[[#This Row],[CashbackAmount]],$W$31:$W$33,$X$31:$X$33,"",-1)</f>
        <v>High</v>
      </c>
    </row>
    <row r="1471" spans="1:22" x14ac:dyDescent="0.3">
      <c r="A1471" s="5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6">
        <v>161.72</v>
      </c>
      <c r="U1471" s="6" t="str">
        <f>_xlfn.XLOOKUP(Tablo2[[#This Row],[Tenure]],$W$23:$W$26,$X$23:$X$26,"",-1)</f>
        <v>0-6 Months</v>
      </c>
      <c r="V1471" s="1" t="str">
        <f>_xlfn.XLOOKUP(Tablo2[[#This Row],[CashbackAmount]],$W$31:$W$33,$X$31:$X$33,"",-1)</f>
        <v>Medium</v>
      </c>
    </row>
    <row r="1472" spans="1:22" x14ac:dyDescent="0.3">
      <c r="A1472" s="5">
        <v>51471</v>
      </c>
      <c r="B1472" s="1">
        <v>0</v>
      </c>
      <c r="C1472" s="1">
        <v>0</v>
      </c>
      <c r="D1472" s="1" t="s">
        <v>62</v>
      </c>
      <c r="E1472" s="1">
        <v>1</v>
      </c>
      <c r="F1472" s="1">
        <v>14</v>
      </c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6">
        <v>123.68</v>
      </c>
      <c r="U1472" s="6" t="str">
        <f>_xlfn.XLOOKUP(Tablo2[[#This Row],[Tenure]],$W$23:$W$26,$X$23:$X$26,"",-1)</f>
        <v>0-6 Months</v>
      </c>
      <c r="V1472" s="1" t="str">
        <f>_xlfn.XLOOKUP(Tablo2[[#This Row],[CashbackAmount]],$W$31:$W$33,$X$31:$X$33,"",-1)</f>
        <v>Low</v>
      </c>
    </row>
    <row r="1473" spans="1:22" x14ac:dyDescent="0.3">
      <c r="A1473" s="5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6">
        <v>203.12</v>
      </c>
      <c r="U1473" s="6" t="str">
        <f>_xlfn.XLOOKUP(Tablo2[[#This Row],[Tenure]],$W$23:$W$26,$X$23:$X$26,"",-1)</f>
        <v>13-24 Months</v>
      </c>
      <c r="V1473" s="1" t="str">
        <f>_xlfn.XLOOKUP(Tablo2[[#This Row],[CashbackAmount]],$W$31:$W$33,$X$31:$X$33,"",-1)</f>
        <v>Medium</v>
      </c>
    </row>
    <row r="1474" spans="1:22" x14ac:dyDescent="0.3">
      <c r="A1474" s="5">
        <v>51473</v>
      </c>
      <c r="B1474" s="1">
        <v>1</v>
      </c>
      <c r="C1474" s="1">
        <v>9</v>
      </c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6">
        <v>116.75</v>
      </c>
      <c r="U1474" s="6" t="str">
        <f>_xlfn.XLOOKUP(Tablo2[[#This Row],[Tenure]],$W$23:$W$26,$X$23:$X$26,"",-1)</f>
        <v>7-12 Months</v>
      </c>
      <c r="V1474" s="1" t="str">
        <f>_xlfn.XLOOKUP(Tablo2[[#This Row],[CashbackAmount]],$W$31:$W$33,$X$31:$X$33,"",-1)</f>
        <v>Low</v>
      </c>
    </row>
    <row r="1475" spans="1:22" x14ac:dyDescent="0.3">
      <c r="A1475" s="5">
        <v>51474</v>
      </c>
      <c r="B1475" s="1">
        <v>0</v>
      </c>
      <c r="C1475" s="1">
        <v>0</v>
      </c>
      <c r="D1475" s="1" t="s">
        <v>62</v>
      </c>
      <c r="E1475" s="1">
        <v>1</v>
      </c>
      <c r="F1475" s="1">
        <v>14</v>
      </c>
      <c r="G1475" s="1" t="s">
        <v>60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6">
        <v>125.22999999999999</v>
      </c>
      <c r="U1475" s="6" t="str">
        <f>_xlfn.XLOOKUP(Tablo2[[#This Row],[Tenure]],$W$23:$W$26,$X$23:$X$26,"",-1)</f>
        <v>0-6 Months</v>
      </c>
      <c r="V1475" s="1" t="str">
        <f>_xlfn.XLOOKUP(Tablo2[[#This Row],[CashbackAmount]],$W$31:$W$33,$X$31:$X$33,"",-1)</f>
        <v>Low</v>
      </c>
    </row>
    <row r="1476" spans="1:22" x14ac:dyDescent="0.3">
      <c r="A1476" s="5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6">
        <v>165.67</v>
      </c>
      <c r="U1476" s="6" t="str">
        <f>_xlfn.XLOOKUP(Tablo2[[#This Row],[Tenure]],$W$23:$W$26,$X$23:$X$26,"",-1)</f>
        <v>13-24 Months</v>
      </c>
      <c r="V1476" s="1" t="str">
        <f>_xlfn.XLOOKUP(Tablo2[[#This Row],[CashbackAmount]],$W$31:$W$33,$X$31:$X$33,"",-1)</f>
        <v>Medium</v>
      </c>
    </row>
    <row r="1477" spans="1:22" x14ac:dyDescent="0.3">
      <c r="A1477" s="5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6">
        <v>147.38999999999999</v>
      </c>
      <c r="U1477" s="6" t="str">
        <f>_xlfn.XLOOKUP(Tablo2[[#This Row],[Tenure]],$W$23:$W$26,$X$23:$X$26,"",-1)</f>
        <v>13-24 Months</v>
      </c>
      <c r="V1477" s="1" t="str">
        <f>_xlfn.XLOOKUP(Tablo2[[#This Row],[CashbackAmount]],$W$31:$W$33,$X$31:$X$33,"",-1)</f>
        <v>Low</v>
      </c>
    </row>
    <row r="1478" spans="1:22" x14ac:dyDescent="0.3">
      <c r="A1478" s="5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6">
        <v>192.08</v>
      </c>
      <c r="U1478" s="6" t="str">
        <f>_xlfn.XLOOKUP(Tablo2[[#This Row],[Tenure]],$W$23:$W$26,$X$23:$X$26,"",-1)</f>
        <v>13-24 Months</v>
      </c>
      <c r="V1478" s="1" t="str">
        <f>_xlfn.XLOOKUP(Tablo2[[#This Row],[CashbackAmount]],$W$31:$W$33,$X$31:$X$33,"",-1)</f>
        <v>Medium</v>
      </c>
    </row>
    <row r="1479" spans="1:22" x14ac:dyDescent="0.3">
      <c r="A1479" s="5">
        <v>51478</v>
      </c>
      <c r="B1479" s="1">
        <v>1</v>
      </c>
      <c r="C1479" s="1">
        <v>0</v>
      </c>
      <c r="D1479" s="1" t="s">
        <v>62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6">
        <v>145.59</v>
      </c>
      <c r="U1479" s="6" t="str">
        <f>_xlfn.XLOOKUP(Tablo2[[#This Row],[Tenure]],$W$23:$W$26,$X$23:$X$26,"",-1)</f>
        <v>0-6 Months</v>
      </c>
      <c r="V1479" s="1" t="str">
        <f>_xlfn.XLOOKUP(Tablo2[[#This Row],[CashbackAmount]],$W$31:$W$33,$X$31:$X$33,"",-1)</f>
        <v>Low</v>
      </c>
    </row>
    <row r="1480" spans="1:22" x14ac:dyDescent="0.3">
      <c r="A1480" s="5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6">
        <v>181.89</v>
      </c>
      <c r="U1480" s="6" t="str">
        <f>_xlfn.XLOOKUP(Tablo2[[#This Row],[Tenure]],$W$23:$W$26,$X$23:$X$26,"",-1)</f>
        <v>13-24 Months</v>
      </c>
      <c r="V1480" s="1" t="str">
        <f>_xlfn.XLOOKUP(Tablo2[[#This Row],[CashbackAmount]],$W$31:$W$33,$X$31:$X$33,"",-1)</f>
        <v>Medium</v>
      </c>
    </row>
    <row r="1481" spans="1:22" x14ac:dyDescent="0.3">
      <c r="A1481" s="5">
        <v>51480</v>
      </c>
      <c r="B1481" s="1">
        <v>0</v>
      </c>
      <c r="C1481" s="1">
        <v>0</v>
      </c>
      <c r="D1481" s="1" t="s">
        <v>62</v>
      </c>
      <c r="E1481" s="1">
        <v>2</v>
      </c>
      <c r="F1481" s="1">
        <v>31</v>
      </c>
      <c r="G1481" s="1" t="s">
        <v>30</v>
      </c>
      <c r="H1481" s="1" t="s">
        <v>2</v>
      </c>
      <c r="I1481" s="1">
        <v>3</v>
      </c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6">
        <v>129.41999999999999</v>
      </c>
      <c r="U1481" s="6" t="str">
        <f>_xlfn.XLOOKUP(Tablo2[[#This Row],[Tenure]],$W$23:$W$26,$X$23:$X$26,"",-1)</f>
        <v>0-6 Months</v>
      </c>
      <c r="V1481" s="1" t="str">
        <f>_xlfn.XLOOKUP(Tablo2[[#This Row],[CashbackAmount]],$W$31:$W$33,$X$31:$X$33,"",-1)</f>
        <v>Low</v>
      </c>
    </row>
    <row r="1482" spans="1:22" x14ac:dyDescent="0.3">
      <c r="A1482" s="5">
        <v>51481</v>
      </c>
      <c r="B1482" s="1">
        <v>0</v>
      </c>
      <c r="C1482" s="1">
        <v>9</v>
      </c>
      <c r="D1482" s="1" t="s">
        <v>62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6">
        <v>149.41</v>
      </c>
      <c r="U1482" s="6" t="str">
        <f>_xlfn.XLOOKUP(Tablo2[[#This Row],[Tenure]],$W$23:$W$26,$X$23:$X$26,"",-1)</f>
        <v>7-12 Months</v>
      </c>
      <c r="V1482" s="1" t="str">
        <f>_xlfn.XLOOKUP(Tablo2[[#This Row],[CashbackAmount]],$W$31:$W$33,$X$31:$X$33,"",-1)</f>
        <v>Low</v>
      </c>
    </row>
    <row r="1483" spans="1:22" x14ac:dyDescent="0.3">
      <c r="A1483" s="5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6">
        <v>206.5</v>
      </c>
      <c r="U1483" s="6" t="str">
        <f>_xlfn.XLOOKUP(Tablo2[[#This Row],[Tenure]],$W$23:$W$26,$X$23:$X$26,"",-1)</f>
        <v>13-24 Months</v>
      </c>
      <c r="V1483" s="1" t="str">
        <f>_xlfn.XLOOKUP(Tablo2[[#This Row],[CashbackAmount]],$W$31:$W$33,$X$31:$X$33,"",-1)</f>
        <v>Medium</v>
      </c>
    </row>
    <row r="1484" spans="1:22" x14ac:dyDescent="0.3">
      <c r="A1484" s="5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6">
        <v>159.02000000000001</v>
      </c>
      <c r="U1484" s="6" t="str">
        <f>_xlfn.XLOOKUP(Tablo2[[#This Row],[Tenure]],$W$23:$W$26,$X$23:$X$26,"",-1)</f>
        <v>7-12 Months</v>
      </c>
      <c r="V1484" s="1" t="str">
        <f>_xlfn.XLOOKUP(Tablo2[[#This Row],[CashbackAmount]],$W$31:$W$33,$X$31:$X$33,"",-1)</f>
        <v>Medium</v>
      </c>
    </row>
    <row r="1485" spans="1:22" x14ac:dyDescent="0.3">
      <c r="A1485" s="5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6">
        <v>186.39</v>
      </c>
      <c r="U1485" s="6" t="str">
        <f>_xlfn.XLOOKUP(Tablo2[[#This Row],[Tenure]],$W$23:$W$26,$X$23:$X$26,"",-1)</f>
        <v>0-6 Months</v>
      </c>
      <c r="V1485" s="1" t="str">
        <f>_xlfn.XLOOKUP(Tablo2[[#This Row],[CashbackAmount]],$W$31:$W$33,$X$31:$X$33,"",-1)</f>
        <v>Medium</v>
      </c>
    </row>
    <row r="1486" spans="1:22" x14ac:dyDescent="0.3">
      <c r="A1486" s="5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6">
        <v>163.47</v>
      </c>
      <c r="U1486" s="6" t="str">
        <f>_xlfn.XLOOKUP(Tablo2[[#This Row],[Tenure]],$W$23:$W$26,$X$23:$X$26,"",-1)</f>
        <v>0-6 Months</v>
      </c>
      <c r="V1486" s="1" t="str">
        <f>_xlfn.XLOOKUP(Tablo2[[#This Row],[CashbackAmount]],$W$31:$W$33,$X$31:$X$33,"",-1)</f>
        <v>Medium</v>
      </c>
    </row>
    <row r="1487" spans="1:22" x14ac:dyDescent="0.3">
      <c r="A1487" s="5">
        <v>51486</v>
      </c>
      <c r="B1487" s="1">
        <v>1</v>
      </c>
      <c r="C1487" s="1">
        <v>0</v>
      </c>
      <c r="D1487" s="1" t="s">
        <v>62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6">
        <v>142</v>
      </c>
      <c r="U1487" s="6" t="str">
        <f>_xlfn.XLOOKUP(Tablo2[[#This Row],[Tenure]],$W$23:$W$26,$X$23:$X$26,"",-1)</f>
        <v>0-6 Months</v>
      </c>
      <c r="V1487" s="1" t="str">
        <f>_xlfn.XLOOKUP(Tablo2[[#This Row],[CashbackAmount]],$W$31:$W$33,$X$31:$X$33,"",-1)</f>
        <v>Low</v>
      </c>
    </row>
    <row r="1488" spans="1:22" x14ac:dyDescent="0.3">
      <c r="A1488" s="5">
        <v>51487</v>
      </c>
      <c r="B1488" s="1">
        <v>0</v>
      </c>
      <c r="C1488" s="1">
        <v>18</v>
      </c>
      <c r="D1488" s="1" t="s">
        <v>62</v>
      </c>
      <c r="E1488" s="1">
        <v>1</v>
      </c>
      <c r="F1488" s="1">
        <v>35</v>
      </c>
      <c r="G1488" s="1" t="s">
        <v>61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6">
        <v>134.52000000000001</v>
      </c>
      <c r="U1488" s="6" t="str">
        <f>_xlfn.XLOOKUP(Tablo2[[#This Row],[Tenure]],$W$23:$W$26,$X$23:$X$26,"",-1)</f>
        <v>13-24 Months</v>
      </c>
      <c r="V1488" s="1" t="str">
        <f>_xlfn.XLOOKUP(Tablo2[[#This Row],[CashbackAmount]],$W$31:$W$33,$X$31:$X$33,"",-1)</f>
        <v>Low</v>
      </c>
    </row>
    <row r="1489" spans="1:22" x14ac:dyDescent="0.3">
      <c r="A1489" s="5">
        <v>51488</v>
      </c>
      <c r="B1489" s="1">
        <v>0</v>
      </c>
      <c r="C1489" s="1">
        <v>11</v>
      </c>
      <c r="D1489" s="1" t="s">
        <v>62</v>
      </c>
      <c r="E1489" s="1">
        <v>1</v>
      </c>
      <c r="F1489" s="1">
        <v>9</v>
      </c>
      <c r="G1489" s="1" t="s">
        <v>60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6">
        <v>143.16999999999999</v>
      </c>
      <c r="U1489" s="6" t="str">
        <f>_xlfn.XLOOKUP(Tablo2[[#This Row],[Tenure]],$W$23:$W$26,$X$23:$X$26,"",-1)</f>
        <v>7-12 Months</v>
      </c>
      <c r="V1489" s="1" t="str">
        <f>_xlfn.XLOOKUP(Tablo2[[#This Row],[CashbackAmount]],$W$31:$W$33,$X$31:$X$33,"",-1)</f>
        <v>Low</v>
      </c>
    </row>
    <row r="1490" spans="1:22" x14ac:dyDescent="0.3">
      <c r="A1490" s="5">
        <v>51489</v>
      </c>
      <c r="B1490" s="1">
        <v>0</v>
      </c>
      <c r="C1490" s="1">
        <v>3</v>
      </c>
      <c r="D1490" s="1" t="s">
        <v>62</v>
      </c>
      <c r="E1490" s="1">
        <v>1</v>
      </c>
      <c r="F1490" s="1">
        <v>14</v>
      </c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6">
        <v>126.32</v>
      </c>
      <c r="U1490" s="6" t="str">
        <f>_xlfn.XLOOKUP(Tablo2[[#This Row],[Tenure]],$W$23:$W$26,$X$23:$X$26,"",-1)</f>
        <v>0-6 Months</v>
      </c>
      <c r="V1490" s="1" t="str">
        <f>_xlfn.XLOOKUP(Tablo2[[#This Row],[CashbackAmount]],$W$31:$W$33,$X$31:$X$33,"",-1)</f>
        <v>Low</v>
      </c>
    </row>
    <row r="1491" spans="1:22" x14ac:dyDescent="0.3">
      <c r="A1491" s="5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6">
        <v>146.68</v>
      </c>
      <c r="U1491" s="6" t="str">
        <f>_xlfn.XLOOKUP(Tablo2[[#This Row],[Tenure]],$W$23:$W$26,$X$23:$X$26,"",-1)</f>
        <v>0-6 Months</v>
      </c>
      <c r="V1491" s="1" t="str">
        <f>_xlfn.XLOOKUP(Tablo2[[#This Row],[CashbackAmount]],$W$31:$W$33,$X$31:$X$33,"",-1)</f>
        <v>Low</v>
      </c>
    </row>
    <row r="1492" spans="1:22" x14ac:dyDescent="0.3">
      <c r="A1492" s="5">
        <v>51491</v>
      </c>
      <c r="B1492" s="1">
        <v>0</v>
      </c>
      <c r="C1492" s="1">
        <v>3</v>
      </c>
      <c r="D1492" s="1" t="s">
        <v>62</v>
      </c>
      <c r="E1492" s="1">
        <v>1</v>
      </c>
      <c r="F1492" s="1">
        <v>11</v>
      </c>
      <c r="G1492" s="1" t="s">
        <v>60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6">
        <v>132.04</v>
      </c>
      <c r="U1492" s="6" t="str">
        <f>_xlfn.XLOOKUP(Tablo2[[#This Row],[Tenure]],$W$23:$W$26,$X$23:$X$26,"",-1)</f>
        <v>0-6 Months</v>
      </c>
      <c r="V1492" s="1" t="str">
        <f>_xlfn.XLOOKUP(Tablo2[[#This Row],[CashbackAmount]],$W$31:$W$33,$X$31:$X$33,"",-1)</f>
        <v>Low</v>
      </c>
    </row>
    <row r="1493" spans="1:22" x14ac:dyDescent="0.3">
      <c r="A1493" s="5">
        <v>51492</v>
      </c>
      <c r="B1493" s="1">
        <v>0</v>
      </c>
      <c r="C1493" s="1">
        <v>3</v>
      </c>
      <c r="D1493" s="1" t="s">
        <v>62</v>
      </c>
      <c r="E1493" s="1">
        <v>1</v>
      </c>
      <c r="F1493" s="1">
        <v>8</v>
      </c>
      <c r="G1493" s="1" t="s">
        <v>61</v>
      </c>
      <c r="H1493" s="1" t="s">
        <v>4</v>
      </c>
      <c r="I1493" s="1">
        <v>3</v>
      </c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6">
        <v>127.19999999999999</v>
      </c>
      <c r="U1493" s="6" t="str">
        <f>_xlfn.XLOOKUP(Tablo2[[#This Row],[Tenure]],$W$23:$W$26,$X$23:$X$26,"",-1)</f>
        <v>0-6 Months</v>
      </c>
      <c r="V1493" s="1" t="str">
        <f>_xlfn.XLOOKUP(Tablo2[[#This Row],[CashbackAmount]],$W$31:$W$33,$X$31:$X$33,"",-1)</f>
        <v>Low</v>
      </c>
    </row>
    <row r="1494" spans="1:22" x14ac:dyDescent="0.3">
      <c r="A1494" s="5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>
        <v>1</v>
      </c>
      <c r="R1494" s="1">
        <v>7</v>
      </c>
      <c r="S1494" s="1">
        <v>7</v>
      </c>
      <c r="T1494" s="6">
        <v>271.81</v>
      </c>
      <c r="U1494" s="6" t="str">
        <f>_xlfn.XLOOKUP(Tablo2[[#This Row],[Tenure]],$W$23:$W$26,$X$23:$X$26,"",-1)</f>
        <v>13-24 Months</v>
      </c>
      <c r="V1494" s="1" t="str">
        <f>_xlfn.XLOOKUP(Tablo2[[#This Row],[CashbackAmount]],$W$31:$W$33,$X$31:$X$33,"",-1)</f>
        <v>High</v>
      </c>
    </row>
    <row r="1495" spans="1:22" x14ac:dyDescent="0.3">
      <c r="A1495" s="5">
        <v>51494</v>
      </c>
      <c r="B1495" s="1">
        <v>0</v>
      </c>
      <c r="C1495" s="1">
        <v>9</v>
      </c>
      <c r="D1495" s="1" t="s">
        <v>62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6">
        <v>122.38</v>
      </c>
      <c r="U1495" s="6" t="str">
        <f>_xlfn.XLOOKUP(Tablo2[[#This Row],[Tenure]],$W$23:$W$26,$X$23:$X$26,"",-1)</f>
        <v>7-12 Months</v>
      </c>
      <c r="V1495" s="1" t="str">
        <f>_xlfn.XLOOKUP(Tablo2[[#This Row],[CashbackAmount]],$W$31:$W$33,$X$31:$X$33,"",-1)</f>
        <v>Low</v>
      </c>
    </row>
    <row r="1496" spans="1:22" x14ac:dyDescent="0.3">
      <c r="A1496" s="5">
        <v>51495</v>
      </c>
      <c r="B1496" s="1">
        <v>0</v>
      </c>
      <c r="C1496" s="1">
        <v>9</v>
      </c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6">
        <v>114.83000000000001</v>
      </c>
      <c r="U1496" s="6" t="str">
        <f>_xlfn.XLOOKUP(Tablo2[[#This Row],[Tenure]],$W$23:$W$26,$X$23:$X$26,"",-1)</f>
        <v>7-12 Months</v>
      </c>
      <c r="V1496" s="1" t="str">
        <f>_xlfn.XLOOKUP(Tablo2[[#This Row],[CashbackAmount]],$W$31:$W$33,$X$31:$X$33,"",-1)</f>
        <v>Low</v>
      </c>
    </row>
    <row r="1497" spans="1:22" x14ac:dyDescent="0.3">
      <c r="A1497" s="5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6">
        <v>156.05000000000001</v>
      </c>
      <c r="U1497" s="6" t="str">
        <f>_xlfn.XLOOKUP(Tablo2[[#This Row],[Tenure]],$W$23:$W$26,$X$23:$X$26,"",-1)</f>
        <v>13-24 Months</v>
      </c>
      <c r="V1497" s="1" t="str">
        <f>_xlfn.XLOOKUP(Tablo2[[#This Row],[CashbackAmount]],$W$31:$W$33,$X$31:$X$33,"",-1)</f>
        <v>Medium</v>
      </c>
    </row>
    <row r="1498" spans="1:22" x14ac:dyDescent="0.3">
      <c r="A1498" s="5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6">
        <v>172.95</v>
      </c>
      <c r="U1498" s="6" t="str">
        <f>_xlfn.XLOOKUP(Tablo2[[#This Row],[Tenure]],$W$23:$W$26,$X$23:$X$26,"",-1)</f>
        <v>7-12 Months</v>
      </c>
      <c r="V1498" s="1" t="str">
        <f>_xlfn.XLOOKUP(Tablo2[[#This Row],[CashbackAmount]],$W$31:$W$33,$X$31:$X$33,"",-1)</f>
        <v>Medium</v>
      </c>
    </row>
    <row r="1499" spans="1:22" x14ac:dyDescent="0.3">
      <c r="A1499" s="5">
        <v>51498</v>
      </c>
      <c r="B1499" s="1">
        <v>0</v>
      </c>
      <c r="C1499" s="1">
        <v>9</v>
      </c>
      <c r="D1499" s="1" t="s">
        <v>62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6">
        <v>123.06</v>
      </c>
      <c r="U1499" s="6" t="str">
        <f>_xlfn.XLOOKUP(Tablo2[[#This Row],[Tenure]],$W$23:$W$26,$X$23:$X$26,"",-1)</f>
        <v>7-12 Months</v>
      </c>
      <c r="V1499" s="1" t="str">
        <f>_xlfn.XLOOKUP(Tablo2[[#This Row],[CashbackAmount]],$W$31:$W$33,$X$31:$X$33,"",-1)</f>
        <v>Low</v>
      </c>
    </row>
    <row r="1500" spans="1:22" x14ac:dyDescent="0.3">
      <c r="A1500" s="5">
        <v>51499</v>
      </c>
      <c r="B1500" s="1">
        <v>0</v>
      </c>
      <c r="C1500" s="1">
        <v>18</v>
      </c>
      <c r="D1500" s="1" t="s">
        <v>62</v>
      </c>
      <c r="E1500" s="1">
        <v>1</v>
      </c>
      <c r="F1500" s="1">
        <v>14</v>
      </c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6">
        <v>123.47999999999999</v>
      </c>
      <c r="U1500" s="6" t="str">
        <f>_xlfn.XLOOKUP(Tablo2[[#This Row],[Tenure]],$W$23:$W$26,$X$23:$X$26,"",-1)</f>
        <v>13-24 Months</v>
      </c>
      <c r="V1500" s="1" t="str">
        <f>_xlfn.XLOOKUP(Tablo2[[#This Row],[CashbackAmount]],$W$31:$W$33,$X$31:$X$33,"",-1)</f>
        <v>Low</v>
      </c>
    </row>
    <row r="1501" spans="1:22" x14ac:dyDescent="0.3">
      <c r="A1501" s="5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6">
        <v>189.98</v>
      </c>
      <c r="U1501" s="6" t="str">
        <f>_xlfn.XLOOKUP(Tablo2[[#This Row],[Tenure]],$W$23:$W$26,$X$23:$X$26,"",-1)</f>
        <v>0-6 Months</v>
      </c>
      <c r="V1501" s="1" t="str">
        <f>_xlfn.XLOOKUP(Tablo2[[#This Row],[CashbackAmount]],$W$31:$W$33,$X$31:$X$33,"",-1)</f>
        <v>Medium</v>
      </c>
    </row>
    <row r="1502" spans="1:22" x14ac:dyDescent="0.3">
      <c r="A1502" s="5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60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6">
        <v>143.19</v>
      </c>
      <c r="U1502" s="6" t="str">
        <f>_xlfn.XLOOKUP(Tablo2[[#This Row],[Tenure]],$W$23:$W$26,$X$23:$X$26,"",-1)</f>
        <v>0-6 Months</v>
      </c>
      <c r="V1502" s="1" t="str">
        <f>_xlfn.XLOOKUP(Tablo2[[#This Row],[CashbackAmount]],$W$31:$W$33,$X$31:$X$33,"",-1)</f>
        <v>Low</v>
      </c>
    </row>
    <row r="1503" spans="1:22" x14ac:dyDescent="0.3">
      <c r="A1503" s="5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6">
        <v>161.32</v>
      </c>
      <c r="U1503" s="6" t="str">
        <f>_xlfn.XLOOKUP(Tablo2[[#This Row],[Tenure]],$W$23:$W$26,$X$23:$X$26,"",-1)</f>
        <v>13-24 Months</v>
      </c>
      <c r="V1503" s="1" t="str">
        <f>_xlfn.XLOOKUP(Tablo2[[#This Row],[CashbackAmount]],$W$31:$W$33,$X$31:$X$33,"",-1)</f>
        <v>Medium</v>
      </c>
    </row>
    <row r="1504" spans="1:22" x14ac:dyDescent="0.3">
      <c r="A1504" s="5">
        <v>51503</v>
      </c>
      <c r="B1504" s="1">
        <v>0</v>
      </c>
      <c r="C1504" s="1">
        <v>30</v>
      </c>
      <c r="D1504" s="1" t="s">
        <v>62</v>
      </c>
      <c r="E1504" s="1">
        <v>1</v>
      </c>
      <c r="F1504" s="1">
        <v>15</v>
      </c>
      <c r="G1504" s="1" t="s">
        <v>61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6">
        <v>133.46</v>
      </c>
      <c r="U1504" s="6" t="str">
        <f>_xlfn.XLOOKUP(Tablo2[[#This Row],[Tenure]],$W$23:$W$26,$X$23:$X$26,"",-1)</f>
        <v>24+ Months</v>
      </c>
      <c r="V1504" s="1" t="str">
        <f>_xlfn.XLOOKUP(Tablo2[[#This Row],[CashbackAmount]],$W$31:$W$33,$X$31:$X$33,"",-1)</f>
        <v>Low</v>
      </c>
    </row>
    <row r="1505" spans="1:22" x14ac:dyDescent="0.3">
      <c r="A1505" s="5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6">
        <v>208.55</v>
      </c>
      <c r="U1505" s="6" t="str">
        <f>_xlfn.XLOOKUP(Tablo2[[#This Row],[Tenure]],$W$23:$W$26,$X$23:$X$26,"",-1)</f>
        <v>13-24 Months</v>
      </c>
      <c r="V1505" s="1" t="str">
        <f>_xlfn.XLOOKUP(Tablo2[[#This Row],[CashbackAmount]],$W$31:$W$33,$X$31:$X$33,"",-1)</f>
        <v>Medium</v>
      </c>
    </row>
    <row r="1506" spans="1:22" x14ac:dyDescent="0.3">
      <c r="A1506" s="5">
        <v>51505</v>
      </c>
      <c r="B1506" s="1">
        <v>0</v>
      </c>
      <c r="C1506" s="1">
        <v>9</v>
      </c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6">
        <v>122.31</v>
      </c>
      <c r="U1506" s="6" t="str">
        <f>_xlfn.XLOOKUP(Tablo2[[#This Row],[Tenure]],$W$23:$W$26,$X$23:$X$26,"",-1)</f>
        <v>7-12 Months</v>
      </c>
      <c r="V1506" s="1" t="str">
        <f>_xlfn.XLOOKUP(Tablo2[[#This Row],[CashbackAmount]],$W$31:$W$33,$X$31:$X$33,"",-1)</f>
        <v>Low</v>
      </c>
    </row>
    <row r="1507" spans="1:22" x14ac:dyDescent="0.3">
      <c r="A1507" s="5">
        <v>51506</v>
      </c>
      <c r="B1507" s="1">
        <v>0</v>
      </c>
      <c r="C1507" s="1">
        <v>0</v>
      </c>
      <c r="D1507" s="1" t="s">
        <v>62</v>
      </c>
      <c r="E1507" s="1">
        <v>1</v>
      </c>
      <c r="F1507" s="1">
        <v>14</v>
      </c>
      <c r="G1507" s="1" t="s">
        <v>61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6">
        <v>123.22999999999999</v>
      </c>
      <c r="U1507" s="6" t="str">
        <f>_xlfn.XLOOKUP(Tablo2[[#This Row],[Tenure]],$W$23:$W$26,$X$23:$X$26,"",-1)</f>
        <v>0-6 Months</v>
      </c>
      <c r="V1507" s="1" t="str">
        <f>_xlfn.XLOOKUP(Tablo2[[#This Row],[CashbackAmount]],$W$31:$W$33,$X$31:$X$33,"",-1)</f>
        <v>Low</v>
      </c>
    </row>
    <row r="1508" spans="1:22" x14ac:dyDescent="0.3">
      <c r="A1508" s="5">
        <v>51507</v>
      </c>
      <c r="B1508" s="1">
        <v>0</v>
      </c>
      <c r="C1508" s="1">
        <v>9</v>
      </c>
      <c r="D1508" s="1" t="s">
        <v>11</v>
      </c>
      <c r="E1508" s="1">
        <v>1</v>
      </c>
      <c r="F1508" s="1">
        <v>15</v>
      </c>
      <c r="G1508" s="1" t="s">
        <v>61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6">
        <v>120.24000000000001</v>
      </c>
      <c r="U1508" s="6" t="str">
        <f>_xlfn.XLOOKUP(Tablo2[[#This Row],[Tenure]],$W$23:$W$26,$X$23:$X$26,"",-1)</f>
        <v>7-12 Months</v>
      </c>
      <c r="V1508" s="1" t="str">
        <f>_xlfn.XLOOKUP(Tablo2[[#This Row],[CashbackAmount]],$W$31:$W$33,$X$31:$X$33,"",-1)</f>
        <v>Low</v>
      </c>
    </row>
    <row r="1509" spans="1:22" x14ac:dyDescent="0.3">
      <c r="A1509" s="5">
        <v>51508</v>
      </c>
      <c r="B1509" s="1">
        <v>0</v>
      </c>
      <c r="C1509" s="1">
        <v>1</v>
      </c>
      <c r="D1509" s="1" t="s">
        <v>62</v>
      </c>
      <c r="E1509" s="1">
        <v>1</v>
      </c>
      <c r="F1509" s="1">
        <v>27</v>
      </c>
      <c r="G1509" s="1" t="s">
        <v>61</v>
      </c>
      <c r="H1509" s="1" t="s">
        <v>4</v>
      </c>
      <c r="I1509" s="1">
        <v>3</v>
      </c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6">
        <v>127.13</v>
      </c>
      <c r="U1509" s="6" t="str">
        <f>_xlfn.XLOOKUP(Tablo2[[#This Row],[Tenure]],$W$23:$W$26,$X$23:$X$26,"",-1)</f>
        <v>0-6 Months</v>
      </c>
      <c r="V1509" s="1" t="str">
        <f>_xlfn.XLOOKUP(Tablo2[[#This Row],[CashbackAmount]],$W$31:$W$33,$X$31:$X$33,"",-1)</f>
        <v>Low</v>
      </c>
    </row>
    <row r="1510" spans="1:22" x14ac:dyDescent="0.3">
      <c r="A1510" s="5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6">
        <v>194.39</v>
      </c>
      <c r="U1510" s="6" t="str">
        <f>_xlfn.XLOOKUP(Tablo2[[#This Row],[Tenure]],$W$23:$W$26,$X$23:$X$26,"",-1)</f>
        <v>24+ Months</v>
      </c>
      <c r="V1510" s="1" t="str">
        <f>_xlfn.XLOOKUP(Tablo2[[#This Row],[CashbackAmount]],$W$31:$W$33,$X$31:$X$33,"",-1)</f>
        <v>Medium</v>
      </c>
    </row>
    <row r="1511" spans="1:22" x14ac:dyDescent="0.3">
      <c r="A1511" s="5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>
        <v>14</v>
      </c>
      <c r="G1511" s="1" t="s">
        <v>61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6">
        <v>125.66</v>
      </c>
      <c r="U1511" s="6" t="str">
        <f>_xlfn.XLOOKUP(Tablo2[[#This Row],[Tenure]],$W$23:$W$26,$X$23:$X$26,"",-1)</f>
        <v>0-6 Months</v>
      </c>
      <c r="V1511" s="1" t="str">
        <f>_xlfn.XLOOKUP(Tablo2[[#This Row],[CashbackAmount]],$W$31:$W$33,$X$31:$X$33,"",-1)</f>
        <v>Low</v>
      </c>
    </row>
    <row r="1512" spans="1:22" x14ac:dyDescent="0.3">
      <c r="A1512" s="5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>
        <v>15</v>
      </c>
      <c r="Q1512" s="1">
        <v>0</v>
      </c>
      <c r="R1512" s="1">
        <v>4</v>
      </c>
      <c r="S1512" s="1">
        <v>4</v>
      </c>
      <c r="T1512" s="6">
        <v>299.26</v>
      </c>
      <c r="U1512" s="6" t="str">
        <f>_xlfn.XLOOKUP(Tablo2[[#This Row],[Tenure]],$W$23:$W$26,$X$23:$X$26,"",-1)</f>
        <v>13-24 Months</v>
      </c>
      <c r="V1512" s="1" t="str">
        <f>_xlfn.XLOOKUP(Tablo2[[#This Row],[CashbackAmount]],$W$31:$W$33,$X$31:$X$33,"",-1)</f>
        <v>High</v>
      </c>
    </row>
    <row r="1513" spans="1:22" x14ac:dyDescent="0.3">
      <c r="A1513" s="5">
        <v>51512</v>
      </c>
      <c r="B1513" s="1">
        <v>0</v>
      </c>
      <c r="C1513" s="1">
        <v>14</v>
      </c>
      <c r="D1513" s="1" t="s">
        <v>62</v>
      </c>
      <c r="E1513" s="1">
        <v>1</v>
      </c>
      <c r="F1513" s="1">
        <v>14</v>
      </c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6">
        <v>124.50999999999999</v>
      </c>
      <c r="U1513" s="6" t="str">
        <f>_xlfn.XLOOKUP(Tablo2[[#This Row],[Tenure]],$W$23:$W$26,$X$23:$X$26,"",-1)</f>
        <v>13-24 Months</v>
      </c>
      <c r="V1513" s="1" t="str">
        <f>_xlfn.XLOOKUP(Tablo2[[#This Row],[CashbackAmount]],$W$31:$W$33,$X$31:$X$33,"",-1)</f>
        <v>Low</v>
      </c>
    </row>
    <row r="1514" spans="1:22" x14ac:dyDescent="0.3">
      <c r="A1514" s="5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6">
        <v>194.19</v>
      </c>
      <c r="U1514" s="6" t="str">
        <f>_xlfn.XLOOKUP(Tablo2[[#This Row],[Tenure]],$W$23:$W$26,$X$23:$X$26,"",-1)</f>
        <v>0-6 Months</v>
      </c>
      <c r="V1514" s="1" t="str">
        <f>_xlfn.XLOOKUP(Tablo2[[#This Row],[CashbackAmount]],$W$31:$W$33,$X$31:$X$33,"",-1)</f>
        <v>Medium</v>
      </c>
    </row>
    <row r="1515" spans="1:22" x14ac:dyDescent="0.3">
      <c r="A1515" s="5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6">
        <v>186.86</v>
      </c>
      <c r="U1515" s="6" t="str">
        <f>_xlfn.XLOOKUP(Tablo2[[#This Row],[Tenure]],$W$23:$W$26,$X$23:$X$26,"",-1)</f>
        <v>7-12 Months</v>
      </c>
      <c r="V1515" s="1" t="str">
        <f>_xlfn.XLOOKUP(Tablo2[[#This Row],[CashbackAmount]],$W$31:$W$33,$X$31:$X$33,"",-1)</f>
        <v>Medium</v>
      </c>
    </row>
    <row r="1516" spans="1:22" x14ac:dyDescent="0.3">
      <c r="A1516" s="5">
        <v>51515</v>
      </c>
      <c r="B1516" s="1">
        <v>0</v>
      </c>
      <c r="C1516" s="1">
        <v>5</v>
      </c>
      <c r="D1516" s="1" t="s">
        <v>62</v>
      </c>
      <c r="E1516" s="1">
        <v>1</v>
      </c>
      <c r="F1516" s="1">
        <v>12</v>
      </c>
      <c r="G1516" s="1" t="s">
        <v>30</v>
      </c>
      <c r="H1516" s="1" t="s">
        <v>4</v>
      </c>
      <c r="I1516" s="1">
        <v>3</v>
      </c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6">
        <v>130.38</v>
      </c>
      <c r="U1516" s="6" t="str">
        <f>_xlfn.XLOOKUP(Tablo2[[#This Row],[Tenure]],$W$23:$W$26,$X$23:$X$26,"",-1)</f>
        <v>0-6 Months</v>
      </c>
      <c r="V1516" s="1" t="str">
        <f>_xlfn.XLOOKUP(Tablo2[[#This Row],[CashbackAmount]],$W$31:$W$33,$X$31:$X$33,"",-1)</f>
        <v>Low</v>
      </c>
    </row>
    <row r="1517" spans="1:22" x14ac:dyDescent="0.3">
      <c r="A1517" s="5">
        <v>51516</v>
      </c>
      <c r="B1517" s="1">
        <v>0</v>
      </c>
      <c r="C1517" s="1">
        <v>0</v>
      </c>
      <c r="D1517" s="1" t="s">
        <v>62</v>
      </c>
      <c r="E1517" s="1">
        <v>1</v>
      </c>
      <c r="F1517" s="1">
        <v>23</v>
      </c>
      <c r="G1517" s="1" t="s">
        <v>60</v>
      </c>
      <c r="H1517" s="1" t="s">
        <v>4</v>
      </c>
      <c r="I1517" s="1">
        <v>3</v>
      </c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6">
        <v>130.58000000000001</v>
      </c>
      <c r="U1517" s="6" t="str">
        <f>_xlfn.XLOOKUP(Tablo2[[#This Row],[Tenure]],$W$23:$W$26,$X$23:$X$26,"",-1)</f>
        <v>0-6 Months</v>
      </c>
      <c r="V1517" s="1" t="str">
        <f>_xlfn.XLOOKUP(Tablo2[[#This Row],[CashbackAmount]],$W$31:$W$33,$X$31:$X$33,"",-1)</f>
        <v>Low</v>
      </c>
    </row>
    <row r="1518" spans="1:22" x14ac:dyDescent="0.3">
      <c r="A1518" s="5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>
        <v>14</v>
      </c>
      <c r="G1518" s="1" t="s">
        <v>60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6">
        <v>123.25</v>
      </c>
      <c r="U1518" s="6" t="str">
        <f>_xlfn.XLOOKUP(Tablo2[[#This Row],[Tenure]],$W$23:$W$26,$X$23:$X$26,"",-1)</f>
        <v>0-6 Months</v>
      </c>
      <c r="V1518" s="1" t="str">
        <f>_xlfn.XLOOKUP(Tablo2[[#This Row],[CashbackAmount]],$W$31:$W$33,$X$31:$X$33,"",-1)</f>
        <v>Low</v>
      </c>
    </row>
    <row r="1519" spans="1:22" x14ac:dyDescent="0.3">
      <c r="A1519" s="5">
        <v>51518</v>
      </c>
      <c r="B1519" s="1">
        <v>0</v>
      </c>
      <c r="C1519" s="1">
        <v>9</v>
      </c>
      <c r="D1519" s="1" t="s">
        <v>11</v>
      </c>
      <c r="E1519" s="1">
        <v>1</v>
      </c>
      <c r="F1519" s="1">
        <v>9</v>
      </c>
      <c r="G1519" s="1" t="s">
        <v>61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6">
        <v>120.88</v>
      </c>
      <c r="U1519" s="6" t="str">
        <f>_xlfn.XLOOKUP(Tablo2[[#This Row],[Tenure]],$W$23:$W$26,$X$23:$X$26,"",-1)</f>
        <v>7-12 Months</v>
      </c>
      <c r="V1519" s="1" t="str">
        <f>_xlfn.XLOOKUP(Tablo2[[#This Row],[CashbackAmount]],$W$31:$W$33,$X$31:$X$33,"",-1)</f>
        <v>Low</v>
      </c>
    </row>
    <row r="1520" spans="1:22" x14ac:dyDescent="0.3">
      <c r="A1520" s="5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61</v>
      </c>
      <c r="H1520" s="1" t="s">
        <v>4</v>
      </c>
      <c r="I1520" s="1">
        <v>3</v>
      </c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6">
        <v>130.72</v>
      </c>
      <c r="U1520" s="6" t="str">
        <f>_xlfn.XLOOKUP(Tablo2[[#This Row],[Tenure]],$W$23:$W$26,$X$23:$X$26,"",-1)</f>
        <v>0-6 Months</v>
      </c>
      <c r="V1520" s="1" t="str">
        <f>_xlfn.XLOOKUP(Tablo2[[#This Row],[CashbackAmount]],$W$31:$W$33,$X$31:$X$33,"",-1)</f>
        <v>Low</v>
      </c>
    </row>
    <row r="1521" spans="1:22" x14ac:dyDescent="0.3">
      <c r="A1521" s="5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6">
        <v>150.06</v>
      </c>
      <c r="U1521" s="6" t="str">
        <f>_xlfn.XLOOKUP(Tablo2[[#This Row],[Tenure]],$W$23:$W$26,$X$23:$X$26,"",-1)</f>
        <v>13-24 Months</v>
      </c>
      <c r="V1521" s="1" t="str">
        <f>_xlfn.XLOOKUP(Tablo2[[#This Row],[CashbackAmount]],$W$31:$W$33,$X$31:$X$33,"",-1)</f>
        <v>Medium</v>
      </c>
    </row>
    <row r="1522" spans="1:22" x14ac:dyDescent="0.3">
      <c r="A1522" s="5">
        <v>51521</v>
      </c>
      <c r="B1522" s="1">
        <v>0</v>
      </c>
      <c r="C1522" s="1">
        <v>29</v>
      </c>
      <c r="D1522" s="1" t="s">
        <v>62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6">
        <v>142.57</v>
      </c>
      <c r="U1522" s="6" t="str">
        <f>_xlfn.XLOOKUP(Tablo2[[#This Row],[Tenure]],$W$23:$W$26,$X$23:$X$26,"",-1)</f>
        <v>24+ Months</v>
      </c>
      <c r="V1522" s="1" t="str">
        <f>_xlfn.XLOOKUP(Tablo2[[#This Row],[CashbackAmount]],$W$31:$W$33,$X$31:$X$33,"",-1)</f>
        <v>Low</v>
      </c>
    </row>
    <row r="1523" spans="1:22" x14ac:dyDescent="0.3">
      <c r="A1523" s="5">
        <v>51522</v>
      </c>
      <c r="B1523" s="1">
        <v>0</v>
      </c>
      <c r="C1523" s="1">
        <v>6</v>
      </c>
      <c r="D1523" s="1" t="s">
        <v>62</v>
      </c>
      <c r="E1523" s="1">
        <v>1</v>
      </c>
      <c r="F1523" s="1">
        <v>14</v>
      </c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6">
        <v>125</v>
      </c>
      <c r="U1523" s="6" t="str">
        <f>_xlfn.XLOOKUP(Tablo2[[#This Row],[Tenure]],$W$23:$W$26,$X$23:$X$26,"",-1)</f>
        <v>0-6 Months</v>
      </c>
      <c r="V1523" s="1" t="str">
        <f>_xlfn.XLOOKUP(Tablo2[[#This Row],[CashbackAmount]],$W$31:$W$33,$X$31:$X$33,"",-1)</f>
        <v>Low</v>
      </c>
    </row>
    <row r="1524" spans="1:22" x14ac:dyDescent="0.3">
      <c r="A1524" s="5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6">
        <v>111.02000000000001</v>
      </c>
      <c r="U1524" s="6" t="str">
        <f>_xlfn.XLOOKUP(Tablo2[[#This Row],[Tenure]],$W$23:$W$26,$X$23:$X$26,"",-1)</f>
        <v>0-6 Months</v>
      </c>
      <c r="V1524" s="1" t="str">
        <f>_xlfn.XLOOKUP(Tablo2[[#This Row],[CashbackAmount]],$W$31:$W$33,$X$31:$X$33,"",-1)</f>
        <v>Low</v>
      </c>
    </row>
    <row r="1525" spans="1:22" x14ac:dyDescent="0.3">
      <c r="A1525" s="5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6">
        <v>204.53</v>
      </c>
      <c r="U1525" s="6" t="str">
        <f>_xlfn.XLOOKUP(Tablo2[[#This Row],[Tenure]],$W$23:$W$26,$X$23:$X$26,"",-1)</f>
        <v>13-24 Months</v>
      </c>
      <c r="V1525" s="1" t="str">
        <f>_xlfn.XLOOKUP(Tablo2[[#This Row],[CashbackAmount]],$W$31:$W$33,$X$31:$X$33,"",-1)</f>
        <v>Medium</v>
      </c>
    </row>
    <row r="1526" spans="1:22" x14ac:dyDescent="0.3">
      <c r="A1526" s="5">
        <v>51525</v>
      </c>
      <c r="B1526" s="1">
        <v>0</v>
      </c>
      <c r="C1526" s="1">
        <v>9</v>
      </c>
      <c r="D1526" s="1" t="s">
        <v>62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6">
        <v>122.88</v>
      </c>
      <c r="U1526" s="6" t="str">
        <f>_xlfn.XLOOKUP(Tablo2[[#This Row],[Tenure]],$W$23:$W$26,$X$23:$X$26,"",-1)</f>
        <v>7-12 Months</v>
      </c>
      <c r="V1526" s="1" t="str">
        <f>_xlfn.XLOOKUP(Tablo2[[#This Row],[CashbackAmount]],$W$31:$W$33,$X$31:$X$33,"",-1)</f>
        <v>Low</v>
      </c>
    </row>
    <row r="1527" spans="1:22" x14ac:dyDescent="0.3">
      <c r="A1527" s="5">
        <v>51526</v>
      </c>
      <c r="B1527" s="1">
        <v>0</v>
      </c>
      <c r="C1527" s="1">
        <v>4</v>
      </c>
      <c r="D1527" s="1" t="s">
        <v>62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6">
        <v>139.29</v>
      </c>
      <c r="U1527" s="6" t="str">
        <f>_xlfn.XLOOKUP(Tablo2[[#This Row],[Tenure]],$W$23:$W$26,$X$23:$X$26,"",-1)</f>
        <v>0-6 Months</v>
      </c>
      <c r="V1527" s="1" t="str">
        <f>_xlfn.XLOOKUP(Tablo2[[#This Row],[CashbackAmount]],$W$31:$W$33,$X$31:$X$33,"",-1)</f>
        <v>Low</v>
      </c>
    </row>
    <row r="1528" spans="1:22" x14ac:dyDescent="0.3">
      <c r="A1528" s="5">
        <v>51527</v>
      </c>
      <c r="B1528" s="1">
        <v>0</v>
      </c>
      <c r="C1528" s="1">
        <v>9</v>
      </c>
      <c r="D1528" s="1" t="s">
        <v>62</v>
      </c>
      <c r="E1528" s="1">
        <v>1</v>
      </c>
      <c r="F1528" s="1">
        <v>33</v>
      </c>
      <c r="G1528" s="1" t="s">
        <v>61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6">
        <v>123.11000000000001</v>
      </c>
      <c r="U1528" s="6" t="str">
        <f>_xlfn.XLOOKUP(Tablo2[[#This Row],[Tenure]],$W$23:$W$26,$X$23:$X$26,"",-1)</f>
        <v>7-12 Months</v>
      </c>
      <c r="V1528" s="1" t="str">
        <f>_xlfn.XLOOKUP(Tablo2[[#This Row],[CashbackAmount]],$W$31:$W$33,$X$31:$X$33,"",-1)</f>
        <v>Low</v>
      </c>
    </row>
    <row r="1529" spans="1:22" x14ac:dyDescent="0.3">
      <c r="A1529" s="5">
        <v>51528</v>
      </c>
      <c r="B1529" s="1">
        <v>1</v>
      </c>
      <c r="C1529" s="1">
        <v>4</v>
      </c>
      <c r="D1529" s="1" t="s">
        <v>62</v>
      </c>
      <c r="E1529" s="1">
        <v>3</v>
      </c>
      <c r="F1529" s="1">
        <v>26</v>
      </c>
      <c r="G1529" s="1" t="s">
        <v>29</v>
      </c>
      <c r="H1529" s="1" t="s">
        <v>2</v>
      </c>
      <c r="I1529" s="1">
        <v>3</v>
      </c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6">
        <v>131.4</v>
      </c>
      <c r="U1529" s="6" t="str">
        <f>_xlfn.XLOOKUP(Tablo2[[#This Row],[Tenure]],$W$23:$W$26,$X$23:$X$26,"",-1)</f>
        <v>0-6 Months</v>
      </c>
      <c r="V1529" s="1" t="str">
        <f>_xlfn.XLOOKUP(Tablo2[[#This Row],[CashbackAmount]],$W$31:$W$33,$X$31:$X$33,"",-1)</f>
        <v>Low</v>
      </c>
    </row>
    <row r="1530" spans="1:22" x14ac:dyDescent="0.3">
      <c r="A1530" s="5">
        <v>51529</v>
      </c>
      <c r="B1530" s="1">
        <v>0</v>
      </c>
      <c r="C1530" s="1">
        <v>23</v>
      </c>
      <c r="D1530" s="1" t="s">
        <v>62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6">
        <v>136.9</v>
      </c>
      <c r="U1530" s="6" t="str">
        <f>_xlfn.XLOOKUP(Tablo2[[#This Row],[Tenure]],$W$23:$W$26,$X$23:$X$26,"",-1)</f>
        <v>13-24 Months</v>
      </c>
      <c r="V1530" s="1" t="str">
        <f>_xlfn.XLOOKUP(Tablo2[[#This Row],[CashbackAmount]],$W$31:$W$33,$X$31:$X$33,"",-1)</f>
        <v>Low</v>
      </c>
    </row>
    <row r="1531" spans="1:22" x14ac:dyDescent="0.3">
      <c r="A1531" s="5">
        <v>51530</v>
      </c>
      <c r="B1531" s="1">
        <v>0</v>
      </c>
      <c r="C1531" s="1">
        <v>26</v>
      </c>
      <c r="D1531" s="1" t="s">
        <v>62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6">
        <v>144.5</v>
      </c>
      <c r="U1531" s="6" t="str">
        <f>_xlfn.XLOOKUP(Tablo2[[#This Row],[Tenure]],$W$23:$W$26,$X$23:$X$26,"",-1)</f>
        <v>24+ Months</v>
      </c>
      <c r="V1531" s="1" t="str">
        <f>_xlfn.XLOOKUP(Tablo2[[#This Row],[CashbackAmount]],$W$31:$W$33,$X$31:$X$33,"",-1)</f>
        <v>Low</v>
      </c>
    </row>
    <row r="1532" spans="1:22" x14ac:dyDescent="0.3">
      <c r="A1532" s="5">
        <v>51531</v>
      </c>
      <c r="B1532" s="1">
        <v>0</v>
      </c>
      <c r="C1532" s="1">
        <v>6</v>
      </c>
      <c r="D1532" s="1" t="s">
        <v>62</v>
      </c>
      <c r="E1532" s="1">
        <v>1</v>
      </c>
      <c r="F1532" s="1">
        <v>20</v>
      </c>
      <c r="G1532" s="1" t="s">
        <v>61</v>
      </c>
      <c r="H1532" s="1" t="s">
        <v>2</v>
      </c>
      <c r="I1532" s="1">
        <v>3</v>
      </c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6">
        <v>127.56</v>
      </c>
      <c r="U1532" s="6" t="str">
        <f>_xlfn.XLOOKUP(Tablo2[[#This Row],[Tenure]],$W$23:$W$26,$X$23:$X$26,"",-1)</f>
        <v>0-6 Months</v>
      </c>
      <c r="V1532" s="1" t="str">
        <f>_xlfn.XLOOKUP(Tablo2[[#This Row],[CashbackAmount]],$W$31:$W$33,$X$31:$X$33,"",-1)</f>
        <v>Low</v>
      </c>
    </row>
    <row r="1533" spans="1:22" x14ac:dyDescent="0.3">
      <c r="A1533" s="5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>
        <v>1</v>
      </c>
      <c r="R1533" s="1">
        <v>9</v>
      </c>
      <c r="S1533" s="1">
        <v>9</v>
      </c>
      <c r="T1533" s="6">
        <v>290.33</v>
      </c>
      <c r="U1533" s="6" t="str">
        <f>_xlfn.XLOOKUP(Tablo2[[#This Row],[Tenure]],$W$23:$W$26,$X$23:$X$26,"",-1)</f>
        <v>13-24 Months</v>
      </c>
      <c r="V1533" s="1" t="str">
        <f>_xlfn.XLOOKUP(Tablo2[[#This Row],[CashbackAmount]],$W$31:$W$33,$X$31:$X$33,"",-1)</f>
        <v>High</v>
      </c>
    </row>
    <row r="1534" spans="1:22" x14ac:dyDescent="0.3">
      <c r="A1534" s="5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>
        <v>1</v>
      </c>
      <c r="R1534" s="1">
        <v>2</v>
      </c>
      <c r="S1534" s="1">
        <v>15</v>
      </c>
      <c r="T1534" s="6">
        <v>287.22000000000003</v>
      </c>
      <c r="U1534" s="6" t="str">
        <f>_xlfn.XLOOKUP(Tablo2[[#This Row],[Tenure]],$W$23:$W$26,$X$23:$X$26,"",-1)</f>
        <v>24+ Months</v>
      </c>
      <c r="V1534" s="1" t="str">
        <f>_xlfn.XLOOKUP(Tablo2[[#This Row],[CashbackAmount]],$W$31:$W$33,$X$31:$X$33,"",-1)</f>
        <v>High</v>
      </c>
    </row>
    <row r="1535" spans="1:22" x14ac:dyDescent="0.3">
      <c r="A1535" s="5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6">
        <v>195.47</v>
      </c>
      <c r="U1535" s="6" t="str">
        <f>_xlfn.XLOOKUP(Tablo2[[#This Row],[Tenure]],$W$23:$W$26,$X$23:$X$26,"",-1)</f>
        <v>7-12 Months</v>
      </c>
      <c r="V1535" s="1" t="str">
        <f>_xlfn.XLOOKUP(Tablo2[[#This Row],[CashbackAmount]],$W$31:$W$33,$X$31:$X$33,"",-1)</f>
        <v>Medium</v>
      </c>
    </row>
    <row r="1536" spans="1:22" x14ac:dyDescent="0.3">
      <c r="A1536" s="5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>
        <v>2</v>
      </c>
      <c r="S1536" s="1">
        <v>0</v>
      </c>
      <c r="T1536" s="6">
        <v>237.33999999999997</v>
      </c>
      <c r="U1536" s="6" t="str">
        <f>_xlfn.XLOOKUP(Tablo2[[#This Row],[Tenure]],$W$23:$W$26,$X$23:$X$26,"",-1)</f>
        <v>13-24 Months</v>
      </c>
      <c r="V1536" s="1" t="str">
        <f>_xlfn.XLOOKUP(Tablo2[[#This Row],[CashbackAmount]],$W$31:$W$33,$X$31:$X$33,"",-1)</f>
        <v>Medium</v>
      </c>
    </row>
    <row r="1537" spans="1:22" x14ac:dyDescent="0.3">
      <c r="A1537" s="5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>
        <v>15</v>
      </c>
      <c r="Q1537" s="1">
        <v>7</v>
      </c>
      <c r="R1537" s="1">
        <v>11</v>
      </c>
      <c r="S1537" s="1">
        <v>9</v>
      </c>
      <c r="T1537" s="6">
        <v>299.99</v>
      </c>
      <c r="U1537" s="6" t="str">
        <f>_xlfn.XLOOKUP(Tablo2[[#This Row],[Tenure]],$W$23:$W$26,$X$23:$X$26,"",-1)</f>
        <v>24+ Months</v>
      </c>
      <c r="V1537" s="1" t="str">
        <f>_xlfn.XLOOKUP(Tablo2[[#This Row],[CashbackAmount]],$W$31:$W$33,$X$31:$X$33,"",-1)</f>
        <v>High</v>
      </c>
    </row>
    <row r="1538" spans="1:22" x14ac:dyDescent="0.3">
      <c r="A1538" s="5">
        <v>51537</v>
      </c>
      <c r="B1538" s="1">
        <v>0</v>
      </c>
      <c r="C1538" s="1">
        <v>9</v>
      </c>
      <c r="D1538" s="1" t="s">
        <v>62</v>
      </c>
      <c r="E1538" s="1">
        <v>1</v>
      </c>
      <c r="F1538" s="1">
        <v>15</v>
      </c>
      <c r="G1538" s="1" t="s">
        <v>61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6">
        <v>122.78999999999999</v>
      </c>
      <c r="U1538" s="6" t="str">
        <f>_xlfn.XLOOKUP(Tablo2[[#This Row],[Tenure]],$W$23:$W$26,$X$23:$X$26,"",-1)</f>
        <v>7-12 Months</v>
      </c>
      <c r="V1538" s="1" t="str">
        <f>_xlfn.XLOOKUP(Tablo2[[#This Row],[CashbackAmount]],$W$31:$W$33,$X$31:$X$33,"",-1)</f>
        <v>Low</v>
      </c>
    </row>
    <row r="1539" spans="1:22" x14ac:dyDescent="0.3">
      <c r="A1539" s="5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6">
        <v>159.16</v>
      </c>
      <c r="U1539" s="6" t="str">
        <f>_xlfn.XLOOKUP(Tablo2[[#This Row],[Tenure]],$W$23:$W$26,$X$23:$X$26,"",-1)</f>
        <v>0-6 Months</v>
      </c>
      <c r="V1539" s="1" t="str">
        <f>_xlfn.XLOOKUP(Tablo2[[#This Row],[CashbackAmount]],$W$31:$W$33,$X$31:$X$33,"",-1)</f>
        <v>Medium</v>
      </c>
    </row>
    <row r="1540" spans="1:22" x14ac:dyDescent="0.3">
      <c r="A1540" s="5">
        <v>51539</v>
      </c>
      <c r="B1540" s="1">
        <v>0</v>
      </c>
      <c r="C1540" s="1">
        <v>9</v>
      </c>
      <c r="D1540" s="1" t="s">
        <v>11</v>
      </c>
      <c r="E1540" s="1">
        <v>1</v>
      </c>
      <c r="F1540" s="1">
        <v>13</v>
      </c>
      <c r="G1540" s="1" t="s">
        <v>61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6">
        <v>120.88999999999999</v>
      </c>
      <c r="U1540" s="6" t="str">
        <f>_xlfn.XLOOKUP(Tablo2[[#This Row],[Tenure]],$W$23:$W$26,$X$23:$X$26,"",-1)</f>
        <v>7-12 Months</v>
      </c>
      <c r="V1540" s="1" t="str">
        <f>_xlfn.XLOOKUP(Tablo2[[#This Row],[CashbackAmount]],$W$31:$W$33,$X$31:$X$33,"",-1)</f>
        <v>Low</v>
      </c>
    </row>
    <row r="1541" spans="1:22" x14ac:dyDescent="0.3">
      <c r="A1541" s="5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>
        <v>1</v>
      </c>
      <c r="R1541" s="1">
        <v>11</v>
      </c>
      <c r="S1541" s="1">
        <v>8</v>
      </c>
      <c r="T1541" s="6">
        <v>267.92</v>
      </c>
      <c r="U1541" s="6" t="str">
        <f>_xlfn.XLOOKUP(Tablo2[[#This Row],[Tenure]],$W$23:$W$26,$X$23:$X$26,"",-1)</f>
        <v>13-24 Months</v>
      </c>
      <c r="V1541" s="1" t="str">
        <f>_xlfn.XLOOKUP(Tablo2[[#This Row],[CashbackAmount]],$W$31:$W$33,$X$31:$X$33,"",-1)</f>
        <v>High</v>
      </c>
    </row>
    <row r="1542" spans="1:22" x14ac:dyDescent="0.3">
      <c r="A1542" s="5">
        <v>51541</v>
      </c>
      <c r="B1542" s="1">
        <v>0</v>
      </c>
      <c r="C1542" s="1">
        <v>10</v>
      </c>
      <c r="D1542" s="1" t="s">
        <v>62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6">
        <v>135.63999999999999</v>
      </c>
      <c r="U1542" s="6" t="str">
        <f>_xlfn.XLOOKUP(Tablo2[[#This Row],[Tenure]],$W$23:$W$26,$X$23:$X$26,"",-1)</f>
        <v>7-12 Months</v>
      </c>
      <c r="V1542" s="1" t="str">
        <f>_xlfn.XLOOKUP(Tablo2[[#This Row],[CashbackAmount]],$W$31:$W$33,$X$31:$X$33,"",-1)</f>
        <v>Low</v>
      </c>
    </row>
    <row r="1543" spans="1:22" x14ac:dyDescent="0.3">
      <c r="A1543" s="5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6">
        <v>144.25</v>
      </c>
      <c r="U1543" s="6" t="str">
        <f>_xlfn.XLOOKUP(Tablo2[[#This Row],[Tenure]],$W$23:$W$26,$X$23:$X$26,"",-1)</f>
        <v>7-12 Months</v>
      </c>
      <c r="V1543" s="1" t="str">
        <f>_xlfn.XLOOKUP(Tablo2[[#This Row],[CashbackAmount]],$W$31:$W$33,$X$31:$X$33,"",-1)</f>
        <v>Low</v>
      </c>
    </row>
    <row r="1544" spans="1:22" x14ac:dyDescent="0.3">
      <c r="A1544" s="5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6">
        <v>152.65</v>
      </c>
      <c r="U1544" s="6" t="str">
        <f>_xlfn.XLOOKUP(Tablo2[[#This Row],[Tenure]],$W$23:$W$26,$X$23:$X$26,"",-1)</f>
        <v>13-24 Months</v>
      </c>
      <c r="V1544" s="1" t="str">
        <f>_xlfn.XLOOKUP(Tablo2[[#This Row],[CashbackAmount]],$W$31:$W$33,$X$31:$X$33,"",-1)</f>
        <v>Medium</v>
      </c>
    </row>
    <row r="1545" spans="1:22" x14ac:dyDescent="0.3">
      <c r="A1545" s="5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6">
        <v>165.53</v>
      </c>
      <c r="U1545" s="6" t="str">
        <f>_xlfn.XLOOKUP(Tablo2[[#This Row],[Tenure]],$W$23:$W$26,$X$23:$X$26,"",-1)</f>
        <v>7-12 Months</v>
      </c>
      <c r="V1545" s="1" t="str">
        <f>_xlfn.XLOOKUP(Tablo2[[#This Row],[CashbackAmount]],$W$31:$W$33,$X$31:$X$33,"",-1)</f>
        <v>Medium</v>
      </c>
    </row>
    <row r="1546" spans="1:22" x14ac:dyDescent="0.3">
      <c r="A1546" s="5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60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6">
        <v>162.61000000000001</v>
      </c>
      <c r="U1546" s="6" t="str">
        <f>_xlfn.XLOOKUP(Tablo2[[#This Row],[Tenure]],$W$23:$W$26,$X$23:$X$26,"",-1)</f>
        <v>7-12 Months</v>
      </c>
      <c r="V1546" s="1" t="str">
        <f>_xlfn.XLOOKUP(Tablo2[[#This Row],[CashbackAmount]],$W$31:$W$33,$X$31:$X$33,"",-1)</f>
        <v>Medium</v>
      </c>
    </row>
    <row r="1547" spans="1:22" x14ac:dyDescent="0.3">
      <c r="A1547" s="5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60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6">
        <v>142.97999999999999</v>
      </c>
      <c r="U1547" s="6" t="str">
        <f>_xlfn.XLOOKUP(Tablo2[[#This Row],[Tenure]],$W$23:$W$26,$X$23:$X$26,"",-1)</f>
        <v>0-6 Months</v>
      </c>
      <c r="V1547" s="1" t="str">
        <f>_xlfn.XLOOKUP(Tablo2[[#This Row],[CashbackAmount]],$W$31:$W$33,$X$31:$X$33,"",-1)</f>
        <v>Low</v>
      </c>
    </row>
    <row r="1548" spans="1:22" x14ac:dyDescent="0.3">
      <c r="A1548" s="5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6">
        <v>168.04</v>
      </c>
      <c r="U1548" s="6" t="str">
        <f>_xlfn.XLOOKUP(Tablo2[[#This Row],[Tenure]],$W$23:$W$26,$X$23:$X$26,"",-1)</f>
        <v>13-24 Months</v>
      </c>
      <c r="V1548" s="1" t="str">
        <f>_xlfn.XLOOKUP(Tablo2[[#This Row],[CashbackAmount]],$W$31:$W$33,$X$31:$X$33,"",-1)</f>
        <v>Medium</v>
      </c>
    </row>
    <row r="1549" spans="1:22" x14ac:dyDescent="0.3">
      <c r="A1549" s="5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6">
        <v>138.15</v>
      </c>
      <c r="U1549" s="6" t="str">
        <f>_xlfn.XLOOKUP(Tablo2[[#This Row],[Tenure]],$W$23:$W$26,$X$23:$X$26,"",-1)</f>
        <v>7-12 Months</v>
      </c>
      <c r="V1549" s="1" t="str">
        <f>_xlfn.XLOOKUP(Tablo2[[#This Row],[CashbackAmount]],$W$31:$W$33,$X$31:$X$33,"",-1)</f>
        <v>Low</v>
      </c>
    </row>
    <row r="1550" spans="1:22" x14ac:dyDescent="0.3">
      <c r="A1550" s="5">
        <v>51549</v>
      </c>
      <c r="B1550" s="1">
        <v>0</v>
      </c>
      <c r="C1550" s="1">
        <v>13</v>
      </c>
      <c r="D1550" s="1" t="s">
        <v>62</v>
      </c>
      <c r="E1550" s="1">
        <v>1</v>
      </c>
      <c r="F1550" s="1">
        <v>25</v>
      </c>
      <c r="G1550" s="1" t="s">
        <v>61</v>
      </c>
      <c r="H1550" s="1" t="s">
        <v>4</v>
      </c>
      <c r="I1550" s="1">
        <v>3</v>
      </c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6">
        <v>127.41</v>
      </c>
      <c r="U1550" s="6" t="str">
        <f>_xlfn.XLOOKUP(Tablo2[[#This Row],[Tenure]],$W$23:$W$26,$X$23:$X$26,"",-1)</f>
        <v>13-24 Months</v>
      </c>
      <c r="V1550" s="1" t="str">
        <f>_xlfn.XLOOKUP(Tablo2[[#This Row],[CashbackAmount]],$W$31:$W$33,$X$31:$X$33,"",-1)</f>
        <v>Low</v>
      </c>
    </row>
    <row r="1551" spans="1:22" x14ac:dyDescent="0.3">
      <c r="A1551" s="5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6">
        <v>166.73</v>
      </c>
      <c r="U1551" s="6" t="str">
        <f>_xlfn.XLOOKUP(Tablo2[[#This Row],[Tenure]],$W$23:$W$26,$X$23:$X$26,"",-1)</f>
        <v>0-6 Months</v>
      </c>
      <c r="V1551" s="1" t="str">
        <f>_xlfn.XLOOKUP(Tablo2[[#This Row],[CashbackAmount]],$W$31:$W$33,$X$31:$X$33,"",-1)</f>
        <v>Medium</v>
      </c>
    </row>
    <row r="1552" spans="1:22" x14ac:dyDescent="0.3">
      <c r="A1552" s="5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6">
        <v>176.39</v>
      </c>
      <c r="U1552" s="6" t="str">
        <f>_xlfn.XLOOKUP(Tablo2[[#This Row],[Tenure]],$W$23:$W$26,$X$23:$X$26,"",-1)</f>
        <v>0-6 Months</v>
      </c>
      <c r="V1552" s="1" t="str">
        <f>_xlfn.XLOOKUP(Tablo2[[#This Row],[CashbackAmount]],$W$31:$W$33,$X$31:$X$33,"",-1)</f>
        <v>Medium</v>
      </c>
    </row>
    <row r="1553" spans="1:22" x14ac:dyDescent="0.3">
      <c r="A1553" s="5">
        <v>51552</v>
      </c>
      <c r="B1553" s="1">
        <v>0</v>
      </c>
      <c r="C1553" s="1">
        <v>0</v>
      </c>
      <c r="D1553" s="1" t="s">
        <v>62</v>
      </c>
      <c r="E1553" s="1">
        <v>1</v>
      </c>
      <c r="F1553" s="1">
        <v>14</v>
      </c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6">
        <v>123.28</v>
      </c>
      <c r="U1553" s="6" t="str">
        <f>_xlfn.XLOOKUP(Tablo2[[#This Row],[Tenure]],$W$23:$W$26,$X$23:$X$26,"",-1)</f>
        <v>0-6 Months</v>
      </c>
      <c r="V1553" s="1" t="str">
        <f>_xlfn.XLOOKUP(Tablo2[[#This Row],[CashbackAmount]],$W$31:$W$33,$X$31:$X$33,"",-1)</f>
        <v>Low</v>
      </c>
    </row>
    <row r="1554" spans="1:22" x14ac:dyDescent="0.3">
      <c r="A1554" s="5">
        <v>51553</v>
      </c>
      <c r="B1554" s="1">
        <v>0</v>
      </c>
      <c r="C1554" s="1">
        <v>9</v>
      </c>
      <c r="D1554" s="1" t="s">
        <v>11</v>
      </c>
      <c r="E1554" s="1">
        <v>1</v>
      </c>
      <c r="F1554" s="1">
        <v>24</v>
      </c>
      <c r="G1554" s="1" t="s">
        <v>61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6">
        <v>121.53</v>
      </c>
      <c r="U1554" s="6" t="str">
        <f>_xlfn.XLOOKUP(Tablo2[[#This Row],[Tenure]],$W$23:$W$26,$X$23:$X$26,"",-1)</f>
        <v>7-12 Months</v>
      </c>
      <c r="V1554" s="1" t="str">
        <f>_xlfn.XLOOKUP(Tablo2[[#This Row],[CashbackAmount]],$W$31:$W$33,$X$31:$X$33,"",-1)</f>
        <v>Low</v>
      </c>
    </row>
    <row r="1555" spans="1:22" x14ac:dyDescent="0.3">
      <c r="A1555" s="5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6">
        <v>148.76</v>
      </c>
      <c r="U1555" s="6" t="str">
        <f>_xlfn.XLOOKUP(Tablo2[[#This Row],[Tenure]],$W$23:$W$26,$X$23:$X$26,"",-1)</f>
        <v>13-24 Months</v>
      </c>
      <c r="V1555" s="1" t="str">
        <f>_xlfn.XLOOKUP(Tablo2[[#This Row],[CashbackAmount]],$W$31:$W$33,$X$31:$X$33,"",-1)</f>
        <v>Low</v>
      </c>
    </row>
    <row r="1556" spans="1:22" x14ac:dyDescent="0.3">
      <c r="A1556" s="5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6">
        <v>193.96</v>
      </c>
      <c r="U1556" s="6" t="str">
        <f>_xlfn.XLOOKUP(Tablo2[[#This Row],[Tenure]],$W$23:$W$26,$X$23:$X$26,"",-1)</f>
        <v>13-24 Months</v>
      </c>
      <c r="V1556" s="1" t="str">
        <f>_xlfn.XLOOKUP(Tablo2[[#This Row],[CashbackAmount]],$W$31:$W$33,$X$31:$X$33,"",-1)</f>
        <v>Medium</v>
      </c>
    </row>
    <row r="1557" spans="1:22" x14ac:dyDescent="0.3">
      <c r="A1557" s="5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6">
        <v>204</v>
      </c>
      <c r="U1557" s="6" t="str">
        <f>_xlfn.XLOOKUP(Tablo2[[#This Row],[Tenure]],$W$23:$W$26,$X$23:$X$26,"",-1)</f>
        <v>0-6 Months</v>
      </c>
      <c r="V1557" s="1" t="str">
        <f>_xlfn.XLOOKUP(Tablo2[[#This Row],[CashbackAmount]],$W$31:$W$33,$X$31:$X$33,"",-1)</f>
        <v>Medium</v>
      </c>
    </row>
    <row r="1558" spans="1:22" x14ac:dyDescent="0.3">
      <c r="A1558" s="5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6">
        <v>184.74</v>
      </c>
      <c r="U1558" s="6" t="str">
        <f>_xlfn.XLOOKUP(Tablo2[[#This Row],[Tenure]],$W$23:$W$26,$X$23:$X$26,"",-1)</f>
        <v>0-6 Months</v>
      </c>
      <c r="V1558" s="1" t="str">
        <f>_xlfn.XLOOKUP(Tablo2[[#This Row],[CashbackAmount]],$W$31:$W$33,$X$31:$X$33,"",-1)</f>
        <v>Medium</v>
      </c>
    </row>
    <row r="1559" spans="1:22" x14ac:dyDescent="0.3">
      <c r="A1559" s="5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6">
        <v>199.81</v>
      </c>
      <c r="U1559" s="6" t="str">
        <f>_xlfn.XLOOKUP(Tablo2[[#This Row],[Tenure]],$W$23:$W$26,$X$23:$X$26,"",-1)</f>
        <v>0-6 Months</v>
      </c>
      <c r="V1559" s="1" t="str">
        <f>_xlfn.XLOOKUP(Tablo2[[#This Row],[CashbackAmount]],$W$31:$W$33,$X$31:$X$33,"",-1)</f>
        <v>Medium</v>
      </c>
    </row>
    <row r="1560" spans="1:22" x14ac:dyDescent="0.3">
      <c r="A1560" s="5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>
        <v>3</v>
      </c>
      <c r="T1560" s="6">
        <v>224.89999999999998</v>
      </c>
      <c r="U1560" s="6" t="str">
        <f>_xlfn.XLOOKUP(Tablo2[[#This Row],[Tenure]],$W$23:$W$26,$X$23:$X$26,"",-1)</f>
        <v>13-24 Months</v>
      </c>
      <c r="V1560" s="1" t="str">
        <f>_xlfn.XLOOKUP(Tablo2[[#This Row],[CashbackAmount]],$W$31:$W$33,$X$31:$X$33,"",-1)</f>
        <v>Medium</v>
      </c>
    </row>
    <row r="1561" spans="1:22" x14ac:dyDescent="0.3">
      <c r="A1561" s="5">
        <v>51560</v>
      </c>
      <c r="B1561" s="1">
        <v>1</v>
      </c>
      <c r="C1561" s="1">
        <v>0</v>
      </c>
      <c r="D1561" s="1" t="s">
        <v>62</v>
      </c>
      <c r="E1561" s="1">
        <v>1</v>
      </c>
      <c r="F1561" s="1">
        <v>14</v>
      </c>
      <c r="G1561" s="1" t="s">
        <v>60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6">
        <v>126.57</v>
      </c>
      <c r="U1561" s="6" t="str">
        <f>_xlfn.XLOOKUP(Tablo2[[#This Row],[Tenure]],$W$23:$W$26,$X$23:$X$26,"",-1)</f>
        <v>0-6 Months</v>
      </c>
      <c r="V1561" s="1" t="str">
        <f>_xlfn.XLOOKUP(Tablo2[[#This Row],[CashbackAmount]],$W$31:$W$33,$X$31:$X$33,"",-1)</f>
        <v>Low</v>
      </c>
    </row>
    <row r="1562" spans="1:22" x14ac:dyDescent="0.3">
      <c r="A1562" s="5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>
        <v>2</v>
      </c>
      <c r="S1562" s="1">
        <v>0</v>
      </c>
      <c r="T1562" s="6">
        <v>235.91000000000003</v>
      </c>
      <c r="U1562" s="6" t="str">
        <f>_xlfn.XLOOKUP(Tablo2[[#This Row],[Tenure]],$W$23:$W$26,$X$23:$X$26,"",-1)</f>
        <v>13-24 Months</v>
      </c>
      <c r="V1562" s="1" t="str">
        <f>_xlfn.XLOOKUP(Tablo2[[#This Row],[CashbackAmount]],$W$31:$W$33,$X$31:$X$33,"",-1)</f>
        <v>Medium</v>
      </c>
    </row>
    <row r="1563" spans="1:22" x14ac:dyDescent="0.3">
      <c r="A1563" s="5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6">
        <v>166.96</v>
      </c>
      <c r="U1563" s="6" t="str">
        <f>_xlfn.XLOOKUP(Tablo2[[#This Row],[Tenure]],$W$23:$W$26,$X$23:$X$26,"",-1)</f>
        <v>0-6 Months</v>
      </c>
      <c r="V1563" s="1" t="str">
        <f>_xlfn.XLOOKUP(Tablo2[[#This Row],[CashbackAmount]],$W$31:$W$33,$X$31:$X$33,"",-1)</f>
        <v>Medium</v>
      </c>
    </row>
    <row r="1564" spans="1:22" x14ac:dyDescent="0.3">
      <c r="A1564" s="5">
        <v>51563</v>
      </c>
      <c r="B1564" s="1">
        <v>1</v>
      </c>
      <c r="C1564" s="1">
        <v>9</v>
      </c>
      <c r="D1564" s="1" t="s">
        <v>62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6">
        <v>120.58000000000001</v>
      </c>
      <c r="U1564" s="6" t="str">
        <f>_xlfn.XLOOKUP(Tablo2[[#This Row],[Tenure]],$W$23:$W$26,$X$23:$X$26,"",-1)</f>
        <v>7-12 Months</v>
      </c>
      <c r="V1564" s="1" t="str">
        <f>_xlfn.XLOOKUP(Tablo2[[#This Row],[CashbackAmount]],$W$31:$W$33,$X$31:$X$33,"",-1)</f>
        <v>Low</v>
      </c>
    </row>
    <row r="1565" spans="1:22" x14ac:dyDescent="0.3">
      <c r="A1565" s="5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6">
        <v>188.65</v>
      </c>
      <c r="U1565" s="6" t="str">
        <f>_xlfn.XLOOKUP(Tablo2[[#This Row],[Tenure]],$W$23:$W$26,$X$23:$X$26,"",-1)</f>
        <v>13-24 Months</v>
      </c>
      <c r="V1565" s="1" t="str">
        <f>_xlfn.XLOOKUP(Tablo2[[#This Row],[CashbackAmount]],$W$31:$W$33,$X$31:$X$33,"",-1)</f>
        <v>Medium</v>
      </c>
    </row>
    <row r="1566" spans="1:22" x14ac:dyDescent="0.3">
      <c r="A1566" s="5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6">
        <v>159.4</v>
      </c>
      <c r="U1566" s="6" t="str">
        <f>_xlfn.XLOOKUP(Tablo2[[#This Row],[Tenure]],$W$23:$W$26,$X$23:$X$26,"",-1)</f>
        <v>24+ Months</v>
      </c>
      <c r="V1566" s="1" t="str">
        <f>_xlfn.XLOOKUP(Tablo2[[#This Row],[CashbackAmount]],$W$31:$W$33,$X$31:$X$33,"",-1)</f>
        <v>Medium</v>
      </c>
    </row>
    <row r="1567" spans="1:22" x14ac:dyDescent="0.3">
      <c r="A1567" s="5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6">
        <v>159.13999999999999</v>
      </c>
      <c r="U1567" s="6" t="str">
        <f>_xlfn.XLOOKUP(Tablo2[[#This Row],[Tenure]],$W$23:$W$26,$X$23:$X$26,"",-1)</f>
        <v>7-12 Months</v>
      </c>
      <c r="V1567" s="1" t="str">
        <f>_xlfn.XLOOKUP(Tablo2[[#This Row],[CashbackAmount]],$W$31:$W$33,$X$31:$X$33,"",-1)</f>
        <v>Medium</v>
      </c>
    </row>
    <row r="1568" spans="1:22" x14ac:dyDescent="0.3">
      <c r="A1568" s="5">
        <v>51567</v>
      </c>
      <c r="B1568" s="1">
        <v>0</v>
      </c>
      <c r="C1568" s="1">
        <v>6</v>
      </c>
      <c r="D1568" s="1" t="s">
        <v>62</v>
      </c>
      <c r="E1568" s="1">
        <v>1</v>
      </c>
      <c r="F1568" s="1">
        <v>14</v>
      </c>
      <c r="G1568" s="1" t="s">
        <v>61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6">
        <v>126.22</v>
      </c>
      <c r="U1568" s="6" t="str">
        <f>_xlfn.XLOOKUP(Tablo2[[#This Row],[Tenure]],$W$23:$W$26,$X$23:$X$26,"",-1)</f>
        <v>0-6 Months</v>
      </c>
      <c r="V1568" s="1" t="str">
        <f>_xlfn.XLOOKUP(Tablo2[[#This Row],[CashbackAmount]],$W$31:$W$33,$X$31:$X$33,"",-1)</f>
        <v>Low</v>
      </c>
    </row>
    <row r="1569" spans="1:22" x14ac:dyDescent="0.3">
      <c r="A1569" s="5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>
        <v>3</v>
      </c>
      <c r="T1569" s="6">
        <v>221.85000000000002</v>
      </c>
      <c r="U1569" s="6" t="str">
        <f>_xlfn.XLOOKUP(Tablo2[[#This Row],[Tenure]],$W$23:$W$26,$X$23:$X$26,"",-1)</f>
        <v>7-12 Months</v>
      </c>
      <c r="V1569" s="1" t="str">
        <f>_xlfn.XLOOKUP(Tablo2[[#This Row],[CashbackAmount]],$W$31:$W$33,$X$31:$X$33,"",-1)</f>
        <v>Medium</v>
      </c>
    </row>
    <row r="1570" spans="1:22" x14ac:dyDescent="0.3">
      <c r="A1570" s="5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6">
        <v>206.08999999999997</v>
      </c>
      <c r="U1570" s="6" t="str">
        <f>_xlfn.XLOOKUP(Tablo2[[#This Row],[Tenure]],$W$23:$W$26,$X$23:$X$26,"",-1)</f>
        <v>7-12 Months</v>
      </c>
      <c r="V1570" s="1" t="str">
        <f>_xlfn.XLOOKUP(Tablo2[[#This Row],[CashbackAmount]],$W$31:$W$33,$X$31:$X$33,"",-1)</f>
        <v>Medium</v>
      </c>
    </row>
    <row r="1571" spans="1:22" x14ac:dyDescent="0.3">
      <c r="A1571" s="5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6">
        <v>143.44999999999999</v>
      </c>
      <c r="U1571" s="6" t="str">
        <f>_xlfn.XLOOKUP(Tablo2[[#This Row],[Tenure]],$W$23:$W$26,$X$23:$X$26,"",-1)</f>
        <v>0-6 Months</v>
      </c>
      <c r="V1571" s="1" t="str">
        <f>_xlfn.XLOOKUP(Tablo2[[#This Row],[CashbackAmount]],$W$31:$W$33,$X$31:$X$33,"",-1)</f>
        <v>Low</v>
      </c>
    </row>
    <row r="1572" spans="1:22" x14ac:dyDescent="0.3">
      <c r="A1572" s="5">
        <v>51571</v>
      </c>
      <c r="B1572" s="1">
        <v>0</v>
      </c>
      <c r="C1572" s="1">
        <v>9</v>
      </c>
      <c r="D1572" s="1" t="s">
        <v>62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6">
        <v>121.77000000000001</v>
      </c>
      <c r="U1572" s="6" t="str">
        <f>_xlfn.XLOOKUP(Tablo2[[#This Row],[Tenure]],$W$23:$W$26,$X$23:$X$26,"",-1)</f>
        <v>7-12 Months</v>
      </c>
      <c r="V1572" s="1" t="str">
        <f>_xlfn.XLOOKUP(Tablo2[[#This Row],[CashbackAmount]],$W$31:$W$33,$X$31:$X$33,"",-1)</f>
        <v>Low</v>
      </c>
    </row>
    <row r="1573" spans="1:22" x14ac:dyDescent="0.3">
      <c r="A1573" s="5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>
        <v>3</v>
      </c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6">
        <v>127.93</v>
      </c>
      <c r="U1573" s="6" t="str">
        <f>_xlfn.XLOOKUP(Tablo2[[#This Row],[Tenure]],$W$23:$W$26,$X$23:$X$26,"",-1)</f>
        <v>7-12 Months</v>
      </c>
      <c r="V1573" s="1" t="str">
        <f>_xlfn.XLOOKUP(Tablo2[[#This Row],[CashbackAmount]],$W$31:$W$33,$X$31:$X$33,"",-1)</f>
        <v>Low</v>
      </c>
    </row>
    <row r="1574" spans="1:22" x14ac:dyDescent="0.3">
      <c r="A1574" s="5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6">
        <v>179.18</v>
      </c>
      <c r="U1574" s="6" t="str">
        <f>_xlfn.XLOOKUP(Tablo2[[#This Row],[Tenure]],$W$23:$W$26,$X$23:$X$26,"",-1)</f>
        <v>0-6 Months</v>
      </c>
      <c r="V1574" s="1" t="str">
        <f>_xlfn.XLOOKUP(Tablo2[[#This Row],[CashbackAmount]],$W$31:$W$33,$X$31:$X$33,"",-1)</f>
        <v>Medium</v>
      </c>
    </row>
    <row r="1575" spans="1:22" x14ac:dyDescent="0.3">
      <c r="A1575" s="5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6">
        <v>187.89</v>
      </c>
      <c r="U1575" s="6" t="str">
        <f>_xlfn.XLOOKUP(Tablo2[[#This Row],[Tenure]],$W$23:$W$26,$X$23:$X$26,"",-1)</f>
        <v>7-12 Months</v>
      </c>
      <c r="V1575" s="1" t="str">
        <f>_xlfn.XLOOKUP(Tablo2[[#This Row],[CashbackAmount]],$W$31:$W$33,$X$31:$X$33,"",-1)</f>
        <v>Medium</v>
      </c>
    </row>
    <row r="1576" spans="1:22" x14ac:dyDescent="0.3">
      <c r="A1576" s="5">
        <v>51575</v>
      </c>
      <c r="B1576" s="1">
        <v>1</v>
      </c>
      <c r="C1576" s="1">
        <v>0</v>
      </c>
      <c r="D1576" s="1" t="s">
        <v>62</v>
      </c>
      <c r="E1576" s="1">
        <v>1</v>
      </c>
      <c r="F1576" s="1">
        <v>14</v>
      </c>
      <c r="G1576" s="1" t="s">
        <v>61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6">
        <v>123.88999999999999</v>
      </c>
      <c r="U1576" s="6" t="str">
        <f>_xlfn.XLOOKUP(Tablo2[[#This Row],[Tenure]],$W$23:$W$26,$X$23:$X$26,"",-1)</f>
        <v>0-6 Months</v>
      </c>
      <c r="V1576" s="1" t="str">
        <f>_xlfn.XLOOKUP(Tablo2[[#This Row],[CashbackAmount]],$W$31:$W$33,$X$31:$X$33,"",-1)</f>
        <v>Low</v>
      </c>
    </row>
    <row r="1577" spans="1:22" x14ac:dyDescent="0.3">
      <c r="A1577" s="5">
        <v>51576</v>
      </c>
      <c r="B1577" s="1">
        <v>0</v>
      </c>
      <c r="C1577" s="1">
        <v>25</v>
      </c>
      <c r="D1577" s="1" t="s">
        <v>62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6">
        <v>132.12</v>
      </c>
      <c r="U1577" s="6" t="str">
        <f>_xlfn.XLOOKUP(Tablo2[[#This Row],[Tenure]],$W$23:$W$26,$X$23:$X$26,"",-1)</f>
        <v>24+ Months</v>
      </c>
      <c r="V1577" s="1" t="str">
        <f>_xlfn.XLOOKUP(Tablo2[[#This Row],[CashbackAmount]],$W$31:$W$33,$X$31:$X$33,"",-1)</f>
        <v>Low</v>
      </c>
    </row>
    <row r="1578" spans="1:22" x14ac:dyDescent="0.3">
      <c r="A1578" s="5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>
        <v>15</v>
      </c>
      <c r="Q1578" s="1">
        <v>0</v>
      </c>
      <c r="R1578" s="1">
        <v>11</v>
      </c>
      <c r="S1578" s="1">
        <v>15</v>
      </c>
      <c r="T1578" s="6">
        <v>292.32</v>
      </c>
      <c r="U1578" s="6" t="str">
        <f>_xlfn.XLOOKUP(Tablo2[[#This Row],[Tenure]],$W$23:$W$26,$X$23:$X$26,"",-1)</f>
        <v>13-24 Months</v>
      </c>
      <c r="V1578" s="1" t="str">
        <f>_xlfn.XLOOKUP(Tablo2[[#This Row],[CashbackAmount]],$W$31:$W$33,$X$31:$X$33,"",-1)</f>
        <v>High</v>
      </c>
    </row>
    <row r="1579" spans="1:22" x14ac:dyDescent="0.3">
      <c r="A1579" s="5">
        <v>51578</v>
      </c>
      <c r="B1579" s="1">
        <v>0</v>
      </c>
      <c r="C1579" s="1">
        <v>9</v>
      </c>
      <c r="D1579" s="1" t="s">
        <v>62</v>
      </c>
      <c r="E1579" s="1">
        <v>2</v>
      </c>
      <c r="F1579" s="1">
        <v>12</v>
      </c>
      <c r="G1579" s="1" t="s">
        <v>61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6">
        <v>122.66999999999999</v>
      </c>
      <c r="U1579" s="6" t="str">
        <f>_xlfn.XLOOKUP(Tablo2[[#This Row],[Tenure]],$W$23:$W$26,$X$23:$X$26,"",-1)</f>
        <v>7-12 Months</v>
      </c>
      <c r="V1579" s="1" t="str">
        <f>_xlfn.XLOOKUP(Tablo2[[#This Row],[CashbackAmount]],$W$31:$W$33,$X$31:$X$33,"",-1)</f>
        <v>Low</v>
      </c>
    </row>
    <row r="1580" spans="1:22" x14ac:dyDescent="0.3">
      <c r="A1580" s="5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>
        <v>15</v>
      </c>
      <c r="Q1580" s="1">
        <v>1</v>
      </c>
      <c r="R1580" s="1">
        <v>1</v>
      </c>
      <c r="S1580" s="1">
        <v>6</v>
      </c>
      <c r="T1580" s="6">
        <v>295.17</v>
      </c>
      <c r="U1580" s="6" t="str">
        <f>_xlfn.XLOOKUP(Tablo2[[#This Row],[Tenure]],$W$23:$W$26,$X$23:$X$26,"",-1)</f>
        <v>13-24 Months</v>
      </c>
      <c r="V1580" s="1" t="str">
        <f>_xlfn.XLOOKUP(Tablo2[[#This Row],[CashbackAmount]],$W$31:$W$33,$X$31:$X$33,"",-1)</f>
        <v>High</v>
      </c>
    </row>
    <row r="1581" spans="1:22" x14ac:dyDescent="0.3">
      <c r="A1581" s="5">
        <v>51580</v>
      </c>
      <c r="B1581" s="1">
        <v>1</v>
      </c>
      <c r="C1581" s="1">
        <v>0</v>
      </c>
      <c r="D1581" s="1" t="s">
        <v>62</v>
      </c>
      <c r="E1581" s="1">
        <v>1</v>
      </c>
      <c r="F1581" s="1">
        <v>14</v>
      </c>
      <c r="G1581" s="1" t="s">
        <v>61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6">
        <v>124.36000000000001</v>
      </c>
      <c r="U1581" s="6" t="str">
        <f>_xlfn.XLOOKUP(Tablo2[[#This Row],[Tenure]],$W$23:$W$26,$X$23:$X$26,"",-1)</f>
        <v>0-6 Months</v>
      </c>
      <c r="V1581" s="1" t="str">
        <f>_xlfn.XLOOKUP(Tablo2[[#This Row],[CashbackAmount]],$W$31:$W$33,$X$31:$X$33,"",-1)</f>
        <v>Low</v>
      </c>
    </row>
    <row r="1582" spans="1:22" x14ac:dyDescent="0.3">
      <c r="A1582" s="5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>
        <v>2</v>
      </c>
      <c r="S1582" s="1">
        <v>9</v>
      </c>
      <c r="T1582" s="6">
        <v>260.64</v>
      </c>
      <c r="U1582" s="6" t="str">
        <f>_xlfn.XLOOKUP(Tablo2[[#This Row],[Tenure]],$W$23:$W$26,$X$23:$X$26,"",-1)</f>
        <v>13-24 Months</v>
      </c>
      <c r="V1582" s="1" t="str">
        <f>_xlfn.XLOOKUP(Tablo2[[#This Row],[CashbackAmount]],$W$31:$W$33,$X$31:$X$33,"",-1)</f>
        <v>High</v>
      </c>
    </row>
    <row r="1583" spans="1:22" x14ac:dyDescent="0.3">
      <c r="A1583" s="5">
        <v>51582</v>
      </c>
      <c r="B1583" s="1">
        <v>1</v>
      </c>
      <c r="C1583" s="1">
        <v>0</v>
      </c>
      <c r="D1583" s="1" t="s">
        <v>62</v>
      </c>
      <c r="E1583" s="1">
        <v>1</v>
      </c>
      <c r="F1583" s="1">
        <v>8</v>
      </c>
      <c r="G1583" s="1" t="s">
        <v>30</v>
      </c>
      <c r="H1583" s="1" t="s">
        <v>2</v>
      </c>
      <c r="I1583" s="1">
        <v>3</v>
      </c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6">
        <v>127.07</v>
      </c>
      <c r="U1583" s="6" t="str">
        <f>_xlfn.XLOOKUP(Tablo2[[#This Row],[Tenure]],$W$23:$W$26,$X$23:$X$26,"",-1)</f>
        <v>0-6 Months</v>
      </c>
      <c r="V1583" s="1" t="str">
        <f>_xlfn.XLOOKUP(Tablo2[[#This Row],[CashbackAmount]],$W$31:$W$33,$X$31:$X$33,"",-1)</f>
        <v>Low</v>
      </c>
    </row>
    <row r="1584" spans="1:22" x14ac:dyDescent="0.3">
      <c r="A1584" s="5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>
        <v>1</v>
      </c>
      <c r="R1584" s="1">
        <v>15</v>
      </c>
      <c r="S1584" s="1">
        <v>12</v>
      </c>
      <c r="T1584" s="6">
        <v>290.68</v>
      </c>
      <c r="U1584" s="6" t="str">
        <f>_xlfn.XLOOKUP(Tablo2[[#This Row],[Tenure]],$W$23:$W$26,$X$23:$X$26,"",-1)</f>
        <v>24+ Months</v>
      </c>
      <c r="V1584" s="1" t="str">
        <f>_xlfn.XLOOKUP(Tablo2[[#This Row],[CashbackAmount]],$W$31:$W$33,$X$31:$X$33,"",-1)</f>
        <v>High</v>
      </c>
    </row>
    <row r="1585" spans="1:22" x14ac:dyDescent="0.3">
      <c r="A1585" s="5">
        <v>51584</v>
      </c>
      <c r="B1585" s="1">
        <v>0</v>
      </c>
      <c r="C1585" s="1">
        <v>5</v>
      </c>
      <c r="D1585" s="1" t="s">
        <v>62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6">
        <v>139.31</v>
      </c>
      <c r="U1585" s="6" t="str">
        <f>_xlfn.XLOOKUP(Tablo2[[#This Row],[Tenure]],$W$23:$W$26,$X$23:$X$26,"",-1)</f>
        <v>0-6 Months</v>
      </c>
      <c r="V1585" s="1" t="str">
        <f>_xlfn.XLOOKUP(Tablo2[[#This Row],[CashbackAmount]],$W$31:$W$33,$X$31:$X$33,"",-1)</f>
        <v>Low</v>
      </c>
    </row>
    <row r="1586" spans="1:22" x14ac:dyDescent="0.3">
      <c r="A1586" s="5">
        <v>51585</v>
      </c>
      <c r="B1586" s="1">
        <v>1</v>
      </c>
      <c r="C1586" s="1">
        <v>0</v>
      </c>
      <c r="D1586" s="1" t="s">
        <v>62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6">
        <v>137.30000000000001</v>
      </c>
      <c r="U1586" s="6" t="str">
        <f>_xlfn.XLOOKUP(Tablo2[[#This Row],[Tenure]],$W$23:$W$26,$X$23:$X$26,"",-1)</f>
        <v>0-6 Months</v>
      </c>
      <c r="V1586" s="1" t="str">
        <f>_xlfn.XLOOKUP(Tablo2[[#This Row],[CashbackAmount]],$W$31:$W$33,$X$31:$X$33,"",-1)</f>
        <v>Low</v>
      </c>
    </row>
    <row r="1587" spans="1:22" x14ac:dyDescent="0.3">
      <c r="A1587" s="5">
        <v>51586</v>
      </c>
      <c r="B1587" s="1">
        <v>0</v>
      </c>
      <c r="C1587" s="1">
        <v>9</v>
      </c>
      <c r="D1587" s="1" t="s">
        <v>62</v>
      </c>
      <c r="E1587" s="1">
        <v>1</v>
      </c>
      <c r="F1587" s="1">
        <v>6</v>
      </c>
      <c r="G1587" s="1" t="s">
        <v>61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6">
        <v>122.32</v>
      </c>
      <c r="U1587" s="6" t="str">
        <f>_xlfn.XLOOKUP(Tablo2[[#This Row],[Tenure]],$W$23:$W$26,$X$23:$X$26,"",-1)</f>
        <v>7-12 Months</v>
      </c>
      <c r="V1587" s="1" t="str">
        <f>_xlfn.XLOOKUP(Tablo2[[#This Row],[CashbackAmount]],$W$31:$W$33,$X$31:$X$33,"",-1)</f>
        <v>Low</v>
      </c>
    </row>
    <row r="1588" spans="1:22" x14ac:dyDescent="0.3">
      <c r="A1588" s="5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6">
        <v>144.65</v>
      </c>
      <c r="U1588" s="6" t="str">
        <f>_xlfn.XLOOKUP(Tablo2[[#This Row],[Tenure]],$W$23:$W$26,$X$23:$X$26,"",-1)</f>
        <v>0-6 Months</v>
      </c>
      <c r="V1588" s="1" t="str">
        <f>_xlfn.XLOOKUP(Tablo2[[#This Row],[CashbackAmount]],$W$31:$W$33,$X$31:$X$33,"",-1)</f>
        <v>Low</v>
      </c>
    </row>
    <row r="1589" spans="1:22" x14ac:dyDescent="0.3">
      <c r="A1589" s="5">
        <v>51588</v>
      </c>
      <c r="B1589" s="1">
        <v>0</v>
      </c>
      <c r="C1589" s="1">
        <v>14</v>
      </c>
      <c r="D1589" s="1" t="s">
        <v>62</v>
      </c>
      <c r="E1589" s="1">
        <v>1</v>
      </c>
      <c r="F1589" s="1">
        <v>25</v>
      </c>
      <c r="G1589" s="1" t="s">
        <v>30</v>
      </c>
      <c r="H1589" s="1" t="s">
        <v>4</v>
      </c>
      <c r="I1589" s="1">
        <v>3</v>
      </c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6">
        <v>130.72</v>
      </c>
      <c r="U1589" s="6" t="str">
        <f>_xlfn.XLOOKUP(Tablo2[[#This Row],[Tenure]],$W$23:$W$26,$X$23:$X$26,"",-1)</f>
        <v>13-24 Months</v>
      </c>
      <c r="V1589" s="1" t="str">
        <f>_xlfn.XLOOKUP(Tablo2[[#This Row],[CashbackAmount]],$W$31:$W$33,$X$31:$X$33,"",-1)</f>
        <v>Low</v>
      </c>
    </row>
    <row r="1590" spans="1:22" x14ac:dyDescent="0.3">
      <c r="A1590" s="5">
        <v>51589</v>
      </c>
      <c r="B1590" s="1">
        <v>0</v>
      </c>
      <c r="C1590" s="1">
        <v>13</v>
      </c>
      <c r="D1590" s="1" t="s">
        <v>62</v>
      </c>
      <c r="E1590" s="1">
        <v>1</v>
      </c>
      <c r="F1590" s="1">
        <v>30</v>
      </c>
      <c r="G1590" s="1" t="s">
        <v>60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6">
        <v>133.19</v>
      </c>
      <c r="U1590" s="6" t="str">
        <f>_xlfn.XLOOKUP(Tablo2[[#This Row],[Tenure]],$W$23:$W$26,$X$23:$X$26,"",-1)</f>
        <v>13-24 Months</v>
      </c>
      <c r="V1590" s="1" t="str">
        <f>_xlfn.XLOOKUP(Tablo2[[#This Row],[CashbackAmount]],$W$31:$W$33,$X$31:$X$33,"",-1)</f>
        <v>Low</v>
      </c>
    </row>
    <row r="1591" spans="1:22" x14ac:dyDescent="0.3">
      <c r="A1591" s="5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>
        <v>15</v>
      </c>
      <c r="Q1591" s="1">
        <v>1</v>
      </c>
      <c r="R1591" s="1">
        <v>1</v>
      </c>
      <c r="S1591" s="1">
        <v>7</v>
      </c>
      <c r="T1591" s="6">
        <v>292.02</v>
      </c>
      <c r="U1591" s="6" t="str">
        <f>_xlfn.XLOOKUP(Tablo2[[#This Row],[Tenure]],$W$23:$W$26,$X$23:$X$26,"",-1)</f>
        <v>13-24 Months</v>
      </c>
      <c r="V1591" s="1" t="str">
        <f>_xlfn.XLOOKUP(Tablo2[[#This Row],[CashbackAmount]],$W$31:$W$33,$X$31:$X$33,"",-1)</f>
        <v>High</v>
      </c>
    </row>
    <row r="1592" spans="1:22" x14ac:dyDescent="0.3">
      <c r="A1592" s="5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>
        <v>2</v>
      </c>
      <c r="S1592" s="1">
        <v>2</v>
      </c>
      <c r="T1592" s="6">
        <v>236.75</v>
      </c>
      <c r="U1592" s="6" t="str">
        <f>_xlfn.XLOOKUP(Tablo2[[#This Row],[Tenure]],$W$23:$W$26,$X$23:$X$26,"",-1)</f>
        <v>0-6 Months</v>
      </c>
      <c r="V1592" s="1" t="str">
        <f>_xlfn.XLOOKUP(Tablo2[[#This Row],[CashbackAmount]],$W$31:$W$33,$X$31:$X$33,"",-1)</f>
        <v>Medium</v>
      </c>
    </row>
    <row r="1593" spans="1:22" x14ac:dyDescent="0.3">
      <c r="A1593" s="5">
        <v>51592</v>
      </c>
      <c r="B1593" s="1">
        <v>0</v>
      </c>
      <c r="C1593" s="1">
        <v>6</v>
      </c>
      <c r="D1593" s="1" t="s">
        <v>62</v>
      </c>
      <c r="E1593" s="1">
        <v>1</v>
      </c>
      <c r="F1593" s="1">
        <v>11</v>
      </c>
      <c r="G1593" s="1" t="s">
        <v>30</v>
      </c>
      <c r="H1593" s="1" t="s">
        <v>2</v>
      </c>
      <c r="I1593" s="1">
        <v>3</v>
      </c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6">
        <v>129.11000000000001</v>
      </c>
      <c r="U1593" s="6" t="str">
        <f>_xlfn.XLOOKUP(Tablo2[[#This Row],[Tenure]],$W$23:$W$26,$X$23:$X$26,"",-1)</f>
        <v>0-6 Months</v>
      </c>
      <c r="V1593" s="1" t="str">
        <f>_xlfn.XLOOKUP(Tablo2[[#This Row],[CashbackAmount]],$W$31:$W$33,$X$31:$X$33,"",-1)</f>
        <v>Low</v>
      </c>
    </row>
    <row r="1594" spans="1:22" x14ac:dyDescent="0.3">
      <c r="A1594" s="5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6">
        <v>159.57</v>
      </c>
      <c r="U1594" s="6" t="str">
        <f>_xlfn.XLOOKUP(Tablo2[[#This Row],[Tenure]],$W$23:$W$26,$X$23:$X$26,"",-1)</f>
        <v>7-12 Months</v>
      </c>
      <c r="V1594" s="1" t="str">
        <f>_xlfn.XLOOKUP(Tablo2[[#This Row],[CashbackAmount]],$W$31:$W$33,$X$31:$X$33,"",-1)</f>
        <v>Medium</v>
      </c>
    </row>
    <row r="1595" spans="1:22" x14ac:dyDescent="0.3">
      <c r="A1595" s="5">
        <v>51594</v>
      </c>
      <c r="B1595" s="1">
        <v>0</v>
      </c>
      <c r="C1595" s="1">
        <v>10</v>
      </c>
      <c r="D1595" s="1" t="s">
        <v>62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6">
        <v>139.19999999999999</v>
      </c>
      <c r="U1595" s="6" t="str">
        <f>_xlfn.XLOOKUP(Tablo2[[#This Row],[Tenure]],$W$23:$W$26,$X$23:$X$26,"",-1)</f>
        <v>7-12 Months</v>
      </c>
      <c r="V1595" s="1" t="str">
        <f>_xlfn.XLOOKUP(Tablo2[[#This Row],[CashbackAmount]],$W$31:$W$33,$X$31:$X$33,"",-1)</f>
        <v>Low</v>
      </c>
    </row>
    <row r="1596" spans="1:22" x14ac:dyDescent="0.3">
      <c r="A1596" s="5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6">
        <v>164.34</v>
      </c>
      <c r="U1596" s="6" t="str">
        <f>_xlfn.XLOOKUP(Tablo2[[#This Row],[Tenure]],$W$23:$W$26,$X$23:$X$26,"",-1)</f>
        <v>13-24 Months</v>
      </c>
      <c r="V1596" s="1" t="str">
        <f>_xlfn.XLOOKUP(Tablo2[[#This Row],[CashbackAmount]],$W$31:$W$33,$X$31:$X$33,"",-1)</f>
        <v>Medium</v>
      </c>
    </row>
    <row r="1597" spans="1:22" x14ac:dyDescent="0.3">
      <c r="A1597" s="5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6">
        <v>200.48</v>
      </c>
      <c r="U1597" s="6" t="str">
        <f>_xlfn.XLOOKUP(Tablo2[[#This Row],[Tenure]],$W$23:$W$26,$X$23:$X$26,"",-1)</f>
        <v>0-6 Months</v>
      </c>
      <c r="V1597" s="1" t="str">
        <f>_xlfn.XLOOKUP(Tablo2[[#This Row],[CashbackAmount]],$W$31:$W$33,$X$31:$X$33,"",-1)</f>
        <v>Medium</v>
      </c>
    </row>
    <row r="1598" spans="1:22" x14ac:dyDescent="0.3">
      <c r="A1598" s="5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>
        <v>3</v>
      </c>
      <c r="T1598" s="6">
        <v>209.38</v>
      </c>
      <c r="U1598" s="6" t="str">
        <f>_xlfn.XLOOKUP(Tablo2[[#This Row],[Tenure]],$W$23:$W$26,$X$23:$X$26,"",-1)</f>
        <v>7-12 Months</v>
      </c>
      <c r="V1598" s="1" t="str">
        <f>_xlfn.XLOOKUP(Tablo2[[#This Row],[CashbackAmount]],$W$31:$W$33,$X$31:$X$33,"",-1)</f>
        <v>Medium</v>
      </c>
    </row>
    <row r="1599" spans="1:22" x14ac:dyDescent="0.3">
      <c r="A1599" s="5">
        <v>51598</v>
      </c>
      <c r="B1599" s="1">
        <v>0</v>
      </c>
      <c r="C1599" s="1">
        <v>2</v>
      </c>
      <c r="D1599" s="1" t="s">
        <v>62</v>
      </c>
      <c r="E1599" s="1">
        <v>1</v>
      </c>
      <c r="F1599" s="1">
        <v>14</v>
      </c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6">
        <v>123.4</v>
      </c>
      <c r="U1599" s="6" t="str">
        <f>_xlfn.XLOOKUP(Tablo2[[#This Row],[Tenure]],$W$23:$W$26,$X$23:$X$26,"",-1)</f>
        <v>0-6 Months</v>
      </c>
      <c r="V1599" s="1" t="str">
        <f>_xlfn.XLOOKUP(Tablo2[[#This Row],[CashbackAmount]],$W$31:$W$33,$X$31:$X$33,"",-1)</f>
        <v>Low</v>
      </c>
    </row>
    <row r="1600" spans="1:22" x14ac:dyDescent="0.3">
      <c r="A1600" s="5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6">
        <v>165.45</v>
      </c>
      <c r="U1600" s="6" t="str">
        <f>_xlfn.XLOOKUP(Tablo2[[#This Row],[Tenure]],$W$23:$W$26,$X$23:$X$26,"",-1)</f>
        <v>13-24 Months</v>
      </c>
      <c r="V1600" s="1" t="str">
        <f>_xlfn.XLOOKUP(Tablo2[[#This Row],[CashbackAmount]],$W$31:$W$33,$X$31:$X$33,"",-1)</f>
        <v>Medium</v>
      </c>
    </row>
    <row r="1601" spans="1:22" x14ac:dyDescent="0.3">
      <c r="A1601" s="5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6">
        <v>169.31</v>
      </c>
      <c r="U1601" s="6" t="str">
        <f>_xlfn.XLOOKUP(Tablo2[[#This Row],[Tenure]],$W$23:$W$26,$X$23:$X$26,"",-1)</f>
        <v>0-6 Months</v>
      </c>
      <c r="V1601" s="1" t="str">
        <f>_xlfn.XLOOKUP(Tablo2[[#This Row],[CashbackAmount]],$W$31:$W$33,$X$31:$X$33,"",-1)</f>
        <v>Medium</v>
      </c>
    </row>
    <row r="1602" spans="1:22" x14ac:dyDescent="0.3">
      <c r="A1602" s="5">
        <v>51601</v>
      </c>
      <c r="B1602" s="1">
        <v>0</v>
      </c>
      <c r="C1602" s="1">
        <v>0</v>
      </c>
      <c r="D1602" s="1" t="s">
        <v>62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6">
        <v>148.97999999999999</v>
      </c>
      <c r="U1602" s="6" t="str">
        <f>_xlfn.XLOOKUP(Tablo2[[#This Row],[Tenure]],$W$23:$W$26,$X$23:$X$26,"",-1)</f>
        <v>0-6 Months</v>
      </c>
      <c r="V1602" s="1" t="str">
        <f>_xlfn.XLOOKUP(Tablo2[[#This Row],[CashbackAmount]],$W$31:$W$33,$X$31:$X$33,"",-1)</f>
        <v>Low</v>
      </c>
    </row>
    <row r="1603" spans="1:22" x14ac:dyDescent="0.3">
      <c r="A1603" s="5">
        <v>51602</v>
      </c>
      <c r="B1603" s="1">
        <v>0</v>
      </c>
      <c r="C1603" s="1">
        <v>15</v>
      </c>
      <c r="D1603" s="1" t="s">
        <v>62</v>
      </c>
      <c r="E1603" s="1">
        <v>1</v>
      </c>
      <c r="F1603" s="1">
        <v>14</v>
      </c>
      <c r="G1603" s="1" t="s">
        <v>61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6">
        <v>125.93</v>
      </c>
      <c r="U1603" s="6" t="str">
        <f>_xlfn.XLOOKUP(Tablo2[[#This Row],[Tenure]],$W$23:$W$26,$X$23:$X$26,"",-1)</f>
        <v>13-24 Months</v>
      </c>
      <c r="V1603" s="1" t="str">
        <f>_xlfn.XLOOKUP(Tablo2[[#This Row],[CashbackAmount]],$W$31:$W$33,$X$31:$X$33,"",-1)</f>
        <v>Low</v>
      </c>
    </row>
    <row r="1604" spans="1:22" x14ac:dyDescent="0.3">
      <c r="A1604" s="5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>
        <v>15</v>
      </c>
      <c r="Q1604" s="1">
        <v>3</v>
      </c>
      <c r="R1604" s="1">
        <v>3</v>
      </c>
      <c r="S1604" s="1">
        <v>9</v>
      </c>
      <c r="T1604" s="6">
        <v>294.36</v>
      </c>
      <c r="U1604" s="6" t="str">
        <f>_xlfn.XLOOKUP(Tablo2[[#This Row],[Tenure]],$W$23:$W$26,$X$23:$X$26,"",-1)</f>
        <v>13-24 Months</v>
      </c>
      <c r="V1604" s="1" t="str">
        <f>_xlfn.XLOOKUP(Tablo2[[#This Row],[CashbackAmount]],$W$31:$W$33,$X$31:$X$33,"",-1)</f>
        <v>High</v>
      </c>
    </row>
    <row r="1605" spans="1:22" x14ac:dyDescent="0.3">
      <c r="A1605" s="5">
        <v>51604</v>
      </c>
      <c r="B1605" s="1">
        <v>0</v>
      </c>
      <c r="C1605" s="1">
        <v>24</v>
      </c>
      <c r="D1605" s="1" t="s">
        <v>62</v>
      </c>
      <c r="E1605" s="1">
        <v>1</v>
      </c>
      <c r="F1605" s="1">
        <v>6</v>
      </c>
      <c r="G1605" s="1" t="s">
        <v>30</v>
      </c>
      <c r="H1605" s="1" t="s">
        <v>4</v>
      </c>
      <c r="I1605" s="1">
        <v>3</v>
      </c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6">
        <v>127.22999999999999</v>
      </c>
      <c r="U1605" s="6" t="str">
        <f>_xlfn.XLOOKUP(Tablo2[[#This Row],[Tenure]],$W$23:$W$26,$X$23:$X$26,"",-1)</f>
        <v>13-24 Months</v>
      </c>
      <c r="V1605" s="1" t="str">
        <f>_xlfn.XLOOKUP(Tablo2[[#This Row],[CashbackAmount]],$W$31:$W$33,$X$31:$X$33,"",-1)</f>
        <v>Low</v>
      </c>
    </row>
    <row r="1606" spans="1:22" x14ac:dyDescent="0.3">
      <c r="A1606" s="5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6">
        <v>134.79</v>
      </c>
      <c r="U1606" s="6" t="str">
        <f>_xlfn.XLOOKUP(Tablo2[[#This Row],[Tenure]],$W$23:$W$26,$X$23:$X$26,"",-1)</f>
        <v>0-6 Months</v>
      </c>
      <c r="V1606" s="1" t="str">
        <f>_xlfn.XLOOKUP(Tablo2[[#This Row],[CashbackAmount]],$W$31:$W$33,$X$31:$X$33,"",-1)</f>
        <v>Low</v>
      </c>
    </row>
    <row r="1607" spans="1:22" x14ac:dyDescent="0.3">
      <c r="A1607" s="5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>
        <v>3</v>
      </c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6">
        <v>127.94</v>
      </c>
      <c r="U1607" s="6" t="str">
        <f>_xlfn.XLOOKUP(Tablo2[[#This Row],[Tenure]],$W$23:$W$26,$X$23:$X$26,"",-1)</f>
        <v>0-6 Months</v>
      </c>
      <c r="V1607" s="1" t="str">
        <f>_xlfn.XLOOKUP(Tablo2[[#This Row],[CashbackAmount]],$W$31:$W$33,$X$31:$X$33,"",-1)</f>
        <v>Low</v>
      </c>
    </row>
    <row r="1608" spans="1:22" x14ac:dyDescent="0.3">
      <c r="A1608" s="5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6">
        <v>152.49</v>
      </c>
      <c r="U1608" s="6" t="str">
        <f>_xlfn.XLOOKUP(Tablo2[[#This Row],[Tenure]],$W$23:$W$26,$X$23:$X$26,"",-1)</f>
        <v>7-12 Months</v>
      </c>
      <c r="V1608" s="1" t="str">
        <f>_xlfn.XLOOKUP(Tablo2[[#This Row],[CashbackAmount]],$W$31:$W$33,$X$31:$X$33,"",-1)</f>
        <v>Medium</v>
      </c>
    </row>
    <row r="1609" spans="1:22" x14ac:dyDescent="0.3">
      <c r="A1609" s="5">
        <v>51608</v>
      </c>
      <c r="B1609" s="1">
        <v>0</v>
      </c>
      <c r="C1609" s="1">
        <v>9</v>
      </c>
      <c r="D1609" s="1" t="s">
        <v>62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6">
        <v>121.75999999999999</v>
      </c>
      <c r="U1609" s="6" t="str">
        <f>_xlfn.XLOOKUP(Tablo2[[#This Row],[Tenure]],$W$23:$W$26,$X$23:$X$26,"",-1)</f>
        <v>7-12 Months</v>
      </c>
      <c r="V1609" s="1" t="str">
        <f>_xlfn.XLOOKUP(Tablo2[[#This Row],[CashbackAmount]],$W$31:$W$33,$X$31:$X$33,"",-1)</f>
        <v>Low</v>
      </c>
    </row>
    <row r="1610" spans="1:22" x14ac:dyDescent="0.3">
      <c r="A1610" s="5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>
        <v>1</v>
      </c>
      <c r="R1610" s="1">
        <v>7</v>
      </c>
      <c r="S1610" s="1">
        <v>7</v>
      </c>
      <c r="T1610" s="6">
        <v>268.72000000000003</v>
      </c>
      <c r="U1610" s="6" t="str">
        <f>_xlfn.XLOOKUP(Tablo2[[#This Row],[Tenure]],$W$23:$W$26,$X$23:$X$26,"",-1)</f>
        <v>13-24 Months</v>
      </c>
      <c r="V1610" s="1" t="str">
        <f>_xlfn.XLOOKUP(Tablo2[[#This Row],[CashbackAmount]],$W$31:$W$33,$X$31:$X$33,"",-1)</f>
        <v>High</v>
      </c>
    </row>
    <row r="1611" spans="1:22" x14ac:dyDescent="0.3">
      <c r="A1611" s="5">
        <v>51610</v>
      </c>
      <c r="B1611" s="1">
        <v>1</v>
      </c>
      <c r="C1611" s="1">
        <v>0</v>
      </c>
      <c r="D1611" s="1" t="s">
        <v>62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6">
        <v>134.85</v>
      </c>
      <c r="U1611" s="6" t="str">
        <f>_xlfn.XLOOKUP(Tablo2[[#This Row],[Tenure]],$W$23:$W$26,$X$23:$X$26,"",-1)</f>
        <v>0-6 Months</v>
      </c>
      <c r="V1611" s="1" t="str">
        <f>_xlfn.XLOOKUP(Tablo2[[#This Row],[CashbackAmount]],$W$31:$W$33,$X$31:$X$33,"",-1)</f>
        <v>Low</v>
      </c>
    </row>
    <row r="1612" spans="1:22" x14ac:dyDescent="0.3">
      <c r="A1612" s="5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6">
        <v>166.44</v>
      </c>
      <c r="U1612" s="6" t="str">
        <f>_xlfn.XLOOKUP(Tablo2[[#This Row],[Tenure]],$W$23:$W$26,$X$23:$X$26,"",-1)</f>
        <v>0-6 Months</v>
      </c>
      <c r="V1612" s="1" t="str">
        <f>_xlfn.XLOOKUP(Tablo2[[#This Row],[CashbackAmount]],$W$31:$W$33,$X$31:$X$33,"",-1)</f>
        <v>Medium</v>
      </c>
    </row>
    <row r="1613" spans="1:22" x14ac:dyDescent="0.3">
      <c r="A1613" s="5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6">
        <v>155.82</v>
      </c>
      <c r="U1613" s="6" t="str">
        <f>_xlfn.XLOOKUP(Tablo2[[#This Row],[Tenure]],$W$23:$W$26,$X$23:$X$26,"",-1)</f>
        <v>0-6 Months</v>
      </c>
      <c r="V1613" s="1" t="str">
        <f>_xlfn.XLOOKUP(Tablo2[[#This Row],[CashbackAmount]],$W$31:$W$33,$X$31:$X$33,"",-1)</f>
        <v>Medium</v>
      </c>
    </row>
    <row r="1614" spans="1:22" x14ac:dyDescent="0.3">
      <c r="A1614" s="5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6">
        <v>140</v>
      </c>
      <c r="U1614" s="6" t="str">
        <f>_xlfn.XLOOKUP(Tablo2[[#This Row],[Tenure]],$W$23:$W$26,$X$23:$X$26,"",-1)</f>
        <v>0-6 Months</v>
      </c>
      <c r="V1614" s="1" t="str">
        <f>_xlfn.XLOOKUP(Tablo2[[#This Row],[CashbackAmount]],$W$31:$W$33,$X$31:$X$33,"",-1)</f>
        <v>Low</v>
      </c>
    </row>
    <row r="1615" spans="1:22" x14ac:dyDescent="0.3">
      <c r="A1615" s="5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>
        <v>2</v>
      </c>
      <c r="S1615" s="1">
        <v>10</v>
      </c>
      <c r="T1615" s="6">
        <v>234.95999999999998</v>
      </c>
      <c r="U1615" s="6" t="str">
        <f>_xlfn.XLOOKUP(Tablo2[[#This Row],[Tenure]],$W$23:$W$26,$X$23:$X$26,"",-1)</f>
        <v>13-24 Months</v>
      </c>
      <c r="V1615" s="1" t="str">
        <f>_xlfn.XLOOKUP(Tablo2[[#This Row],[CashbackAmount]],$W$31:$W$33,$X$31:$X$33,"",-1)</f>
        <v>Medium</v>
      </c>
    </row>
    <row r="1616" spans="1:22" x14ac:dyDescent="0.3">
      <c r="A1616" s="5">
        <v>51615</v>
      </c>
      <c r="B1616" s="1">
        <v>0</v>
      </c>
      <c r="C1616" s="1">
        <v>9</v>
      </c>
      <c r="D1616" s="1" t="s">
        <v>62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6">
        <v>132.1</v>
      </c>
      <c r="U1616" s="6" t="str">
        <f>_xlfn.XLOOKUP(Tablo2[[#This Row],[Tenure]],$W$23:$W$26,$X$23:$X$26,"",-1)</f>
        <v>7-12 Months</v>
      </c>
      <c r="V1616" s="1" t="str">
        <f>_xlfn.XLOOKUP(Tablo2[[#This Row],[CashbackAmount]],$W$31:$W$33,$X$31:$X$33,"",-1)</f>
        <v>Low</v>
      </c>
    </row>
    <row r="1617" spans="1:22" x14ac:dyDescent="0.3">
      <c r="A1617" s="5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>
        <v>1</v>
      </c>
      <c r="R1617" s="1">
        <v>4</v>
      </c>
      <c r="S1617" s="1">
        <v>13</v>
      </c>
      <c r="T1617" s="6">
        <v>290.45</v>
      </c>
      <c r="U1617" s="6" t="str">
        <f>_xlfn.XLOOKUP(Tablo2[[#This Row],[Tenure]],$W$23:$W$26,$X$23:$X$26,"",-1)</f>
        <v>24+ Months</v>
      </c>
      <c r="V1617" s="1" t="str">
        <f>_xlfn.XLOOKUP(Tablo2[[#This Row],[CashbackAmount]],$W$31:$W$33,$X$31:$X$33,"",-1)</f>
        <v>High</v>
      </c>
    </row>
    <row r="1618" spans="1:22" x14ac:dyDescent="0.3">
      <c r="A1618" s="5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>
        <v>3</v>
      </c>
      <c r="T1618" s="6">
        <v>218.49</v>
      </c>
      <c r="U1618" s="6" t="str">
        <f>_xlfn.XLOOKUP(Tablo2[[#This Row],[Tenure]],$W$23:$W$26,$X$23:$X$26,"",-1)</f>
        <v>7-12 Months</v>
      </c>
      <c r="V1618" s="1" t="str">
        <f>_xlfn.XLOOKUP(Tablo2[[#This Row],[CashbackAmount]],$W$31:$W$33,$X$31:$X$33,"",-1)</f>
        <v>Medium</v>
      </c>
    </row>
    <row r="1619" spans="1:22" x14ac:dyDescent="0.3">
      <c r="A1619" s="5">
        <v>51618</v>
      </c>
      <c r="B1619" s="1">
        <v>0</v>
      </c>
      <c r="C1619" s="1">
        <v>9</v>
      </c>
      <c r="D1619" s="1" t="s">
        <v>62</v>
      </c>
      <c r="E1619" s="1">
        <v>1</v>
      </c>
      <c r="F1619" s="1">
        <v>15</v>
      </c>
      <c r="G1619" s="1" t="s">
        <v>61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6">
        <v>120.69999999999999</v>
      </c>
      <c r="U1619" s="6" t="str">
        <f>_xlfn.XLOOKUP(Tablo2[[#This Row],[Tenure]],$W$23:$W$26,$X$23:$X$26,"",-1)</f>
        <v>7-12 Months</v>
      </c>
      <c r="V1619" s="1" t="str">
        <f>_xlfn.XLOOKUP(Tablo2[[#This Row],[CashbackAmount]],$W$31:$W$33,$X$31:$X$33,"",-1)</f>
        <v>Low</v>
      </c>
    </row>
    <row r="1620" spans="1:22" x14ac:dyDescent="0.3">
      <c r="A1620" s="5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6">
        <v>165.02</v>
      </c>
      <c r="U1620" s="6" t="str">
        <f>_xlfn.XLOOKUP(Tablo2[[#This Row],[Tenure]],$W$23:$W$26,$X$23:$X$26,"",-1)</f>
        <v>7-12 Months</v>
      </c>
      <c r="V1620" s="1" t="str">
        <f>_xlfn.XLOOKUP(Tablo2[[#This Row],[CashbackAmount]],$W$31:$W$33,$X$31:$X$33,"",-1)</f>
        <v>Medium</v>
      </c>
    </row>
    <row r="1621" spans="1:22" x14ac:dyDescent="0.3">
      <c r="A1621" s="5">
        <v>51620</v>
      </c>
      <c r="B1621" s="1">
        <v>0</v>
      </c>
      <c r="C1621" s="1">
        <v>0</v>
      </c>
      <c r="D1621" s="1" t="s">
        <v>62</v>
      </c>
      <c r="E1621" s="1">
        <v>1</v>
      </c>
      <c r="F1621" s="1">
        <v>9</v>
      </c>
      <c r="G1621" s="1" t="s">
        <v>61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6">
        <v>132.30000000000001</v>
      </c>
      <c r="U1621" s="6" t="str">
        <f>_xlfn.XLOOKUP(Tablo2[[#This Row],[Tenure]],$W$23:$W$26,$X$23:$X$26,"",-1)</f>
        <v>0-6 Months</v>
      </c>
      <c r="V1621" s="1" t="str">
        <f>_xlfn.XLOOKUP(Tablo2[[#This Row],[CashbackAmount]],$W$31:$W$33,$X$31:$X$33,"",-1)</f>
        <v>Low</v>
      </c>
    </row>
    <row r="1622" spans="1:22" x14ac:dyDescent="0.3">
      <c r="A1622" s="5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>
        <v>2</v>
      </c>
      <c r="S1622" s="1">
        <v>2</v>
      </c>
      <c r="T1622" s="6">
        <v>236.02999999999997</v>
      </c>
      <c r="U1622" s="6" t="str">
        <f>_xlfn.XLOOKUP(Tablo2[[#This Row],[Tenure]],$W$23:$W$26,$X$23:$X$26,"",-1)</f>
        <v>7-12 Months</v>
      </c>
      <c r="V1622" s="1" t="str">
        <f>_xlfn.XLOOKUP(Tablo2[[#This Row],[CashbackAmount]],$W$31:$W$33,$X$31:$X$33,"",-1)</f>
        <v>Medium</v>
      </c>
    </row>
    <row r="1623" spans="1:22" x14ac:dyDescent="0.3">
      <c r="A1623" s="5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>
        <v>3</v>
      </c>
      <c r="T1623" s="6">
        <v>219.95999999999998</v>
      </c>
      <c r="U1623" s="6" t="str">
        <f>_xlfn.XLOOKUP(Tablo2[[#This Row],[Tenure]],$W$23:$W$26,$X$23:$X$26,"",-1)</f>
        <v>7-12 Months</v>
      </c>
      <c r="V1623" s="1" t="str">
        <f>_xlfn.XLOOKUP(Tablo2[[#This Row],[CashbackAmount]],$W$31:$W$33,$X$31:$X$33,"",-1)</f>
        <v>Medium</v>
      </c>
    </row>
    <row r="1624" spans="1:22" x14ac:dyDescent="0.3">
      <c r="A1624" s="5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6">
        <v>156.05000000000001</v>
      </c>
      <c r="U1624" s="6" t="str">
        <f>_xlfn.XLOOKUP(Tablo2[[#This Row],[Tenure]],$W$23:$W$26,$X$23:$X$26,"",-1)</f>
        <v>7-12 Months</v>
      </c>
      <c r="V1624" s="1" t="str">
        <f>_xlfn.XLOOKUP(Tablo2[[#This Row],[CashbackAmount]],$W$31:$W$33,$X$31:$X$33,"",-1)</f>
        <v>Medium</v>
      </c>
    </row>
    <row r="1625" spans="1:22" x14ac:dyDescent="0.3">
      <c r="A1625" s="5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6">
        <v>163.97</v>
      </c>
      <c r="U1625" s="6" t="str">
        <f>_xlfn.XLOOKUP(Tablo2[[#This Row],[Tenure]],$W$23:$W$26,$X$23:$X$26,"",-1)</f>
        <v>0-6 Months</v>
      </c>
      <c r="V1625" s="1" t="str">
        <f>_xlfn.XLOOKUP(Tablo2[[#This Row],[CashbackAmount]],$W$31:$W$33,$X$31:$X$33,"",-1)</f>
        <v>Medium</v>
      </c>
    </row>
    <row r="1626" spans="1:22" x14ac:dyDescent="0.3">
      <c r="A1626" s="5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>
        <v>1</v>
      </c>
      <c r="R1626" s="1">
        <v>1</v>
      </c>
      <c r="S1626" s="1">
        <v>6</v>
      </c>
      <c r="T1626" s="6">
        <v>291.44</v>
      </c>
      <c r="U1626" s="6" t="str">
        <f>_xlfn.XLOOKUP(Tablo2[[#This Row],[Tenure]],$W$23:$W$26,$X$23:$X$26,"",-1)</f>
        <v>13-24 Months</v>
      </c>
      <c r="V1626" s="1" t="str">
        <f>_xlfn.XLOOKUP(Tablo2[[#This Row],[CashbackAmount]],$W$31:$W$33,$X$31:$X$33,"",-1)</f>
        <v>High</v>
      </c>
    </row>
    <row r="1627" spans="1:22" x14ac:dyDescent="0.3">
      <c r="A1627" s="5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>
        <v>1</v>
      </c>
      <c r="R1627" s="1">
        <v>1</v>
      </c>
      <c r="S1627" s="1">
        <v>3</v>
      </c>
      <c r="T1627" s="6">
        <v>275.83999999999997</v>
      </c>
      <c r="U1627" s="6" t="str">
        <f>_xlfn.XLOOKUP(Tablo2[[#This Row],[Tenure]],$W$23:$W$26,$X$23:$X$26,"",-1)</f>
        <v>24+ Months</v>
      </c>
      <c r="V1627" s="1" t="str">
        <f>_xlfn.XLOOKUP(Tablo2[[#This Row],[CashbackAmount]],$W$31:$W$33,$X$31:$X$33,"",-1)</f>
        <v>High</v>
      </c>
    </row>
    <row r="1628" spans="1:22" x14ac:dyDescent="0.3">
      <c r="A1628" s="5">
        <v>51627</v>
      </c>
      <c r="B1628" s="1">
        <v>0</v>
      </c>
      <c r="C1628" s="1">
        <v>15</v>
      </c>
      <c r="D1628" s="1" t="s">
        <v>62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6">
        <v>149.07</v>
      </c>
      <c r="U1628" s="6" t="str">
        <f>_xlfn.XLOOKUP(Tablo2[[#This Row],[Tenure]],$W$23:$W$26,$X$23:$X$26,"",-1)</f>
        <v>13-24 Months</v>
      </c>
      <c r="V1628" s="1" t="str">
        <f>_xlfn.XLOOKUP(Tablo2[[#This Row],[CashbackAmount]],$W$31:$W$33,$X$31:$X$33,"",-1)</f>
        <v>Low</v>
      </c>
    </row>
    <row r="1629" spans="1:22" x14ac:dyDescent="0.3">
      <c r="A1629" s="5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6">
        <v>145.54</v>
      </c>
      <c r="U1629" s="6" t="str">
        <f>_xlfn.XLOOKUP(Tablo2[[#This Row],[Tenure]],$W$23:$W$26,$X$23:$X$26,"",-1)</f>
        <v>0-6 Months</v>
      </c>
      <c r="V1629" s="1" t="str">
        <f>_xlfn.XLOOKUP(Tablo2[[#This Row],[CashbackAmount]],$W$31:$W$33,$X$31:$X$33,"",-1)</f>
        <v>Low</v>
      </c>
    </row>
    <row r="1630" spans="1:22" x14ac:dyDescent="0.3">
      <c r="A1630" s="5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60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6">
        <v>154.15</v>
      </c>
      <c r="U1630" s="6" t="str">
        <f>_xlfn.XLOOKUP(Tablo2[[#This Row],[Tenure]],$W$23:$W$26,$X$23:$X$26,"",-1)</f>
        <v>24+ Months</v>
      </c>
      <c r="V1630" s="1" t="str">
        <f>_xlfn.XLOOKUP(Tablo2[[#This Row],[CashbackAmount]],$W$31:$W$33,$X$31:$X$33,"",-1)</f>
        <v>Medium</v>
      </c>
    </row>
    <row r="1631" spans="1:22" x14ac:dyDescent="0.3">
      <c r="A1631" s="5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6">
        <v>147.41</v>
      </c>
      <c r="U1631" s="6" t="str">
        <f>_xlfn.XLOOKUP(Tablo2[[#This Row],[Tenure]],$W$23:$W$26,$X$23:$X$26,"",-1)</f>
        <v>0-6 Months</v>
      </c>
      <c r="V1631" s="1" t="str">
        <f>_xlfn.XLOOKUP(Tablo2[[#This Row],[CashbackAmount]],$W$31:$W$33,$X$31:$X$33,"",-1)</f>
        <v>Low</v>
      </c>
    </row>
    <row r="1632" spans="1:22" x14ac:dyDescent="0.3">
      <c r="A1632" s="5">
        <v>51631</v>
      </c>
      <c r="B1632" s="1">
        <v>0</v>
      </c>
      <c r="C1632" s="1">
        <v>9</v>
      </c>
      <c r="D1632" s="1" t="s">
        <v>62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6">
        <v>121.15</v>
      </c>
      <c r="U1632" s="6" t="str">
        <f>_xlfn.XLOOKUP(Tablo2[[#This Row],[Tenure]],$W$23:$W$26,$X$23:$X$26,"",-1)</f>
        <v>7-12 Months</v>
      </c>
      <c r="V1632" s="1" t="str">
        <f>_xlfn.XLOOKUP(Tablo2[[#This Row],[CashbackAmount]],$W$31:$W$33,$X$31:$X$33,"",-1)</f>
        <v>Low</v>
      </c>
    </row>
    <row r="1633" spans="1:22" x14ac:dyDescent="0.3">
      <c r="A1633" s="5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>
        <v>3</v>
      </c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6">
        <v>131.61000000000001</v>
      </c>
      <c r="U1633" s="6" t="str">
        <f>_xlfn.XLOOKUP(Tablo2[[#This Row],[Tenure]],$W$23:$W$26,$X$23:$X$26,"",-1)</f>
        <v>7-12 Months</v>
      </c>
      <c r="V1633" s="1" t="str">
        <f>_xlfn.XLOOKUP(Tablo2[[#This Row],[CashbackAmount]],$W$31:$W$33,$X$31:$X$33,"",-1)</f>
        <v>Low</v>
      </c>
    </row>
    <row r="1634" spans="1:22" x14ac:dyDescent="0.3">
      <c r="A1634" s="5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6">
        <v>157.44999999999999</v>
      </c>
      <c r="U1634" s="6" t="str">
        <f>_xlfn.XLOOKUP(Tablo2[[#This Row],[Tenure]],$W$23:$W$26,$X$23:$X$26,"",-1)</f>
        <v>7-12 Months</v>
      </c>
      <c r="V1634" s="1" t="str">
        <f>_xlfn.XLOOKUP(Tablo2[[#This Row],[CashbackAmount]],$W$31:$W$33,$X$31:$X$33,"",-1)</f>
        <v>Medium</v>
      </c>
    </row>
    <row r="1635" spans="1:22" x14ac:dyDescent="0.3">
      <c r="A1635" s="5">
        <v>51634</v>
      </c>
      <c r="B1635" s="1">
        <v>1</v>
      </c>
      <c r="C1635" s="1">
        <v>0</v>
      </c>
      <c r="D1635" s="1" t="s">
        <v>62</v>
      </c>
      <c r="E1635" s="1">
        <v>1</v>
      </c>
      <c r="F1635" s="1">
        <v>14</v>
      </c>
      <c r="G1635" s="1" t="s">
        <v>61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6">
        <v>123.72999999999999</v>
      </c>
      <c r="U1635" s="6" t="str">
        <f>_xlfn.XLOOKUP(Tablo2[[#This Row],[Tenure]],$W$23:$W$26,$X$23:$X$26,"",-1)</f>
        <v>0-6 Months</v>
      </c>
      <c r="V1635" s="1" t="str">
        <f>_xlfn.XLOOKUP(Tablo2[[#This Row],[CashbackAmount]],$W$31:$W$33,$X$31:$X$33,"",-1)</f>
        <v>Low</v>
      </c>
    </row>
    <row r="1636" spans="1:22" x14ac:dyDescent="0.3">
      <c r="A1636" s="5">
        <v>51635</v>
      </c>
      <c r="B1636" s="1">
        <v>0</v>
      </c>
      <c r="C1636" s="1">
        <v>1</v>
      </c>
      <c r="D1636" s="1" t="s">
        <v>62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6">
        <v>133.1</v>
      </c>
      <c r="U1636" s="6" t="str">
        <f>_xlfn.XLOOKUP(Tablo2[[#This Row],[Tenure]],$W$23:$W$26,$X$23:$X$26,"",-1)</f>
        <v>0-6 Months</v>
      </c>
      <c r="V1636" s="1" t="str">
        <f>_xlfn.XLOOKUP(Tablo2[[#This Row],[CashbackAmount]],$W$31:$W$33,$X$31:$X$33,"",-1)</f>
        <v>Low</v>
      </c>
    </row>
    <row r="1637" spans="1:22" x14ac:dyDescent="0.3">
      <c r="A1637" s="5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>
        <v>1</v>
      </c>
      <c r="R1637" s="1">
        <v>1</v>
      </c>
      <c r="S1637" s="1">
        <v>2</v>
      </c>
      <c r="T1637" s="6">
        <v>286.64999999999998</v>
      </c>
      <c r="U1637" s="6" t="str">
        <f>_xlfn.XLOOKUP(Tablo2[[#This Row],[Tenure]],$W$23:$W$26,$X$23:$X$26,"",-1)</f>
        <v>13-24 Months</v>
      </c>
      <c r="V1637" s="1" t="str">
        <f>_xlfn.XLOOKUP(Tablo2[[#This Row],[CashbackAmount]],$W$31:$W$33,$X$31:$X$33,"",-1)</f>
        <v>High</v>
      </c>
    </row>
    <row r="1638" spans="1:22" x14ac:dyDescent="0.3">
      <c r="A1638" s="5">
        <v>51637</v>
      </c>
      <c r="B1638" s="1">
        <v>0</v>
      </c>
      <c r="C1638" s="1">
        <v>9</v>
      </c>
      <c r="D1638" s="1" t="s">
        <v>62</v>
      </c>
      <c r="E1638" s="1">
        <v>1</v>
      </c>
      <c r="F1638" s="1">
        <v>9</v>
      </c>
      <c r="G1638" s="1" t="s">
        <v>60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6">
        <v>144.85</v>
      </c>
      <c r="U1638" s="6" t="str">
        <f>_xlfn.XLOOKUP(Tablo2[[#This Row],[Tenure]],$W$23:$W$26,$X$23:$X$26,"",-1)</f>
        <v>7-12 Months</v>
      </c>
      <c r="V1638" s="1" t="str">
        <f>_xlfn.XLOOKUP(Tablo2[[#This Row],[CashbackAmount]],$W$31:$W$33,$X$31:$X$33,"",-1)</f>
        <v>Low</v>
      </c>
    </row>
    <row r="1639" spans="1:22" x14ac:dyDescent="0.3">
      <c r="A1639" s="5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>
        <v>3</v>
      </c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6">
        <v>127.88999999999999</v>
      </c>
      <c r="U1639" s="6" t="str">
        <f>_xlfn.XLOOKUP(Tablo2[[#This Row],[Tenure]],$W$23:$W$26,$X$23:$X$26,"",-1)</f>
        <v>0-6 Months</v>
      </c>
      <c r="V1639" s="1" t="str">
        <f>_xlfn.XLOOKUP(Tablo2[[#This Row],[CashbackAmount]],$W$31:$W$33,$X$31:$X$33,"",-1)</f>
        <v>Low</v>
      </c>
    </row>
    <row r="1640" spans="1:22" x14ac:dyDescent="0.3">
      <c r="A1640" s="5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6">
        <v>158.28</v>
      </c>
      <c r="U1640" s="6" t="str">
        <f>_xlfn.XLOOKUP(Tablo2[[#This Row],[Tenure]],$W$23:$W$26,$X$23:$X$26,"",-1)</f>
        <v>0-6 Months</v>
      </c>
      <c r="V1640" s="1" t="str">
        <f>_xlfn.XLOOKUP(Tablo2[[#This Row],[CashbackAmount]],$W$31:$W$33,$X$31:$X$33,"",-1)</f>
        <v>Medium</v>
      </c>
    </row>
    <row r="1641" spans="1:22" x14ac:dyDescent="0.3">
      <c r="A1641" s="5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>
        <v>14</v>
      </c>
      <c r="G1641" s="1" t="s">
        <v>61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6">
        <v>123.25999999999999</v>
      </c>
      <c r="U1641" s="6" t="str">
        <f>_xlfn.XLOOKUP(Tablo2[[#This Row],[Tenure]],$W$23:$W$26,$X$23:$X$26,"",-1)</f>
        <v>7-12 Months</v>
      </c>
      <c r="V1641" s="1" t="str">
        <f>_xlfn.XLOOKUP(Tablo2[[#This Row],[CashbackAmount]],$W$31:$W$33,$X$31:$X$33,"",-1)</f>
        <v>Low</v>
      </c>
    </row>
    <row r="1642" spans="1:22" x14ac:dyDescent="0.3">
      <c r="A1642" s="5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>
        <v>2</v>
      </c>
      <c r="S1642" s="1">
        <v>8</v>
      </c>
      <c r="T1642" s="6">
        <v>235.25</v>
      </c>
      <c r="U1642" s="6" t="str">
        <f>_xlfn.XLOOKUP(Tablo2[[#This Row],[Tenure]],$W$23:$W$26,$X$23:$X$26,"",-1)</f>
        <v>13-24 Months</v>
      </c>
      <c r="V1642" s="1" t="str">
        <f>_xlfn.XLOOKUP(Tablo2[[#This Row],[CashbackAmount]],$W$31:$W$33,$X$31:$X$33,"",-1)</f>
        <v>Medium</v>
      </c>
    </row>
    <row r="1643" spans="1:22" x14ac:dyDescent="0.3">
      <c r="A1643" s="5">
        <v>51642</v>
      </c>
      <c r="B1643" s="1">
        <v>1</v>
      </c>
      <c r="C1643" s="1">
        <v>9</v>
      </c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6">
        <v>114.19999999999999</v>
      </c>
      <c r="U1643" s="6" t="str">
        <f>_xlfn.XLOOKUP(Tablo2[[#This Row],[Tenure]],$W$23:$W$26,$X$23:$X$26,"",-1)</f>
        <v>7-12 Months</v>
      </c>
      <c r="V1643" s="1" t="str">
        <f>_xlfn.XLOOKUP(Tablo2[[#This Row],[CashbackAmount]],$W$31:$W$33,$X$31:$X$33,"",-1)</f>
        <v>Low</v>
      </c>
    </row>
    <row r="1644" spans="1:22" x14ac:dyDescent="0.3">
      <c r="A1644" s="5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6">
        <v>180.2</v>
      </c>
      <c r="U1644" s="6" t="str">
        <f>_xlfn.XLOOKUP(Tablo2[[#This Row],[Tenure]],$W$23:$W$26,$X$23:$X$26,"",-1)</f>
        <v>7-12 Months</v>
      </c>
      <c r="V1644" s="1" t="str">
        <f>_xlfn.XLOOKUP(Tablo2[[#This Row],[CashbackAmount]],$W$31:$W$33,$X$31:$X$33,"",-1)</f>
        <v>Medium</v>
      </c>
    </row>
    <row r="1645" spans="1:22" x14ac:dyDescent="0.3">
      <c r="A1645" s="5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6">
        <v>136.88</v>
      </c>
      <c r="U1645" s="6" t="str">
        <f>_xlfn.XLOOKUP(Tablo2[[#This Row],[Tenure]],$W$23:$W$26,$X$23:$X$26,"",-1)</f>
        <v>7-12 Months</v>
      </c>
      <c r="V1645" s="1" t="str">
        <f>_xlfn.XLOOKUP(Tablo2[[#This Row],[CashbackAmount]],$W$31:$W$33,$X$31:$X$33,"",-1)</f>
        <v>Low</v>
      </c>
    </row>
    <row r="1646" spans="1:22" x14ac:dyDescent="0.3">
      <c r="A1646" s="5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6">
        <v>154.82</v>
      </c>
      <c r="U1646" s="6" t="str">
        <f>_xlfn.XLOOKUP(Tablo2[[#This Row],[Tenure]],$W$23:$W$26,$X$23:$X$26,"",-1)</f>
        <v>13-24 Months</v>
      </c>
      <c r="V1646" s="1" t="str">
        <f>_xlfn.XLOOKUP(Tablo2[[#This Row],[CashbackAmount]],$W$31:$W$33,$X$31:$X$33,"",-1)</f>
        <v>Medium</v>
      </c>
    </row>
    <row r="1647" spans="1:22" x14ac:dyDescent="0.3">
      <c r="A1647" s="5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>
        <v>2</v>
      </c>
      <c r="S1647" s="1">
        <v>4</v>
      </c>
      <c r="T1647" s="6">
        <v>260.14999999999998</v>
      </c>
      <c r="U1647" s="6" t="str">
        <f>_xlfn.XLOOKUP(Tablo2[[#This Row],[Tenure]],$W$23:$W$26,$X$23:$X$26,"",-1)</f>
        <v>13-24 Months</v>
      </c>
      <c r="V1647" s="1" t="str">
        <f>_xlfn.XLOOKUP(Tablo2[[#This Row],[CashbackAmount]],$W$31:$W$33,$X$31:$X$33,"",-1)</f>
        <v>High</v>
      </c>
    </row>
    <row r="1648" spans="1:22" x14ac:dyDescent="0.3">
      <c r="A1648" s="5">
        <v>51647</v>
      </c>
      <c r="B1648" s="1">
        <v>0</v>
      </c>
      <c r="C1648" s="1">
        <v>9</v>
      </c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6">
        <v>112</v>
      </c>
      <c r="U1648" s="6" t="str">
        <f>_xlfn.XLOOKUP(Tablo2[[#This Row],[Tenure]],$W$23:$W$26,$X$23:$X$26,"",-1)</f>
        <v>7-12 Months</v>
      </c>
      <c r="V1648" s="1" t="str">
        <f>_xlfn.XLOOKUP(Tablo2[[#This Row],[CashbackAmount]],$W$31:$W$33,$X$31:$X$33,"",-1)</f>
        <v>Low</v>
      </c>
    </row>
    <row r="1649" spans="1:22" x14ac:dyDescent="0.3">
      <c r="A1649" s="5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6">
        <v>156.61000000000001</v>
      </c>
      <c r="U1649" s="6" t="str">
        <f>_xlfn.XLOOKUP(Tablo2[[#This Row],[Tenure]],$W$23:$W$26,$X$23:$X$26,"",-1)</f>
        <v>0-6 Months</v>
      </c>
      <c r="V1649" s="1" t="str">
        <f>_xlfn.XLOOKUP(Tablo2[[#This Row],[CashbackAmount]],$W$31:$W$33,$X$31:$X$33,"",-1)</f>
        <v>Medium</v>
      </c>
    </row>
    <row r="1650" spans="1:22" x14ac:dyDescent="0.3">
      <c r="A1650" s="5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60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6">
        <v>169.29</v>
      </c>
      <c r="U1650" s="6" t="str">
        <f>_xlfn.XLOOKUP(Tablo2[[#This Row],[Tenure]],$W$23:$W$26,$X$23:$X$26,"",-1)</f>
        <v>0-6 Months</v>
      </c>
      <c r="V1650" s="1" t="str">
        <f>_xlfn.XLOOKUP(Tablo2[[#This Row],[CashbackAmount]],$W$31:$W$33,$X$31:$X$33,"",-1)</f>
        <v>Medium</v>
      </c>
    </row>
    <row r="1651" spans="1:22" x14ac:dyDescent="0.3">
      <c r="A1651" s="5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6">
        <v>196.13</v>
      </c>
      <c r="U1651" s="6" t="str">
        <f>_xlfn.XLOOKUP(Tablo2[[#This Row],[Tenure]],$W$23:$W$26,$X$23:$X$26,"",-1)</f>
        <v>7-12 Months</v>
      </c>
      <c r="V1651" s="1" t="str">
        <f>_xlfn.XLOOKUP(Tablo2[[#This Row],[CashbackAmount]],$W$31:$W$33,$X$31:$X$33,"",-1)</f>
        <v>Medium</v>
      </c>
    </row>
    <row r="1652" spans="1:22" x14ac:dyDescent="0.3">
      <c r="A1652" s="5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6">
        <v>156.74</v>
      </c>
      <c r="U1652" s="6" t="str">
        <f>_xlfn.XLOOKUP(Tablo2[[#This Row],[Tenure]],$W$23:$W$26,$X$23:$X$26,"",-1)</f>
        <v>7-12 Months</v>
      </c>
      <c r="V1652" s="1" t="str">
        <f>_xlfn.XLOOKUP(Tablo2[[#This Row],[CashbackAmount]],$W$31:$W$33,$X$31:$X$33,"",-1)</f>
        <v>Medium</v>
      </c>
    </row>
    <row r="1653" spans="1:22" x14ac:dyDescent="0.3">
      <c r="A1653" s="5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6">
        <v>154.84</v>
      </c>
      <c r="U1653" s="6" t="str">
        <f>_xlfn.XLOOKUP(Tablo2[[#This Row],[Tenure]],$W$23:$W$26,$X$23:$X$26,"",-1)</f>
        <v>0-6 Months</v>
      </c>
      <c r="V1653" s="1" t="str">
        <f>_xlfn.XLOOKUP(Tablo2[[#This Row],[CashbackAmount]],$W$31:$W$33,$X$31:$X$33,"",-1)</f>
        <v>Medium</v>
      </c>
    </row>
    <row r="1654" spans="1:22" x14ac:dyDescent="0.3">
      <c r="A1654" s="5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>
        <v>3</v>
      </c>
      <c r="T1654" s="6">
        <v>220.61</v>
      </c>
      <c r="U1654" s="6" t="str">
        <f>_xlfn.XLOOKUP(Tablo2[[#This Row],[Tenure]],$W$23:$W$26,$X$23:$X$26,"",-1)</f>
        <v>7-12 Months</v>
      </c>
      <c r="V1654" s="1" t="str">
        <f>_xlfn.XLOOKUP(Tablo2[[#This Row],[CashbackAmount]],$W$31:$W$33,$X$31:$X$33,"",-1)</f>
        <v>Medium</v>
      </c>
    </row>
    <row r="1655" spans="1:22" x14ac:dyDescent="0.3">
      <c r="A1655" s="5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6">
        <v>156.6</v>
      </c>
      <c r="U1655" s="6" t="str">
        <f>_xlfn.XLOOKUP(Tablo2[[#This Row],[Tenure]],$W$23:$W$26,$X$23:$X$26,"",-1)</f>
        <v>24+ Months</v>
      </c>
      <c r="V1655" s="1" t="str">
        <f>_xlfn.XLOOKUP(Tablo2[[#This Row],[CashbackAmount]],$W$31:$W$33,$X$31:$X$33,"",-1)</f>
        <v>Medium</v>
      </c>
    </row>
    <row r="1656" spans="1:22" x14ac:dyDescent="0.3">
      <c r="A1656" s="5">
        <v>51655</v>
      </c>
      <c r="B1656" s="1">
        <v>0</v>
      </c>
      <c r="C1656" s="1">
        <v>4</v>
      </c>
      <c r="D1656" s="1" t="s">
        <v>62</v>
      </c>
      <c r="E1656" s="1">
        <v>1</v>
      </c>
      <c r="F1656" s="1">
        <v>11</v>
      </c>
      <c r="G1656" s="1" t="s">
        <v>60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6">
        <v>148.21</v>
      </c>
      <c r="U1656" s="6" t="str">
        <f>_xlfn.XLOOKUP(Tablo2[[#This Row],[Tenure]],$W$23:$W$26,$X$23:$X$26,"",-1)</f>
        <v>0-6 Months</v>
      </c>
      <c r="V1656" s="1" t="str">
        <f>_xlfn.XLOOKUP(Tablo2[[#This Row],[CashbackAmount]],$W$31:$W$33,$X$31:$X$33,"",-1)</f>
        <v>Low</v>
      </c>
    </row>
    <row r="1657" spans="1:22" x14ac:dyDescent="0.3">
      <c r="A1657" s="5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6">
        <v>164.1</v>
      </c>
      <c r="U1657" s="6" t="str">
        <f>_xlfn.XLOOKUP(Tablo2[[#This Row],[Tenure]],$W$23:$W$26,$X$23:$X$26,"",-1)</f>
        <v>0-6 Months</v>
      </c>
      <c r="V1657" s="1" t="str">
        <f>_xlfn.XLOOKUP(Tablo2[[#This Row],[CashbackAmount]],$W$31:$W$33,$X$31:$X$33,"",-1)</f>
        <v>Medium</v>
      </c>
    </row>
    <row r="1658" spans="1:22" x14ac:dyDescent="0.3">
      <c r="A1658" s="5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6">
        <v>152.1</v>
      </c>
      <c r="U1658" s="6" t="str">
        <f>_xlfn.XLOOKUP(Tablo2[[#This Row],[Tenure]],$W$23:$W$26,$X$23:$X$26,"",-1)</f>
        <v>13-24 Months</v>
      </c>
      <c r="V1658" s="1" t="str">
        <f>_xlfn.XLOOKUP(Tablo2[[#This Row],[CashbackAmount]],$W$31:$W$33,$X$31:$X$33,"",-1)</f>
        <v>Medium</v>
      </c>
    </row>
    <row r="1659" spans="1:22" x14ac:dyDescent="0.3">
      <c r="A1659" s="5">
        <v>51658</v>
      </c>
      <c r="B1659" s="1">
        <v>0</v>
      </c>
      <c r="C1659" s="1">
        <v>4</v>
      </c>
      <c r="D1659" s="1" t="s">
        <v>62</v>
      </c>
      <c r="E1659" s="1">
        <v>1</v>
      </c>
      <c r="F1659" s="1">
        <v>8</v>
      </c>
      <c r="G1659" s="1" t="s">
        <v>30</v>
      </c>
      <c r="H1659" s="1" t="s">
        <v>4</v>
      </c>
      <c r="I1659" s="1">
        <v>3</v>
      </c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6">
        <v>126.94999999999999</v>
      </c>
      <c r="U1659" s="6" t="str">
        <f>_xlfn.XLOOKUP(Tablo2[[#This Row],[Tenure]],$W$23:$W$26,$X$23:$X$26,"",-1)</f>
        <v>0-6 Months</v>
      </c>
      <c r="V1659" s="1" t="str">
        <f>_xlfn.XLOOKUP(Tablo2[[#This Row],[CashbackAmount]],$W$31:$W$33,$X$31:$X$33,"",-1)</f>
        <v>Low</v>
      </c>
    </row>
    <row r="1660" spans="1:22" x14ac:dyDescent="0.3">
      <c r="A1660" s="5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>
        <v>3</v>
      </c>
      <c r="T1660" s="6">
        <v>218.77999999999997</v>
      </c>
      <c r="U1660" s="6" t="str">
        <f>_xlfn.XLOOKUP(Tablo2[[#This Row],[Tenure]],$W$23:$W$26,$X$23:$X$26,"",-1)</f>
        <v>0-6 Months</v>
      </c>
      <c r="V1660" s="1" t="str">
        <f>_xlfn.XLOOKUP(Tablo2[[#This Row],[CashbackAmount]],$W$31:$W$33,$X$31:$X$33,"",-1)</f>
        <v>Medium</v>
      </c>
    </row>
    <row r="1661" spans="1:22" x14ac:dyDescent="0.3">
      <c r="A1661" s="5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>
        <v>1</v>
      </c>
      <c r="R1661" s="1">
        <v>11</v>
      </c>
      <c r="S1661" s="1">
        <v>10</v>
      </c>
      <c r="T1661" s="6">
        <v>270.68</v>
      </c>
      <c r="U1661" s="6" t="str">
        <f>_xlfn.XLOOKUP(Tablo2[[#This Row],[Tenure]],$W$23:$W$26,$X$23:$X$26,"",-1)</f>
        <v>0-6 Months</v>
      </c>
      <c r="V1661" s="1" t="str">
        <f>_xlfn.XLOOKUP(Tablo2[[#This Row],[CashbackAmount]],$W$31:$W$33,$X$31:$X$33,"",-1)</f>
        <v>High</v>
      </c>
    </row>
    <row r="1662" spans="1:22" x14ac:dyDescent="0.3">
      <c r="A1662" s="5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>
        <v>14</v>
      </c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6">
        <v>124.55000000000001</v>
      </c>
      <c r="U1662" s="6" t="str">
        <f>_xlfn.XLOOKUP(Tablo2[[#This Row],[Tenure]],$W$23:$W$26,$X$23:$X$26,"",-1)</f>
        <v>13-24 Months</v>
      </c>
      <c r="V1662" s="1" t="str">
        <f>_xlfn.XLOOKUP(Tablo2[[#This Row],[CashbackAmount]],$W$31:$W$33,$X$31:$X$33,"",-1)</f>
        <v>Low</v>
      </c>
    </row>
    <row r="1663" spans="1:22" x14ac:dyDescent="0.3">
      <c r="A1663" s="5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>
        <v>2</v>
      </c>
      <c r="S1663" s="1">
        <v>7</v>
      </c>
      <c r="T1663" s="6">
        <v>239.64</v>
      </c>
      <c r="U1663" s="6" t="str">
        <f>_xlfn.XLOOKUP(Tablo2[[#This Row],[Tenure]],$W$23:$W$26,$X$23:$X$26,"",-1)</f>
        <v>13-24 Months</v>
      </c>
      <c r="V1663" s="1" t="str">
        <f>_xlfn.XLOOKUP(Tablo2[[#This Row],[CashbackAmount]],$W$31:$W$33,$X$31:$X$33,"",-1)</f>
        <v>Medium</v>
      </c>
    </row>
    <row r="1664" spans="1:22" x14ac:dyDescent="0.3">
      <c r="A1664" s="5">
        <v>51663</v>
      </c>
      <c r="B1664" s="1">
        <v>1</v>
      </c>
      <c r="C1664" s="1">
        <v>15</v>
      </c>
      <c r="D1664" s="1" t="s">
        <v>62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6">
        <v>149.41</v>
      </c>
      <c r="U1664" s="6" t="str">
        <f>_xlfn.XLOOKUP(Tablo2[[#This Row],[Tenure]],$W$23:$W$26,$X$23:$X$26,"",-1)</f>
        <v>13-24 Months</v>
      </c>
      <c r="V1664" s="1" t="str">
        <f>_xlfn.XLOOKUP(Tablo2[[#This Row],[CashbackAmount]],$W$31:$W$33,$X$31:$X$33,"",-1)</f>
        <v>Low</v>
      </c>
    </row>
    <row r="1665" spans="1:22" x14ac:dyDescent="0.3">
      <c r="A1665" s="5">
        <v>51664</v>
      </c>
      <c r="B1665" s="1">
        <v>0</v>
      </c>
      <c r="C1665" s="1">
        <v>0</v>
      </c>
      <c r="D1665" s="1" t="s">
        <v>62</v>
      </c>
      <c r="E1665" s="1">
        <v>1</v>
      </c>
      <c r="F1665" s="1">
        <v>14</v>
      </c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6">
        <v>124.78</v>
      </c>
      <c r="U1665" s="6" t="str">
        <f>_xlfn.XLOOKUP(Tablo2[[#This Row],[Tenure]],$W$23:$W$26,$X$23:$X$26,"",-1)</f>
        <v>0-6 Months</v>
      </c>
      <c r="V1665" s="1" t="str">
        <f>_xlfn.XLOOKUP(Tablo2[[#This Row],[CashbackAmount]],$W$31:$W$33,$X$31:$X$33,"",-1)</f>
        <v>Low</v>
      </c>
    </row>
    <row r="1666" spans="1:22" x14ac:dyDescent="0.3">
      <c r="A1666" s="5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60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6">
        <v>152.28</v>
      </c>
      <c r="U1666" s="6" t="str">
        <f>_xlfn.XLOOKUP(Tablo2[[#This Row],[Tenure]],$W$23:$W$26,$X$23:$X$26,"",-1)</f>
        <v>0-6 Months</v>
      </c>
      <c r="V1666" s="1" t="str">
        <f>_xlfn.XLOOKUP(Tablo2[[#This Row],[CashbackAmount]],$W$31:$W$33,$X$31:$X$33,"",-1)</f>
        <v>Medium</v>
      </c>
    </row>
    <row r="1667" spans="1:22" x14ac:dyDescent="0.3">
      <c r="A1667" s="5">
        <v>51666</v>
      </c>
      <c r="B1667" s="1">
        <v>0</v>
      </c>
      <c r="C1667" s="1">
        <v>0</v>
      </c>
      <c r="D1667" s="1" t="s">
        <v>62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6">
        <v>144.78</v>
      </c>
      <c r="U1667" s="6" t="str">
        <f>_xlfn.XLOOKUP(Tablo2[[#This Row],[Tenure]],$W$23:$W$26,$X$23:$X$26,"",-1)</f>
        <v>0-6 Months</v>
      </c>
      <c r="V1667" s="1" t="str">
        <f>_xlfn.XLOOKUP(Tablo2[[#This Row],[CashbackAmount]],$W$31:$W$33,$X$31:$X$33,"",-1)</f>
        <v>Low</v>
      </c>
    </row>
    <row r="1668" spans="1:22" x14ac:dyDescent="0.3">
      <c r="A1668" s="5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6">
        <v>175.47</v>
      </c>
      <c r="U1668" s="6" t="str">
        <f>_xlfn.XLOOKUP(Tablo2[[#This Row],[Tenure]],$W$23:$W$26,$X$23:$X$26,"",-1)</f>
        <v>0-6 Months</v>
      </c>
      <c r="V1668" s="1" t="str">
        <f>_xlfn.XLOOKUP(Tablo2[[#This Row],[CashbackAmount]],$W$31:$W$33,$X$31:$X$33,"",-1)</f>
        <v>Medium</v>
      </c>
    </row>
    <row r="1669" spans="1:22" x14ac:dyDescent="0.3">
      <c r="A1669" s="5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6">
        <v>150.55000000000001</v>
      </c>
      <c r="U1669" s="6" t="str">
        <f>_xlfn.XLOOKUP(Tablo2[[#This Row],[Tenure]],$W$23:$W$26,$X$23:$X$26,"",-1)</f>
        <v>0-6 Months</v>
      </c>
      <c r="V1669" s="1" t="str">
        <f>_xlfn.XLOOKUP(Tablo2[[#This Row],[CashbackAmount]],$W$31:$W$33,$X$31:$X$33,"",-1)</f>
        <v>Medium</v>
      </c>
    </row>
    <row r="1670" spans="1:22" x14ac:dyDescent="0.3">
      <c r="A1670" s="5">
        <v>51669</v>
      </c>
      <c r="B1670" s="1">
        <v>1</v>
      </c>
      <c r="C1670" s="1">
        <v>0</v>
      </c>
      <c r="D1670" s="1" t="s">
        <v>62</v>
      </c>
      <c r="E1670" s="1">
        <v>1</v>
      </c>
      <c r="F1670" s="1">
        <v>8</v>
      </c>
      <c r="G1670" s="1" t="s">
        <v>61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6">
        <v>134.63999999999999</v>
      </c>
      <c r="U1670" s="6" t="str">
        <f>_xlfn.XLOOKUP(Tablo2[[#This Row],[Tenure]],$W$23:$W$26,$X$23:$X$26,"",-1)</f>
        <v>0-6 Months</v>
      </c>
      <c r="V1670" s="1" t="str">
        <f>_xlfn.XLOOKUP(Tablo2[[#This Row],[CashbackAmount]],$W$31:$W$33,$X$31:$X$33,"",-1)</f>
        <v>Low</v>
      </c>
    </row>
    <row r="1671" spans="1:22" x14ac:dyDescent="0.3">
      <c r="A1671" s="5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6">
        <v>157.75</v>
      </c>
      <c r="U1671" s="6" t="str">
        <f>_xlfn.XLOOKUP(Tablo2[[#This Row],[Tenure]],$W$23:$W$26,$X$23:$X$26,"",-1)</f>
        <v>0-6 Months</v>
      </c>
      <c r="V1671" s="1" t="str">
        <f>_xlfn.XLOOKUP(Tablo2[[#This Row],[CashbackAmount]],$W$31:$W$33,$X$31:$X$33,"",-1)</f>
        <v>Medium</v>
      </c>
    </row>
    <row r="1672" spans="1:22" x14ac:dyDescent="0.3">
      <c r="A1672" s="5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6">
        <v>189.43</v>
      </c>
      <c r="U1672" s="6" t="str">
        <f>_xlfn.XLOOKUP(Tablo2[[#This Row],[Tenure]],$W$23:$W$26,$X$23:$X$26,"",-1)</f>
        <v>0-6 Months</v>
      </c>
      <c r="V1672" s="1" t="str">
        <f>_xlfn.XLOOKUP(Tablo2[[#This Row],[CashbackAmount]],$W$31:$W$33,$X$31:$X$33,"",-1)</f>
        <v>Medium</v>
      </c>
    </row>
    <row r="1673" spans="1:22" x14ac:dyDescent="0.3">
      <c r="A1673" s="5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>
        <v>15</v>
      </c>
      <c r="Q1673" s="1">
        <v>6</v>
      </c>
      <c r="R1673" s="1">
        <v>13</v>
      </c>
      <c r="S1673" s="1">
        <v>3</v>
      </c>
      <c r="T1673" s="6">
        <v>292.72000000000003</v>
      </c>
      <c r="U1673" s="6" t="str">
        <f>_xlfn.XLOOKUP(Tablo2[[#This Row],[Tenure]],$W$23:$W$26,$X$23:$X$26,"",-1)</f>
        <v>7-12 Months</v>
      </c>
      <c r="V1673" s="1" t="str">
        <f>_xlfn.XLOOKUP(Tablo2[[#This Row],[CashbackAmount]],$W$31:$W$33,$X$31:$X$33,"",-1)</f>
        <v>High</v>
      </c>
    </row>
    <row r="1674" spans="1:22" x14ac:dyDescent="0.3">
      <c r="A1674" s="5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6">
        <v>152.38</v>
      </c>
      <c r="U1674" s="6" t="str">
        <f>_xlfn.XLOOKUP(Tablo2[[#This Row],[Tenure]],$W$23:$W$26,$X$23:$X$26,"",-1)</f>
        <v>0-6 Months</v>
      </c>
      <c r="V1674" s="1" t="str">
        <f>_xlfn.XLOOKUP(Tablo2[[#This Row],[CashbackAmount]],$W$31:$W$33,$X$31:$X$33,"",-1)</f>
        <v>Medium</v>
      </c>
    </row>
    <row r="1675" spans="1:22" x14ac:dyDescent="0.3">
      <c r="A1675" s="5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6">
        <v>146.82</v>
      </c>
      <c r="U1675" s="6" t="str">
        <f>_xlfn.XLOOKUP(Tablo2[[#This Row],[Tenure]],$W$23:$W$26,$X$23:$X$26,"",-1)</f>
        <v>0-6 Months</v>
      </c>
      <c r="V1675" s="1" t="str">
        <f>_xlfn.XLOOKUP(Tablo2[[#This Row],[CashbackAmount]],$W$31:$W$33,$X$31:$X$33,"",-1)</f>
        <v>Low</v>
      </c>
    </row>
    <row r="1676" spans="1:22" x14ac:dyDescent="0.3">
      <c r="A1676" s="5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>
        <v>1</v>
      </c>
      <c r="R1676" s="1">
        <v>1</v>
      </c>
      <c r="S1676" s="1">
        <v>1</v>
      </c>
      <c r="T1676" s="6">
        <v>283</v>
      </c>
      <c r="U1676" s="6" t="str">
        <f>_xlfn.XLOOKUP(Tablo2[[#This Row],[Tenure]],$W$23:$W$26,$X$23:$X$26,"",-1)</f>
        <v>13-24 Months</v>
      </c>
      <c r="V1676" s="1" t="str">
        <f>_xlfn.XLOOKUP(Tablo2[[#This Row],[CashbackAmount]],$W$31:$W$33,$X$31:$X$33,"",-1)</f>
        <v>High</v>
      </c>
    </row>
    <row r="1677" spans="1:22" x14ac:dyDescent="0.3">
      <c r="A1677" s="5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6">
        <v>152.57</v>
      </c>
      <c r="U1677" s="6" t="str">
        <f>_xlfn.XLOOKUP(Tablo2[[#This Row],[Tenure]],$W$23:$W$26,$X$23:$X$26,"",-1)</f>
        <v>13-24 Months</v>
      </c>
      <c r="V1677" s="1" t="str">
        <f>_xlfn.XLOOKUP(Tablo2[[#This Row],[CashbackAmount]],$W$31:$W$33,$X$31:$X$33,"",-1)</f>
        <v>Medium</v>
      </c>
    </row>
    <row r="1678" spans="1:22" x14ac:dyDescent="0.3">
      <c r="A1678" s="5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6">
        <v>163.49</v>
      </c>
      <c r="U1678" s="6" t="str">
        <f>_xlfn.XLOOKUP(Tablo2[[#This Row],[Tenure]],$W$23:$W$26,$X$23:$X$26,"",-1)</f>
        <v>0-6 Months</v>
      </c>
      <c r="V1678" s="1" t="str">
        <f>_xlfn.XLOOKUP(Tablo2[[#This Row],[CashbackAmount]],$W$31:$W$33,$X$31:$X$33,"",-1)</f>
        <v>Medium</v>
      </c>
    </row>
    <row r="1679" spans="1:22" x14ac:dyDescent="0.3">
      <c r="A1679" s="5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6">
        <v>148.69</v>
      </c>
      <c r="U1679" s="6" t="str">
        <f>_xlfn.XLOOKUP(Tablo2[[#This Row],[Tenure]],$W$23:$W$26,$X$23:$X$26,"",-1)</f>
        <v>24+ Months</v>
      </c>
      <c r="V1679" s="1" t="str">
        <f>_xlfn.XLOOKUP(Tablo2[[#This Row],[CashbackAmount]],$W$31:$W$33,$X$31:$X$33,"",-1)</f>
        <v>Low</v>
      </c>
    </row>
    <row r="1680" spans="1:22" x14ac:dyDescent="0.3">
      <c r="A1680" s="5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6">
        <v>199.85</v>
      </c>
      <c r="U1680" s="6" t="str">
        <f>_xlfn.XLOOKUP(Tablo2[[#This Row],[Tenure]],$W$23:$W$26,$X$23:$X$26,"",-1)</f>
        <v>13-24 Months</v>
      </c>
      <c r="V1680" s="1" t="str">
        <f>_xlfn.XLOOKUP(Tablo2[[#This Row],[CashbackAmount]],$W$31:$W$33,$X$31:$X$33,"",-1)</f>
        <v>Medium</v>
      </c>
    </row>
    <row r="1681" spans="1:22" x14ac:dyDescent="0.3">
      <c r="A1681" s="5">
        <v>51680</v>
      </c>
      <c r="B1681" s="1">
        <v>0</v>
      </c>
      <c r="C1681" s="1">
        <v>18</v>
      </c>
      <c r="D1681" s="1" t="s">
        <v>62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6">
        <v>136.97</v>
      </c>
      <c r="U1681" s="6" t="str">
        <f>_xlfn.XLOOKUP(Tablo2[[#This Row],[Tenure]],$W$23:$W$26,$X$23:$X$26,"",-1)</f>
        <v>13-24 Months</v>
      </c>
      <c r="V1681" s="1" t="str">
        <f>_xlfn.XLOOKUP(Tablo2[[#This Row],[CashbackAmount]],$W$31:$W$33,$X$31:$X$33,"",-1)</f>
        <v>Low</v>
      </c>
    </row>
    <row r="1682" spans="1:22" x14ac:dyDescent="0.3">
      <c r="A1682" s="5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6">
        <v>174.57</v>
      </c>
      <c r="U1682" s="6" t="str">
        <f>_xlfn.XLOOKUP(Tablo2[[#This Row],[Tenure]],$W$23:$W$26,$X$23:$X$26,"",-1)</f>
        <v>13-24 Months</v>
      </c>
      <c r="V1682" s="1" t="str">
        <f>_xlfn.XLOOKUP(Tablo2[[#This Row],[CashbackAmount]],$W$31:$W$33,$X$31:$X$33,"",-1)</f>
        <v>Medium</v>
      </c>
    </row>
    <row r="1683" spans="1:22" x14ac:dyDescent="0.3">
      <c r="A1683" s="5">
        <v>51682</v>
      </c>
      <c r="B1683" s="1">
        <v>1</v>
      </c>
      <c r="C1683" s="1">
        <v>9</v>
      </c>
      <c r="D1683" s="1" t="s">
        <v>62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6">
        <v>121.19</v>
      </c>
      <c r="U1683" s="6" t="str">
        <f>_xlfn.XLOOKUP(Tablo2[[#This Row],[Tenure]],$W$23:$W$26,$X$23:$X$26,"",-1)</f>
        <v>7-12 Months</v>
      </c>
      <c r="V1683" s="1" t="str">
        <f>_xlfn.XLOOKUP(Tablo2[[#This Row],[CashbackAmount]],$W$31:$W$33,$X$31:$X$33,"",-1)</f>
        <v>Low</v>
      </c>
    </row>
    <row r="1684" spans="1:22" x14ac:dyDescent="0.3">
      <c r="A1684" s="5">
        <v>51683</v>
      </c>
      <c r="B1684" s="1">
        <v>0</v>
      </c>
      <c r="C1684" s="1">
        <v>2</v>
      </c>
      <c r="D1684" s="1" t="s">
        <v>62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6">
        <v>139.83000000000001</v>
      </c>
      <c r="U1684" s="6" t="str">
        <f>_xlfn.XLOOKUP(Tablo2[[#This Row],[Tenure]],$W$23:$W$26,$X$23:$X$26,"",-1)</f>
        <v>0-6 Months</v>
      </c>
      <c r="V1684" s="1" t="str">
        <f>_xlfn.XLOOKUP(Tablo2[[#This Row],[CashbackAmount]],$W$31:$W$33,$X$31:$X$33,"",-1)</f>
        <v>Low</v>
      </c>
    </row>
    <row r="1685" spans="1:22" x14ac:dyDescent="0.3">
      <c r="A1685" s="5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6">
        <v>161.18</v>
      </c>
      <c r="U1685" s="6" t="str">
        <f>_xlfn.XLOOKUP(Tablo2[[#This Row],[Tenure]],$W$23:$W$26,$X$23:$X$26,"",-1)</f>
        <v>0-6 Months</v>
      </c>
      <c r="V1685" s="1" t="str">
        <f>_xlfn.XLOOKUP(Tablo2[[#This Row],[CashbackAmount]],$W$31:$W$33,$X$31:$X$33,"",-1)</f>
        <v>Medium</v>
      </c>
    </row>
    <row r="1686" spans="1:22" x14ac:dyDescent="0.3">
      <c r="A1686" s="5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6">
        <v>162.13999999999999</v>
      </c>
      <c r="U1686" s="6" t="str">
        <f>_xlfn.XLOOKUP(Tablo2[[#This Row],[Tenure]],$W$23:$W$26,$X$23:$X$26,"",-1)</f>
        <v>0-6 Months</v>
      </c>
      <c r="V1686" s="1" t="str">
        <f>_xlfn.XLOOKUP(Tablo2[[#This Row],[CashbackAmount]],$W$31:$W$33,$X$31:$X$33,"",-1)</f>
        <v>Medium</v>
      </c>
    </row>
    <row r="1687" spans="1:22" x14ac:dyDescent="0.3">
      <c r="A1687" s="5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6">
        <v>163.47</v>
      </c>
      <c r="U1687" s="6" t="str">
        <f>_xlfn.XLOOKUP(Tablo2[[#This Row],[Tenure]],$W$23:$W$26,$X$23:$X$26,"",-1)</f>
        <v>7-12 Months</v>
      </c>
      <c r="V1687" s="1" t="str">
        <f>_xlfn.XLOOKUP(Tablo2[[#This Row],[CashbackAmount]],$W$31:$W$33,$X$31:$X$33,"",-1)</f>
        <v>Medium</v>
      </c>
    </row>
    <row r="1688" spans="1:22" x14ac:dyDescent="0.3">
      <c r="A1688" s="5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>
        <v>3</v>
      </c>
      <c r="T1688" s="6">
        <v>215.10000000000002</v>
      </c>
      <c r="U1688" s="6" t="str">
        <f>_xlfn.XLOOKUP(Tablo2[[#This Row],[Tenure]],$W$23:$W$26,$X$23:$X$26,"",-1)</f>
        <v>7-12 Months</v>
      </c>
      <c r="V1688" s="1" t="str">
        <f>_xlfn.XLOOKUP(Tablo2[[#This Row],[CashbackAmount]],$W$31:$W$33,$X$31:$X$33,"",-1)</f>
        <v>Medium</v>
      </c>
    </row>
    <row r="1689" spans="1:22" x14ac:dyDescent="0.3">
      <c r="A1689" s="5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6">
        <v>171.43</v>
      </c>
      <c r="U1689" s="6" t="str">
        <f>_xlfn.XLOOKUP(Tablo2[[#This Row],[Tenure]],$W$23:$W$26,$X$23:$X$26,"",-1)</f>
        <v>0-6 Months</v>
      </c>
      <c r="V1689" s="1" t="str">
        <f>_xlfn.XLOOKUP(Tablo2[[#This Row],[CashbackAmount]],$W$31:$W$33,$X$31:$X$33,"",-1)</f>
        <v>Medium</v>
      </c>
    </row>
    <row r="1690" spans="1:22" x14ac:dyDescent="0.3">
      <c r="A1690" s="5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6">
        <v>182.68</v>
      </c>
      <c r="U1690" s="6" t="str">
        <f>_xlfn.XLOOKUP(Tablo2[[#This Row],[Tenure]],$W$23:$W$26,$X$23:$X$26,"",-1)</f>
        <v>0-6 Months</v>
      </c>
      <c r="V1690" s="1" t="str">
        <f>_xlfn.XLOOKUP(Tablo2[[#This Row],[CashbackAmount]],$W$31:$W$33,$X$31:$X$33,"",-1)</f>
        <v>Medium</v>
      </c>
    </row>
    <row r="1691" spans="1:22" x14ac:dyDescent="0.3">
      <c r="A1691" s="5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60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6">
        <v>180.95</v>
      </c>
      <c r="U1691" s="6" t="str">
        <f>_xlfn.XLOOKUP(Tablo2[[#This Row],[Tenure]],$W$23:$W$26,$X$23:$X$26,"",-1)</f>
        <v>7-12 Months</v>
      </c>
      <c r="V1691" s="1" t="str">
        <f>_xlfn.XLOOKUP(Tablo2[[#This Row],[CashbackAmount]],$W$31:$W$33,$X$31:$X$33,"",-1)</f>
        <v>Medium</v>
      </c>
    </row>
    <row r="1692" spans="1:22" x14ac:dyDescent="0.3">
      <c r="A1692" s="5">
        <v>51691</v>
      </c>
      <c r="B1692" s="1">
        <v>0</v>
      </c>
      <c r="C1692" s="1">
        <v>0</v>
      </c>
      <c r="D1692" s="1" t="s">
        <v>62</v>
      </c>
      <c r="E1692" s="1">
        <v>1</v>
      </c>
      <c r="F1692" s="1">
        <v>32</v>
      </c>
      <c r="G1692" s="1" t="s">
        <v>30</v>
      </c>
      <c r="H1692" s="1" t="s">
        <v>4</v>
      </c>
      <c r="I1692" s="1">
        <v>3</v>
      </c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6">
        <v>129.04</v>
      </c>
      <c r="U1692" s="6" t="str">
        <f>_xlfn.XLOOKUP(Tablo2[[#This Row],[Tenure]],$W$23:$W$26,$X$23:$X$26,"",-1)</f>
        <v>0-6 Months</v>
      </c>
      <c r="V1692" s="1" t="str">
        <f>_xlfn.XLOOKUP(Tablo2[[#This Row],[CashbackAmount]],$W$31:$W$33,$X$31:$X$33,"",-1)</f>
        <v>Low</v>
      </c>
    </row>
    <row r="1693" spans="1:22" x14ac:dyDescent="0.3">
      <c r="A1693" s="5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6">
        <v>160.32</v>
      </c>
      <c r="U1693" s="6" t="str">
        <f>_xlfn.XLOOKUP(Tablo2[[#This Row],[Tenure]],$W$23:$W$26,$X$23:$X$26,"",-1)</f>
        <v>13-24 Months</v>
      </c>
      <c r="V1693" s="1" t="str">
        <f>_xlfn.XLOOKUP(Tablo2[[#This Row],[CashbackAmount]],$W$31:$W$33,$X$31:$X$33,"",-1)</f>
        <v>Medium</v>
      </c>
    </row>
    <row r="1694" spans="1:22" x14ac:dyDescent="0.3">
      <c r="A1694" s="5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61</v>
      </c>
      <c r="H1694" s="1" t="s">
        <v>4</v>
      </c>
      <c r="I1694" s="1">
        <v>3</v>
      </c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6">
        <v>129.76</v>
      </c>
      <c r="U1694" s="6" t="str">
        <f>_xlfn.XLOOKUP(Tablo2[[#This Row],[Tenure]],$W$23:$W$26,$X$23:$X$26,"",-1)</f>
        <v>13-24 Months</v>
      </c>
      <c r="V1694" s="1" t="str">
        <f>_xlfn.XLOOKUP(Tablo2[[#This Row],[CashbackAmount]],$W$31:$W$33,$X$31:$X$33,"",-1)</f>
        <v>Low</v>
      </c>
    </row>
    <row r="1695" spans="1:22" x14ac:dyDescent="0.3">
      <c r="A1695" s="5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>
        <v>2</v>
      </c>
      <c r="S1695" s="1">
        <v>0</v>
      </c>
      <c r="T1695" s="6">
        <v>259.92</v>
      </c>
      <c r="U1695" s="6" t="str">
        <f>_xlfn.XLOOKUP(Tablo2[[#This Row],[Tenure]],$W$23:$W$26,$X$23:$X$26,"",-1)</f>
        <v>13-24 Months</v>
      </c>
      <c r="V1695" s="1" t="str">
        <f>_xlfn.XLOOKUP(Tablo2[[#This Row],[CashbackAmount]],$W$31:$W$33,$X$31:$X$33,"",-1)</f>
        <v>High</v>
      </c>
    </row>
    <row r="1696" spans="1:22" x14ac:dyDescent="0.3">
      <c r="A1696" s="5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6">
        <v>146.49</v>
      </c>
      <c r="U1696" s="6" t="str">
        <f>_xlfn.XLOOKUP(Tablo2[[#This Row],[Tenure]],$W$23:$W$26,$X$23:$X$26,"",-1)</f>
        <v>0-6 Months</v>
      </c>
      <c r="V1696" s="1" t="str">
        <f>_xlfn.XLOOKUP(Tablo2[[#This Row],[CashbackAmount]],$W$31:$W$33,$X$31:$X$33,"",-1)</f>
        <v>Low</v>
      </c>
    </row>
    <row r="1697" spans="1:22" x14ac:dyDescent="0.3">
      <c r="A1697" s="5">
        <v>51696</v>
      </c>
      <c r="B1697" s="1">
        <v>0</v>
      </c>
      <c r="C1697" s="1">
        <v>15</v>
      </c>
      <c r="D1697" s="1" t="s">
        <v>62</v>
      </c>
      <c r="E1697" s="1">
        <v>2</v>
      </c>
      <c r="F1697" s="1">
        <v>8</v>
      </c>
      <c r="G1697" s="1" t="s">
        <v>60</v>
      </c>
      <c r="H1697" s="1" t="s">
        <v>4</v>
      </c>
      <c r="I1697" s="1">
        <v>3</v>
      </c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6">
        <v>126.96000000000001</v>
      </c>
      <c r="U1697" s="6" t="str">
        <f>_xlfn.XLOOKUP(Tablo2[[#This Row],[Tenure]],$W$23:$W$26,$X$23:$X$26,"",-1)</f>
        <v>13-24 Months</v>
      </c>
      <c r="V1697" s="1" t="str">
        <f>_xlfn.XLOOKUP(Tablo2[[#This Row],[CashbackAmount]],$W$31:$W$33,$X$31:$X$33,"",-1)</f>
        <v>Low</v>
      </c>
    </row>
    <row r="1698" spans="1:22" x14ac:dyDescent="0.3">
      <c r="A1698" s="5">
        <v>51697</v>
      </c>
      <c r="B1698" s="1">
        <v>0</v>
      </c>
      <c r="C1698" s="1">
        <v>5</v>
      </c>
      <c r="D1698" s="1" t="s">
        <v>62</v>
      </c>
      <c r="E1698" s="1">
        <v>1</v>
      </c>
      <c r="F1698" s="1">
        <v>14</v>
      </c>
      <c r="G1698" s="1" t="s">
        <v>61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6">
        <v>123.69999999999999</v>
      </c>
      <c r="U1698" s="6" t="str">
        <f>_xlfn.XLOOKUP(Tablo2[[#This Row],[Tenure]],$W$23:$W$26,$X$23:$X$26,"",-1)</f>
        <v>0-6 Months</v>
      </c>
      <c r="V1698" s="1" t="str">
        <f>_xlfn.XLOOKUP(Tablo2[[#This Row],[CashbackAmount]],$W$31:$W$33,$X$31:$X$33,"",-1)</f>
        <v>Low</v>
      </c>
    </row>
    <row r="1699" spans="1:22" x14ac:dyDescent="0.3">
      <c r="A1699" s="5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>
        <v>3</v>
      </c>
      <c r="T1699" s="6">
        <v>225.04000000000002</v>
      </c>
      <c r="U1699" s="6" t="str">
        <f>_xlfn.XLOOKUP(Tablo2[[#This Row],[Tenure]],$W$23:$W$26,$X$23:$X$26,"",-1)</f>
        <v>13-24 Months</v>
      </c>
      <c r="V1699" s="1" t="str">
        <f>_xlfn.XLOOKUP(Tablo2[[#This Row],[CashbackAmount]],$W$31:$W$33,$X$31:$X$33,"",-1)</f>
        <v>Medium</v>
      </c>
    </row>
    <row r="1700" spans="1:22" x14ac:dyDescent="0.3">
      <c r="A1700" s="5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6">
        <v>159.74</v>
      </c>
      <c r="U1700" s="6" t="str">
        <f>_xlfn.XLOOKUP(Tablo2[[#This Row],[Tenure]],$W$23:$W$26,$X$23:$X$26,"",-1)</f>
        <v>7-12 Months</v>
      </c>
      <c r="V1700" s="1" t="str">
        <f>_xlfn.XLOOKUP(Tablo2[[#This Row],[CashbackAmount]],$W$31:$W$33,$X$31:$X$33,"",-1)</f>
        <v>Medium</v>
      </c>
    </row>
    <row r="1701" spans="1:22" x14ac:dyDescent="0.3">
      <c r="A1701" s="5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60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6">
        <v>147.36000000000001</v>
      </c>
      <c r="U1701" s="6" t="str">
        <f>_xlfn.XLOOKUP(Tablo2[[#This Row],[Tenure]],$W$23:$W$26,$X$23:$X$26,"",-1)</f>
        <v>0-6 Months</v>
      </c>
      <c r="V1701" s="1" t="str">
        <f>_xlfn.XLOOKUP(Tablo2[[#This Row],[CashbackAmount]],$W$31:$W$33,$X$31:$X$33,"",-1)</f>
        <v>Low</v>
      </c>
    </row>
    <row r="1702" spans="1:22" x14ac:dyDescent="0.3">
      <c r="A1702" s="5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6">
        <v>152.96</v>
      </c>
      <c r="U1702" s="6" t="str">
        <f>_xlfn.XLOOKUP(Tablo2[[#This Row],[Tenure]],$W$23:$W$26,$X$23:$X$26,"",-1)</f>
        <v>0-6 Months</v>
      </c>
      <c r="V1702" s="1" t="str">
        <f>_xlfn.XLOOKUP(Tablo2[[#This Row],[CashbackAmount]],$W$31:$W$33,$X$31:$X$33,"",-1)</f>
        <v>Medium</v>
      </c>
    </row>
    <row r="1703" spans="1:22" x14ac:dyDescent="0.3">
      <c r="A1703" s="5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6">
        <v>167.81</v>
      </c>
      <c r="U1703" s="6" t="str">
        <f>_xlfn.XLOOKUP(Tablo2[[#This Row],[Tenure]],$W$23:$W$26,$X$23:$X$26,"",-1)</f>
        <v>13-24 Months</v>
      </c>
      <c r="V1703" s="1" t="str">
        <f>_xlfn.XLOOKUP(Tablo2[[#This Row],[CashbackAmount]],$W$31:$W$33,$X$31:$X$33,"",-1)</f>
        <v>Medium</v>
      </c>
    </row>
    <row r="1704" spans="1:22" x14ac:dyDescent="0.3">
      <c r="A1704" s="5">
        <v>51703</v>
      </c>
      <c r="B1704" s="1">
        <v>1</v>
      </c>
      <c r="C1704" s="1">
        <v>9</v>
      </c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6">
        <v>121.74000000000001</v>
      </c>
      <c r="U1704" s="6" t="str">
        <f>_xlfn.XLOOKUP(Tablo2[[#This Row],[Tenure]],$W$23:$W$26,$X$23:$X$26,"",-1)</f>
        <v>7-12 Months</v>
      </c>
      <c r="V1704" s="1" t="str">
        <f>_xlfn.XLOOKUP(Tablo2[[#This Row],[CashbackAmount]],$W$31:$W$33,$X$31:$X$33,"",-1)</f>
        <v>Low</v>
      </c>
    </row>
    <row r="1705" spans="1:22" x14ac:dyDescent="0.3">
      <c r="A1705" s="5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6">
        <v>166.53</v>
      </c>
      <c r="U1705" s="6" t="str">
        <f>_xlfn.XLOOKUP(Tablo2[[#This Row],[Tenure]],$W$23:$W$26,$X$23:$X$26,"",-1)</f>
        <v>7-12 Months</v>
      </c>
      <c r="V1705" s="1" t="str">
        <f>_xlfn.XLOOKUP(Tablo2[[#This Row],[CashbackAmount]],$W$31:$W$33,$X$31:$X$33,"",-1)</f>
        <v>Medium</v>
      </c>
    </row>
    <row r="1706" spans="1:22" x14ac:dyDescent="0.3">
      <c r="A1706" s="5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6">
        <v>196.99</v>
      </c>
      <c r="U1706" s="6" t="str">
        <f>_xlfn.XLOOKUP(Tablo2[[#This Row],[Tenure]],$W$23:$W$26,$X$23:$X$26,"",-1)</f>
        <v>7-12 Months</v>
      </c>
      <c r="V1706" s="1" t="str">
        <f>_xlfn.XLOOKUP(Tablo2[[#This Row],[CashbackAmount]],$W$31:$W$33,$X$31:$X$33,"",-1)</f>
        <v>Medium</v>
      </c>
    </row>
    <row r="1707" spans="1:22" x14ac:dyDescent="0.3">
      <c r="A1707" s="5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6">
        <v>167.55</v>
      </c>
      <c r="U1707" s="6" t="str">
        <f>_xlfn.XLOOKUP(Tablo2[[#This Row],[Tenure]],$W$23:$W$26,$X$23:$X$26,"",-1)</f>
        <v>24+ Months</v>
      </c>
      <c r="V1707" s="1" t="str">
        <f>_xlfn.XLOOKUP(Tablo2[[#This Row],[CashbackAmount]],$W$31:$W$33,$X$31:$X$33,"",-1)</f>
        <v>Medium</v>
      </c>
    </row>
    <row r="1708" spans="1:22" x14ac:dyDescent="0.3">
      <c r="A1708" s="5">
        <v>51707</v>
      </c>
      <c r="B1708" s="1">
        <v>0</v>
      </c>
      <c r="C1708" s="1">
        <v>9</v>
      </c>
      <c r="D1708" s="1" t="s">
        <v>62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6">
        <v>122.13</v>
      </c>
      <c r="U1708" s="6" t="str">
        <f>_xlfn.XLOOKUP(Tablo2[[#This Row],[Tenure]],$W$23:$W$26,$X$23:$X$26,"",-1)</f>
        <v>7-12 Months</v>
      </c>
      <c r="V1708" s="1" t="str">
        <f>_xlfn.XLOOKUP(Tablo2[[#This Row],[CashbackAmount]],$W$31:$W$33,$X$31:$X$33,"",-1)</f>
        <v>Low</v>
      </c>
    </row>
    <row r="1709" spans="1:22" x14ac:dyDescent="0.3">
      <c r="A1709" s="5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>
        <v>14</v>
      </c>
      <c r="G1709" s="1" t="s">
        <v>61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6">
        <v>126.1</v>
      </c>
      <c r="U1709" s="6" t="str">
        <f>_xlfn.XLOOKUP(Tablo2[[#This Row],[Tenure]],$W$23:$W$26,$X$23:$X$26,"",-1)</f>
        <v>0-6 Months</v>
      </c>
      <c r="V1709" s="1" t="str">
        <f>_xlfn.XLOOKUP(Tablo2[[#This Row],[CashbackAmount]],$W$31:$W$33,$X$31:$X$33,"",-1)</f>
        <v>Low</v>
      </c>
    </row>
    <row r="1710" spans="1:22" x14ac:dyDescent="0.3">
      <c r="A1710" s="5">
        <v>51709</v>
      </c>
      <c r="B1710" s="1">
        <v>1</v>
      </c>
      <c r="C1710" s="1">
        <v>0</v>
      </c>
      <c r="D1710" s="1" t="s">
        <v>62</v>
      </c>
      <c r="E1710" s="1">
        <v>3</v>
      </c>
      <c r="F1710" s="1">
        <v>11</v>
      </c>
      <c r="G1710" s="1" t="s">
        <v>29</v>
      </c>
      <c r="H1710" s="1" t="s">
        <v>2</v>
      </c>
      <c r="I1710" s="1">
        <v>3</v>
      </c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6">
        <v>128.51</v>
      </c>
      <c r="U1710" s="6" t="str">
        <f>_xlfn.XLOOKUP(Tablo2[[#This Row],[Tenure]],$W$23:$W$26,$X$23:$X$26,"",-1)</f>
        <v>0-6 Months</v>
      </c>
      <c r="V1710" s="1" t="str">
        <f>_xlfn.XLOOKUP(Tablo2[[#This Row],[CashbackAmount]],$W$31:$W$33,$X$31:$X$33,"",-1)</f>
        <v>Low</v>
      </c>
    </row>
    <row r="1711" spans="1:22" x14ac:dyDescent="0.3">
      <c r="A1711" s="5">
        <v>51710</v>
      </c>
      <c r="B1711" s="1">
        <v>0</v>
      </c>
      <c r="C1711" s="1">
        <v>10</v>
      </c>
      <c r="D1711" s="1" t="s">
        <v>62</v>
      </c>
      <c r="E1711" s="1">
        <v>1</v>
      </c>
      <c r="F1711" s="1">
        <v>16</v>
      </c>
      <c r="G1711" s="1" t="s">
        <v>61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6">
        <v>134.52000000000001</v>
      </c>
      <c r="U1711" s="6" t="str">
        <f>_xlfn.XLOOKUP(Tablo2[[#This Row],[Tenure]],$W$23:$W$26,$X$23:$X$26,"",-1)</f>
        <v>7-12 Months</v>
      </c>
      <c r="V1711" s="1" t="str">
        <f>_xlfn.XLOOKUP(Tablo2[[#This Row],[CashbackAmount]],$W$31:$W$33,$X$31:$X$33,"",-1)</f>
        <v>Low</v>
      </c>
    </row>
    <row r="1712" spans="1:22" x14ac:dyDescent="0.3">
      <c r="A1712" s="5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6">
        <v>152.58000000000001</v>
      </c>
      <c r="U1712" s="6" t="str">
        <f>_xlfn.XLOOKUP(Tablo2[[#This Row],[Tenure]],$W$23:$W$26,$X$23:$X$26,"",-1)</f>
        <v>13-24 Months</v>
      </c>
      <c r="V1712" s="1" t="str">
        <f>_xlfn.XLOOKUP(Tablo2[[#This Row],[CashbackAmount]],$W$31:$W$33,$X$31:$X$33,"",-1)</f>
        <v>Medium</v>
      </c>
    </row>
    <row r="1713" spans="1:22" x14ac:dyDescent="0.3">
      <c r="A1713" s="5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6">
        <v>193.55</v>
      </c>
      <c r="U1713" s="6" t="str">
        <f>_xlfn.XLOOKUP(Tablo2[[#This Row],[Tenure]],$W$23:$W$26,$X$23:$X$26,"",-1)</f>
        <v>0-6 Months</v>
      </c>
      <c r="V1713" s="1" t="str">
        <f>_xlfn.XLOOKUP(Tablo2[[#This Row],[CashbackAmount]],$W$31:$W$33,$X$31:$X$33,"",-1)</f>
        <v>Medium</v>
      </c>
    </row>
    <row r="1714" spans="1:22" x14ac:dyDescent="0.3">
      <c r="A1714" s="5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6">
        <v>204.96</v>
      </c>
      <c r="U1714" s="6" t="str">
        <f>_xlfn.XLOOKUP(Tablo2[[#This Row],[Tenure]],$W$23:$W$26,$X$23:$X$26,"",-1)</f>
        <v>13-24 Months</v>
      </c>
      <c r="V1714" s="1" t="str">
        <f>_xlfn.XLOOKUP(Tablo2[[#This Row],[CashbackAmount]],$W$31:$W$33,$X$31:$X$33,"",-1)</f>
        <v>Medium</v>
      </c>
    </row>
    <row r="1715" spans="1:22" x14ac:dyDescent="0.3">
      <c r="A1715" s="5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6">
        <v>163.80000000000001</v>
      </c>
      <c r="U1715" s="6" t="str">
        <f>_xlfn.XLOOKUP(Tablo2[[#This Row],[Tenure]],$W$23:$W$26,$X$23:$X$26,"",-1)</f>
        <v>0-6 Months</v>
      </c>
      <c r="V1715" s="1" t="str">
        <f>_xlfn.XLOOKUP(Tablo2[[#This Row],[CashbackAmount]],$W$31:$W$33,$X$31:$X$33,"",-1)</f>
        <v>Medium</v>
      </c>
    </row>
    <row r="1716" spans="1:22" x14ac:dyDescent="0.3">
      <c r="A1716" s="5">
        <v>51715</v>
      </c>
      <c r="B1716" s="1">
        <v>0</v>
      </c>
      <c r="C1716" s="1">
        <v>4</v>
      </c>
      <c r="D1716" s="1" t="s">
        <v>62</v>
      </c>
      <c r="E1716" s="1">
        <v>1</v>
      </c>
      <c r="F1716" s="1">
        <v>14</v>
      </c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6">
        <v>126.57</v>
      </c>
      <c r="U1716" s="6" t="str">
        <f>_xlfn.XLOOKUP(Tablo2[[#This Row],[Tenure]],$W$23:$W$26,$X$23:$X$26,"",-1)</f>
        <v>0-6 Months</v>
      </c>
      <c r="V1716" s="1" t="str">
        <f>_xlfn.XLOOKUP(Tablo2[[#This Row],[CashbackAmount]],$W$31:$W$33,$X$31:$X$33,"",-1)</f>
        <v>Low</v>
      </c>
    </row>
    <row r="1717" spans="1:22" x14ac:dyDescent="0.3">
      <c r="A1717" s="5">
        <v>51716</v>
      </c>
      <c r="B1717" s="1">
        <v>1</v>
      </c>
      <c r="C1717" s="1">
        <v>0</v>
      </c>
      <c r="D1717" s="1" t="s">
        <v>62</v>
      </c>
      <c r="E1717" s="1">
        <v>3</v>
      </c>
      <c r="F1717" s="1">
        <v>18</v>
      </c>
      <c r="G1717" s="1" t="s">
        <v>30</v>
      </c>
      <c r="H1717" s="1" t="s">
        <v>2</v>
      </c>
      <c r="I1717" s="1">
        <v>3</v>
      </c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6">
        <v>127.16</v>
      </c>
      <c r="U1717" s="6" t="str">
        <f>_xlfn.XLOOKUP(Tablo2[[#This Row],[Tenure]],$W$23:$W$26,$X$23:$X$26,"",-1)</f>
        <v>0-6 Months</v>
      </c>
      <c r="V1717" s="1" t="str">
        <f>_xlfn.XLOOKUP(Tablo2[[#This Row],[CashbackAmount]],$W$31:$W$33,$X$31:$X$33,"",-1)</f>
        <v>Low</v>
      </c>
    </row>
    <row r="1718" spans="1:22" x14ac:dyDescent="0.3">
      <c r="A1718" s="5">
        <v>51717</v>
      </c>
      <c r="B1718" s="1">
        <v>0</v>
      </c>
      <c r="C1718" s="1">
        <v>9</v>
      </c>
      <c r="D1718" s="1" t="s">
        <v>62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6">
        <v>122.00999999999999</v>
      </c>
      <c r="U1718" s="6" t="str">
        <f>_xlfn.XLOOKUP(Tablo2[[#This Row],[Tenure]],$W$23:$W$26,$X$23:$X$26,"",-1)</f>
        <v>7-12 Months</v>
      </c>
      <c r="V1718" s="1" t="str">
        <f>_xlfn.XLOOKUP(Tablo2[[#This Row],[CashbackAmount]],$W$31:$W$33,$X$31:$X$33,"",-1)</f>
        <v>Low</v>
      </c>
    </row>
    <row r="1719" spans="1:22" x14ac:dyDescent="0.3">
      <c r="A1719" s="5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6">
        <v>165.4</v>
      </c>
      <c r="U1719" s="6" t="str">
        <f>_xlfn.XLOOKUP(Tablo2[[#This Row],[Tenure]],$W$23:$W$26,$X$23:$X$26,"",-1)</f>
        <v>7-12 Months</v>
      </c>
      <c r="V1719" s="1" t="str">
        <f>_xlfn.XLOOKUP(Tablo2[[#This Row],[CashbackAmount]],$W$31:$W$33,$X$31:$X$33,"",-1)</f>
        <v>Medium</v>
      </c>
    </row>
    <row r="1720" spans="1:22" x14ac:dyDescent="0.3">
      <c r="A1720" s="5">
        <v>51719</v>
      </c>
      <c r="B1720" s="1">
        <v>0</v>
      </c>
      <c r="C1720" s="1">
        <v>0</v>
      </c>
      <c r="D1720" s="1" t="s">
        <v>62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6">
        <v>138.16</v>
      </c>
      <c r="U1720" s="6" t="str">
        <f>_xlfn.XLOOKUP(Tablo2[[#This Row],[Tenure]],$W$23:$W$26,$X$23:$X$26,"",-1)</f>
        <v>0-6 Months</v>
      </c>
      <c r="V1720" s="1" t="str">
        <f>_xlfn.XLOOKUP(Tablo2[[#This Row],[CashbackAmount]],$W$31:$W$33,$X$31:$X$33,"",-1)</f>
        <v>Low</v>
      </c>
    </row>
    <row r="1721" spans="1:22" x14ac:dyDescent="0.3">
      <c r="A1721" s="5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6">
        <v>152.53</v>
      </c>
      <c r="U1721" s="6" t="str">
        <f>_xlfn.XLOOKUP(Tablo2[[#This Row],[Tenure]],$W$23:$W$26,$X$23:$X$26,"",-1)</f>
        <v>0-6 Months</v>
      </c>
      <c r="V1721" s="1" t="str">
        <f>_xlfn.XLOOKUP(Tablo2[[#This Row],[CashbackAmount]],$W$31:$W$33,$X$31:$X$33,"",-1)</f>
        <v>Medium</v>
      </c>
    </row>
    <row r="1722" spans="1:22" x14ac:dyDescent="0.3">
      <c r="A1722" s="5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>
        <v>3</v>
      </c>
      <c r="T1722" s="6">
        <v>209.64999999999998</v>
      </c>
      <c r="U1722" s="6" t="str">
        <f>_xlfn.XLOOKUP(Tablo2[[#This Row],[Tenure]],$W$23:$W$26,$X$23:$X$26,"",-1)</f>
        <v>13-24 Months</v>
      </c>
      <c r="V1722" s="1" t="str">
        <f>_xlfn.XLOOKUP(Tablo2[[#This Row],[CashbackAmount]],$W$31:$W$33,$X$31:$X$33,"",-1)</f>
        <v>Medium</v>
      </c>
    </row>
    <row r="1723" spans="1:22" x14ac:dyDescent="0.3">
      <c r="A1723" s="5">
        <v>51722</v>
      </c>
      <c r="B1723" s="1">
        <v>0</v>
      </c>
      <c r="C1723" s="1">
        <v>24</v>
      </c>
      <c r="D1723" s="1" t="s">
        <v>62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6">
        <v>149.36000000000001</v>
      </c>
      <c r="U1723" s="6" t="str">
        <f>_xlfn.XLOOKUP(Tablo2[[#This Row],[Tenure]],$W$23:$W$26,$X$23:$X$26,"",-1)</f>
        <v>13-24 Months</v>
      </c>
      <c r="V1723" s="1" t="str">
        <f>_xlfn.XLOOKUP(Tablo2[[#This Row],[CashbackAmount]],$W$31:$W$33,$X$31:$X$33,"",-1)</f>
        <v>Low</v>
      </c>
    </row>
    <row r="1724" spans="1:22" x14ac:dyDescent="0.3">
      <c r="A1724" s="5">
        <v>51723</v>
      </c>
      <c r="B1724" s="1">
        <v>0</v>
      </c>
      <c r="C1724" s="1">
        <v>9</v>
      </c>
      <c r="D1724" s="1" t="s">
        <v>62</v>
      </c>
      <c r="E1724" s="1">
        <v>1</v>
      </c>
      <c r="F1724" s="1">
        <v>14</v>
      </c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6">
        <v>125.43</v>
      </c>
      <c r="U1724" s="6" t="str">
        <f>_xlfn.XLOOKUP(Tablo2[[#This Row],[Tenure]],$W$23:$W$26,$X$23:$X$26,"",-1)</f>
        <v>7-12 Months</v>
      </c>
      <c r="V1724" s="1" t="str">
        <f>_xlfn.XLOOKUP(Tablo2[[#This Row],[CashbackAmount]],$W$31:$W$33,$X$31:$X$33,"",-1)</f>
        <v>Low</v>
      </c>
    </row>
    <row r="1725" spans="1:22" x14ac:dyDescent="0.3">
      <c r="A1725" s="5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6">
        <v>153.04</v>
      </c>
      <c r="U1725" s="6" t="str">
        <f>_xlfn.XLOOKUP(Tablo2[[#This Row],[Tenure]],$W$23:$W$26,$X$23:$X$26,"",-1)</f>
        <v>0-6 Months</v>
      </c>
      <c r="V1725" s="1" t="str">
        <f>_xlfn.XLOOKUP(Tablo2[[#This Row],[CashbackAmount]],$W$31:$W$33,$X$31:$X$33,"",-1)</f>
        <v>Medium</v>
      </c>
    </row>
    <row r="1726" spans="1:22" x14ac:dyDescent="0.3">
      <c r="A1726" s="5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>
        <v>1</v>
      </c>
      <c r="R1726" s="1">
        <v>1</v>
      </c>
      <c r="S1726" s="1">
        <v>2</v>
      </c>
      <c r="T1726" s="6">
        <v>266.58999999999997</v>
      </c>
      <c r="U1726" s="6" t="str">
        <f>_xlfn.XLOOKUP(Tablo2[[#This Row],[Tenure]],$W$23:$W$26,$X$23:$X$26,"",-1)</f>
        <v>24+ Months</v>
      </c>
      <c r="V1726" s="1" t="str">
        <f>_xlfn.XLOOKUP(Tablo2[[#This Row],[CashbackAmount]],$W$31:$W$33,$X$31:$X$33,"",-1)</f>
        <v>High</v>
      </c>
    </row>
    <row r="1727" spans="1:22" x14ac:dyDescent="0.3">
      <c r="A1727" s="5">
        <v>51726</v>
      </c>
      <c r="B1727" s="1">
        <v>0</v>
      </c>
      <c r="C1727" s="1">
        <v>0</v>
      </c>
      <c r="D1727" s="1" t="s">
        <v>62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6">
        <v>142.6</v>
      </c>
      <c r="U1727" s="6" t="str">
        <f>_xlfn.XLOOKUP(Tablo2[[#This Row],[Tenure]],$W$23:$W$26,$X$23:$X$26,"",-1)</f>
        <v>0-6 Months</v>
      </c>
      <c r="V1727" s="1" t="str">
        <f>_xlfn.XLOOKUP(Tablo2[[#This Row],[CashbackAmount]],$W$31:$W$33,$X$31:$X$33,"",-1)</f>
        <v>Low</v>
      </c>
    </row>
    <row r="1728" spans="1:22" x14ac:dyDescent="0.3">
      <c r="A1728" s="5">
        <v>51727</v>
      </c>
      <c r="B1728" s="1">
        <v>0</v>
      </c>
      <c r="C1728" s="1">
        <v>3</v>
      </c>
      <c r="D1728" s="1" t="s">
        <v>62</v>
      </c>
      <c r="E1728" s="1">
        <v>3</v>
      </c>
      <c r="F1728" s="1">
        <v>14</v>
      </c>
      <c r="G1728" s="1" t="s">
        <v>60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6">
        <v>124.75999999999999</v>
      </c>
      <c r="U1728" s="6" t="str">
        <f>_xlfn.XLOOKUP(Tablo2[[#This Row],[Tenure]],$W$23:$W$26,$X$23:$X$26,"",-1)</f>
        <v>0-6 Months</v>
      </c>
      <c r="V1728" s="1" t="str">
        <f>_xlfn.XLOOKUP(Tablo2[[#This Row],[CashbackAmount]],$W$31:$W$33,$X$31:$X$33,"",-1)</f>
        <v>Low</v>
      </c>
    </row>
    <row r="1729" spans="1:22" x14ac:dyDescent="0.3">
      <c r="A1729" s="5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60</v>
      </c>
      <c r="H1729" s="1" t="s">
        <v>4</v>
      </c>
      <c r="I1729" s="1">
        <v>3</v>
      </c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6">
        <v>131.02000000000001</v>
      </c>
      <c r="U1729" s="6" t="str">
        <f>_xlfn.XLOOKUP(Tablo2[[#This Row],[Tenure]],$W$23:$W$26,$X$23:$X$26,"",-1)</f>
        <v>0-6 Months</v>
      </c>
      <c r="V1729" s="1" t="str">
        <f>_xlfn.XLOOKUP(Tablo2[[#This Row],[CashbackAmount]],$W$31:$W$33,$X$31:$X$33,"",-1)</f>
        <v>Low</v>
      </c>
    </row>
    <row r="1730" spans="1:22" x14ac:dyDescent="0.3">
      <c r="A1730" s="5">
        <v>51729</v>
      </c>
      <c r="B1730" s="1">
        <v>0</v>
      </c>
      <c r="C1730" s="1">
        <v>9</v>
      </c>
      <c r="D1730" s="1" t="s">
        <v>62</v>
      </c>
      <c r="E1730" s="1">
        <v>1</v>
      </c>
      <c r="F1730" s="1">
        <v>17</v>
      </c>
      <c r="G1730" s="1" t="s">
        <v>61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6">
        <v>122.44</v>
      </c>
      <c r="U1730" s="6" t="str">
        <f>_xlfn.XLOOKUP(Tablo2[[#This Row],[Tenure]],$W$23:$W$26,$X$23:$X$26,"",-1)</f>
        <v>7-12 Months</v>
      </c>
      <c r="V1730" s="1" t="str">
        <f>_xlfn.XLOOKUP(Tablo2[[#This Row],[CashbackAmount]],$W$31:$W$33,$X$31:$X$33,"",-1)</f>
        <v>Low</v>
      </c>
    </row>
    <row r="1731" spans="1:22" x14ac:dyDescent="0.3">
      <c r="A1731" s="5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6">
        <v>175.96</v>
      </c>
      <c r="U1731" s="6" t="str">
        <f>_xlfn.XLOOKUP(Tablo2[[#This Row],[Tenure]],$W$23:$W$26,$X$23:$X$26,"",-1)</f>
        <v>7-12 Months</v>
      </c>
      <c r="V1731" s="1" t="str">
        <f>_xlfn.XLOOKUP(Tablo2[[#This Row],[CashbackAmount]],$W$31:$W$33,$X$31:$X$33,"",-1)</f>
        <v>Medium</v>
      </c>
    </row>
    <row r="1732" spans="1:22" x14ac:dyDescent="0.3">
      <c r="A1732" s="5">
        <v>51731</v>
      </c>
      <c r="B1732" s="1">
        <v>1</v>
      </c>
      <c r="C1732" s="1">
        <v>9</v>
      </c>
      <c r="D1732" s="1" t="s">
        <v>11</v>
      </c>
      <c r="E1732" s="1">
        <v>1</v>
      </c>
      <c r="F1732" s="1">
        <v>10</v>
      </c>
      <c r="G1732" s="1" t="s">
        <v>60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6">
        <v>122.85</v>
      </c>
      <c r="U1732" s="6" t="str">
        <f>_xlfn.XLOOKUP(Tablo2[[#This Row],[Tenure]],$W$23:$W$26,$X$23:$X$26,"",-1)</f>
        <v>7-12 Months</v>
      </c>
      <c r="V1732" s="1" t="str">
        <f>_xlfn.XLOOKUP(Tablo2[[#This Row],[CashbackAmount]],$W$31:$W$33,$X$31:$X$33,"",-1)</f>
        <v>Low</v>
      </c>
    </row>
    <row r="1733" spans="1:22" x14ac:dyDescent="0.3">
      <c r="A1733" s="5">
        <v>51732</v>
      </c>
      <c r="B1733" s="1">
        <v>0</v>
      </c>
      <c r="C1733" s="1">
        <v>10</v>
      </c>
      <c r="D1733" s="1" t="s">
        <v>62</v>
      </c>
      <c r="E1733" s="1">
        <v>1</v>
      </c>
      <c r="F1733" s="1">
        <v>20</v>
      </c>
      <c r="G1733" s="1" t="s">
        <v>30</v>
      </c>
      <c r="H1733" s="1" t="s">
        <v>2</v>
      </c>
      <c r="I1733" s="1">
        <v>3</v>
      </c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6">
        <v>130.34</v>
      </c>
      <c r="U1733" s="6" t="str">
        <f>_xlfn.XLOOKUP(Tablo2[[#This Row],[Tenure]],$W$23:$W$26,$X$23:$X$26,"",-1)</f>
        <v>7-12 Months</v>
      </c>
      <c r="V1733" s="1" t="str">
        <f>_xlfn.XLOOKUP(Tablo2[[#This Row],[CashbackAmount]],$W$31:$W$33,$X$31:$X$33,"",-1)</f>
        <v>Low</v>
      </c>
    </row>
    <row r="1734" spans="1:22" x14ac:dyDescent="0.3">
      <c r="A1734" s="5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6">
        <v>157.15</v>
      </c>
      <c r="U1734" s="6" t="str">
        <f>_xlfn.XLOOKUP(Tablo2[[#This Row],[Tenure]],$W$23:$W$26,$X$23:$X$26,"",-1)</f>
        <v>13-24 Months</v>
      </c>
      <c r="V1734" s="1" t="str">
        <f>_xlfn.XLOOKUP(Tablo2[[#This Row],[CashbackAmount]],$W$31:$W$33,$X$31:$X$33,"",-1)</f>
        <v>Medium</v>
      </c>
    </row>
    <row r="1735" spans="1:22" x14ac:dyDescent="0.3">
      <c r="A1735" s="5">
        <v>51734</v>
      </c>
      <c r="B1735" s="1">
        <v>0</v>
      </c>
      <c r="C1735" s="1">
        <v>15</v>
      </c>
      <c r="D1735" s="1" t="s">
        <v>62</v>
      </c>
      <c r="E1735" s="1">
        <v>1</v>
      </c>
      <c r="F1735" s="1">
        <v>14</v>
      </c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6">
        <v>125.75999999999999</v>
      </c>
      <c r="U1735" s="6" t="str">
        <f>_xlfn.XLOOKUP(Tablo2[[#This Row],[Tenure]],$W$23:$W$26,$X$23:$X$26,"",-1)</f>
        <v>13-24 Months</v>
      </c>
      <c r="V1735" s="1" t="str">
        <f>_xlfn.XLOOKUP(Tablo2[[#This Row],[CashbackAmount]],$W$31:$W$33,$X$31:$X$33,"",-1)</f>
        <v>Low</v>
      </c>
    </row>
    <row r="1736" spans="1:22" x14ac:dyDescent="0.3">
      <c r="A1736" s="5">
        <v>51735</v>
      </c>
      <c r="B1736" s="1">
        <v>0</v>
      </c>
      <c r="C1736" s="1">
        <v>10</v>
      </c>
      <c r="D1736" s="1" t="s">
        <v>62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6">
        <v>141.97</v>
      </c>
      <c r="U1736" s="6" t="str">
        <f>_xlfn.XLOOKUP(Tablo2[[#This Row],[Tenure]],$W$23:$W$26,$X$23:$X$26,"",-1)</f>
        <v>7-12 Months</v>
      </c>
      <c r="V1736" s="1" t="str">
        <f>_xlfn.XLOOKUP(Tablo2[[#This Row],[CashbackAmount]],$W$31:$W$33,$X$31:$X$33,"",-1)</f>
        <v>Low</v>
      </c>
    </row>
    <row r="1737" spans="1:22" x14ac:dyDescent="0.3">
      <c r="A1737" s="5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>
        <v>2</v>
      </c>
      <c r="S1737" s="1">
        <v>9</v>
      </c>
      <c r="T1737" s="6">
        <v>243.36</v>
      </c>
      <c r="U1737" s="6" t="str">
        <f>_xlfn.XLOOKUP(Tablo2[[#This Row],[Tenure]],$W$23:$W$26,$X$23:$X$26,"",-1)</f>
        <v>13-24 Months</v>
      </c>
      <c r="V1737" s="1" t="str">
        <f>_xlfn.XLOOKUP(Tablo2[[#This Row],[CashbackAmount]],$W$31:$W$33,$X$31:$X$33,"",-1)</f>
        <v>Medium</v>
      </c>
    </row>
    <row r="1738" spans="1:22" x14ac:dyDescent="0.3">
      <c r="A1738" s="5">
        <v>51737</v>
      </c>
      <c r="B1738" s="1">
        <v>0</v>
      </c>
      <c r="C1738" s="1">
        <v>13</v>
      </c>
      <c r="D1738" s="1" t="s">
        <v>62</v>
      </c>
      <c r="E1738" s="1">
        <v>1</v>
      </c>
      <c r="F1738" s="1">
        <v>8</v>
      </c>
      <c r="G1738" s="1" t="s">
        <v>61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6">
        <v>134.47999999999999</v>
      </c>
      <c r="U1738" s="6" t="str">
        <f>_xlfn.XLOOKUP(Tablo2[[#This Row],[Tenure]],$W$23:$W$26,$X$23:$X$26,"",-1)</f>
        <v>13-24 Months</v>
      </c>
      <c r="V1738" s="1" t="str">
        <f>_xlfn.XLOOKUP(Tablo2[[#This Row],[CashbackAmount]],$W$31:$W$33,$X$31:$X$33,"",-1)</f>
        <v>Low</v>
      </c>
    </row>
    <row r="1739" spans="1:22" x14ac:dyDescent="0.3">
      <c r="A1739" s="5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>
        <v>15</v>
      </c>
      <c r="Q1739" s="1">
        <v>1</v>
      </c>
      <c r="R1739" s="1">
        <v>1</v>
      </c>
      <c r="S1739" s="1">
        <v>2</v>
      </c>
      <c r="T1739" s="6">
        <v>294.06</v>
      </c>
      <c r="U1739" s="6" t="str">
        <f>_xlfn.XLOOKUP(Tablo2[[#This Row],[Tenure]],$W$23:$W$26,$X$23:$X$26,"",-1)</f>
        <v>24+ Months</v>
      </c>
      <c r="V1739" s="1" t="str">
        <f>_xlfn.XLOOKUP(Tablo2[[#This Row],[CashbackAmount]],$W$31:$W$33,$X$31:$X$33,"",-1)</f>
        <v>High</v>
      </c>
    </row>
    <row r="1740" spans="1:22" x14ac:dyDescent="0.3">
      <c r="A1740" s="5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6">
        <v>165.38</v>
      </c>
      <c r="U1740" s="6" t="str">
        <f>_xlfn.XLOOKUP(Tablo2[[#This Row],[Tenure]],$W$23:$W$26,$X$23:$X$26,"",-1)</f>
        <v>7-12 Months</v>
      </c>
      <c r="V1740" s="1" t="str">
        <f>_xlfn.XLOOKUP(Tablo2[[#This Row],[CashbackAmount]],$W$31:$W$33,$X$31:$X$33,"",-1)</f>
        <v>Medium</v>
      </c>
    </row>
    <row r="1741" spans="1:22" x14ac:dyDescent="0.3">
      <c r="A1741" s="5">
        <v>51740</v>
      </c>
      <c r="B1741" s="1">
        <v>0</v>
      </c>
      <c r="C1741" s="1">
        <v>4</v>
      </c>
      <c r="D1741" s="1" t="s">
        <v>62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6">
        <v>143.06</v>
      </c>
      <c r="U1741" s="6" t="str">
        <f>_xlfn.XLOOKUP(Tablo2[[#This Row],[Tenure]],$W$23:$W$26,$X$23:$X$26,"",-1)</f>
        <v>0-6 Months</v>
      </c>
      <c r="V1741" s="1" t="str">
        <f>_xlfn.XLOOKUP(Tablo2[[#This Row],[CashbackAmount]],$W$31:$W$33,$X$31:$X$33,"",-1)</f>
        <v>Low</v>
      </c>
    </row>
    <row r="1742" spans="1:22" x14ac:dyDescent="0.3">
      <c r="A1742" s="5">
        <v>51741</v>
      </c>
      <c r="B1742" s="1">
        <v>0</v>
      </c>
      <c r="C1742" s="1">
        <v>9</v>
      </c>
      <c r="D1742" s="1" t="s">
        <v>11</v>
      </c>
      <c r="E1742" s="1">
        <v>1</v>
      </c>
      <c r="F1742" s="1">
        <v>27</v>
      </c>
      <c r="G1742" s="1" t="s">
        <v>61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6">
        <v>122.58000000000001</v>
      </c>
      <c r="U1742" s="6" t="str">
        <f>_xlfn.XLOOKUP(Tablo2[[#This Row],[Tenure]],$W$23:$W$26,$X$23:$X$26,"",-1)</f>
        <v>7-12 Months</v>
      </c>
      <c r="V1742" s="1" t="str">
        <f>_xlfn.XLOOKUP(Tablo2[[#This Row],[CashbackAmount]],$W$31:$W$33,$X$31:$X$33,"",-1)</f>
        <v>Low</v>
      </c>
    </row>
    <row r="1743" spans="1:22" x14ac:dyDescent="0.3">
      <c r="A1743" s="5">
        <v>51742</v>
      </c>
      <c r="B1743" s="1">
        <v>0</v>
      </c>
      <c r="C1743" s="1">
        <v>16</v>
      </c>
      <c r="D1743" s="1" t="s">
        <v>62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6">
        <v>145.22</v>
      </c>
      <c r="U1743" s="6" t="str">
        <f>_xlfn.XLOOKUP(Tablo2[[#This Row],[Tenure]],$W$23:$W$26,$X$23:$X$26,"",-1)</f>
        <v>13-24 Months</v>
      </c>
      <c r="V1743" s="1" t="str">
        <f>_xlfn.XLOOKUP(Tablo2[[#This Row],[CashbackAmount]],$W$31:$W$33,$X$31:$X$33,"",-1)</f>
        <v>Low</v>
      </c>
    </row>
    <row r="1744" spans="1:22" x14ac:dyDescent="0.3">
      <c r="A1744" s="5">
        <v>51743</v>
      </c>
      <c r="B1744" s="1">
        <v>0</v>
      </c>
      <c r="C1744" s="1">
        <v>0</v>
      </c>
      <c r="D1744" s="1" t="s">
        <v>62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6">
        <v>144.87</v>
      </c>
      <c r="U1744" s="6" t="str">
        <f>_xlfn.XLOOKUP(Tablo2[[#This Row],[Tenure]],$W$23:$W$26,$X$23:$X$26,"",-1)</f>
        <v>0-6 Months</v>
      </c>
      <c r="V1744" s="1" t="str">
        <f>_xlfn.XLOOKUP(Tablo2[[#This Row],[CashbackAmount]],$W$31:$W$33,$X$31:$X$33,"",-1)</f>
        <v>Low</v>
      </c>
    </row>
    <row r="1745" spans="1:22" x14ac:dyDescent="0.3">
      <c r="A1745" s="5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6">
        <v>144.49</v>
      </c>
      <c r="U1745" s="6" t="str">
        <f>_xlfn.XLOOKUP(Tablo2[[#This Row],[Tenure]],$W$23:$W$26,$X$23:$X$26,"",-1)</f>
        <v>7-12 Months</v>
      </c>
      <c r="V1745" s="1" t="str">
        <f>_xlfn.XLOOKUP(Tablo2[[#This Row],[CashbackAmount]],$W$31:$W$33,$X$31:$X$33,"",-1)</f>
        <v>Low</v>
      </c>
    </row>
    <row r="1746" spans="1:22" x14ac:dyDescent="0.3">
      <c r="A1746" s="5">
        <v>51745</v>
      </c>
      <c r="B1746" s="1">
        <v>0</v>
      </c>
      <c r="C1746" s="1">
        <v>9</v>
      </c>
      <c r="D1746" s="1" t="s">
        <v>62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6">
        <v>122.18</v>
      </c>
      <c r="U1746" s="6" t="str">
        <f>_xlfn.XLOOKUP(Tablo2[[#This Row],[Tenure]],$W$23:$W$26,$X$23:$X$26,"",-1)</f>
        <v>7-12 Months</v>
      </c>
      <c r="V1746" s="1" t="str">
        <f>_xlfn.XLOOKUP(Tablo2[[#This Row],[CashbackAmount]],$W$31:$W$33,$X$31:$X$33,"",-1)</f>
        <v>Low</v>
      </c>
    </row>
    <row r="1747" spans="1:22" x14ac:dyDescent="0.3">
      <c r="A1747" s="5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6">
        <v>291.97000000000003</v>
      </c>
      <c r="U1747" s="6" t="str">
        <f>_xlfn.XLOOKUP(Tablo2[[#This Row],[Tenure]],$W$23:$W$26,$X$23:$X$26,"",-1)</f>
        <v>7-12 Months</v>
      </c>
      <c r="V1747" s="1" t="str">
        <f>_xlfn.XLOOKUP(Tablo2[[#This Row],[CashbackAmount]],$W$31:$W$33,$X$31:$X$33,"",-1)</f>
        <v>High</v>
      </c>
    </row>
    <row r="1748" spans="1:22" x14ac:dyDescent="0.3">
      <c r="A1748" s="5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>
        <v>2</v>
      </c>
      <c r="S1748" s="1">
        <v>7</v>
      </c>
      <c r="T1748" s="6">
        <v>232.12</v>
      </c>
      <c r="U1748" s="6" t="str">
        <f>_xlfn.XLOOKUP(Tablo2[[#This Row],[Tenure]],$W$23:$W$26,$X$23:$X$26,"",-1)</f>
        <v>24+ Months</v>
      </c>
      <c r="V1748" s="1" t="str">
        <f>_xlfn.XLOOKUP(Tablo2[[#This Row],[CashbackAmount]],$W$31:$W$33,$X$31:$X$33,"",-1)</f>
        <v>Medium</v>
      </c>
    </row>
    <row r="1749" spans="1:22" x14ac:dyDescent="0.3">
      <c r="A1749" s="5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60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6">
        <v>165.77</v>
      </c>
      <c r="U1749" s="6" t="str">
        <f>_xlfn.XLOOKUP(Tablo2[[#This Row],[Tenure]],$W$23:$W$26,$X$23:$X$26,"",-1)</f>
        <v>0-6 Months</v>
      </c>
      <c r="V1749" s="1" t="str">
        <f>_xlfn.XLOOKUP(Tablo2[[#This Row],[CashbackAmount]],$W$31:$W$33,$X$31:$X$33,"",-1)</f>
        <v>Medium</v>
      </c>
    </row>
    <row r="1750" spans="1:22" x14ac:dyDescent="0.3">
      <c r="A1750" s="5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6">
        <v>183.92</v>
      </c>
      <c r="U1750" s="6" t="str">
        <f>_xlfn.XLOOKUP(Tablo2[[#This Row],[Tenure]],$W$23:$W$26,$X$23:$X$26,"",-1)</f>
        <v>13-24 Months</v>
      </c>
      <c r="V1750" s="1" t="str">
        <f>_xlfn.XLOOKUP(Tablo2[[#This Row],[CashbackAmount]],$W$31:$W$33,$X$31:$X$33,"",-1)</f>
        <v>Medium</v>
      </c>
    </row>
    <row r="1751" spans="1:22" x14ac:dyDescent="0.3">
      <c r="A1751" s="5">
        <v>51750</v>
      </c>
      <c r="B1751" s="1">
        <v>0</v>
      </c>
      <c r="C1751" s="1">
        <v>1</v>
      </c>
      <c r="D1751" s="1" t="s">
        <v>62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6">
        <v>145.58000000000001</v>
      </c>
      <c r="U1751" s="6" t="str">
        <f>_xlfn.XLOOKUP(Tablo2[[#This Row],[Tenure]],$W$23:$W$26,$X$23:$X$26,"",-1)</f>
        <v>0-6 Months</v>
      </c>
      <c r="V1751" s="1" t="str">
        <f>_xlfn.XLOOKUP(Tablo2[[#This Row],[CashbackAmount]],$W$31:$W$33,$X$31:$X$33,"",-1)</f>
        <v>Low</v>
      </c>
    </row>
    <row r="1752" spans="1:22" x14ac:dyDescent="0.3">
      <c r="A1752" s="5">
        <v>51751</v>
      </c>
      <c r="B1752" s="1">
        <v>1</v>
      </c>
      <c r="C1752" s="1">
        <v>0</v>
      </c>
      <c r="D1752" s="1" t="s">
        <v>62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6">
        <v>140.31</v>
      </c>
      <c r="U1752" s="6" t="str">
        <f>_xlfn.XLOOKUP(Tablo2[[#This Row],[Tenure]],$W$23:$W$26,$X$23:$X$26,"",-1)</f>
        <v>0-6 Months</v>
      </c>
      <c r="V1752" s="1" t="str">
        <f>_xlfn.XLOOKUP(Tablo2[[#This Row],[CashbackAmount]],$W$31:$W$33,$X$31:$X$33,"",-1)</f>
        <v>Low</v>
      </c>
    </row>
    <row r="1753" spans="1:22" x14ac:dyDescent="0.3">
      <c r="A1753" s="5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6">
        <v>179.69</v>
      </c>
      <c r="U1753" s="6" t="str">
        <f>_xlfn.XLOOKUP(Tablo2[[#This Row],[Tenure]],$W$23:$W$26,$X$23:$X$26,"",-1)</f>
        <v>24+ Months</v>
      </c>
      <c r="V1753" s="1" t="str">
        <f>_xlfn.XLOOKUP(Tablo2[[#This Row],[CashbackAmount]],$W$31:$W$33,$X$31:$X$33,"",-1)</f>
        <v>Medium</v>
      </c>
    </row>
    <row r="1754" spans="1:22" x14ac:dyDescent="0.3">
      <c r="A1754" s="5">
        <v>51753</v>
      </c>
      <c r="B1754" s="1">
        <v>0</v>
      </c>
      <c r="C1754" s="1">
        <v>18</v>
      </c>
      <c r="D1754" s="1" t="s">
        <v>62</v>
      </c>
      <c r="E1754" s="1">
        <v>1</v>
      </c>
      <c r="F1754" s="1">
        <v>14</v>
      </c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6">
        <v>126.53999999999999</v>
      </c>
      <c r="U1754" s="6" t="str">
        <f>_xlfn.XLOOKUP(Tablo2[[#This Row],[Tenure]],$W$23:$W$26,$X$23:$X$26,"",-1)</f>
        <v>13-24 Months</v>
      </c>
      <c r="V1754" s="1" t="str">
        <f>_xlfn.XLOOKUP(Tablo2[[#This Row],[CashbackAmount]],$W$31:$W$33,$X$31:$X$33,"",-1)</f>
        <v>Low</v>
      </c>
    </row>
    <row r="1755" spans="1:22" x14ac:dyDescent="0.3">
      <c r="A1755" s="5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>
        <v>1</v>
      </c>
      <c r="R1755" s="1">
        <v>1</v>
      </c>
      <c r="S1755" s="1">
        <v>4</v>
      </c>
      <c r="T1755" s="6">
        <v>265.55</v>
      </c>
      <c r="U1755" s="6" t="str">
        <f>_xlfn.XLOOKUP(Tablo2[[#This Row],[Tenure]],$W$23:$W$26,$X$23:$X$26,"",-1)</f>
        <v>24+ Months</v>
      </c>
      <c r="V1755" s="1" t="str">
        <f>_xlfn.XLOOKUP(Tablo2[[#This Row],[CashbackAmount]],$W$31:$W$33,$X$31:$X$33,"",-1)</f>
        <v>High</v>
      </c>
    </row>
    <row r="1756" spans="1:22" x14ac:dyDescent="0.3">
      <c r="A1756" s="5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6">
        <v>145.56</v>
      </c>
      <c r="U1756" s="6" t="str">
        <f>_xlfn.XLOOKUP(Tablo2[[#This Row],[Tenure]],$W$23:$W$26,$X$23:$X$26,"",-1)</f>
        <v>13-24 Months</v>
      </c>
      <c r="V1756" s="1" t="str">
        <f>_xlfn.XLOOKUP(Tablo2[[#This Row],[CashbackAmount]],$W$31:$W$33,$X$31:$X$33,"",-1)</f>
        <v>Low</v>
      </c>
    </row>
    <row r="1757" spans="1:22" x14ac:dyDescent="0.3">
      <c r="A1757" s="5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6">
        <v>160.91</v>
      </c>
      <c r="U1757" s="6" t="str">
        <f>_xlfn.XLOOKUP(Tablo2[[#This Row],[Tenure]],$W$23:$W$26,$X$23:$X$26,"",-1)</f>
        <v>0-6 Months</v>
      </c>
      <c r="V1757" s="1" t="str">
        <f>_xlfn.XLOOKUP(Tablo2[[#This Row],[CashbackAmount]],$W$31:$W$33,$X$31:$X$33,"",-1)</f>
        <v>Medium</v>
      </c>
    </row>
    <row r="1758" spans="1:22" x14ac:dyDescent="0.3">
      <c r="A1758" s="5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>
        <v>15</v>
      </c>
      <c r="Q1758" s="1">
        <v>1</v>
      </c>
      <c r="R1758" s="1">
        <v>11</v>
      </c>
      <c r="S1758" s="1">
        <v>10</v>
      </c>
      <c r="T1758" s="6">
        <v>295.66000000000003</v>
      </c>
      <c r="U1758" s="6" t="str">
        <f>_xlfn.XLOOKUP(Tablo2[[#This Row],[Tenure]],$W$23:$W$26,$X$23:$X$26,"",-1)</f>
        <v>24+ Months</v>
      </c>
      <c r="V1758" s="1" t="str">
        <f>_xlfn.XLOOKUP(Tablo2[[#This Row],[CashbackAmount]],$W$31:$W$33,$X$31:$X$33,"",-1)</f>
        <v>High</v>
      </c>
    </row>
    <row r="1759" spans="1:22" x14ac:dyDescent="0.3">
      <c r="A1759" s="5">
        <v>51758</v>
      </c>
      <c r="B1759" s="1">
        <v>0</v>
      </c>
      <c r="C1759" s="1">
        <v>19</v>
      </c>
      <c r="D1759" s="1" t="s">
        <v>62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6">
        <v>148.1</v>
      </c>
      <c r="U1759" s="6" t="str">
        <f>_xlfn.XLOOKUP(Tablo2[[#This Row],[Tenure]],$W$23:$W$26,$X$23:$X$26,"",-1)</f>
        <v>13-24 Months</v>
      </c>
      <c r="V1759" s="1" t="str">
        <f>_xlfn.XLOOKUP(Tablo2[[#This Row],[CashbackAmount]],$W$31:$W$33,$X$31:$X$33,"",-1)</f>
        <v>Low</v>
      </c>
    </row>
    <row r="1760" spans="1:22" x14ac:dyDescent="0.3">
      <c r="A1760" s="5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60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6">
        <v>145.22999999999999</v>
      </c>
      <c r="U1760" s="6" t="str">
        <f>_xlfn.XLOOKUP(Tablo2[[#This Row],[Tenure]],$W$23:$W$26,$X$23:$X$26,"",-1)</f>
        <v>13-24 Months</v>
      </c>
      <c r="V1760" s="1" t="str">
        <f>_xlfn.XLOOKUP(Tablo2[[#This Row],[CashbackAmount]],$W$31:$W$33,$X$31:$X$33,"",-1)</f>
        <v>Low</v>
      </c>
    </row>
    <row r="1761" spans="1:22" x14ac:dyDescent="0.3">
      <c r="A1761" s="5">
        <v>51760</v>
      </c>
      <c r="B1761" s="1">
        <v>1</v>
      </c>
      <c r="C1761" s="1">
        <v>0</v>
      </c>
      <c r="D1761" s="1" t="s">
        <v>62</v>
      </c>
      <c r="E1761" s="1">
        <v>3</v>
      </c>
      <c r="F1761" s="1">
        <v>6</v>
      </c>
      <c r="G1761" s="1" t="s">
        <v>60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6">
        <v>132.02000000000001</v>
      </c>
      <c r="U1761" s="6" t="str">
        <f>_xlfn.XLOOKUP(Tablo2[[#This Row],[Tenure]],$W$23:$W$26,$X$23:$X$26,"",-1)</f>
        <v>0-6 Months</v>
      </c>
      <c r="V1761" s="1" t="str">
        <f>_xlfn.XLOOKUP(Tablo2[[#This Row],[CashbackAmount]],$W$31:$W$33,$X$31:$X$33,"",-1)</f>
        <v>Low</v>
      </c>
    </row>
    <row r="1762" spans="1:22" x14ac:dyDescent="0.3">
      <c r="A1762" s="5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>
        <v>14</v>
      </c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6">
        <v>123.50999999999999</v>
      </c>
      <c r="U1762" s="6" t="str">
        <f>_xlfn.XLOOKUP(Tablo2[[#This Row],[Tenure]],$W$23:$W$26,$X$23:$X$26,"",-1)</f>
        <v>0-6 Months</v>
      </c>
      <c r="V1762" s="1" t="str">
        <f>_xlfn.XLOOKUP(Tablo2[[#This Row],[CashbackAmount]],$W$31:$W$33,$X$31:$X$33,"",-1)</f>
        <v>Low</v>
      </c>
    </row>
    <row r="1763" spans="1:22" x14ac:dyDescent="0.3">
      <c r="A1763" s="5">
        <v>51762</v>
      </c>
      <c r="B1763" s="1">
        <v>0</v>
      </c>
      <c r="C1763" s="1">
        <v>9</v>
      </c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6">
        <v>117.02000000000001</v>
      </c>
      <c r="U1763" s="6" t="str">
        <f>_xlfn.XLOOKUP(Tablo2[[#This Row],[Tenure]],$W$23:$W$26,$X$23:$X$26,"",-1)</f>
        <v>7-12 Months</v>
      </c>
      <c r="V1763" s="1" t="str">
        <f>_xlfn.XLOOKUP(Tablo2[[#This Row],[CashbackAmount]],$W$31:$W$33,$X$31:$X$33,"",-1)</f>
        <v>Low</v>
      </c>
    </row>
    <row r="1764" spans="1:22" x14ac:dyDescent="0.3">
      <c r="A1764" s="5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>
        <v>1</v>
      </c>
      <c r="R1764" s="1">
        <v>1</v>
      </c>
      <c r="S1764" s="1">
        <v>12</v>
      </c>
      <c r="T1764" s="6">
        <v>280.41000000000003</v>
      </c>
      <c r="U1764" s="6" t="str">
        <f>_xlfn.XLOOKUP(Tablo2[[#This Row],[Tenure]],$W$23:$W$26,$X$23:$X$26,"",-1)</f>
        <v>13-24 Months</v>
      </c>
      <c r="V1764" s="1" t="str">
        <f>_xlfn.XLOOKUP(Tablo2[[#This Row],[CashbackAmount]],$W$31:$W$33,$X$31:$X$33,"",-1)</f>
        <v>High</v>
      </c>
    </row>
    <row r="1765" spans="1:22" x14ac:dyDescent="0.3">
      <c r="A1765" s="5">
        <v>51764</v>
      </c>
      <c r="B1765" s="1">
        <v>0</v>
      </c>
      <c r="C1765" s="1">
        <v>0</v>
      </c>
      <c r="D1765" s="1" t="s">
        <v>62</v>
      </c>
      <c r="E1765" s="1">
        <v>1</v>
      </c>
      <c r="F1765" s="1">
        <v>29</v>
      </c>
      <c r="G1765" s="1" t="s">
        <v>30</v>
      </c>
      <c r="H1765" s="1" t="s">
        <v>2</v>
      </c>
      <c r="I1765" s="1">
        <v>3</v>
      </c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6">
        <v>128.86000000000001</v>
      </c>
      <c r="U1765" s="6" t="str">
        <f>_xlfn.XLOOKUP(Tablo2[[#This Row],[Tenure]],$W$23:$W$26,$X$23:$X$26,"",-1)</f>
        <v>0-6 Months</v>
      </c>
      <c r="V1765" s="1" t="str">
        <f>_xlfn.XLOOKUP(Tablo2[[#This Row],[CashbackAmount]],$W$31:$W$33,$X$31:$X$33,"",-1)</f>
        <v>Low</v>
      </c>
    </row>
    <row r="1766" spans="1:22" x14ac:dyDescent="0.3">
      <c r="A1766" s="5">
        <v>51765</v>
      </c>
      <c r="B1766" s="1">
        <v>0</v>
      </c>
      <c r="C1766" s="1">
        <v>9</v>
      </c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6">
        <v>120.97</v>
      </c>
      <c r="U1766" s="6" t="str">
        <f>_xlfn.XLOOKUP(Tablo2[[#This Row],[Tenure]],$W$23:$W$26,$X$23:$X$26,"",-1)</f>
        <v>7-12 Months</v>
      </c>
      <c r="V1766" s="1" t="str">
        <f>_xlfn.XLOOKUP(Tablo2[[#This Row],[CashbackAmount]],$W$31:$W$33,$X$31:$X$33,"",-1)</f>
        <v>Low</v>
      </c>
    </row>
    <row r="1767" spans="1:22" x14ac:dyDescent="0.3">
      <c r="A1767" s="5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>
        <v>3</v>
      </c>
      <c r="T1767" s="6">
        <v>219.35000000000002</v>
      </c>
      <c r="U1767" s="6" t="str">
        <f>_xlfn.XLOOKUP(Tablo2[[#This Row],[Tenure]],$W$23:$W$26,$X$23:$X$26,"",-1)</f>
        <v>0-6 Months</v>
      </c>
      <c r="V1767" s="1" t="str">
        <f>_xlfn.XLOOKUP(Tablo2[[#This Row],[CashbackAmount]],$W$31:$W$33,$X$31:$X$33,"",-1)</f>
        <v>Medium</v>
      </c>
    </row>
    <row r="1768" spans="1:22" x14ac:dyDescent="0.3">
      <c r="A1768" s="5">
        <v>51767</v>
      </c>
      <c r="B1768" s="1">
        <v>1</v>
      </c>
      <c r="C1768" s="1">
        <v>0</v>
      </c>
      <c r="D1768" s="1" t="s">
        <v>62</v>
      </c>
      <c r="E1768" s="1">
        <v>1</v>
      </c>
      <c r="F1768" s="1">
        <v>14</v>
      </c>
      <c r="G1768" s="1" t="s">
        <v>60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6">
        <v>125.46000000000001</v>
      </c>
      <c r="U1768" s="6" t="str">
        <f>_xlfn.XLOOKUP(Tablo2[[#This Row],[Tenure]],$W$23:$W$26,$X$23:$X$26,"",-1)</f>
        <v>0-6 Months</v>
      </c>
      <c r="V1768" s="1" t="str">
        <f>_xlfn.XLOOKUP(Tablo2[[#This Row],[CashbackAmount]],$W$31:$W$33,$X$31:$X$33,"",-1)</f>
        <v>Low</v>
      </c>
    </row>
    <row r="1769" spans="1:22" x14ac:dyDescent="0.3">
      <c r="A1769" s="5">
        <v>51768</v>
      </c>
      <c r="B1769" s="1">
        <v>1</v>
      </c>
      <c r="C1769" s="1">
        <v>0</v>
      </c>
      <c r="D1769" s="1" t="s">
        <v>62</v>
      </c>
      <c r="E1769" s="1">
        <v>2</v>
      </c>
      <c r="F1769" s="1">
        <v>14</v>
      </c>
      <c r="G1769" s="1" t="s">
        <v>60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6">
        <v>125.63999999999999</v>
      </c>
      <c r="U1769" s="6" t="str">
        <f>_xlfn.XLOOKUP(Tablo2[[#This Row],[Tenure]],$W$23:$W$26,$X$23:$X$26,"",-1)</f>
        <v>0-6 Months</v>
      </c>
      <c r="V1769" s="1" t="str">
        <f>_xlfn.XLOOKUP(Tablo2[[#This Row],[CashbackAmount]],$W$31:$W$33,$X$31:$X$33,"",-1)</f>
        <v>Low</v>
      </c>
    </row>
    <row r="1770" spans="1:22" x14ac:dyDescent="0.3">
      <c r="A1770" s="5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6">
        <v>184.12</v>
      </c>
      <c r="U1770" s="6" t="str">
        <f>_xlfn.XLOOKUP(Tablo2[[#This Row],[Tenure]],$W$23:$W$26,$X$23:$X$26,"",-1)</f>
        <v>0-6 Months</v>
      </c>
      <c r="V1770" s="1" t="str">
        <f>_xlfn.XLOOKUP(Tablo2[[#This Row],[CashbackAmount]],$W$31:$W$33,$X$31:$X$33,"",-1)</f>
        <v>Medium</v>
      </c>
    </row>
    <row r="1771" spans="1:22" x14ac:dyDescent="0.3">
      <c r="A1771" s="5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>
        <v>2</v>
      </c>
      <c r="S1771" s="1">
        <v>0</v>
      </c>
      <c r="T1771" s="6">
        <v>241.18</v>
      </c>
      <c r="U1771" s="6" t="str">
        <f>_xlfn.XLOOKUP(Tablo2[[#This Row],[Tenure]],$W$23:$W$26,$X$23:$X$26,"",-1)</f>
        <v>24+ Months</v>
      </c>
      <c r="V1771" s="1" t="str">
        <f>_xlfn.XLOOKUP(Tablo2[[#This Row],[CashbackAmount]],$W$31:$W$33,$X$31:$X$33,"",-1)</f>
        <v>Medium</v>
      </c>
    </row>
    <row r="1772" spans="1:22" x14ac:dyDescent="0.3">
      <c r="A1772" s="5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>
        <v>1</v>
      </c>
      <c r="R1772" s="1">
        <v>15</v>
      </c>
      <c r="S1772" s="1">
        <v>7</v>
      </c>
      <c r="T1772" s="6">
        <v>270.45999999999998</v>
      </c>
      <c r="U1772" s="6" t="str">
        <f>_xlfn.XLOOKUP(Tablo2[[#This Row],[Tenure]],$W$23:$W$26,$X$23:$X$26,"",-1)</f>
        <v>13-24 Months</v>
      </c>
      <c r="V1772" s="1" t="str">
        <f>_xlfn.XLOOKUP(Tablo2[[#This Row],[CashbackAmount]],$W$31:$W$33,$X$31:$X$33,"",-1)</f>
        <v>High</v>
      </c>
    </row>
    <row r="1773" spans="1:22" x14ac:dyDescent="0.3">
      <c r="A1773" s="5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>
        <v>14</v>
      </c>
      <c r="G1773" s="1" t="s">
        <v>61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6">
        <v>125.63999999999999</v>
      </c>
      <c r="U1773" s="6" t="str">
        <f>_xlfn.XLOOKUP(Tablo2[[#This Row],[Tenure]],$W$23:$W$26,$X$23:$X$26,"",-1)</f>
        <v>0-6 Months</v>
      </c>
      <c r="V1773" s="1" t="str">
        <f>_xlfn.XLOOKUP(Tablo2[[#This Row],[CashbackAmount]],$W$31:$W$33,$X$31:$X$33,"",-1)</f>
        <v>Low</v>
      </c>
    </row>
    <row r="1774" spans="1:22" x14ac:dyDescent="0.3">
      <c r="A1774" s="5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6">
        <v>202.66</v>
      </c>
      <c r="U1774" s="6" t="str">
        <f>_xlfn.XLOOKUP(Tablo2[[#This Row],[Tenure]],$W$23:$W$26,$X$23:$X$26,"",-1)</f>
        <v>24+ Months</v>
      </c>
      <c r="V1774" s="1" t="str">
        <f>_xlfn.XLOOKUP(Tablo2[[#This Row],[CashbackAmount]],$W$31:$W$33,$X$31:$X$33,"",-1)</f>
        <v>Medium</v>
      </c>
    </row>
    <row r="1775" spans="1:22" x14ac:dyDescent="0.3">
      <c r="A1775" s="5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6">
        <v>150.69999999999999</v>
      </c>
      <c r="U1775" s="6" t="str">
        <f>_xlfn.XLOOKUP(Tablo2[[#This Row],[Tenure]],$W$23:$W$26,$X$23:$X$26,"",-1)</f>
        <v>13-24 Months</v>
      </c>
      <c r="V1775" s="1" t="str">
        <f>_xlfn.XLOOKUP(Tablo2[[#This Row],[CashbackAmount]],$W$31:$W$33,$X$31:$X$33,"",-1)</f>
        <v>Medium</v>
      </c>
    </row>
    <row r="1776" spans="1:22" x14ac:dyDescent="0.3">
      <c r="A1776" s="5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>
        <v>1</v>
      </c>
      <c r="R1776" s="1">
        <v>1</v>
      </c>
      <c r="S1776" s="1">
        <v>1</v>
      </c>
      <c r="T1776" s="6">
        <v>278.61</v>
      </c>
      <c r="U1776" s="6" t="str">
        <f>_xlfn.XLOOKUP(Tablo2[[#This Row],[Tenure]],$W$23:$W$26,$X$23:$X$26,"",-1)</f>
        <v>13-24 Months</v>
      </c>
      <c r="V1776" s="1" t="str">
        <f>_xlfn.XLOOKUP(Tablo2[[#This Row],[CashbackAmount]],$W$31:$W$33,$X$31:$X$33,"",-1)</f>
        <v>High</v>
      </c>
    </row>
    <row r="1777" spans="1:22" x14ac:dyDescent="0.3">
      <c r="A1777" s="5">
        <v>51776</v>
      </c>
      <c r="B1777" s="1">
        <v>0</v>
      </c>
      <c r="C1777" s="1">
        <v>8</v>
      </c>
      <c r="D1777" s="1" t="s">
        <v>62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6">
        <v>142.30000000000001</v>
      </c>
      <c r="U1777" s="6" t="str">
        <f>_xlfn.XLOOKUP(Tablo2[[#This Row],[Tenure]],$W$23:$W$26,$X$23:$X$26,"",-1)</f>
        <v>7-12 Months</v>
      </c>
      <c r="V1777" s="1" t="str">
        <f>_xlfn.XLOOKUP(Tablo2[[#This Row],[CashbackAmount]],$W$31:$W$33,$X$31:$X$33,"",-1)</f>
        <v>Low</v>
      </c>
    </row>
    <row r="1778" spans="1:22" x14ac:dyDescent="0.3">
      <c r="A1778" s="5">
        <v>51777</v>
      </c>
      <c r="B1778" s="1">
        <v>0</v>
      </c>
      <c r="C1778" s="1">
        <v>27</v>
      </c>
      <c r="D1778" s="1" t="s">
        <v>62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6">
        <v>137.80000000000001</v>
      </c>
      <c r="U1778" s="6" t="str">
        <f>_xlfn.XLOOKUP(Tablo2[[#This Row],[Tenure]],$W$23:$W$26,$X$23:$X$26,"",-1)</f>
        <v>24+ Months</v>
      </c>
      <c r="V1778" s="1" t="str">
        <f>_xlfn.XLOOKUP(Tablo2[[#This Row],[CashbackAmount]],$W$31:$W$33,$X$31:$X$33,"",-1)</f>
        <v>Low</v>
      </c>
    </row>
    <row r="1779" spans="1:22" x14ac:dyDescent="0.3">
      <c r="A1779" s="5">
        <v>51778</v>
      </c>
      <c r="B1779" s="1">
        <v>0</v>
      </c>
      <c r="C1779" s="1">
        <v>7</v>
      </c>
      <c r="D1779" s="1" t="s">
        <v>62</v>
      </c>
      <c r="E1779" s="1">
        <v>1</v>
      </c>
      <c r="F1779" s="1">
        <v>8</v>
      </c>
      <c r="G1779" s="1" t="s">
        <v>30</v>
      </c>
      <c r="H1779" s="1" t="s">
        <v>4</v>
      </c>
      <c r="I1779" s="1">
        <v>3</v>
      </c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6">
        <v>127.68</v>
      </c>
      <c r="U1779" s="6" t="str">
        <f>_xlfn.XLOOKUP(Tablo2[[#This Row],[Tenure]],$W$23:$W$26,$X$23:$X$26,"",-1)</f>
        <v>7-12 Months</v>
      </c>
      <c r="V1779" s="1" t="str">
        <f>_xlfn.XLOOKUP(Tablo2[[#This Row],[CashbackAmount]],$W$31:$W$33,$X$31:$X$33,"",-1)</f>
        <v>Low</v>
      </c>
    </row>
    <row r="1780" spans="1:22" x14ac:dyDescent="0.3">
      <c r="A1780" s="5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6">
        <v>190.71</v>
      </c>
      <c r="U1780" s="6" t="str">
        <f>_xlfn.XLOOKUP(Tablo2[[#This Row],[Tenure]],$W$23:$W$26,$X$23:$X$26,"",-1)</f>
        <v>0-6 Months</v>
      </c>
      <c r="V1780" s="1" t="str">
        <f>_xlfn.XLOOKUP(Tablo2[[#This Row],[CashbackAmount]],$W$31:$W$33,$X$31:$X$33,"",-1)</f>
        <v>Medium</v>
      </c>
    </row>
    <row r="1781" spans="1:22" x14ac:dyDescent="0.3">
      <c r="A1781" s="5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6">
        <v>206.48000000000002</v>
      </c>
      <c r="U1781" s="6" t="str">
        <f>_xlfn.XLOOKUP(Tablo2[[#This Row],[Tenure]],$W$23:$W$26,$X$23:$X$26,"",-1)</f>
        <v>0-6 Months</v>
      </c>
      <c r="V1781" s="1" t="str">
        <f>_xlfn.XLOOKUP(Tablo2[[#This Row],[CashbackAmount]],$W$31:$W$33,$X$31:$X$33,"",-1)</f>
        <v>Medium</v>
      </c>
    </row>
    <row r="1782" spans="1:22" x14ac:dyDescent="0.3">
      <c r="A1782" s="5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>
        <v>2</v>
      </c>
      <c r="S1782" s="1">
        <v>7</v>
      </c>
      <c r="T1782" s="6">
        <v>236.10000000000002</v>
      </c>
      <c r="U1782" s="6" t="str">
        <f>_xlfn.XLOOKUP(Tablo2[[#This Row],[Tenure]],$W$23:$W$26,$X$23:$X$26,"",-1)</f>
        <v>0-6 Months</v>
      </c>
      <c r="V1782" s="1" t="str">
        <f>_xlfn.XLOOKUP(Tablo2[[#This Row],[CashbackAmount]],$W$31:$W$33,$X$31:$X$33,"",-1)</f>
        <v>Medium</v>
      </c>
    </row>
    <row r="1783" spans="1:22" x14ac:dyDescent="0.3">
      <c r="A1783" s="5">
        <v>51782</v>
      </c>
      <c r="B1783" s="1">
        <v>1</v>
      </c>
      <c r="C1783" s="1">
        <v>0</v>
      </c>
      <c r="D1783" s="1" t="s">
        <v>62</v>
      </c>
      <c r="E1783" s="1">
        <v>1</v>
      </c>
      <c r="F1783" s="1">
        <v>16</v>
      </c>
      <c r="G1783" s="1" t="s">
        <v>61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6">
        <v>134.08000000000001</v>
      </c>
      <c r="U1783" s="6" t="str">
        <f>_xlfn.XLOOKUP(Tablo2[[#This Row],[Tenure]],$W$23:$W$26,$X$23:$X$26,"",-1)</f>
        <v>0-6 Months</v>
      </c>
      <c r="V1783" s="1" t="str">
        <f>_xlfn.XLOOKUP(Tablo2[[#This Row],[CashbackAmount]],$W$31:$W$33,$X$31:$X$33,"",-1)</f>
        <v>Low</v>
      </c>
    </row>
    <row r="1784" spans="1:22" x14ac:dyDescent="0.3">
      <c r="A1784" s="5">
        <v>51783</v>
      </c>
      <c r="B1784" s="1">
        <v>0</v>
      </c>
      <c r="C1784" s="1">
        <v>3</v>
      </c>
      <c r="D1784" s="1" t="s">
        <v>62</v>
      </c>
      <c r="E1784" s="1">
        <v>3</v>
      </c>
      <c r="F1784" s="1">
        <v>13</v>
      </c>
      <c r="G1784" s="1" t="s">
        <v>29</v>
      </c>
      <c r="H1784" s="1" t="s">
        <v>4</v>
      </c>
      <c r="I1784" s="1">
        <v>3</v>
      </c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6">
        <v>129.83000000000001</v>
      </c>
      <c r="U1784" s="6" t="str">
        <f>_xlfn.XLOOKUP(Tablo2[[#This Row],[Tenure]],$W$23:$W$26,$X$23:$X$26,"",-1)</f>
        <v>0-6 Months</v>
      </c>
      <c r="V1784" s="1" t="str">
        <f>_xlfn.XLOOKUP(Tablo2[[#This Row],[CashbackAmount]],$W$31:$W$33,$X$31:$X$33,"",-1)</f>
        <v>Low</v>
      </c>
    </row>
    <row r="1785" spans="1:22" x14ac:dyDescent="0.3">
      <c r="A1785" s="5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6">
        <v>176.32</v>
      </c>
      <c r="U1785" s="6" t="str">
        <f>_xlfn.XLOOKUP(Tablo2[[#This Row],[Tenure]],$W$23:$W$26,$X$23:$X$26,"",-1)</f>
        <v>7-12 Months</v>
      </c>
      <c r="V1785" s="1" t="str">
        <f>_xlfn.XLOOKUP(Tablo2[[#This Row],[CashbackAmount]],$W$31:$W$33,$X$31:$X$33,"",-1)</f>
        <v>Medium</v>
      </c>
    </row>
    <row r="1786" spans="1:22" x14ac:dyDescent="0.3">
      <c r="A1786" s="5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6">
        <v>198.24</v>
      </c>
      <c r="U1786" s="6" t="str">
        <f>_xlfn.XLOOKUP(Tablo2[[#This Row],[Tenure]],$W$23:$W$26,$X$23:$X$26,"",-1)</f>
        <v>0-6 Months</v>
      </c>
      <c r="V1786" s="1" t="str">
        <f>_xlfn.XLOOKUP(Tablo2[[#This Row],[CashbackAmount]],$W$31:$W$33,$X$31:$X$33,"",-1)</f>
        <v>Medium</v>
      </c>
    </row>
    <row r="1787" spans="1:22" x14ac:dyDescent="0.3">
      <c r="A1787" s="5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6">
        <v>199.5</v>
      </c>
      <c r="U1787" s="6" t="str">
        <f>_xlfn.XLOOKUP(Tablo2[[#This Row],[Tenure]],$W$23:$W$26,$X$23:$X$26,"",-1)</f>
        <v>0-6 Months</v>
      </c>
      <c r="V1787" s="1" t="str">
        <f>_xlfn.XLOOKUP(Tablo2[[#This Row],[CashbackAmount]],$W$31:$W$33,$X$31:$X$33,"",-1)</f>
        <v>Medium</v>
      </c>
    </row>
    <row r="1788" spans="1:22" x14ac:dyDescent="0.3">
      <c r="A1788" s="5">
        <v>51787</v>
      </c>
      <c r="B1788" s="1">
        <v>0</v>
      </c>
      <c r="C1788" s="1">
        <v>9</v>
      </c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6">
        <v>120.93</v>
      </c>
      <c r="U1788" s="6" t="str">
        <f>_xlfn.XLOOKUP(Tablo2[[#This Row],[Tenure]],$W$23:$W$26,$X$23:$X$26,"",-1)</f>
        <v>7-12 Months</v>
      </c>
      <c r="V1788" s="1" t="str">
        <f>_xlfn.XLOOKUP(Tablo2[[#This Row],[CashbackAmount]],$W$31:$W$33,$X$31:$X$33,"",-1)</f>
        <v>Low</v>
      </c>
    </row>
    <row r="1789" spans="1:22" x14ac:dyDescent="0.3">
      <c r="A1789" s="5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6">
        <v>199.8</v>
      </c>
      <c r="U1789" s="6" t="str">
        <f>_xlfn.XLOOKUP(Tablo2[[#This Row],[Tenure]],$W$23:$W$26,$X$23:$X$26,"",-1)</f>
        <v>7-12 Months</v>
      </c>
      <c r="V1789" s="1" t="str">
        <f>_xlfn.XLOOKUP(Tablo2[[#This Row],[CashbackAmount]],$W$31:$W$33,$X$31:$X$33,"",-1)</f>
        <v>Medium</v>
      </c>
    </row>
    <row r="1790" spans="1:22" x14ac:dyDescent="0.3">
      <c r="A1790" s="5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60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6">
        <v>138.94</v>
      </c>
      <c r="U1790" s="6" t="str">
        <f>_xlfn.XLOOKUP(Tablo2[[#This Row],[Tenure]],$W$23:$W$26,$X$23:$X$26,"",-1)</f>
        <v>0-6 Months</v>
      </c>
      <c r="V1790" s="1" t="str">
        <f>_xlfn.XLOOKUP(Tablo2[[#This Row],[CashbackAmount]],$W$31:$W$33,$X$31:$X$33,"",-1)</f>
        <v>Low</v>
      </c>
    </row>
    <row r="1791" spans="1:22" x14ac:dyDescent="0.3">
      <c r="A1791" s="5">
        <v>51790</v>
      </c>
      <c r="B1791" s="1">
        <v>0</v>
      </c>
      <c r="C1791" s="1">
        <v>21</v>
      </c>
      <c r="D1791" s="1" t="s">
        <v>62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6">
        <v>140.51</v>
      </c>
      <c r="U1791" s="6" t="str">
        <f>_xlfn.XLOOKUP(Tablo2[[#This Row],[Tenure]],$W$23:$W$26,$X$23:$X$26,"",-1)</f>
        <v>13-24 Months</v>
      </c>
      <c r="V1791" s="1" t="str">
        <f>_xlfn.XLOOKUP(Tablo2[[#This Row],[CashbackAmount]],$W$31:$W$33,$X$31:$X$33,"",-1)</f>
        <v>Low</v>
      </c>
    </row>
    <row r="1792" spans="1:22" x14ac:dyDescent="0.3">
      <c r="A1792" s="5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>
        <v>1</v>
      </c>
      <c r="R1792" s="1">
        <v>7</v>
      </c>
      <c r="S1792" s="1">
        <v>8</v>
      </c>
      <c r="T1792" s="6">
        <v>268.35000000000002</v>
      </c>
      <c r="U1792" s="6" t="str">
        <f>_xlfn.XLOOKUP(Tablo2[[#This Row],[Tenure]],$W$23:$W$26,$X$23:$X$26,"",-1)</f>
        <v>24+ Months</v>
      </c>
      <c r="V1792" s="1" t="str">
        <f>_xlfn.XLOOKUP(Tablo2[[#This Row],[CashbackAmount]],$W$31:$W$33,$X$31:$X$33,"",-1)</f>
        <v>High</v>
      </c>
    </row>
    <row r="1793" spans="1:22" x14ac:dyDescent="0.3">
      <c r="A1793" s="5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6">
        <v>162.30000000000001</v>
      </c>
      <c r="U1793" s="6" t="str">
        <f>_xlfn.XLOOKUP(Tablo2[[#This Row],[Tenure]],$W$23:$W$26,$X$23:$X$26,"",-1)</f>
        <v>13-24 Months</v>
      </c>
      <c r="V1793" s="1" t="str">
        <f>_xlfn.XLOOKUP(Tablo2[[#This Row],[CashbackAmount]],$W$31:$W$33,$X$31:$X$33,"",-1)</f>
        <v>Medium</v>
      </c>
    </row>
    <row r="1794" spans="1:22" x14ac:dyDescent="0.3">
      <c r="A1794" s="5">
        <v>51793</v>
      </c>
      <c r="B1794" s="1">
        <v>0</v>
      </c>
      <c r="C1794" s="1">
        <v>8</v>
      </c>
      <c r="D1794" s="1" t="s">
        <v>62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6">
        <v>147.16999999999999</v>
      </c>
      <c r="U1794" s="6" t="str">
        <f>_xlfn.XLOOKUP(Tablo2[[#This Row],[Tenure]],$W$23:$W$26,$X$23:$X$26,"",-1)</f>
        <v>7-12 Months</v>
      </c>
      <c r="V1794" s="1" t="str">
        <f>_xlfn.XLOOKUP(Tablo2[[#This Row],[CashbackAmount]],$W$31:$W$33,$X$31:$X$33,"",-1)</f>
        <v>Low</v>
      </c>
    </row>
    <row r="1795" spans="1:22" x14ac:dyDescent="0.3">
      <c r="A1795" s="5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>
        <v>2</v>
      </c>
      <c r="S1795" s="1">
        <v>13</v>
      </c>
      <c r="T1795" s="6">
        <v>232.37</v>
      </c>
      <c r="U1795" s="6" t="str">
        <f>_xlfn.XLOOKUP(Tablo2[[#This Row],[Tenure]],$W$23:$W$26,$X$23:$X$26,"",-1)</f>
        <v>13-24 Months</v>
      </c>
      <c r="V1795" s="1" t="str">
        <f>_xlfn.XLOOKUP(Tablo2[[#This Row],[CashbackAmount]],$W$31:$W$33,$X$31:$X$33,"",-1)</f>
        <v>Medium</v>
      </c>
    </row>
    <row r="1796" spans="1:22" x14ac:dyDescent="0.3">
      <c r="A1796" s="5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6">
        <v>137.55000000000001</v>
      </c>
      <c r="U1796" s="6" t="str">
        <f>_xlfn.XLOOKUP(Tablo2[[#This Row],[Tenure]],$W$23:$W$26,$X$23:$X$26,"",-1)</f>
        <v>7-12 Months</v>
      </c>
      <c r="V1796" s="1" t="str">
        <f>_xlfn.XLOOKUP(Tablo2[[#This Row],[CashbackAmount]],$W$31:$W$33,$X$31:$X$33,"",-1)</f>
        <v>Low</v>
      </c>
    </row>
    <row r="1797" spans="1:22" x14ac:dyDescent="0.3">
      <c r="A1797" s="5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6">
        <v>165.82</v>
      </c>
      <c r="U1797" s="6" t="str">
        <f>_xlfn.XLOOKUP(Tablo2[[#This Row],[Tenure]],$W$23:$W$26,$X$23:$X$26,"",-1)</f>
        <v>0-6 Months</v>
      </c>
      <c r="V1797" s="1" t="str">
        <f>_xlfn.XLOOKUP(Tablo2[[#This Row],[CashbackAmount]],$W$31:$W$33,$X$31:$X$33,"",-1)</f>
        <v>Medium</v>
      </c>
    </row>
    <row r="1798" spans="1:22" x14ac:dyDescent="0.3">
      <c r="A1798" s="5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6">
        <v>174.06</v>
      </c>
      <c r="U1798" s="6" t="str">
        <f>_xlfn.XLOOKUP(Tablo2[[#This Row],[Tenure]],$W$23:$W$26,$X$23:$X$26,"",-1)</f>
        <v>13-24 Months</v>
      </c>
      <c r="V1798" s="1" t="str">
        <f>_xlfn.XLOOKUP(Tablo2[[#This Row],[CashbackAmount]],$W$31:$W$33,$X$31:$X$33,"",-1)</f>
        <v>Medium</v>
      </c>
    </row>
    <row r="1799" spans="1:22" x14ac:dyDescent="0.3">
      <c r="A1799" s="5">
        <v>51798</v>
      </c>
      <c r="B1799" s="1">
        <v>0</v>
      </c>
      <c r="C1799" s="1">
        <v>18</v>
      </c>
      <c r="D1799" s="1" t="s">
        <v>62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6">
        <v>148.05000000000001</v>
      </c>
      <c r="U1799" s="6" t="str">
        <f>_xlfn.XLOOKUP(Tablo2[[#This Row],[Tenure]],$W$23:$W$26,$X$23:$X$26,"",-1)</f>
        <v>13-24 Months</v>
      </c>
      <c r="V1799" s="1" t="str">
        <f>_xlfn.XLOOKUP(Tablo2[[#This Row],[CashbackAmount]],$W$31:$W$33,$X$31:$X$33,"",-1)</f>
        <v>Low</v>
      </c>
    </row>
    <row r="1800" spans="1:22" x14ac:dyDescent="0.3">
      <c r="A1800" s="5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>
        <v>3</v>
      </c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6">
        <v>127.41</v>
      </c>
      <c r="U1800" s="6" t="str">
        <f>_xlfn.XLOOKUP(Tablo2[[#This Row],[Tenure]],$W$23:$W$26,$X$23:$X$26,"",-1)</f>
        <v>0-6 Months</v>
      </c>
      <c r="V1800" s="1" t="str">
        <f>_xlfn.XLOOKUP(Tablo2[[#This Row],[CashbackAmount]],$W$31:$W$33,$X$31:$X$33,"",-1)</f>
        <v>Low</v>
      </c>
    </row>
    <row r="1801" spans="1:22" x14ac:dyDescent="0.3">
      <c r="A1801" s="5">
        <v>51800</v>
      </c>
      <c r="B1801" s="1">
        <v>0</v>
      </c>
      <c r="C1801" s="1">
        <v>2</v>
      </c>
      <c r="D1801" s="1" t="s">
        <v>62</v>
      </c>
      <c r="E1801" s="1">
        <v>1</v>
      </c>
      <c r="F1801" s="1">
        <v>25</v>
      </c>
      <c r="G1801" s="1" t="s">
        <v>60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6">
        <v>142.62</v>
      </c>
      <c r="U1801" s="6" t="str">
        <f>_xlfn.XLOOKUP(Tablo2[[#This Row],[Tenure]],$W$23:$W$26,$X$23:$X$26,"",-1)</f>
        <v>0-6 Months</v>
      </c>
      <c r="V1801" s="1" t="str">
        <f>_xlfn.XLOOKUP(Tablo2[[#This Row],[CashbackAmount]],$W$31:$W$33,$X$31:$X$33,"",-1)</f>
        <v>Low</v>
      </c>
    </row>
    <row r="1802" spans="1:22" x14ac:dyDescent="0.3">
      <c r="A1802" s="5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>
        <v>1</v>
      </c>
      <c r="R1802" s="1">
        <v>1</v>
      </c>
      <c r="S1802" s="1">
        <v>5</v>
      </c>
      <c r="T1802" s="6">
        <v>261.83999999999997</v>
      </c>
      <c r="U1802" s="6" t="str">
        <f>_xlfn.XLOOKUP(Tablo2[[#This Row],[Tenure]],$W$23:$W$26,$X$23:$X$26,"",-1)</f>
        <v>0-6 Months</v>
      </c>
      <c r="V1802" s="1" t="str">
        <f>_xlfn.XLOOKUP(Tablo2[[#This Row],[CashbackAmount]],$W$31:$W$33,$X$31:$X$33,"",-1)</f>
        <v>High</v>
      </c>
    </row>
    <row r="1803" spans="1:22" x14ac:dyDescent="0.3">
      <c r="A1803" s="5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>
        <v>3</v>
      </c>
      <c r="T1803" s="6">
        <v>215.57</v>
      </c>
      <c r="U1803" s="6" t="str">
        <f>_xlfn.XLOOKUP(Tablo2[[#This Row],[Tenure]],$W$23:$W$26,$X$23:$X$26,"",-1)</f>
        <v>0-6 Months</v>
      </c>
      <c r="V1803" s="1" t="str">
        <f>_xlfn.XLOOKUP(Tablo2[[#This Row],[CashbackAmount]],$W$31:$W$33,$X$31:$X$33,"",-1)</f>
        <v>Medium</v>
      </c>
    </row>
    <row r="1804" spans="1:22" x14ac:dyDescent="0.3">
      <c r="A1804" s="5">
        <v>51803</v>
      </c>
      <c r="B1804" s="1">
        <v>1</v>
      </c>
      <c r="C1804" s="1">
        <v>9</v>
      </c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6">
        <v>118.78</v>
      </c>
      <c r="U1804" s="6" t="str">
        <f>_xlfn.XLOOKUP(Tablo2[[#This Row],[Tenure]],$W$23:$W$26,$X$23:$X$26,"",-1)</f>
        <v>7-12 Months</v>
      </c>
      <c r="V1804" s="1" t="str">
        <f>_xlfn.XLOOKUP(Tablo2[[#This Row],[CashbackAmount]],$W$31:$W$33,$X$31:$X$33,"",-1)</f>
        <v>Low</v>
      </c>
    </row>
    <row r="1805" spans="1:22" x14ac:dyDescent="0.3">
      <c r="A1805" s="5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>
        <v>3</v>
      </c>
      <c r="T1805" s="6">
        <v>209.32</v>
      </c>
      <c r="U1805" s="6" t="str">
        <f>_xlfn.XLOOKUP(Tablo2[[#This Row],[Tenure]],$W$23:$W$26,$X$23:$X$26,"",-1)</f>
        <v>13-24 Months</v>
      </c>
      <c r="V1805" s="1" t="str">
        <f>_xlfn.XLOOKUP(Tablo2[[#This Row],[CashbackAmount]],$W$31:$W$33,$X$31:$X$33,"",-1)</f>
        <v>Medium</v>
      </c>
    </row>
    <row r="1806" spans="1:22" x14ac:dyDescent="0.3">
      <c r="A1806" s="5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6">
        <v>168.11</v>
      </c>
      <c r="U1806" s="6" t="str">
        <f>_xlfn.XLOOKUP(Tablo2[[#This Row],[Tenure]],$W$23:$W$26,$X$23:$X$26,"",-1)</f>
        <v>13-24 Months</v>
      </c>
      <c r="V1806" s="1" t="str">
        <f>_xlfn.XLOOKUP(Tablo2[[#This Row],[CashbackAmount]],$W$31:$W$33,$X$31:$X$33,"",-1)</f>
        <v>Medium</v>
      </c>
    </row>
    <row r="1807" spans="1:22" x14ac:dyDescent="0.3">
      <c r="A1807" s="5">
        <v>51806</v>
      </c>
      <c r="B1807" s="1">
        <v>0</v>
      </c>
      <c r="C1807" s="1">
        <v>0</v>
      </c>
      <c r="D1807" s="1" t="s">
        <v>62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6">
        <v>143.06</v>
      </c>
      <c r="U1807" s="6" t="str">
        <f>_xlfn.XLOOKUP(Tablo2[[#This Row],[Tenure]],$W$23:$W$26,$X$23:$X$26,"",-1)</f>
        <v>0-6 Months</v>
      </c>
      <c r="V1807" s="1" t="str">
        <f>_xlfn.XLOOKUP(Tablo2[[#This Row],[CashbackAmount]],$W$31:$W$33,$X$31:$X$33,"",-1)</f>
        <v>Low</v>
      </c>
    </row>
    <row r="1808" spans="1:22" x14ac:dyDescent="0.3">
      <c r="A1808" s="5">
        <v>51807</v>
      </c>
      <c r="B1808" s="1">
        <v>0</v>
      </c>
      <c r="C1808" s="1">
        <v>8</v>
      </c>
      <c r="D1808" s="1" t="s">
        <v>62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6">
        <v>148.59</v>
      </c>
      <c r="U1808" s="6" t="str">
        <f>_xlfn.XLOOKUP(Tablo2[[#This Row],[Tenure]],$W$23:$W$26,$X$23:$X$26,"",-1)</f>
        <v>7-12 Months</v>
      </c>
      <c r="V1808" s="1" t="str">
        <f>_xlfn.XLOOKUP(Tablo2[[#This Row],[CashbackAmount]],$W$31:$W$33,$X$31:$X$33,"",-1)</f>
        <v>Low</v>
      </c>
    </row>
    <row r="1809" spans="1:22" x14ac:dyDescent="0.3">
      <c r="A1809" s="5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6">
        <v>153.37</v>
      </c>
      <c r="U1809" s="6" t="str">
        <f>_xlfn.XLOOKUP(Tablo2[[#This Row],[Tenure]],$W$23:$W$26,$X$23:$X$26,"",-1)</f>
        <v>7-12 Months</v>
      </c>
      <c r="V1809" s="1" t="str">
        <f>_xlfn.XLOOKUP(Tablo2[[#This Row],[CashbackAmount]],$W$31:$W$33,$X$31:$X$33,"",-1)</f>
        <v>Medium</v>
      </c>
    </row>
    <row r="1810" spans="1:22" x14ac:dyDescent="0.3">
      <c r="A1810" s="5">
        <v>51809</v>
      </c>
      <c r="B1810" s="1">
        <v>1</v>
      </c>
      <c r="C1810" s="1">
        <v>0</v>
      </c>
      <c r="D1810" s="1" t="s">
        <v>62</v>
      </c>
      <c r="E1810" s="1">
        <v>1</v>
      </c>
      <c r="F1810" s="1">
        <v>14</v>
      </c>
      <c r="G1810" s="1" t="s">
        <v>60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6">
        <v>123.4</v>
      </c>
      <c r="U1810" s="6" t="str">
        <f>_xlfn.XLOOKUP(Tablo2[[#This Row],[Tenure]],$W$23:$W$26,$X$23:$X$26,"",-1)</f>
        <v>0-6 Months</v>
      </c>
      <c r="V1810" s="1" t="str">
        <f>_xlfn.XLOOKUP(Tablo2[[#This Row],[CashbackAmount]],$W$31:$W$33,$X$31:$X$33,"",-1)</f>
        <v>Low</v>
      </c>
    </row>
    <row r="1811" spans="1:22" x14ac:dyDescent="0.3">
      <c r="A1811" s="5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60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6">
        <v>174.91</v>
      </c>
      <c r="U1811" s="6" t="str">
        <f>_xlfn.XLOOKUP(Tablo2[[#This Row],[Tenure]],$W$23:$W$26,$X$23:$X$26,"",-1)</f>
        <v>7-12 Months</v>
      </c>
      <c r="V1811" s="1" t="str">
        <f>_xlfn.XLOOKUP(Tablo2[[#This Row],[CashbackAmount]],$W$31:$W$33,$X$31:$X$33,"",-1)</f>
        <v>Medium</v>
      </c>
    </row>
    <row r="1812" spans="1:22" x14ac:dyDescent="0.3">
      <c r="A1812" s="5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6">
        <v>205.27</v>
      </c>
      <c r="U1812" s="6" t="str">
        <f>_xlfn.XLOOKUP(Tablo2[[#This Row],[Tenure]],$W$23:$W$26,$X$23:$X$26,"",-1)</f>
        <v>13-24 Months</v>
      </c>
      <c r="V1812" s="1" t="str">
        <f>_xlfn.XLOOKUP(Tablo2[[#This Row],[CashbackAmount]],$W$31:$W$33,$X$31:$X$33,"",-1)</f>
        <v>Medium</v>
      </c>
    </row>
    <row r="1813" spans="1:22" x14ac:dyDescent="0.3">
      <c r="A1813" s="5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>
        <v>1</v>
      </c>
      <c r="R1813" s="1">
        <v>11</v>
      </c>
      <c r="S1813" s="1">
        <v>8</v>
      </c>
      <c r="T1813" s="6">
        <v>265.95</v>
      </c>
      <c r="U1813" s="6" t="str">
        <f>_xlfn.XLOOKUP(Tablo2[[#This Row],[Tenure]],$W$23:$W$26,$X$23:$X$26,"",-1)</f>
        <v>13-24 Months</v>
      </c>
      <c r="V1813" s="1" t="str">
        <f>_xlfn.XLOOKUP(Tablo2[[#This Row],[CashbackAmount]],$W$31:$W$33,$X$31:$X$33,"",-1)</f>
        <v>High</v>
      </c>
    </row>
    <row r="1814" spans="1:22" x14ac:dyDescent="0.3">
      <c r="A1814" s="5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6">
        <v>188.34</v>
      </c>
      <c r="U1814" s="6" t="str">
        <f>_xlfn.XLOOKUP(Tablo2[[#This Row],[Tenure]],$W$23:$W$26,$X$23:$X$26,"",-1)</f>
        <v>7-12 Months</v>
      </c>
      <c r="V1814" s="1" t="str">
        <f>_xlfn.XLOOKUP(Tablo2[[#This Row],[CashbackAmount]],$W$31:$W$33,$X$31:$X$33,"",-1)</f>
        <v>Medium</v>
      </c>
    </row>
    <row r="1815" spans="1:22" x14ac:dyDescent="0.3">
      <c r="A1815" s="5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60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6">
        <v>155.77000000000001</v>
      </c>
      <c r="U1815" s="6" t="str">
        <f>_xlfn.XLOOKUP(Tablo2[[#This Row],[Tenure]],$W$23:$W$26,$X$23:$X$26,"",-1)</f>
        <v>24+ Months</v>
      </c>
      <c r="V1815" s="1" t="str">
        <f>_xlfn.XLOOKUP(Tablo2[[#This Row],[CashbackAmount]],$W$31:$W$33,$X$31:$X$33,"",-1)</f>
        <v>Medium</v>
      </c>
    </row>
    <row r="1816" spans="1:22" x14ac:dyDescent="0.3">
      <c r="A1816" s="5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6">
        <v>147.07</v>
      </c>
      <c r="U1816" s="6" t="str">
        <f>_xlfn.XLOOKUP(Tablo2[[#This Row],[Tenure]],$W$23:$W$26,$X$23:$X$26,"",-1)</f>
        <v>0-6 Months</v>
      </c>
      <c r="V1816" s="1" t="str">
        <f>_xlfn.XLOOKUP(Tablo2[[#This Row],[CashbackAmount]],$W$31:$W$33,$X$31:$X$33,"",-1)</f>
        <v>Low</v>
      </c>
    </row>
    <row r="1817" spans="1:22" x14ac:dyDescent="0.3">
      <c r="A1817" s="5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>
        <v>14</v>
      </c>
      <c r="G1817" s="1" t="s">
        <v>61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6">
        <v>124</v>
      </c>
      <c r="U1817" s="6" t="str">
        <f>_xlfn.XLOOKUP(Tablo2[[#This Row],[Tenure]],$W$23:$W$26,$X$23:$X$26,"",-1)</f>
        <v>0-6 Months</v>
      </c>
      <c r="V1817" s="1" t="str">
        <f>_xlfn.XLOOKUP(Tablo2[[#This Row],[CashbackAmount]],$W$31:$W$33,$X$31:$X$33,"",-1)</f>
        <v>Low</v>
      </c>
    </row>
    <row r="1818" spans="1:22" x14ac:dyDescent="0.3">
      <c r="A1818" s="5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6">
        <v>198.24</v>
      </c>
      <c r="U1818" s="6" t="str">
        <f>_xlfn.XLOOKUP(Tablo2[[#This Row],[Tenure]],$W$23:$W$26,$X$23:$X$26,"",-1)</f>
        <v>7-12 Months</v>
      </c>
      <c r="V1818" s="1" t="str">
        <f>_xlfn.XLOOKUP(Tablo2[[#This Row],[CashbackAmount]],$W$31:$W$33,$X$31:$X$33,"",-1)</f>
        <v>Medium</v>
      </c>
    </row>
    <row r="1819" spans="1:22" x14ac:dyDescent="0.3">
      <c r="A1819" s="5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6">
        <v>164.47</v>
      </c>
      <c r="U1819" s="6" t="str">
        <f>_xlfn.XLOOKUP(Tablo2[[#This Row],[Tenure]],$W$23:$W$26,$X$23:$X$26,"",-1)</f>
        <v>7-12 Months</v>
      </c>
      <c r="V1819" s="1" t="str">
        <f>_xlfn.XLOOKUP(Tablo2[[#This Row],[CashbackAmount]],$W$31:$W$33,$X$31:$X$33,"",-1)</f>
        <v>Medium</v>
      </c>
    </row>
    <row r="1820" spans="1:22" x14ac:dyDescent="0.3">
      <c r="A1820" s="5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>
        <v>15</v>
      </c>
      <c r="Q1820" s="1">
        <v>1</v>
      </c>
      <c r="R1820" s="1">
        <v>1</v>
      </c>
      <c r="S1820" s="1">
        <v>9</v>
      </c>
      <c r="T1820" s="6">
        <v>295.02</v>
      </c>
      <c r="U1820" s="6" t="str">
        <f>_xlfn.XLOOKUP(Tablo2[[#This Row],[Tenure]],$W$23:$W$26,$X$23:$X$26,"",-1)</f>
        <v>13-24 Months</v>
      </c>
      <c r="V1820" s="1" t="str">
        <f>_xlfn.XLOOKUP(Tablo2[[#This Row],[CashbackAmount]],$W$31:$W$33,$X$31:$X$33,"",-1)</f>
        <v>High</v>
      </c>
    </row>
    <row r="1821" spans="1:22" x14ac:dyDescent="0.3">
      <c r="A1821" s="5">
        <v>51820</v>
      </c>
      <c r="B1821" s="1">
        <v>0</v>
      </c>
      <c r="C1821" s="1">
        <v>0</v>
      </c>
      <c r="D1821" s="1" t="s">
        <v>62</v>
      </c>
      <c r="E1821" s="1">
        <v>1</v>
      </c>
      <c r="F1821" s="1">
        <v>29</v>
      </c>
      <c r="G1821" s="1" t="s">
        <v>61</v>
      </c>
      <c r="H1821" s="1" t="s">
        <v>4</v>
      </c>
      <c r="I1821" s="1">
        <v>3</v>
      </c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6">
        <v>127.25</v>
      </c>
      <c r="U1821" s="6" t="str">
        <f>_xlfn.XLOOKUP(Tablo2[[#This Row],[Tenure]],$W$23:$W$26,$X$23:$X$26,"",-1)</f>
        <v>0-6 Months</v>
      </c>
      <c r="V1821" s="1" t="str">
        <f>_xlfn.XLOOKUP(Tablo2[[#This Row],[CashbackAmount]],$W$31:$W$33,$X$31:$X$33,"",-1)</f>
        <v>Low</v>
      </c>
    </row>
    <row r="1822" spans="1:22" x14ac:dyDescent="0.3">
      <c r="A1822" s="5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6">
        <v>162.72</v>
      </c>
      <c r="U1822" s="6" t="str">
        <f>_xlfn.XLOOKUP(Tablo2[[#This Row],[Tenure]],$W$23:$W$26,$X$23:$X$26,"",-1)</f>
        <v>0-6 Months</v>
      </c>
      <c r="V1822" s="1" t="str">
        <f>_xlfn.XLOOKUP(Tablo2[[#This Row],[CashbackAmount]],$W$31:$W$33,$X$31:$X$33,"",-1)</f>
        <v>Medium</v>
      </c>
    </row>
    <row r="1823" spans="1:22" x14ac:dyDescent="0.3">
      <c r="A1823" s="5">
        <v>51822</v>
      </c>
      <c r="B1823" s="1">
        <v>0</v>
      </c>
      <c r="C1823" s="1">
        <v>9</v>
      </c>
      <c r="D1823" s="1" t="s">
        <v>62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6">
        <v>121.27000000000001</v>
      </c>
      <c r="U1823" s="6" t="str">
        <f>_xlfn.XLOOKUP(Tablo2[[#This Row],[Tenure]],$W$23:$W$26,$X$23:$X$26,"",-1)</f>
        <v>7-12 Months</v>
      </c>
      <c r="V1823" s="1" t="str">
        <f>_xlfn.XLOOKUP(Tablo2[[#This Row],[CashbackAmount]],$W$31:$W$33,$X$31:$X$33,"",-1)</f>
        <v>Low</v>
      </c>
    </row>
    <row r="1824" spans="1:22" x14ac:dyDescent="0.3">
      <c r="A1824" s="5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>
        <v>1</v>
      </c>
      <c r="R1824" s="1">
        <v>10</v>
      </c>
      <c r="S1824" s="1">
        <v>7</v>
      </c>
      <c r="T1824" s="6">
        <v>282</v>
      </c>
      <c r="U1824" s="6" t="str">
        <f>_xlfn.XLOOKUP(Tablo2[[#This Row],[Tenure]],$W$23:$W$26,$X$23:$X$26,"",-1)</f>
        <v>13-24 Months</v>
      </c>
      <c r="V1824" s="1" t="str">
        <f>_xlfn.XLOOKUP(Tablo2[[#This Row],[CashbackAmount]],$W$31:$W$33,$X$31:$X$33,"",-1)</f>
        <v>High</v>
      </c>
    </row>
    <row r="1825" spans="1:22" x14ac:dyDescent="0.3">
      <c r="A1825" s="5">
        <v>51824</v>
      </c>
      <c r="B1825" s="1">
        <v>0</v>
      </c>
      <c r="C1825" s="1">
        <v>9</v>
      </c>
      <c r="D1825" s="1" t="s">
        <v>62</v>
      </c>
      <c r="E1825" s="1">
        <v>3</v>
      </c>
      <c r="F1825" s="1">
        <v>19</v>
      </c>
      <c r="G1825" s="1" t="s">
        <v>61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6">
        <v>120.96000000000001</v>
      </c>
      <c r="U1825" s="6" t="str">
        <f>_xlfn.XLOOKUP(Tablo2[[#This Row],[Tenure]],$W$23:$W$26,$X$23:$X$26,"",-1)</f>
        <v>7-12 Months</v>
      </c>
      <c r="V1825" s="1" t="str">
        <f>_xlfn.XLOOKUP(Tablo2[[#This Row],[CashbackAmount]],$W$31:$W$33,$X$31:$X$33,"",-1)</f>
        <v>Low</v>
      </c>
    </row>
    <row r="1826" spans="1:22" x14ac:dyDescent="0.3">
      <c r="A1826" s="5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>
        <v>3</v>
      </c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6">
        <v>128.86000000000001</v>
      </c>
      <c r="U1826" s="6" t="str">
        <f>_xlfn.XLOOKUP(Tablo2[[#This Row],[Tenure]],$W$23:$W$26,$X$23:$X$26,"",-1)</f>
        <v>0-6 Months</v>
      </c>
      <c r="V1826" s="1" t="str">
        <f>_xlfn.XLOOKUP(Tablo2[[#This Row],[CashbackAmount]],$W$31:$W$33,$X$31:$X$33,"",-1)</f>
        <v>Low</v>
      </c>
    </row>
    <row r="1827" spans="1:22" x14ac:dyDescent="0.3">
      <c r="A1827" s="5">
        <v>51826</v>
      </c>
      <c r="B1827" s="1">
        <v>1</v>
      </c>
      <c r="C1827" s="1">
        <v>9</v>
      </c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6">
        <v>120.33000000000001</v>
      </c>
      <c r="U1827" s="6" t="str">
        <f>_xlfn.XLOOKUP(Tablo2[[#This Row],[Tenure]],$W$23:$W$26,$X$23:$X$26,"",-1)</f>
        <v>7-12 Months</v>
      </c>
      <c r="V1827" s="1" t="str">
        <f>_xlfn.XLOOKUP(Tablo2[[#This Row],[CashbackAmount]],$W$31:$W$33,$X$31:$X$33,"",-1)</f>
        <v>Low</v>
      </c>
    </row>
    <row r="1828" spans="1:22" x14ac:dyDescent="0.3">
      <c r="A1828" s="5">
        <v>51827</v>
      </c>
      <c r="B1828" s="1">
        <v>0</v>
      </c>
      <c r="C1828" s="1">
        <v>7</v>
      </c>
      <c r="D1828" s="1" t="s">
        <v>62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6">
        <v>136.22</v>
      </c>
      <c r="U1828" s="6" t="str">
        <f>_xlfn.XLOOKUP(Tablo2[[#This Row],[Tenure]],$W$23:$W$26,$X$23:$X$26,"",-1)</f>
        <v>7-12 Months</v>
      </c>
      <c r="V1828" s="1" t="str">
        <f>_xlfn.XLOOKUP(Tablo2[[#This Row],[CashbackAmount]],$W$31:$W$33,$X$31:$X$33,"",-1)</f>
        <v>Low</v>
      </c>
    </row>
    <row r="1829" spans="1:22" x14ac:dyDescent="0.3">
      <c r="A1829" s="5">
        <v>51828</v>
      </c>
      <c r="B1829" s="1">
        <v>1</v>
      </c>
      <c r="C1829" s="1">
        <v>0</v>
      </c>
      <c r="D1829" s="1" t="s">
        <v>62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6">
        <v>142.33000000000001</v>
      </c>
      <c r="U1829" s="6" t="str">
        <f>_xlfn.XLOOKUP(Tablo2[[#This Row],[Tenure]],$W$23:$W$26,$X$23:$X$26,"",-1)</f>
        <v>0-6 Months</v>
      </c>
      <c r="V1829" s="1" t="str">
        <f>_xlfn.XLOOKUP(Tablo2[[#This Row],[CashbackAmount]],$W$31:$W$33,$X$31:$X$33,"",-1)</f>
        <v>Low</v>
      </c>
    </row>
    <row r="1830" spans="1:22" x14ac:dyDescent="0.3">
      <c r="A1830" s="5">
        <v>51829</v>
      </c>
      <c r="B1830" s="1">
        <v>0</v>
      </c>
      <c r="C1830" s="1">
        <v>8</v>
      </c>
      <c r="D1830" s="1" t="s">
        <v>62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6">
        <v>136.81</v>
      </c>
      <c r="U1830" s="6" t="str">
        <f>_xlfn.XLOOKUP(Tablo2[[#This Row],[Tenure]],$W$23:$W$26,$X$23:$X$26,"",-1)</f>
        <v>7-12 Months</v>
      </c>
      <c r="V1830" s="1" t="str">
        <f>_xlfn.XLOOKUP(Tablo2[[#This Row],[CashbackAmount]],$W$31:$W$33,$X$31:$X$33,"",-1)</f>
        <v>Low</v>
      </c>
    </row>
    <row r="1831" spans="1:22" x14ac:dyDescent="0.3">
      <c r="A1831" s="5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6">
        <v>154.6</v>
      </c>
      <c r="U1831" s="6" t="str">
        <f>_xlfn.XLOOKUP(Tablo2[[#This Row],[Tenure]],$W$23:$W$26,$X$23:$X$26,"",-1)</f>
        <v>0-6 Months</v>
      </c>
      <c r="V1831" s="1" t="str">
        <f>_xlfn.XLOOKUP(Tablo2[[#This Row],[CashbackAmount]],$W$31:$W$33,$X$31:$X$33,"",-1)</f>
        <v>Medium</v>
      </c>
    </row>
    <row r="1832" spans="1:22" x14ac:dyDescent="0.3">
      <c r="A1832" s="5">
        <v>51831</v>
      </c>
      <c r="B1832" s="1">
        <v>0</v>
      </c>
      <c r="C1832" s="1">
        <v>9</v>
      </c>
      <c r="D1832" s="1" t="s">
        <v>62</v>
      </c>
      <c r="E1832" s="1">
        <v>1</v>
      </c>
      <c r="F1832" s="1">
        <v>12</v>
      </c>
      <c r="G1832" s="1" t="s">
        <v>61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6">
        <v>121.87</v>
      </c>
      <c r="U1832" s="6" t="str">
        <f>_xlfn.XLOOKUP(Tablo2[[#This Row],[Tenure]],$W$23:$W$26,$X$23:$X$26,"",-1)</f>
        <v>7-12 Months</v>
      </c>
      <c r="V1832" s="1" t="str">
        <f>_xlfn.XLOOKUP(Tablo2[[#This Row],[CashbackAmount]],$W$31:$W$33,$X$31:$X$33,"",-1)</f>
        <v>Low</v>
      </c>
    </row>
    <row r="1833" spans="1:22" x14ac:dyDescent="0.3">
      <c r="A1833" s="5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6">
        <v>196.02</v>
      </c>
      <c r="U1833" s="6" t="str">
        <f>_xlfn.XLOOKUP(Tablo2[[#This Row],[Tenure]],$W$23:$W$26,$X$23:$X$26,"",-1)</f>
        <v>7-12 Months</v>
      </c>
      <c r="V1833" s="1" t="str">
        <f>_xlfn.XLOOKUP(Tablo2[[#This Row],[CashbackAmount]],$W$31:$W$33,$X$31:$X$33,"",-1)</f>
        <v>Medium</v>
      </c>
    </row>
    <row r="1834" spans="1:22" x14ac:dyDescent="0.3">
      <c r="A1834" s="5">
        <v>51833</v>
      </c>
      <c r="B1834" s="1">
        <v>0</v>
      </c>
      <c r="C1834" s="1">
        <v>0</v>
      </c>
      <c r="D1834" s="1" t="s">
        <v>62</v>
      </c>
      <c r="E1834" s="1">
        <v>1</v>
      </c>
      <c r="F1834" s="1">
        <v>6</v>
      </c>
      <c r="G1834" s="1" t="s">
        <v>30</v>
      </c>
      <c r="H1834" s="1" t="s">
        <v>2</v>
      </c>
      <c r="I1834" s="1">
        <v>3</v>
      </c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6">
        <v>128.36000000000001</v>
      </c>
      <c r="U1834" s="6" t="str">
        <f>_xlfn.XLOOKUP(Tablo2[[#This Row],[Tenure]],$W$23:$W$26,$X$23:$X$26,"",-1)</f>
        <v>0-6 Months</v>
      </c>
      <c r="V1834" s="1" t="str">
        <f>_xlfn.XLOOKUP(Tablo2[[#This Row],[CashbackAmount]],$W$31:$W$33,$X$31:$X$33,"",-1)</f>
        <v>Low</v>
      </c>
    </row>
    <row r="1835" spans="1:22" x14ac:dyDescent="0.3">
      <c r="A1835" s="5">
        <v>51834</v>
      </c>
      <c r="B1835" s="1">
        <v>0</v>
      </c>
      <c r="C1835" s="1">
        <v>15</v>
      </c>
      <c r="D1835" s="1" t="s">
        <v>62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6">
        <v>140.88999999999999</v>
      </c>
      <c r="U1835" s="6" t="str">
        <f>_xlfn.XLOOKUP(Tablo2[[#This Row],[Tenure]],$W$23:$W$26,$X$23:$X$26,"",-1)</f>
        <v>13-24 Months</v>
      </c>
      <c r="V1835" s="1" t="str">
        <f>_xlfn.XLOOKUP(Tablo2[[#This Row],[CashbackAmount]],$W$31:$W$33,$X$31:$X$33,"",-1)</f>
        <v>Low</v>
      </c>
    </row>
    <row r="1836" spans="1:22" x14ac:dyDescent="0.3">
      <c r="A1836" s="5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>
        <v>1</v>
      </c>
      <c r="R1836" s="1">
        <v>1</v>
      </c>
      <c r="S1836" s="1">
        <v>0</v>
      </c>
      <c r="T1836" s="6">
        <v>266.27</v>
      </c>
      <c r="U1836" s="6" t="str">
        <f>_xlfn.XLOOKUP(Tablo2[[#This Row],[Tenure]],$W$23:$W$26,$X$23:$X$26,"",-1)</f>
        <v>13-24 Months</v>
      </c>
      <c r="V1836" s="1" t="str">
        <f>_xlfn.XLOOKUP(Tablo2[[#This Row],[CashbackAmount]],$W$31:$W$33,$X$31:$X$33,"",-1)</f>
        <v>High</v>
      </c>
    </row>
    <row r="1837" spans="1:22" x14ac:dyDescent="0.3">
      <c r="A1837" s="5">
        <v>51836</v>
      </c>
      <c r="B1837" s="1">
        <v>0</v>
      </c>
      <c r="C1837" s="1">
        <v>11</v>
      </c>
      <c r="D1837" s="1" t="s">
        <v>62</v>
      </c>
      <c r="E1837" s="1">
        <v>1</v>
      </c>
      <c r="F1837" s="1">
        <v>14</v>
      </c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6">
        <v>126.19</v>
      </c>
      <c r="U1837" s="6" t="str">
        <f>_xlfn.XLOOKUP(Tablo2[[#This Row],[Tenure]],$W$23:$W$26,$X$23:$X$26,"",-1)</f>
        <v>7-12 Months</v>
      </c>
      <c r="V1837" s="1" t="str">
        <f>_xlfn.XLOOKUP(Tablo2[[#This Row],[CashbackAmount]],$W$31:$W$33,$X$31:$X$33,"",-1)</f>
        <v>Low</v>
      </c>
    </row>
    <row r="1838" spans="1:22" x14ac:dyDescent="0.3">
      <c r="A1838" s="5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6">
        <v>156.79</v>
      </c>
      <c r="U1838" s="6" t="str">
        <f>_xlfn.XLOOKUP(Tablo2[[#This Row],[Tenure]],$W$23:$W$26,$X$23:$X$26,"",-1)</f>
        <v>13-24 Months</v>
      </c>
      <c r="V1838" s="1" t="str">
        <f>_xlfn.XLOOKUP(Tablo2[[#This Row],[CashbackAmount]],$W$31:$W$33,$X$31:$X$33,"",-1)</f>
        <v>Medium</v>
      </c>
    </row>
    <row r="1839" spans="1:22" x14ac:dyDescent="0.3">
      <c r="A1839" s="5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>
        <v>2</v>
      </c>
      <c r="S1839" s="1">
        <v>2</v>
      </c>
      <c r="T1839" s="6">
        <v>254.01999999999998</v>
      </c>
      <c r="U1839" s="6" t="str">
        <f>_xlfn.XLOOKUP(Tablo2[[#This Row],[Tenure]],$W$23:$W$26,$X$23:$X$26,"",-1)</f>
        <v>13-24 Months</v>
      </c>
      <c r="V1839" s="1" t="str">
        <f>_xlfn.XLOOKUP(Tablo2[[#This Row],[CashbackAmount]],$W$31:$W$33,$X$31:$X$33,"",-1)</f>
        <v>High</v>
      </c>
    </row>
    <row r="1840" spans="1:22" x14ac:dyDescent="0.3">
      <c r="A1840" s="5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6">
        <v>159.85</v>
      </c>
      <c r="U1840" s="6" t="str">
        <f>_xlfn.XLOOKUP(Tablo2[[#This Row],[Tenure]],$W$23:$W$26,$X$23:$X$26,"",-1)</f>
        <v>13-24 Months</v>
      </c>
      <c r="V1840" s="1" t="str">
        <f>_xlfn.XLOOKUP(Tablo2[[#This Row],[CashbackAmount]],$W$31:$W$33,$X$31:$X$33,"",-1)</f>
        <v>Medium</v>
      </c>
    </row>
    <row r="1841" spans="1:22" x14ac:dyDescent="0.3">
      <c r="A1841" s="5">
        <v>51840</v>
      </c>
      <c r="B1841" s="1">
        <v>0</v>
      </c>
      <c r="C1841" s="1">
        <v>7</v>
      </c>
      <c r="D1841" s="1" t="s">
        <v>62</v>
      </c>
      <c r="E1841" s="1">
        <v>3</v>
      </c>
      <c r="F1841" s="1">
        <v>14</v>
      </c>
      <c r="G1841" s="1" t="s">
        <v>60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6">
        <v>125.78999999999999</v>
      </c>
      <c r="U1841" s="6" t="str">
        <f>_xlfn.XLOOKUP(Tablo2[[#This Row],[Tenure]],$W$23:$W$26,$X$23:$X$26,"",-1)</f>
        <v>7-12 Months</v>
      </c>
      <c r="V1841" s="1" t="str">
        <f>_xlfn.XLOOKUP(Tablo2[[#This Row],[CashbackAmount]],$W$31:$W$33,$X$31:$X$33,"",-1)</f>
        <v>Low</v>
      </c>
    </row>
    <row r="1842" spans="1:22" x14ac:dyDescent="0.3">
      <c r="A1842" s="5">
        <v>51841</v>
      </c>
      <c r="B1842" s="1">
        <v>1</v>
      </c>
      <c r="C1842" s="1">
        <v>0</v>
      </c>
      <c r="D1842" s="1" t="s">
        <v>62</v>
      </c>
      <c r="E1842" s="1">
        <v>3</v>
      </c>
      <c r="F1842" s="1">
        <v>8</v>
      </c>
      <c r="G1842" s="1" t="s">
        <v>29</v>
      </c>
      <c r="H1842" s="1" t="s">
        <v>4</v>
      </c>
      <c r="I1842" s="1">
        <v>3</v>
      </c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6">
        <v>130.41</v>
      </c>
      <c r="U1842" s="6" t="str">
        <f>_xlfn.XLOOKUP(Tablo2[[#This Row],[Tenure]],$W$23:$W$26,$X$23:$X$26,"",-1)</f>
        <v>0-6 Months</v>
      </c>
      <c r="V1842" s="1" t="str">
        <f>_xlfn.XLOOKUP(Tablo2[[#This Row],[CashbackAmount]],$W$31:$W$33,$X$31:$X$33,"",-1)</f>
        <v>Low</v>
      </c>
    </row>
    <row r="1843" spans="1:22" x14ac:dyDescent="0.3">
      <c r="A1843" s="5">
        <v>51842</v>
      </c>
      <c r="B1843" s="1">
        <v>0</v>
      </c>
      <c r="C1843" s="1">
        <v>0</v>
      </c>
      <c r="D1843" s="1" t="s">
        <v>62</v>
      </c>
      <c r="E1843" s="1">
        <v>3</v>
      </c>
      <c r="F1843" s="1">
        <v>28</v>
      </c>
      <c r="G1843" s="1" t="s">
        <v>60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6">
        <v>134.47</v>
      </c>
      <c r="U1843" s="6" t="str">
        <f>_xlfn.XLOOKUP(Tablo2[[#This Row],[Tenure]],$W$23:$W$26,$X$23:$X$26,"",-1)</f>
        <v>0-6 Months</v>
      </c>
      <c r="V1843" s="1" t="str">
        <f>_xlfn.XLOOKUP(Tablo2[[#This Row],[CashbackAmount]],$W$31:$W$33,$X$31:$X$33,"",-1)</f>
        <v>Low</v>
      </c>
    </row>
    <row r="1844" spans="1:22" x14ac:dyDescent="0.3">
      <c r="A1844" s="5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>
        <v>15</v>
      </c>
      <c r="Q1844" s="1">
        <v>0</v>
      </c>
      <c r="R1844" s="1">
        <v>1</v>
      </c>
      <c r="S1844" s="1">
        <v>1</v>
      </c>
      <c r="T1844" s="6">
        <v>295.13</v>
      </c>
      <c r="U1844" s="6" t="str">
        <f>_xlfn.XLOOKUP(Tablo2[[#This Row],[Tenure]],$W$23:$W$26,$X$23:$X$26,"",-1)</f>
        <v>13-24 Months</v>
      </c>
      <c r="V1844" s="1" t="str">
        <f>_xlfn.XLOOKUP(Tablo2[[#This Row],[CashbackAmount]],$W$31:$W$33,$X$31:$X$33,"",-1)</f>
        <v>High</v>
      </c>
    </row>
    <row r="1845" spans="1:22" x14ac:dyDescent="0.3">
      <c r="A1845" s="5">
        <v>51844</v>
      </c>
      <c r="B1845" s="1">
        <v>0</v>
      </c>
      <c r="C1845" s="1">
        <v>0</v>
      </c>
      <c r="D1845" s="1" t="s">
        <v>62</v>
      </c>
      <c r="E1845" s="1">
        <v>1</v>
      </c>
      <c r="F1845" s="1">
        <v>12</v>
      </c>
      <c r="G1845" s="1" t="s">
        <v>61</v>
      </c>
      <c r="H1845" s="1" t="s">
        <v>4</v>
      </c>
      <c r="I1845" s="1">
        <v>3</v>
      </c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6">
        <v>127.72999999999999</v>
      </c>
      <c r="U1845" s="6" t="str">
        <f>_xlfn.XLOOKUP(Tablo2[[#This Row],[Tenure]],$W$23:$W$26,$X$23:$X$26,"",-1)</f>
        <v>0-6 Months</v>
      </c>
      <c r="V1845" s="1" t="str">
        <f>_xlfn.XLOOKUP(Tablo2[[#This Row],[CashbackAmount]],$W$31:$W$33,$X$31:$X$33,"",-1)</f>
        <v>Low</v>
      </c>
    </row>
    <row r="1846" spans="1:22" x14ac:dyDescent="0.3">
      <c r="A1846" s="5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6">
        <v>171.04</v>
      </c>
      <c r="U1846" s="6" t="str">
        <f>_xlfn.XLOOKUP(Tablo2[[#This Row],[Tenure]],$W$23:$W$26,$X$23:$X$26,"",-1)</f>
        <v>0-6 Months</v>
      </c>
      <c r="V1846" s="1" t="str">
        <f>_xlfn.XLOOKUP(Tablo2[[#This Row],[CashbackAmount]],$W$31:$W$33,$X$31:$X$33,"",-1)</f>
        <v>Medium</v>
      </c>
    </row>
    <row r="1847" spans="1:22" x14ac:dyDescent="0.3">
      <c r="A1847" s="5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6">
        <v>163.22</v>
      </c>
      <c r="U1847" s="6" t="str">
        <f>_xlfn.XLOOKUP(Tablo2[[#This Row],[Tenure]],$W$23:$W$26,$X$23:$X$26,"",-1)</f>
        <v>0-6 Months</v>
      </c>
      <c r="V1847" s="1" t="str">
        <f>_xlfn.XLOOKUP(Tablo2[[#This Row],[CashbackAmount]],$W$31:$W$33,$X$31:$X$33,"",-1)</f>
        <v>Medium</v>
      </c>
    </row>
    <row r="1848" spans="1:22" x14ac:dyDescent="0.3">
      <c r="A1848" s="5">
        <v>51847</v>
      </c>
      <c r="B1848" s="1">
        <v>0</v>
      </c>
      <c r="C1848" s="1">
        <v>9</v>
      </c>
      <c r="D1848" s="1" t="s">
        <v>11</v>
      </c>
      <c r="E1848" s="1">
        <v>1</v>
      </c>
      <c r="F1848" s="1">
        <v>9</v>
      </c>
      <c r="G1848" s="1" t="s">
        <v>61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6">
        <v>120.83000000000001</v>
      </c>
      <c r="U1848" s="6" t="str">
        <f>_xlfn.XLOOKUP(Tablo2[[#This Row],[Tenure]],$W$23:$W$26,$X$23:$X$26,"",-1)</f>
        <v>7-12 Months</v>
      </c>
      <c r="V1848" s="1" t="str">
        <f>_xlfn.XLOOKUP(Tablo2[[#This Row],[CashbackAmount]],$W$31:$W$33,$X$31:$X$33,"",-1)</f>
        <v>Low</v>
      </c>
    </row>
    <row r="1849" spans="1:22" x14ac:dyDescent="0.3">
      <c r="A1849" s="5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6">
        <v>183.81</v>
      </c>
      <c r="U1849" s="6" t="str">
        <f>_xlfn.XLOOKUP(Tablo2[[#This Row],[Tenure]],$W$23:$W$26,$X$23:$X$26,"",-1)</f>
        <v>24+ Months</v>
      </c>
      <c r="V1849" s="1" t="str">
        <f>_xlfn.XLOOKUP(Tablo2[[#This Row],[CashbackAmount]],$W$31:$W$33,$X$31:$X$33,"",-1)</f>
        <v>Medium</v>
      </c>
    </row>
    <row r="1850" spans="1:22" x14ac:dyDescent="0.3">
      <c r="A1850" s="5">
        <v>51849</v>
      </c>
      <c r="B1850" s="1">
        <v>0</v>
      </c>
      <c r="C1850" s="1">
        <v>7</v>
      </c>
      <c r="D1850" s="1" t="s">
        <v>62</v>
      </c>
      <c r="E1850" s="1">
        <v>1</v>
      </c>
      <c r="F1850" s="1">
        <v>6</v>
      </c>
      <c r="G1850" s="1" t="s">
        <v>30</v>
      </c>
      <c r="H1850" s="1" t="s">
        <v>4</v>
      </c>
      <c r="I1850" s="1">
        <v>3</v>
      </c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6">
        <v>126.91</v>
      </c>
      <c r="U1850" s="6" t="str">
        <f>_xlfn.XLOOKUP(Tablo2[[#This Row],[Tenure]],$W$23:$W$26,$X$23:$X$26,"",-1)</f>
        <v>7-12 Months</v>
      </c>
      <c r="V1850" s="1" t="str">
        <f>_xlfn.XLOOKUP(Tablo2[[#This Row],[CashbackAmount]],$W$31:$W$33,$X$31:$X$33,"",-1)</f>
        <v>Low</v>
      </c>
    </row>
    <row r="1851" spans="1:22" x14ac:dyDescent="0.3">
      <c r="A1851" s="5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6">
        <v>142.86000000000001</v>
      </c>
      <c r="U1851" s="6" t="str">
        <f>_xlfn.XLOOKUP(Tablo2[[#This Row],[Tenure]],$W$23:$W$26,$X$23:$X$26,"",-1)</f>
        <v>7-12 Months</v>
      </c>
      <c r="V1851" s="1" t="str">
        <f>_xlfn.XLOOKUP(Tablo2[[#This Row],[CashbackAmount]],$W$31:$W$33,$X$31:$X$33,"",-1)</f>
        <v>Low</v>
      </c>
    </row>
    <row r="1852" spans="1:22" x14ac:dyDescent="0.3">
      <c r="A1852" s="5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6">
        <v>56</v>
      </c>
      <c r="U1852" s="6" t="str">
        <f>_xlfn.XLOOKUP(Tablo2[[#This Row],[Tenure]],$W$23:$W$26,$X$23:$X$26,"",-1)</f>
        <v>0-6 Months</v>
      </c>
      <c r="V1852" s="1" t="str">
        <f>_xlfn.XLOOKUP(Tablo2[[#This Row],[CashbackAmount]],$W$31:$W$33,$X$31:$X$33,"",-1)</f>
        <v>Low</v>
      </c>
    </row>
    <row r="1853" spans="1:22" x14ac:dyDescent="0.3">
      <c r="A1853" s="5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6">
        <v>194.34</v>
      </c>
      <c r="U1853" s="6" t="str">
        <f>_xlfn.XLOOKUP(Tablo2[[#This Row],[Tenure]],$W$23:$W$26,$X$23:$X$26,"",-1)</f>
        <v>7-12 Months</v>
      </c>
      <c r="V1853" s="1" t="str">
        <f>_xlfn.XLOOKUP(Tablo2[[#This Row],[CashbackAmount]],$W$31:$W$33,$X$31:$X$33,"",-1)</f>
        <v>Medium</v>
      </c>
    </row>
    <row r="1854" spans="1:22" x14ac:dyDescent="0.3">
      <c r="A1854" s="5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6">
        <v>155.61000000000001</v>
      </c>
      <c r="U1854" s="6" t="str">
        <f>_xlfn.XLOOKUP(Tablo2[[#This Row],[Tenure]],$W$23:$W$26,$X$23:$X$26,"",-1)</f>
        <v>0-6 Months</v>
      </c>
      <c r="V1854" s="1" t="str">
        <f>_xlfn.XLOOKUP(Tablo2[[#This Row],[CashbackAmount]],$W$31:$W$33,$X$31:$X$33,"",-1)</f>
        <v>Medium</v>
      </c>
    </row>
    <row r="1855" spans="1:22" x14ac:dyDescent="0.3">
      <c r="A1855" s="5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6">
        <v>166.46</v>
      </c>
      <c r="U1855" s="6" t="str">
        <f>_xlfn.XLOOKUP(Tablo2[[#This Row],[Tenure]],$W$23:$W$26,$X$23:$X$26,"",-1)</f>
        <v>7-12 Months</v>
      </c>
      <c r="V1855" s="1" t="str">
        <f>_xlfn.XLOOKUP(Tablo2[[#This Row],[CashbackAmount]],$W$31:$W$33,$X$31:$X$33,"",-1)</f>
        <v>Medium</v>
      </c>
    </row>
    <row r="1856" spans="1:22" x14ac:dyDescent="0.3">
      <c r="A1856" s="5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6">
        <v>177.25</v>
      </c>
      <c r="U1856" s="6" t="str">
        <f>_xlfn.XLOOKUP(Tablo2[[#This Row],[Tenure]],$W$23:$W$26,$X$23:$X$26,"",-1)</f>
        <v>0-6 Months</v>
      </c>
      <c r="V1856" s="1" t="str">
        <f>_xlfn.XLOOKUP(Tablo2[[#This Row],[CashbackAmount]],$W$31:$W$33,$X$31:$X$33,"",-1)</f>
        <v>Medium</v>
      </c>
    </row>
    <row r="1857" spans="1:22" x14ac:dyDescent="0.3">
      <c r="A1857" s="5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6">
        <v>207.25</v>
      </c>
      <c r="U1857" s="6" t="str">
        <f>_xlfn.XLOOKUP(Tablo2[[#This Row],[Tenure]],$W$23:$W$26,$X$23:$X$26,"",-1)</f>
        <v>24+ Months</v>
      </c>
      <c r="V1857" s="1" t="str">
        <f>_xlfn.XLOOKUP(Tablo2[[#This Row],[CashbackAmount]],$W$31:$W$33,$X$31:$X$33,"",-1)</f>
        <v>Medium</v>
      </c>
    </row>
    <row r="1858" spans="1:22" x14ac:dyDescent="0.3">
      <c r="A1858" s="5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6">
        <v>188.47</v>
      </c>
      <c r="U1858" s="6" t="str">
        <f>_xlfn.XLOOKUP(Tablo2[[#This Row],[Tenure]],$W$23:$W$26,$X$23:$X$26,"",-1)</f>
        <v>7-12 Months</v>
      </c>
      <c r="V1858" s="1" t="str">
        <f>_xlfn.XLOOKUP(Tablo2[[#This Row],[CashbackAmount]],$W$31:$W$33,$X$31:$X$33,"",-1)</f>
        <v>Medium</v>
      </c>
    </row>
    <row r="1859" spans="1:22" x14ac:dyDescent="0.3">
      <c r="A1859" s="5">
        <v>51858</v>
      </c>
      <c r="B1859" s="1">
        <v>0</v>
      </c>
      <c r="C1859" s="1">
        <v>9</v>
      </c>
      <c r="D1859" s="1" t="s">
        <v>62</v>
      </c>
      <c r="E1859" s="1">
        <v>1</v>
      </c>
      <c r="F1859" s="1">
        <v>9</v>
      </c>
      <c r="G1859" s="1" t="s">
        <v>61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6">
        <v>120.44999999999999</v>
      </c>
      <c r="U1859" s="6" t="str">
        <f>_xlfn.XLOOKUP(Tablo2[[#This Row],[Tenure]],$W$23:$W$26,$X$23:$X$26,"",-1)</f>
        <v>7-12 Months</v>
      </c>
      <c r="V1859" s="1" t="str">
        <f>_xlfn.XLOOKUP(Tablo2[[#This Row],[CashbackAmount]],$W$31:$W$33,$X$31:$X$33,"",-1)</f>
        <v>Low</v>
      </c>
    </row>
    <row r="1860" spans="1:22" x14ac:dyDescent="0.3">
      <c r="A1860" s="5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6">
        <v>110.09</v>
      </c>
      <c r="U1860" s="6" t="str">
        <f>_xlfn.XLOOKUP(Tablo2[[#This Row],[Tenure]],$W$23:$W$26,$X$23:$X$26,"",-1)</f>
        <v>0-6 Months</v>
      </c>
      <c r="V1860" s="1" t="str">
        <f>_xlfn.XLOOKUP(Tablo2[[#This Row],[CashbackAmount]],$W$31:$W$33,$X$31:$X$33,"",-1)</f>
        <v>Low</v>
      </c>
    </row>
    <row r="1861" spans="1:22" x14ac:dyDescent="0.3">
      <c r="A1861" s="5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6">
        <v>133.47999999999999</v>
      </c>
      <c r="U1861" s="6" t="str">
        <f>_xlfn.XLOOKUP(Tablo2[[#This Row],[Tenure]],$W$23:$W$26,$X$23:$X$26,"",-1)</f>
        <v>0-6 Months</v>
      </c>
      <c r="V1861" s="1" t="str">
        <f>_xlfn.XLOOKUP(Tablo2[[#This Row],[CashbackAmount]],$W$31:$W$33,$X$31:$X$33,"",-1)</f>
        <v>Low</v>
      </c>
    </row>
    <row r="1862" spans="1:22" x14ac:dyDescent="0.3">
      <c r="A1862" s="5">
        <v>51861</v>
      </c>
      <c r="B1862" s="1">
        <v>0</v>
      </c>
      <c r="C1862" s="1">
        <v>9</v>
      </c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6">
        <v>112.81</v>
      </c>
      <c r="U1862" s="6" t="str">
        <f>_xlfn.XLOOKUP(Tablo2[[#This Row],[Tenure]],$W$23:$W$26,$X$23:$X$26,"",-1)</f>
        <v>7-12 Months</v>
      </c>
      <c r="V1862" s="1" t="str">
        <f>_xlfn.XLOOKUP(Tablo2[[#This Row],[CashbackAmount]],$W$31:$W$33,$X$31:$X$33,"",-1)</f>
        <v>Low</v>
      </c>
    </row>
    <row r="1863" spans="1:22" x14ac:dyDescent="0.3">
      <c r="A1863" s="5">
        <v>51862</v>
      </c>
      <c r="B1863" s="1">
        <v>0</v>
      </c>
      <c r="C1863" s="1">
        <v>0</v>
      </c>
      <c r="D1863" s="1" t="s">
        <v>62</v>
      </c>
      <c r="E1863" s="1">
        <v>1</v>
      </c>
      <c r="F1863" s="1">
        <v>10</v>
      </c>
      <c r="G1863" s="1" t="s">
        <v>61</v>
      </c>
      <c r="H1863" s="1" t="s">
        <v>4</v>
      </c>
      <c r="I1863" s="1">
        <v>3</v>
      </c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6">
        <v>128.19</v>
      </c>
      <c r="U1863" s="6" t="str">
        <f>_xlfn.XLOOKUP(Tablo2[[#This Row],[Tenure]],$W$23:$W$26,$X$23:$X$26,"",-1)</f>
        <v>0-6 Months</v>
      </c>
      <c r="V1863" s="1" t="str">
        <f>_xlfn.XLOOKUP(Tablo2[[#This Row],[CashbackAmount]],$W$31:$W$33,$X$31:$X$33,"",-1)</f>
        <v>Low</v>
      </c>
    </row>
    <row r="1864" spans="1:22" x14ac:dyDescent="0.3">
      <c r="A1864" s="5">
        <v>51863</v>
      </c>
      <c r="B1864" s="1">
        <v>0</v>
      </c>
      <c r="C1864" s="1">
        <v>0</v>
      </c>
      <c r="D1864" s="1" t="s">
        <v>62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6">
        <v>148.51</v>
      </c>
      <c r="U1864" s="6" t="str">
        <f>_xlfn.XLOOKUP(Tablo2[[#This Row],[Tenure]],$W$23:$W$26,$X$23:$X$26,"",-1)</f>
        <v>0-6 Months</v>
      </c>
      <c r="V1864" s="1" t="str">
        <f>_xlfn.XLOOKUP(Tablo2[[#This Row],[CashbackAmount]],$W$31:$W$33,$X$31:$X$33,"",-1)</f>
        <v>Low</v>
      </c>
    </row>
    <row r="1865" spans="1:22" x14ac:dyDescent="0.3">
      <c r="A1865" s="5">
        <v>51864</v>
      </c>
      <c r="B1865" s="1">
        <v>0</v>
      </c>
      <c r="C1865" s="1">
        <v>11</v>
      </c>
      <c r="D1865" s="1" t="s">
        <v>62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6">
        <v>140.28</v>
      </c>
      <c r="U1865" s="6" t="str">
        <f>_xlfn.XLOOKUP(Tablo2[[#This Row],[Tenure]],$W$23:$W$26,$X$23:$X$26,"",-1)</f>
        <v>7-12 Months</v>
      </c>
      <c r="V1865" s="1" t="str">
        <f>_xlfn.XLOOKUP(Tablo2[[#This Row],[CashbackAmount]],$W$31:$W$33,$X$31:$X$33,"",-1)</f>
        <v>Low</v>
      </c>
    </row>
    <row r="1866" spans="1:22" x14ac:dyDescent="0.3">
      <c r="A1866" s="5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>
        <v>3</v>
      </c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6">
        <v>127.19999999999999</v>
      </c>
      <c r="U1866" s="6" t="str">
        <f>_xlfn.XLOOKUP(Tablo2[[#This Row],[Tenure]],$W$23:$W$26,$X$23:$X$26,"",-1)</f>
        <v>0-6 Months</v>
      </c>
      <c r="V1866" s="1" t="str">
        <f>_xlfn.XLOOKUP(Tablo2[[#This Row],[CashbackAmount]],$W$31:$W$33,$X$31:$X$33,"",-1)</f>
        <v>Low</v>
      </c>
    </row>
    <row r="1867" spans="1:22" x14ac:dyDescent="0.3">
      <c r="A1867" s="5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6">
        <v>181.2</v>
      </c>
      <c r="U1867" s="6" t="str">
        <f>_xlfn.XLOOKUP(Tablo2[[#This Row],[Tenure]],$W$23:$W$26,$X$23:$X$26,"",-1)</f>
        <v>13-24 Months</v>
      </c>
      <c r="V1867" s="1" t="str">
        <f>_xlfn.XLOOKUP(Tablo2[[#This Row],[CashbackAmount]],$W$31:$W$33,$X$31:$X$33,"",-1)</f>
        <v>Medium</v>
      </c>
    </row>
    <row r="1868" spans="1:22" x14ac:dyDescent="0.3">
      <c r="A1868" s="5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6">
        <v>146.47</v>
      </c>
      <c r="U1868" s="6" t="str">
        <f>_xlfn.XLOOKUP(Tablo2[[#This Row],[Tenure]],$W$23:$W$26,$X$23:$X$26,"",-1)</f>
        <v>0-6 Months</v>
      </c>
      <c r="V1868" s="1" t="str">
        <f>_xlfn.XLOOKUP(Tablo2[[#This Row],[CashbackAmount]],$W$31:$W$33,$X$31:$X$33,"",-1)</f>
        <v>Low</v>
      </c>
    </row>
    <row r="1869" spans="1:22" x14ac:dyDescent="0.3">
      <c r="A1869" s="5">
        <v>51868</v>
      </c>
      <c r="B1869" s="1">
        <v>0</v>
      </c>
      <c r="C1869" s="1">
        <v>10</v>
      </c>
      <c r="D1869" s="1" t="s">
        <v>62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6">
        <v>146.80000000000001</v>
      </c>
      <c r="U1869" s="6" t="str">
        <f>_xlfn.XLOOKUP(Tablo2[[#This Row],[Tenure]],$W$23:$W$26,$X$23:$X$26,"",-1)</f>
        <v>7-12 Months</v>
      </c>
      <c r="V1869" s="1" t="str">
        <f>_xlfn.XLOOKUP(Tablo2[[#This Row],[CashbackAmount]],$W$31:$W$33,$X$31:$X$33,"",-1)</f>
        <v>Low</v>
      </c>
    </row>
    <row r="1870" spans="1:22" x14ac:dyDescent="0.3">
      <c r="A1870" s="5">
        <v>51869</v>
      </c>
      <c r="B1870" s="1">
        <v>0</v>
      </c>
      <c r="C1870" s="1">
        <v>23</v>
      </c>
      <c r="D1870" s="1" t="s">
        <v>62</v>
      </c>
      <c r="E1870" s="1">
        <v>1</v>
      </c>
      <c r="F1870" s="1">
        <v>34</v>
      </c>
      <c r="G1870" s="1" t="s">
        <v>61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6">
        <v>132.21</v>
      </c>
      <c r="U1870" s="6" t="str">
        <f>_xlfn.XLOOKUP(Tablo2[[#This Row],[Tenure]],$W$23:$W$26,$X$23:$X$26,"",-1)</f>
        <v>13-24 Months</v>
      </c>
      <c r="V1870" s="1" t="str">
        <f>_xlfn.XLOOKUP(Tablo2[[#This Row],[CashbackAmount]],$W$31:$W$33,$X$31:$X$33,"",-1)</f>
        <v>Low</v>
      </c>
    </row>
    <row r="1871" spans="1:22" x14ac:dyDescent="0.3">
      <c r="A1871" s="5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6">
        <v>186.21</v>
      </c>
      <c r="U1871" s="6" t="str">
        <f>_xlfn.XLOOKUP(Tablo2[[#This Row],[Tenure]],$W$23:$W$26,$X$23:$X$26,"",-1)</f>
        <v>7-12 Months</v>
      </c>
      <c r="V1871" s="1" t="str">
        <f>_xlfn.XLOOKUP(Tablo2[[#This Row],[CashbackAmount]],$W$31:$W$33,$X$31:$X$33,"",-1)</f>
        <v>Medium</v>
      </c>
    </row>
    <row r="1872" spans="1:22" x14ac:dyDescent="0.3">
      <c r="A1872" s="5">
        <v>51871</v>
      </c>
      <c r="B1872" s="1">
        <v>1</v>
      </c>
      <c r="C1872" s="1">
        <v>0</v>
      </c>
      <c r="D1872" s="1" t="s">
        <v>62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6">
        <v>145.77000000000001</v>
      </c>
      <c r="U1872" s="6" t="str">
        <f>_xlfn.XLOOKUP(Tablo2[[#This Row],[Tenure]],$W$23:$W$26,$X$23:$X$26,"",-1)</f>
        <v>0-6 Months</v>
      </c>
      <c r="V1872" s="1" t="str">
        <f>_xlfn.XLOOKUP(Tablo2[[#This Row],[CashbackAmount]],$W$31:$W$33,$X$31:$X$33,"",-1)</f>
        <v>Low</v>
      </c>
    </row>
    <row r="1873" spans="1:22" x14ac:dyDescent="0.3">
      <c r="A1873" s="5">
        <v>51872</v>
      </c>
      <c r="B1873" s="1">
        <v>0</v>
      </c>
      <c r="C1873" s="1">
        <v>12</v>
      </c>
      <c r="D1873" s="1" t="s">
        <v>62</v>
      </c>
      <c r="E1873" s="1">
        <v>1</v>
      </c>
      <c r="F1873" s="1">
        <v>8</v>
      </c>
      <c r="G1873" s="1" t="s">
        <v>60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6">
        <v>145.53</v>
      </c>
      <c r="U1873" s="6" t="str">
        <f>_xlfn.XLOOKUP(Tablo2[[#This Row],[Tenure]],$W$23:$W$26,$X$23:$X$26,"",-1)</f>
        <v>7-12 Months</v>
      </c>
      <c r="V1873" s="1" t="str">
        <f>_xlfn.XLOOKUP(Tablo2[[#This Row],[CashbackAmount]],$W$31:$W$33,$X$31:$X$33,"",-1)</f>
        <v>Low</v>
      </c>
    </row>
    <row r="1874" spans="1:22" x14ac:dyDescent="0.3">
      <c r="A1874" s="5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6">
        <v>153.96</v>
      </c>
      <c r="U1874" s="6" t="str">
        <f>_xlfn.XLOOKUP(Tablo2[[#This Row],[Tenure]],$W$23:$W$26,$X$23:$X$26,"",-1)</f>
        <v>0-6 Months</v>
      </c>
      <c r="V1874" s="1" t="str">
        <f>_xlfn.XLOOKUP(Tablo2[[#This Row],[CashbackAmount]],$W$31:$W$33,$X$31:$X$33,"",-1)</f>
        <v>Medium</v>
      </c>
    </row>
    <row r="1875" spans="1:22" x14ac:dyDescent="0.3">
      <c r="A1875" s="5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60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6">
        <v>167.96</v>
      </c>
      <c r="U1875" s="6" t="str">
        <f>_xlfn.XLOOKUP(Tablo2[[#This Row],[Tenure]],$W$23:$W$26,$X$23:$X$26,"",-1)</f>
        <v>13-24 Months</v>
      </c>
      <c r="V1875" s="1" t="str">
        <f>_xlfn.XLOOKUP(Tablo2[[#This Row],[CashbackAmount]],$W$31:$W$33,$X$31:$X$33,"",-1)</f>
        <v>Medium</v>
      </c>
    </row>
    <row r="1876" spans="1:22" x14ac:dyDescent="0.3">
      <c r="A1876" s="5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6">
        <v>176.25</v>
      </c>
      <c r="U1876" s="6" t="str">
        <f>_xlfn.XLOOKUP(Tablo2[[#This Row],[Tenure]],$W$23:$W$26,$X$23:$X$26,"",-1)</f>
        <v>7-12 Months</v>
      </c>
      <c r="V1876" s="1" t="str">
        <f>_xlfn.XLOOKUP(Tablo2[[#This Row],[CashbackAmount]],$W$31:$W$33,$X$31:$X$33,"",-1)</f>
        <v>Medium</v>
      </c>
    </row>
    <row r="1877" spans="1:22" x14ac:dyDescent="0.3">
      <c r="A1877" s="5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6">
        <v>174.12</v>
      </c>
      <c r="U1877" s="6" t="str">
        <f>_xlfn.XLOOKUP(Tablo2[[#This Row],[Tenure]],$W$23:$W$26,$X$23:$X$26,"",-1)</f>
        <v>0-6 Months</v>
      </c>
      <c r="V1877" s="1" t="str">
        <f>_xlfn.XLOOKUP(Tablo2[[#This Row],[CashbackAmount]],$W$31:$W$33,$X$31:$X$33,"",-1)</f>
        <v>Medium</v>
      </c>
    </row>
    <row r="1878" spans="1:22" x14ac:dyDescent="0.3">
      <c r="A1878" s="5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>
        <v>3</v>
      </c>
      <c r="T1878" s="6">
        <v>211.58999999999997</v>
      </c>
      <c r="U1878" s="6" t="str">
        <f>_xlfn.XLOOKUP(Tablo2[[#This Row],[Tenure]],$W$23:$W$26,$X$23:$X$26,"",-1)</f>
        <v>0-6 Months</v>
      </c>
      <c r="V1878" s="1" t="str">
        <f>_xlfn.XLOOKUP(Tablo2[[#This Row],[CashbackAmount]],$W$31:$W$33,$X$31:$X$33,"",-1)</f>
        <v>Medium</v>
      </c>
    </row>
    <row r="1879" spans="1:22" x14ac:dyDescent="0.3">
      <c r="A1879" s="5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6">
        <v>149.6</v>
      </c>
      <c r="U1879" s="6" t="str">
        <f>_xlfn.XLOOKUP(Tablo2[[#This Row],[Tenure]],$W$23:$W$26,$X$23:$X$26,"",-1)</f>
        <v>13-24 Months</v>
      </c>
      <c r="V1879" s="1" t="str">
        <f>_xlfn.XLOOKUP(Tablo2[[#This Row],[CashbackAmount]],$W$31:$W$33,$X$31:$X$33,"",-1)</f>
        <v>Low</v>
      </c>
    </row>
    <row r="1880" spans="1:22" x14ac:dyDescent="0.3">
      <c r="A1880" s="5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6">
        <v>204.75</v>
      </c>
      <c r="U1880" s="6" t="str">
        <f>_xlfn.XLOOKUP(Tablo2[[#This Row],[Tenure]],$W$23:$W$26,$X$23:$X$26,"",-1)</f>
        <v>13-24 Months</v>
      </c>
      <c r="V1880" s="1" t="str">
        <f>_xlfn.XLOOKUP(Tablo2[[#This Row],[CashbackAmount]],$W$31:$W$33,$X$31:$X$33,"",-1)</f>
        <v>Medium</v>
      </c>
    </row>
    <row r="1881" spans="1:22" x14ac:dyDescent="0.3">
      <c r="A1881" s="5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>
        <v>2</v>
      </c>
      <c r="S1881" s="1">
        <v>3</v>
      </c>
      <c r="T1881" s="6">
        <v>248.14</v>
      </c>
      <c r="U1881" s="6" t="str">
        <f>_xlfn.XLOOKUP(Tablo2[[#This Row],[Tenure]],$W$23:$W$26,$X$23:$X$26,"",-1)</f>
        <v>24+ Months</v>
      </c>
      <c r="V1881" s="1" t="str">
        <f>_xlfn.XLOOKUP(Tablo2[[#This Row],[CashbackAmount]],$W$31:$W$33,$X$31:$X$33,"",-1)</f>
        <v>Medium</v>
      </c>
    </row>
    <row r="1882" spans="1:22" x14ac:dyDescent="0.3">
      <c r="A1882" s="5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>
        <v>1</v>
      </c>
      <c r="R1882" s="1">
        <v>12</v>
      </c>
      <c r="S1882" s="1">
        <v>6</v>
      </c>
      <c r="T1882" s="6">
        <v>291.41000000000003</v>
      </c>
      <c r="U1882" s="6" t="str">
        <f>_xlfn.XLOOKUP(Tablo2[[#This Row],[Tenure]],$W$23:$W$26,$X$23:$X$26,"",-1)</f>
        <v>13-24 Months</v>
      </c>
      <c r="V1882" s="1" t="str">
        <f>_xlfn.XLOOKUP(Tablo2[[#This Row],[CashbackAmount]],$W$31:$W$33,$X$31:$X$33,"",-1)</f>
        <v>High</v>
      </c>
    </row>
    <row r="1883" spans="1:22" x14ac:dyDescent="0.3">
      <c r="A1883" s="5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6">
        <v>154.05000000000001</v>
      </c>
      <c r="U1883" s="6" t="str">
        <f>_xlfn.XLOOKUP(Tablo2[[#This Row],[Tenure]],$W$23:$W$26,$X$23:$X$26,"",-1)</f>
        <v>24+ Months</v>
      </c>
      <c r="V1883" s="1" t="str">
        <f>_xlfn.XLOOKUP(Tablo2[[#This Row],[CashbackAmount]],$W$31:$W$33,$X$31:$X$33,"",-1)</f>
        <v>Medium</v>
      </c>
    </row>
    <row r="1884" spans="1:22" x14ac:dyDescent="0.3">
      <c r="A1884" s="5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6">
        <v>187.93</v>
      </c>
      <c r="U1884" s="6" t="str">
        <f>_xlfn.XLOOKUP(Tablo2[[#This Row],[Tenure]],$W$23:$W$26,$X$23:$X$26,"",-1)</f>
        <v>0-6 Months</v>
      </c>
      <c r="V1884" s="1" t="str">
        <f>_xlfn.XLOOKUP(Tablo2[[#This Row],[CashbackAmount]],$W$31:$W$33,$X$31:$X$33,"",-1)</f>
        <v>Medium</v>
      </c>
    </row>
    <row r="1885" spans="1:22" x14ac:dyDescent="0.3">
      <c r="A1885" s="5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>
        <v>1</v>
      </c>
      <c r="R1885" s="1">
        <v>2</v>
      </c>
      <c r="S1885" s="1">
        <v>10</v>
      </c>
      <c r="T1885" s="6">
        <v>291.89</v>
      </c>
      <c r="U1885" s="6" t="str">
        <f>_xlfn.XLOOKUP(Tablo2[[#This Row],[Tenure]],$W$23:$W$26,$X$23:$X$26,"",-1)</f>
        <v>13-24 Months</v>
      </c>
      <c r="V1885" s="1" t="str">
        <f>_xlfn.XLOOKUP(Tablo2[[#This Row],[CashbackAmount]],$W$31:$W$33,$X$31:$X$33,"",-1)</f>
        <v>High</v>
      </c>
    </row>
    <row r="1886" spans="1:22" x14ac:dyDescent="0.3">
      <c r="A1886" s="5">
        <v>51885</v>
      </c>
      <c r="B1886" s="1">
        <v>0</v>
      </c>
      <c r="C1886" s="1">
        <v>23</v>
      </c>
      <c r="D1886" s="1" t="s">
        <v>62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6">
        <v>138.75</v>
      </c>
      <c r="U1886" s="6" t="str">
        <f>_xlfn.XLOOKUP(Tablo2[[#This Row],[Tenure]],$W$23:$W$26,$X$23:$X$26,"",-1)</f>
        <v>13-24 Months</v>
      </c>
      <c r="V1886" s="1" t="str">
        <f>_xlfn.XLOOKUP(Tablo2[[#This Row],[CashbackAmount]],$W$31:$W$33,$X$31:$X$33,"",-1)</f>
        <v>Low</v>
      </c>
    </row>
    <row r="1887" spans="1:22" x14ac:dyDescent="0.3">
      <c r="A1887" s="5">
        <v>51886</v>
      </c>
      <c r="B1887" s="1">
        <v>1</v>
      </c>
      <c r="C1887" s="1">
        <v>9</v>
      </c>
      <c r="D1887" s="1" t="s">
        <v>62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6">
        <v>122.16</v>
      </c>
      <c r="U1887" s="6" t="str">
        <f>_xlfn.XLOOKUP(Tablo2[[#This Row],[Tenure]],$W$23:$W$26,$X$23:$X$26,"",-1)</f>
        <v>7-12 Months</v>
      </c>
      <c r="V1887" s="1" t="str">
        <f>_xlfn.XLOOKUP(Tablo2[[#This Row],[CashbackAmount]],$W$31:$W$33,$X$31:$X$33,"",-1)</f>
        <v>Low</v>
      </c>
    </row>
    <row r="1888" spans="1:22" x14ac:dyDescent="0.3">
      <c r="A1888" s="5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>
        <v>3</v>
      </c>
      <c r="T1888" s="6">
        <v>217.13</v>
      </c>
      <c r="U1888" s="6" t="str">
        <f>_xlfn.XLOOKUP(Tablo2[[#This Row],[Tenure]],$W$23:$W$26,$X$23:$X$26,"",-1)</f>
        <v>7-12 Months</v>
      </c>
      <c r="V1888" s="1" t="str">
        <f>_xlfn.XLOOKUP(Tablo2[[#This Row],[CashbackAmount]],$W$31:$W$33,$X$31:$X$33,"",-1)</f>
        <v>Medium</v>
      </c>
    </row>
    <row r="1889" spans="1:22" x14ac:dyDescent="0.3">
      <c r="A1889" s="5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6">
        <v>178.61</v>
      </c>
      <c r="U1889" s="6" t="str">
        <f>_xlfn.XLOOKUP(Tablo2[[#This Row],[Tenure]],$W$23:$W$26,$X$23:$X$26,"",-1)</f>
        <v>7-12 Months</v>
      </c>
      <c r="V1889" s="1" t="str">
        <f>_xlfn.XLOOKUP(Tablo2[[#This Row],[CashbackAmount]],$W$31:$W$33,$X$31:$X$33,"",-1)</f>
        <v>Medium</v>
      </c>
    </row>
    <row r="1890" spans="1:22" x14ac:dyDescent="0.3">
      <c r="A1890" s="5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6">
        <v>137.08000000000001</v>
      </c>
      <c r="U1890" s="6" t="str">
        <f>_xlfn.XLOOKUP(Tablo2[[#This Row],[Tenure]],$W$23:$W$26,$X$23:$X$26,"",-1)</f>
        <v>13-24 Months</v>
      </c>
      <c r="V1890" s="1" t="str">
        <f>_xlfn.XLOOKUP(Tablo2[[#This Row],[CashbackAmount]],$W$31:$W$33,$X$31:$X$33,"",-1)</f>
        <v>Low</v>
      </c>
    </row>
    <row r="1891" spans="1:22" x14ac:dyDescent="0.3">
      <c r="A1891" s="5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>
        <v>2</v>
      </c>
      <c r="S1891" s="1">
        <v>13</v>
      </c>
      <c r="T1891" s="6">
        <v>237.7</v>
      </c>
      <c r="U1891" s="6" t="str">
        <f>_xlfn.XLOOKUP(Tablo2[[#This Row],[Tenure]],$W$23:$W$26,$X$23:$X$26,"",-1)</f>
        <v>13-24 Months</v>
      </c>
      <c r="V1891" s="1" t="str">
        <f>_xlfn.XLOOKUP(Tablo2[[#This Row],[CashbackAmount]],$W$31:$W$33,$X$31:$X$33,"",-1)</f>
        <v>Medium</v>
      </c>
    </row>
    <row r="1892" spans="1:22" x14ac:dyDescent="0.3">
      <c r="A1892" s="5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6">
        <v>153.04</v>
      </c>
      <c r="U1892" s="6" t="str">
        <f>_xlfn.XLOOKUP(Tablo2[[#This Row],[Tenure]],$W$23:$W$26,$X$23:$X$26,"",-1)</f>
        <v>0-6 Months</v>
      </c>
      <c r="V1892" s="1" t="str">
        <f>_xlfn.XLOOKUP(Tablo2[[#This Row],[CashbackAmount]],$W$31:$W$33,$X$31:$X$33,"",-1)</f>
        <v>Medium</v>
      </c>
    </row>
    <row r="1893" spans="1:22" x14ac:dyDescent="0.3">
      <c r="A1893" s="5">
        <v>51892</v>
      </c>
      <c r="B1893" s="1">
        <v>0</v>
      </c>
      <c r="C1893" s="1">
        <v>2</v>
      </c>
      <c r="D1893" s="1" t="s">
        <v>62</v>
      </c>
      <c r="E1893" s="1">
        <v>3</v>
      </c>
      <c r="F1893" s="1">
        <v>14</v>
      </c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6">
        <v>126.41999999999999</v>
      </c>
      <c r="U1893" s="6" t="str">
        <f>_xlfn.XLOOKUP(Tablo2[[#This Row],[Tenure]],$W$23:$W$26,$X$23:$X$26,"",-1)</f>
        <v>0-6 Months</v>
      </c>
      <c r="V1893" s="1" t="str">
        <f>_xlfn.XLOOKUP(Tablo2[[#This Row],[CashbackAmount]],$W$31:$W$33,$X$31:$X$33,"",-1)</f>
        <v>Low</v>
      </c>
    </row>
    <row r="1894" spans="1:22" x14ac:dyDescent="0.3">
      <c r="A1894" s="5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61</v>
      </c>
      <c r="H1894" s="1" t="s">
        <v>4</v>
      </c>
      <c r="I1894" s="1">
        <v>3</v>
      </c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6">
        <v>127.59</v>
      </c>
      <c r="U1894" s="6" t="str">
        <f>_xlfn.XLOOKUP(Tablo2[[#This Row],[Tenure]],$W$23:$W$26,$X$23:$X$26,"",-1)</f>
        <v>0-6 Months</v>
      </c>
      <c r="V1894" s="1" t="str">
        <f>_xlfn.XLOOKUP(Tablo2[[#This Row],[CashbackAmount]],$W$31:$W$33,$X$31:$X$33,"",-1)</f>
        <v>Low</v>
      </c>
    </row>
    <row r="1895" spans="1:22" x14ac:dyDescent="0.3">
      <c r="A1895" s="5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6">
        <v>168.04</v>
      </c>
      <c r="U1895" s="6" t="str">
        <f>_xlfn.XLOOKUP(Tablo2[[#This Row],[Tenure]],$W$23:$W$26,$X$23:$X$26,"",-1)</f>
        <v>13-24 Months</v>
      </c>
      <c r="V1895" s="1" t="str">
        <f>_xlfn.XLOOKUP(Tablo2[[#This Row],[CashbackAmount]],$W$31:$W$33,$X$31:$X$33,"",-1)</f>
        <v>Medium</v>
      </c>
    </row>
    <row r="1896" spans="1:22" x14ac:dyDescent="0.3">
      <c r="A1896" s="5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6">
        <v>161.41999999999999</v>
      </c>
      <c r="U1896" s="6" t="str">
        <f>_xlfn.XLOOKUP(Tablo2[[#This Row],[Tenure]],$W$23:$W$26,$X$23:$X$26,"",-1)</f>
        <v>7-12 Months</v>
      </c>
      <c r="V1896" s="1" t="str">
        <f>_xlfn.XLOOKUP(Tablo2[[#This Row],[CashbackAmount]],$W$31:$W$33,$X$31:$X$33,"",-1)</f>
        <v>Medium</v>
      </c>
    </row>
    <row r="1897" spans="1:22" x14ac:dyDescent="0.3">
      <c r="A1897" s="5">
        <v>51896</v>
      </c>
      <c r="B1897" s="1">
        <v>0</v>
      </c>
      <c r="C1897" s="1">
        <v>0</v>
      </c>
      <c r="D1897" s="1" t="s">
        <v>62</v>
      </c>
      <c r="E1897" s="1">
        <v>1</v>
      </c>
      <c r="F1897" s="1">
        <v>14</v>
      </c>
      <c r="G1897" s="1" t="s">
        <v>61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6">
        <v>125</v>
      </c>
      <c r="U1897" s="6" t="str">
        <f>_xlfn.XLOOKUP(Tablo2[[#This Row],[Tenure]],$W$23:$W$26,$X$23:$X$26,"",-1)</f>
        <v>0-6 Months</v>
      </c>
      <c r="V1897" s="1" t="str">
        <f>_xlfn.XLOOKUP(Tablo2[[#This Row],[CashbackAmount]],$W$31:$W$33,$X$31:$X$33,"",-1)</f>
        <v>Low</v>
      </c>
    </row>
    <row r="1898" spans="1:22" x14ac:dyDescent="0.3">
      <c r="A1898" s="5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6">
        <v>163.89</v>
      </c>
      <c r="U1898" s="6" t="str">
        <f>_xlfn.XLOOKUP(Tablo2[[#This Row],[Tenure]],$W$23:$W$26,$X$23:$X$26,"",-1)</f>
        <v>7-12 Months</v>
      </c>
      <c r="V1898" s="1" t="str">
        <f>_xlfn.XLOOKUP(Tablo2[[#This Row],[CashbackAmount]],$W$31:$W$33,$X$31:$X$33,"",-1)</f>
        <v>Medium</v>
      </c>
    </row>
    <row r="1899" spans="1:22" x14ac:dyDescent="0.3">
      <c r="A1899" s="5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>
        <v>3</v>
      </c>
      <c r="T1899" s="6">
        <v>211.02999999999997</v>
      </c>
      <c r="U1899" s="6" t="str">
        <f>_xlfn.XLOOKUP(Tablo2[[#This Row],[Tenure]],$W$23:$W$26,$X$23:$X$26,"",-1)</f>
        <v>24+ Months</v>
      </c>
      <c r="V1899" s="1" t="str">
        <f>_xlfn.XLOOKUP(Tablo2[[#This Row],[CashbackAmount]],$W$31:$W$33,$X$31:$X$33,"",-1)</f>
        <v>Medium</v>
      </c>
    </row>
    <row r="1900" spans="1:22" x14ac:dyDescent="0.3">
      <c r="A1900" s="5">
        <v>51899</v>
      </c>
      <c r="B1900" s="1">
        <v>0</v>
      </c>
      <c r="C1900" s="1">
        <v>13</v>
      </c>
      <c r="D1900" s="1" t="s">
        <v>62</v>
      </c>
      <c r="E1900" s="1">
        <v>1</v>
      </c>
      <c r="F1900" s="1">
        <v>14</v>
      </c>
      <c r="G1900" s="1" t="s">
        <v>61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6">
        <v>123.41999999999999</v>
      </c>
      <c r="U1900" s="6" t="str">
        <f>_xlfn.XLOOKUP(Tablo2[[#This Row],[Tenure]],$W$23:$W$26,$X$23:$X$26,"",-1)</f>
        <v>13-24 Months</v>
      </c>
      <c r="V1900" s="1" t="str">
        <f>_xlfn.XLOOKUP(Tablo2[[#This Row],[CashbackAmount]],$W$31:$W$33,$X$31:$X$33,"",-1)</f>
        <v>Low</v>
      </c>
    </row>
    <row r="1901" spans="1:22" x14ac:dyDescent="0.3">
      <c r="A1901" s="5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6">
        <v>168.11</v>
      </c>
      <c r="U1901" s="6" t="str">
        <f>_xlfn.XLOOKUP(Tablo2[[#This Row],[Tenure]],$W$23:$W$26,$X$23:$X$26,"",-1)</f>
        <v>0-6 Months</v>
      </c>
      <c r="V1901" s="1" t="str">
        <f>_xlfn.XLOOKUP(Tablo2[[#This Row],[CashbackAmount]],$W$31:$W$33,$X$31:$X$33,"",-1)</f>
        <v>Medium</v>
      </c>
    </row>
    <row r="1902" spans="1:22" x14ac:dyDescent="0.3">
      <c r="A1902" s="5">
        <v>51901</v>
      </c>
      <c r="B1902" s="1">
        <v>0</v>
      </c>
      <c r="C1902" s="1">
        <v>9</v>
      </c>
      <c r="D1902" s="1" t="s">
        <v>62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6">
        <v>122.97</v>
      </c>
      <c r="U1902" s="6" t="str">
        <f>_xlfn.XLOOKUP(Tablo2[[#This Row],[Tenure]],$W$23:$W$26,$X$23:$X$26,"",-1)</f>
        <v>7-12 Months</v>
      </c>
      <c r="V1902" s="1" t="str">
        <f>_xlfn.XLOOKUP(Tablo2[[#This Row],[CashbackAmount]],$W$31:$W$33,$X$31:$X$33,"",-1)</f>
        <v>Low</v>
      </c>
    </row>
    <row r="1903" spans="1:22" x14ac:dyDescent="0.3">
      <c r="A1903" s="5">
        <v>51902</v>
      </c>
      <c r="B1903" s="1">
        <v>0</v>
      </c>
      <c r="C1903" s="1">
        <v>26</v>
      </c>
      <c r="D1903" s="1" t="s">
        <v>62</v>
      </c>
      <c r="E1903" s="1">
        <v>1</v>
      </c>
      <c r="F1903" s="1">
        <v>14</v>
      </c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6">
        <v>124.5</v>
      </c>
      <c r="U1903" s="6" t="str">
        <f>_xlfn.XLOOKUP(Tablo2[[#This Row],[Tenure]],$W$23:$W$26,$X$23:$X$26,"",-1)</f>
        <v>24+ Months</v>
      </c>
      <c r="V1903" s="1" t="str">
        <f>_xlfn.XLOOKUP(Tablo2[[#This Row],[CashbackAmount]],$W$31:$W$33,$X$31:$X$33,"",-1)</f>
        <v>Low</v>
      </c>
    </row>
    <row r="1904" spans="1:22" x14ac:dyDescent="0.3">
      <c r="A1904" s="5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6">
        <v>150.93</v>
      </c>
      <c r="U1904" s="6" t="str">
        <f>_xlfn.XLOOKUP(Tablo2[[#This Row],[Tenure]],$W$23:$W$26,$X$23:$X$26,"",-1)</f>
        <v>7-12 Months</v>
      </c>
      <c r="V1904" s="1" t="str">
        <f>_xlfn.XLOOKUP(Tablo2[[#This Row],[CashbackAmount]],$W$31:$W$33,$X$31:$X$33,"",-1)</f>
        <v>Medium</v>
      </c>
    </row>
    <row r="1905" spans="1:22" x14ac:dyDescent="0.3">
      <c r="A1905" s="5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6">
        <v>153.09</v>
      </c>
      <c r="U1905" s="6" t="str">
        <f>_xlfn.XLOOKUP(Tablo2[[#This Row],[Tenure]],$W$23:$W$26,$X$23:$X$26,"",-1)</f>
        <v>0-6 Months</v>
      </c>
      <c r="V1905" s="1" t="str">
        <f>_xlfn.XLOOKUP(Tablo2[[#This Row],[CashbackAmount]],$W$31:$W$33,$X$31:$X$33,"",-1)</f>
        <v>Medium</v>
      </c>
    </row>
    <row r="1906" spans="1:22" x14ac:dyDescent="0.3">
      <c r="A1906" s="5">
        <v>51905</v>
      </c>
      <c r="B1906" s="1">
        <v>0</v>
      </c>
      <c r="C1906" s="1">
        <v>11</v>
      </c>
      <c r="D1906" s="1" t="s">
        <v>62</v>
      </c>
      <c r="E1906" s="1">
        <v>1</v>
      </c>
      <c r="F1906" s="1">
        <v>8</v>
      </c>
      <c r="G1906" s="1" t="s">
        <v>61</v>
      </c>
      <c r="H1906" s="1" t="s">
        <v>4</v>
      </c>
      <c r="I1906" s="1">
        <v>3</v>
      </c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6">
        <v>130.57</v>
      </c>
      <c r="U1906" s="6" t="str">
        <f>_xlfn.XLOOKUP(Tablo2[[#This Row],[Tenure]],$W$23:$W$26,$X$23:$X$26,"",-1)</f>
        <v>7-12 Months</v>
      </c>
      <c r="V1906" s="1" t="str">
        <f>_xlfn.XLOOKUP(Tablo2[[#This Row],[CashbackAmount]],$W$31:$W$33,$X$31:$X$33,"",-1)</f>
        <v>Low</v>
      </c>
    </row>
    <row r="1907" spans="1:22" x14ac:dyDescent="0.3">
      <c r="A1907" s="5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6">
        <v>151.21</v>
      </c>
      <c r="U1907" s="6" t="str">
        <f>_xlfn.XLOOKUP(Tablo2[[#This Row],[Tenure]],$W$23:$W$26,$X$23:$X$26,"",-1)</f>
        <v>7-12 Months</v>
      </c>
      <c r="V1907" s="1" t="str">
        <f>_xlfn.XLOOKUP(Tablo2[[#This Row],[CashbackAmount]],$W$31:$W$33,$X$31:$X$33,"",-1)</f>
        <v>Medium</v>
      </c>
    </row>
    <row r="1908" spans="1:22" x14ac:dyDescent="0.3">
      <c r="A1908" s="5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>
        <v>1</v>
      </c>
      <c r="R1908" s="1">
        <v>1</v>
      </c>
      <c r="S1908" s="1">
        <v>16</v>
      </c>
      <c r="T1908" s="6">
        <v>268.56</v>
      </c>
      <c r="U1908" s="6" t="str">
        <f>_xlfn.XLOOKUP(Tablo2[[#This Row],[Tenure]],$W$23:$W$26,$X$23:$X$26,"",-1)</f>
        <v>24+ Months</v>
      </c>
      <c r="V1908" s="1" t="str">
        <f>_xlfn.XLOOKUP(Tablo2[[#This Row],[CashbackAmount]],$W$31:$W$33,$X$31:$X$33,"",-1)</f>
        <v>High</v>
      </c>
    </row>
    <row r="1909" spans="1:22" x14ac:dyDescent="0.3">
      <c r="A1909" s="5">
        <v>51908</v>
      </c>
      <c r="B1909" s="1">
        <v>1</v>
      </c>
      <c r="C1909" s="1">
        <v>0</v>
      </c>
      <c r="D1909" s="1" t="s">
        <v>62</v>
      </c>
      <c r="E1909" s="1">
        <v>1</v>
      </c>
      <c r="F1909" s="1">
        <v>6</v>
      </c>
      <c r="G1909" s="1" t="s">
        <v>32</v>
      </c>
      <c r="H1909" s="1" t="s">
        <v>4</v>
      </c>
      <c r="I1909" s="1">
        <v>3</v>
      </c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6">
        <v>126.86000000000001</v>
      </c>
      <c r="U1909" s="6" t="str">
        <f>_xlfn.XLOOKUP(Tablo2[[#This Row],[Tenure]],$W$23:$W$26,$X$23:$X$26,"",-1)</f>
        <v>0-6 Months</v>
      </c>
      <c r="V1909" s="1" t="str">
        <f>_xlfn.XLOOKUP(Tablo2[[#This Row],[CashbackAmount]],$W$31:$W$33,$X$31:$X$33,"",-1)</f>
        <v>Low</v>
      </c>
    </row>
    <row r="1910" spans="1:22" x14ac:dyDescent="0.3">
      <c r="A1910" s="5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6">
        <v>161.80000000000001</v>
      </c>
      <c r="U1910" s="6" t="str">
        <f>_xlfn.XLOOKUP(Tablo2[[#This Row],[Tenure]],$W$23:$W$26,$X$23:$X$26,"",-1)</f>
        <v>0-6 Months</v>
      </c>
      <c r="V1910" s="1" t="str">
        <f>_xlfn.XLOOKUP(Tablo2[[#This Row],[CashbackAmount]],$W$31:$W$33,$X$31:$X$33,"",-1)</f>
        <v>Medium</v>
      </c>
    </row>
    <row r="1911" spans="1:22" x14ac:dyDescent="0.3">
      <c r="A1911" s="5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60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6">
        <v>166.32</v>
      </c>
      <c r="U1911" s="6" t="str">
        <f>_xlfn.XLOOKUP(Tablo2[[#This Row],[Tenure]],$W$23:$W$26,$X$23:$X$26,"",-1)</f>
        <v>13-24 Months</v>
      </c>
      <c r="V1911" s="1" t="str">
        <f>_xlfn.XLOOKUP(Tablo2[[#This Row],[CashbackAmount]],$W$31:$W$33,$X$31:$X$33,"",-1)</f>
        <v>Medium</v>
      </c>
    </row>
    <row r="1912" spans="1:22" x14ac:dyDescent="0.3">
      <c r="A1912" s="5">
        <v>51911</v>
      </c>
      <c r="B1912" s="1">
        <v>0</v>
      </c>
      <c r="C1912" s="1">
        <v>0</v>
      </c>
      <c r="D1912" s="1" t="s">
        <v>62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6">
        <v>135.05000000000001</v>
      </c>
      <c r="U1912" s="6" t="str">
        <f>_xlfn.XLOOKUP(Tablo2[[#This Row],[Tenure]],$W$23:$W$26,$X$23:$X$26,"",-1)</f>
        <v>0-6 Months</v>
      </c>
      <c r="V1912" s="1" t="str">
        <f>_xlfn.XLOOKUP(Tablo2[[#This Row],[CashbackAmount]],$W$31:$W$33,$X$31:$X$33,"",-1)</f>
        <v>Low</v>
      </c>
    </row>
    <row r="1913" spans="1:22" x14ac:dyDescent="0.3">
      <c r="A1913" s="5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6">
        <v>163.97</v>
      </c>
      <c r="U1913" s="6" t="str">
        <f>_xlfn.XLOOKUP(Tablo2[[#This Row],[Tenure]],$W$23:$W$26,$X$23:$X$26,"",-1)</f>
        <v>7-12 Months</v>
      </c>
      <c r="V1913" s="1" t="str">
        <f>_xlfn.XLOOKUP(Tablo2[[#This Row],[CashbackAmount]],$W$31:$W$33,$X$31:$X$33,"",-1)</f>
        <v>Medium</v>
      </c>
    </row>
    <row r="1914" spans="1:22" x14ac:dyDescent="0.3">
      <c r="A1914" s="5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6">
        <v>162.74</v>
      </c>
      <c r="U1914" s="6" t="str">
        <f>_xlfn.XLOOKUP(Tablo2[[#This Row],[Tenure]],$W$23:$W$26,$X$23:$X$26,"",-1)</f>
        <v>7-12 Months</v>
      </c>
      <c r="V1914" s="1" t="str">
        <f>_xlfn.XLOOKUP(Tablo2[[#This Row],[CashbackAmount]],$W$31:$W$33,$X$31:$X$33,"",-1)</f>
        <v>Medium</v>
      </c>
    </row>
    <row r="1915" spans="1:22" x14ac:dyDescent="0.3">
      <c r="A1915" s="5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>
        <v>15</v>
      </c>
      <c r="Q1915" s="1">
        <v>1</v>
      </c>
      <c r="R1915" s="1">
        <v>1</v>
      </c>
      <c r="S1915" s="1">
        <v>4</v>
      </c>
      <c r="T1915" s="6">
        <v>298.58999999999997</v>
      </c>
      <c r="U1915" s="6" t="str">
        <f>_xlfn.XLOOKUP(Tablo2[[#This Row],[Tenure]],$W$23:$W$26,$X$23:$X$26,"",-1)</f>
        <v>13-24 Months</v>
      </c>
      <c r="V1915" s="1" t="str">
        <f>_xlfn.XLOOKUP(Tablo2[[#This Row],[CashbackAmount]],$W$31:$W$33,$X$31:$X$33,"",-1)</f>
        <v>High</v>
      </c>
    </row>
    <row r="1916" spans="1:22" x14ac:dyDescent="0.3">
      <c r="A1916" s="5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6">
        <v>175.87</v>
      </c>
      <c r="U1916" s="6" t="str">
        <f>_xlfn.XLOOKUP(Tablo2[[#This Row],[Tenure]],$W$23:$W$26,$X$23:$X$26,"",-1)</f>
        <v>7-12 Months</v>
      </c>
      <c r="V1916" s="1" t="str">
        <f>_xlfn.XLOOKUP(Tablo2[[#This Row],[CashbackAmount]],$W$31:$W$33,$X$31:$X$33,"",-1)</f>
        <v>Medium</v>
      </c>
    </row>
    <row r="1917" spans="1:22" x14ac:dyDescent="0.3">
      <c r="A1917" s="5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6">
        <v>142.58000000000001</v>
      </c>
      <c r="U1917" s="6" t="str">
        <f>_xlfn.XLOOKUP(Tablo2[[#This Row],[Tenure]],$W$23:$W$26,$X$23:$X$26,"",-1)</f>
        <v>24+ Months</v>
      </c>
      <c r="V1917" s="1" t="str">
        <f>_xlfn.XLOOKUP(Tablo2[[#This Row],[CashbackAmount]],$W$31:$W$33,$X$31:$X$33,"",-1)</f>
        <v>Low</v>
      </c>
    </row>
    <row r="1918" spans="1:22" x14ac:dyDescent="0.3">
      <c r="A1918" s="5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6">
        <v>143.63999999999999</v>
      </c>
      <c r="U1918" s="6" t="str">
        <f>_xlfn.XLOOKUP(Tablo2[[#This Row],[Tenure]],$W$23:$W$26,$X$23:$X$26,"",-1)</f>
        <v>0-6 Months</v>
      </c>
      <c r="V1918" s="1" t="str">
        <f>_xlfn.XLOOKUP(Tablo2[[#This Row],[CashbackAmount]],$W$31:$W$33,$X$31:$X$33,"",-1)</f>
        <v>Low</v>
      </c>
    </row>
    <row r="1919" spans="1:22" x14ac:dyDescent="0.3">
      <c r="A1919" s="5">
        <v>51918</v>
      </c>
      <c r="B1919" s="1">
        <v>0</v>
      </c>
      <c r="C1919" s="1">
        <v>2</v>
      </c>
      <c r="D1919" s="1" t="s">
        <v>62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6">
        <v>143.35</v>
      </c>
      <c r="U1919" s="6" t="str">
        <f>_xlfn.XLOOKUP(Tablo2[[#This Row],[Tenure]],$W$23:$W$26,$X$23:$X$26,"",-1)</f>
        <v>0-6 Months</v>
      </c>
      <c r="V1919" s="1" t="str">
        <f>_xlfn.XLOOKUP(Tablo2[[#This Row],[CashbackAmount]],$W$31:$W$33,$X$31:$X$33,"",-1)</f>
        <v>Low</v>
      </c>
    </row>
    <row r="1920" spans="1:22" x14ac:dyDescent="0.3">
      <c r="A1920" s="5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60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6">
        <v>153.26</v>
      </c>
      <c r="U1920" s="6" t="str">
        <f>_xlfn.XLOOKUP(Tablo2[[#This Row],[Tenure]],$W$23:$W$26,$X$23:$X$26,"",-1)</f>
        <v>0-6 Months</v>
      </c>
      <c r="V1920" s="1" t="str">
        <f>_xlfn.XLOOKUP(Tablo2[[#This Row],[CashbackAmount]],$W$31:$W$33,$X$31:$X$33,"",-1)</f>
        <v>Medium</v>
      </c>
    </row>
    <row r="1921" spans="1:22" x14ac:dyDescent="0.3">
      <c r="A1921" s="5">
        <v>51920</v>
      </c>
      <c r="B1921" s="1">
        <v>0</v>
      </c>
      <c r="C1921" s="1">
        <v>7</v>
      </c>
      <c r="D1921" s="1" t="s">
        <v>62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6">
        <v>132.80000000000001</v>
      </c>
      <c r="U1921" s="6" t="str">
        <f>_xlfn.XLOOKUP(Tablo2[[#This Row],[Tenure]],$W$23:$W$26,$X$23:$X$26,"",-1)</f>
        <v>7-12 Months</v>
      </c>
      <c r="V1921" s="1" t="str">
        <f>_xlfn.XLOOKUP(Tablo2[[#This Row],[CashbackAmount]],$W$31:$W$33,$X$31:$X$33,"",-1)</f>
        <v>Low</v>
      </c>
    </row>
    <row r="1922" spans="1:22" x14ac:dyDescent="0.3">
      <c r="A1922" s="5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6">
        <v>154.85</v>
      </c>
      <c r="U1922" s="6" t="str">
        <f>_xlfn.XLOOKUP(Tablo2[[#This Row],[Tenure]],$W$23:$W$26,$X$23:$X$26,"",-1)</f>
        <v>24+ Months</v>
      </c>
      <c r="V1922" s="1" t="str">
        <f>_xlfn.XLOOKUP(Tablo2[[#This Row],[CashbackAmount]],$W$31:$W$33,$X$31:$X$33,"",-1)</f>
        <v>Medium</v>
      </c>
    </row>
    <row r="1923" spans="1:22" x14ac:dyDescent="0.3">
      <c r="A1923" s="5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6">
        <v>143.41999999999999</v>
      </c>
      <c r="U1923" s="6" t="str">
        <f>_xlfn.XLOOKUP(Tablo2[[#This Row],[Tenure]],$W$23:$W$26,$X$23:$X$26,"",-1)</f>
        <v>0-6 Months</v>
      </c>
      <c r="V1923" s="1" t="str">
        <f>_xlfn.XLOOKUP(Tablo2[[#This Row],[CashbackAmount]],$W$31:$W$33,$X$31:$X$33,"",-1)</f>
        <v>Low</v>
      </c>
    </row>
    <row r="1924" spans="1:22" x14ac:dyDescent="0.3">
      <c r="A1924" s="5">
        <v>51923</v>
      </c>
      <c r="B1924" s="1">
        <v>0</v>
      </c>
      <c r="C1924" s="1">
        <v>10</v>
      </c>
      <c r="D1924" s="1" t="s">
        <v>62</v>
      </c>
      <c r="E1924" s="1">
        <v>1</v>
      </c>
      <c r="F1924" s="1">
        <v>16</v>
      </c>
      <c r="G1924" s="1" t="s">
        <v>30</v>
      </c>
      <c r="H1924" s="1" t="s">
        <v>2</v>
      </c>
      <c r="I1924" s="1">
        <v>3</v>
      </c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6">
        <v>127.82</v>
      </c>
      <c r="U1924" s="6" t="str">
        <f>_xlfn.XLOOKUP(Tablo2[[#This Row],[Tenure]],$W$23:$W$26,$X$23:$X$26,"",-1)</f>
        <v>7-12 Months</v>
      </c>
      <c r="V1924" s="1" t="str">
        <f>_xlfn.XLOOKUP(Tablo2[[#This Row],[CashbackAmount]],$W$31:$W$33,$X$31:$X$33,"",-1)</f>
        <v>Low</v>
      </c>
    </row>
    <row r="1925" spans="1:22" x14ac:dyDescent="0.3">
      <c r="A1925" s="5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6">
        <v>159.80000000000001</v>
      </c>
      <c r="U1925" s="6" t="str">
        <f>_xlfn.XLOOKUP(Tablo2[[#This Row],[Tenure]],$W$23:$W$26,$X$23:$X$26,"",-1)</f>
        <v>7-12 Months</v>
      </c>
      <c r="V1925" s="1" t="str">
        <f>_xlfn.XLOOKUP(Tablo2[[#This Row],[CashbackAmount]],$W$31:$W$33,$X$31:$X$33,"",-1)</f>
        <v>Medium</v>
      </c>
    </row>
    <row r="1926" spans="1:22" x14ac:dyDescent="0.3">
      <c r="A1926" s="5">
        <v>51925</v>
      </c>
      <c r="B1926" s="1">
        <v>0</v>
      </c>
      <c r="C1926" s="1">
        <v>7</v>
      </c>
      <c r="D1926" s="1" t="s">
        <v>62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6">
        <v>143.81</v>
      </c>
      <c r="U1926" s="6" t="str">
        <f>_xlfn.XLOOKUP(Tablo2[[#This Row],[Tenure]],$W$23:$W$26,$X$23:$X$26,"",-1)</f>
        <v>7-12 Months</v>
      </c>
      <c r="V1926" s="1" t="str">
        <f>_xlfn.XLOOKUP(Tablo2[[#This Row],[CashbackAmount]],$W$31:$W$33,$X$31:$X$33,"",-1)</f>
        <v>Low</v>
      </c>
    </row>
    <row r="1927" spans="1:22" x14ac:dyDescent="0.3">
      <c r="A1927" s="5">
        <v>51926</v>
      </c>
      <c r="B1927" s="1">
        <v>0</v>
      </c>
      <c r="C1927" s="1">
        <v>8</v>
      </c>
      <c r="D1927" s="1" t="s">
        <v>62</v>
      </c>
      <c r="E1927" s="1">
        <v>3</v>
      </c>
      <c r="F1927" s="1">
        <v>14</v>
      </c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6">
        <v>125.72</v>
      </c>
      <c r="U1927" s="6" t="str">
        <f>_xlfn.XLOOKUP(Tablo2[[#This Row],[Tenure]],$W$23:$W$26,$X$23:$X$26,"",-1)</f>
        <v>7-12 Months</v>
      </c>
      <c r="V1927" s="1" t="str">
        <f>_xlfn.XLOOKUP(Tablo2[[#This Row],[CashbackAmount]],$W$31:$W$33,$X$31:$X$33,"",-1)</f>
        <v>Low</v>
      </c>
    </row>
    <row r="1928" spans="1:22" x14ac:dyDescent="0.3">
      <c r="A1928" s="5">
        <v>51927</v>
      </c>
      <c r="B1928" s="1">
        <v>0</v>
      </c>
      <c r="C1928" s="1">
        <v>3</v>
      </c>
      <c r="D1928" s="1" t="s">
        <v>62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6">
        <v>138.33000000000001</v>
      </c>
      <c r="U1928" s="6" t="str">
        <f>_xlfn.XLOOKUP(Tablo2[[#This Row],[Tenure]],$W$23:$W$26,$X$23:$X$26,"",-1)</f>
        <v>0-6 Months</v>
      </c>
      <c r="V1928" s="1" t="str">
        <f>_xlfn.XLOOKUP(Tablo2[[#This Row],[CashbackAmount]],$W$31:$W$33,$X$31:$X$33,"",-1)</f>
        <v>Low</v>
      </c>
    </row>
    <row r="1929" spans="1:22" x14ac:dyDescent="0.3">
      <c r="A1929" s="5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6">
        <v>142.44</v>
      </c>
      <c r="U1929" s="6" t="str">
        <f>_xlfn.XLOOKUP(Tablo2[[#This Row],[Tenure]],$W$23:$W$26,$X$23:$X$26,"",-1)</f>
        <v>13-24 Months</v>
      </c>
      <c r="V1929" s="1" t="str">
        <f>_xlfn.XLOOKUP(Tablo2[[#This Row],[CashbackAmount]],$W$31:$W$33,$X$31:$X$33,"",-1)</f>
        <v>Low</v>
      </c>
    </row>
    <row r="1930" spans="1:22" x14ac:dyDescent="0.3">
      <c r="A1930" s="5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6">
        <v>165</v>
      </c>
      <c r="U1930" s="6" t="str">
        <f>_xlfn.XLOOKUP(Tablo2[[#This Row],[Tenure]],$W$23:$W$26,$X$23:$X$26,"",-1)</f>
        <v>7-12 Months</v>
      </c>
      <c r="V1930" s="1" t="str">
        <f>_xlfn.XLOOKUP(Tablo2[[#This Row],[CashbackAmount]],$W$31:$W$33,$X$31:$X$33,"",-1)</f>
        <v>Medium</v>
      </c>
    </row>
    <row r="1931" spans="1:22" x14ac:dyDescent="0.3">
      <c r="A1931" s="5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>
        <v>1</v>
      </c>
      <c r="R1931" s="1">
        <v>14</v>
      </c>
      <c r="S1931" s="1">
        <v>9</v>
      </c>
      <c r="T1931" s="6">
        <v>284.3</v>
      </c>
      <c r="U1931" s="6" t="str">
        <f>_xlfn.XLOOKUP(Tablo2[[#This Row],[Tenure]],$W$23:$W$26,$X$23:$X$26,"",-1)</f>
        <v>13-24 Months</v>
      </c>
      <c r="V1931" s="1" t="str">
        <f>_xlfn.XLOOKUP(Tablo2[[#This Row],[CashbackAmount]],$W$31:$W$33,$X$31:$X$33,"",-1)</f>
        <v>High</v>
      </c>
    </row>
    <row r="1932" spans="1:22" x14ac:dyDescent="0.3">
      <c r="A1932" s="5">
        <v>51931</v>
      </c>
      <c r="B1932" s="1">
        <v>1</v>
      </c>
      <c r="C1932" s="1">
        <v>9</v>
      </c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6">
        <v>116.00999999999999</v>
      </c>
      <c r="U1932" s="6" t="str">
        <f>_xlfn.XLOOKUP(Tablo2[[#This Row],[Tenure]],$W$23:$W$26,$X$23:$X$26,"",-1)</f>
        <v>7-12 Months</v>
      </c>
      <c r="V1932" s="1" t="str">
        <f>_xlfn.XLOOKUP(Tablo2[[#This Row],[CashbackAmount]],$W$31:$W$33,$X$31:$X$33,"",-1)</f>
        <v>Low</v>
      </c>
    </row>
    <row r="1933" spans="1:22" x14ac:dyDescent="0.3">
      <c r="A1933" s="5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>
        <v>3</v>
      </c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6">
        <v>126.94</v>
      </c>
      <c r="U1933" s="6" t="str">
        <f>_xlfn.XLOOKUP(Tablo2[[#This Row],[Tenure]],$W$23:$W$26,$X$23:$X$26,"",-1)</f>
        <v>0-6 Months</v>
      </c>
      <c r="V1933" s="1" t="str">
        <f>_xlfn.XLOOKUP(Tablo2[[#This Row],[CashbackAmount]],$W$31:$W$33,$X$31:$X$33,"",-1)</f>
        <v>Low</v>
      </c>
    </row>
    <row r="1934" spans="1:22" x14ac:dyDescent="0.3">
      <c r="A1934" s="5">
        <v>51933</v>
      </c>
      <c r="B1934" s="1">
        <v>0</v>
      </c>
      <c r="C1934" s="1">
        <v>25</v>
      </c>
      <c r="D1934" s="1" t="s">
        <v>62</v>
      </c>
      <c r="E1934" s="1">
        <v>1</v>
      </c>
      <c r="F1934" s="1">
        <v>17</v>
      </c>
      <c r="G1934" s="1" t="s">
        <v>30</v>
      </c>
      <c r="H1934" s="1" t="s">
        <v>2</v>
      </c>
      <c r="I1934" s="1">
        <v>3</v>
      </c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6">
        <v>131.49</v>
      </c>
      <c r="U1934" s="6" t="str">
        <f>_xlfn.XLOOKUP(Tablo2[[#This Row],[Tenure]],$W$23:$W$26,$X$23:$X$26,"",-1)</f>
        <v>24+ Months</v>
      </c>
      <c r="V1934" s="1" t="str">
        <f>_xlfn.XLOOKUP(Tablo2[[#This Row],[CashbackAmount]],$W$31:$W$33,$X$31:$X$33,"",-1)</f>
        <v>Low</v>
      </c>
    </row>
    <row r="1935" spans="1:22" x14ac:dyDescent="0.3">
      <c r="A1935" s="5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>
        <v>1</v>
      </c>
      <c r="R1935" s="1">
        <v>1</v>
      </c>
      <c r="S1935" s="1">
        <v>3</v>
      </c>
      <c r="T1935" s="6">
        <v>276.39</v>
      </c>
      <c r="U1935" s="6" t="str">
        <f>_xlfn.XLOOKUP(Tablo2[[#This Row],[Tenure]],$W$23:$W$26,$X$23:$X$26,"",-1)</f>
        <v>13-24 Months</v>
      </c>
      <c r="V1935" s="1" t="str">
        <f>_xlfn.XLOOKUP(Tablo2[[#This Row],[CashbackAmount]],$W$31:$W$33,$X$31:$X$33,"",-1)</f>
        <v>High</v>
      </c>
    </row>
    <row r="1936" spans="1:22" x14ac:dyDescent="0.3">
      <c r="A1936" s="5">
        <v>51935</v>
      </c>
      <c r="B1936" s="1">
        <v>1</v>
      </c>
      <c r="C1936" s="1">
        <v>0</v>
      </c>
      <c r="D1936" s="1" t="s">
        <v>62</v>
      </c>
      <c r="E1936" s="1">
        <v>1</v>
      </c>
      <c r="F1936" s="1">
        <v>14</v>
      </c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6">
        <v>123.19</v>
      </c>
      <c r="U1936" s="6" t="str">
        <f>_xlfn.XLOOKUP(Tablo2[[#This Row],[Tenure]],$W$23:$W$26,$X$23:$X$26,"",-1)</f>
        <v>0-6 Months</v>
      </c>
      <c r="V1936" s="1" t="str">
        <f>_xlfn.XLOOKUP(Tablo2[[#This Row],[CashbackAmount]],$W$31:$W$33,$X$31:$X$33,"",-1)</f>
        <v>Low</v>
      </c>
    </row>
    <row r="1937" spans="1:22" x14ac:dyDescent="0.3">
      <c r="A1937" s="5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>
        <v>3</v>
      </c>
      <c r="T1937" s="6">
        <v>216.91000000000003</v>
      </c>
      <c r="U1937" s="6" t="str">
        <f>_xlfn.XLOOKUP(Tablo2[[#This Row],[Tenure]],$W$23:$W$26,$X$23:$X$26,"",-1)</f>
        <v>0-6 Months</v>
      </c>
      <c r="V1937" s="1" t="str">
        <f>_xlfn.XLOOKUP(Tablo2[[#This Row],[CashbackAmount]],$W$31:$W$33,$X$31:$X$33,"",-1)</f>
        <v>Medium</v>
      </c>
    </row>
    <row r="1938" spans="1:22" x14ac:dyDescent="0.3">
      <c r="A1938" s="5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6">
        <v>153.24</v>
      </c>
      <c r="U1938" s="6" t="str">
        <f>_xlfn.XLOOKUP(Tablo2[[#This Row],[Tenure]],$W$23:$W$26,$X$23:$X$26,"",-1)</f>
        <v>0-6 Months</v>
      </c>
      <c r="V1938" s="1" t="str">
        <f>_xlfn.XLOOKUP(Tablo2[[#This Row],[CashbackAmount]],$W$31:$W$33,$X$31:$X$33,"",-1)</f>
        <v>Medium</v>
      </c>
    </row>
    <row r="1939" spans="1:22" x14ac:dyDescent="0.3">
      <c r="A1939" s="5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>
        <v>1</v>
      </c>
      <c r="R1939" s="1">
        <v>3</v>
      </c>
      <c r="S1939" s="1">
        <v>0</v>
      </c>
      <c r="T1939" s="6">
        <v>267.52</v>
      </c>
      <c r="U1939" s="6" t="str">
        <f>_xlfn.XLOOKUP(Tablo2[[#This Row],[Tenure]],$W$23:$W$26,$X$23:$X$26,"",-1)</f>
        <v>13-24 Months</v>
      </c>
      <c r="V1939" s="1" t="str">
        <f>_xlfn.XLOOKUP(Tablo2[[#This Row],[CashbackAmount]],$W$31:$W$33,$X$31:$X$33,"",-1)</f>
        <v>High</v>
      </c>
    </row>
    <row r="1940" spans="1:22" x14ac:dyDescent="0.3">
      <c r="A1940" s="5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6">
        <v>152.28</v>
      </c>
      <c r="U1940" s="6" t="str">
        <f>_xlfn.XLOOKUP(Tablo2[[#This Row],[Tenure]],$W$23:$W$26,$X$23:$X$26,"",-1)</f>
        <v>7-12 Months</v>
      </c>
      <c r="V1940" s="1" t="str">
        <f>_xlfn.XLOOKUP(Tablo2[[#This Row],[CashbackAmount]],$W$31:$W$33,$X$31:$X$33,"",-1)</f>
        <v>Medium</v>
      </c>
    </row>
    <row r="1941" spans="1:22" x14ac:dyDescent="0.3">
      <c r="A1941" s="5">
        <v>51940</v>
      </c>
      <c r="B1941" s="1">
        <v>0</v>
      </c>
      <c r="C1941" s="1">
        <v>2</v>
      </c>
      <c r="D1941" s="1" t="s">
        <v>62</v>
      </c>
      <c r="E1941" s="1">
        <v>1</v>
      </c>
      <c r="F1941" s="1">
        <v>29</v>
      </c>
      <c r="G1941" s="1" t="s">
        <v>30</v>
      </c>
      <c r="H1941" s="1" t="s">
        <v>4</v>
      </c>
      <c r="I1941" s="1">
        <v>3</v>
      </c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6">
        <v>127</v>
      </c>
      <c r="U1941" s="6" t="str">
        <f>_xlfn.XLOOKUP(Tablo2[[#This Row],[Tenure]],$W$23:$W$26,$X$23:$X$26,"",-1)</f>
        <v>0-6 Months</v>
      </c>
      <c r="V1941" s="1" t="str">
        <f>_xlfn.XLOOKUP(Tablo2[[#This Row],[CashbackAmount]],$W$31:$W$33,$X$31:$X$33,"",-1)</f>
        <v>Low</v>
      </c>
    </row>
    <row r="1942" spans="1:22" x14ac:dyDescent="0.3">
      <c r="A1942" s="5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>
        <v>15</v>
      </c>
      <c r="Q1942" s="1">
        <v>7</v>
      </c>
      <c r="R1942" s="1">
        <v>13</v>
      </c>
      <c r="S1942" s="1">
        <v>8</v>
      </c>
      <c r="T1942" s="6">
        <v>292.45999999999998</v>
      </c>
      <c r="U1942" s="6" t="str">
        <f>_xlfn.XLOOKUP(Tablo2[[#This Row],[Tenure]],$W$23:$W$26,$X$23:$X$26,"",-1)</f>
        <v>13-24 Months</v>
      </c>
      <c r="V1942" s="1" t="str">
        <f>_xlfn.XLOOKUP(Tablo2[[#This Row],[CashbackAmount]],$W$31:$W$33,$X$31:$X$33,"",-1)</f>
        <v>High</v>
      </c>
    </row>
    <row r="1943" spans="1:22" x14ac:dyDescent="0.3">
      <c r="A1943" s="5">
        <v>51942</v>
      </c>
      <c r="B1943" s="1">
        <v>0</v>
      </c>
      <c r="C1943" s="1">
        <v>8</v>
      </c>
      <c r="D1943" s="1" t="s">
        <v>62</v>
      </c>
      <c r="E1943" s="1">
        <v>1</v>
      </c>
      <c r="F1943" s="1">
        <v>14</v>
      </c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6">
        <v>125.06</v>
      </c>
      <c r="U1943" s="6" t="str">
        <f>_xlfn.XLOOKUP(Tablo2[[#This Row],[Tenure]],$W$23:$W$26,$X$23:$X$26,"",-1)</f>
        <v>7-12 Months</v>
      </c>
      <c r="V1943" s="1" t="str">
        <f>_xlfn.XLOOKUP(Tablo2[[#This Row],[CashbackAmount]],$W$31:$W$33,$X$31:$X$33,"",-1)</f>
        <v>Low</v>
      </c>
    </row>
    <row r="1944" spans="1:22" x14ac:dyDescent="0.3">
      <c r="A1944" s="5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6">
        <v>160.62</v>
      </c>
      <c r="U1944" s="6" t="str">
        <f>_xlfn.XLOOKUP(Tablo2[[#This Row],[Tenure]],$W$23:$W$26,$X$23:$X$26,"",-1)</f>
        <v>13-24 Months</v>
      </c>
      <c r="V1944" s="1" t="str">
        <f>_xlfn.XLOOKUP(Tablo2[[#This Row],[CashbackAmount]],$W$31:$W$33,$X$31:$X$33,"",-1)</f>
        <v>Medium</v>
      </c>
    </row>
    <row r="1945" spans="1:22" x14ac:dyDescent="0.3">
      <c r="A1945" s="5">
        <v>51944</v>
      </c>
      <c r="B1945" s="1">
        <v>1</v>
      </c>
      <c r="C1945" s="1">
        <v>0</v>
      </c>
      <c r="D1945" s="1" t="s">
        <v>62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6">
        <v>143.82</v>
      </c>
      <c r="U1945" s="6" t="str">
        <f>_xlfn.XLOOKUP(Tablo2[[#This Row],[Tenure]],$W$23:$W$26,$X$23:$X$26,"",-1)</f>
        <v>0-6 Months</v>
      </c>
      <c r="V1945" s="1" t="str">
        <f>_xlfn.XLOOKUP(Tablo2[[#This Row],[CashbackAmount]],$W$31:$W$33,$X$31:$X$33,"",-1)</f>
        <v>Low</v>
      </c>
    </row>
    <row r="1946" spans="1:22" x14ac:dyDescent="0.3">
      <c r="A1946" s="5">
        <v>51945</v>
      </c>
      <c r="B1946" s="1">
        <v>0</v>
      </c>
      <c r="C1946" s="1">
        <v>9</v>
      </c>
      <c r="D1946" s="1" t="s">
        <v>62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6">
        <v>121.43</v>
      </c>
      <c r="U1946" s="6" t="str">
        <f>_xlfn.XLOOKUP(Tablo2[[#This Row],[Tenure]],$W$23:$W$26,$X$23:$X$26,"",-1)</f>
        <v>7-12 Months</v>
      </c>
      <c r="V1946" s="1" t="str">
        <f>_xlfn.XLOOKUP(Tablo2[[#This Row],[CashbackAmount]],$W$31:$W$33,$X$31:$X$33,"",-1)</f>
        <v>Low</v>
      </c>
    </row>
    <row r="1947" spans="1:22" x14ac:dyDescent="0.3">
      <c r="A1947" s="5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6">
        <v>161.62</v>
      </c>
      <c r="U1947" s="6" t="str">
        <f>_xlfn.XLOOKUP(Tablo2[[#This Row],[Tenure]],$W$23:$W$26,$X$23:$X$26,"",-1)</f>
        <v>0-6 Months</v>
      </c>
      <c r="V1947" s="1" t="str">
        <f>_xlfn.XLOOKUP(Tablo2[[#This Row],[CashbackAmount]],$W$31:$W$33,$X$31:$X$33,"",-1)</f>
        <v>Medium</v>
      </c>
    </row>
    <row r="1948" spans="1:22" x14ac:dyDescent="0.3">
      <c r="A1948" s="5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6">
        <v>150.94</v>
      </c>
      <c r="U1948" s="6" t="str">
        <f>_xlfn.XLOOKUP(Tablo2[[#This Row],[Tenure]],$W$23:$W$26,$X$23:$X$26,"",-1)</f>
        <v>13-24 Months</v>
      </c>
      <c r="V1948" s="1" t="str">
        <f>_xlfn.XLOOKUP(Tablo2[[#This Row],[CashbackAmount]],$W$31:$W$33,$X$31:$X$33,"",-1)</f>
        <v>Medium</v>
      </c>
    </row>
    <row r="1949" spans="1:22" x14ac:dyDescent="0.3">
      <c r="A1949" s="5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6">
        <v>168.77</v>
      </c>
      <c r="U1949" s="6" t="str">
        <f>_xlfn.XLOOKUP(Tablo2[[#This Row],[Tenure]],$W$23:$W$26,$X$23:$X$26,"",-1)</f>
        <v>0-6 Months</v>
      </c>
      <c r="V1949" s="1" t="str">
        <f>_xlfn.XLOOKUP(Tablo2[[#This Row],[CashbackAmount]],$W$31:$W$33,$X$31:$X$33,"",-1)</f>
        <v>Medium</v>
      </c>
    </row>
    <row r="1950" spans="1:22" x14ac:dyDescent="0.3">
      <c r="A1950" s="5">
        <v>51949</v>
      </c>
      <c r="B1950" s="1">
        <v>0</v>
      </c>
      <c r="C1950" s="1">
        <v>9</v>
      </c>
      <c r="D1950" s="1" t="s">
        <v>62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6">
        <v>122.74000000000001</v>
      </c>
      <c r="U1950" s="6" t="str">
        <f>_xlfn.XLOOKUP(Tablo2[[#This Row],[Tenure]],$W$23:$W$26,$X$23:$X$26,"",-1)</f>
        <v>7-12 Months</v>
      </c>
      <c r="V1950" s="1" t="str">
        <f>_xlfn.XLOOKUP(Tablo2[[#This Row],[CashbackAmount]],$W$31:$W$33,$X$31:$X$33,"",-1)</f>
        <v>Low</v>
      </c>
    </row>
    <row r="1951" spans="1:22" x14ac:dyDescent="0.3">
      <c r="A1951" s="5">
        <v>51950</v>
      </c>
      <c r="B1951" s="1">
        <v>0</v>
      </c>
      <c r="C1951" s="1">
        <v>15</v>
      </c>
      <c r="D1951" s="1" t="s">
        <v>62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6">
        <v>144.34</v>
      </c>
      <c r="U1951" s="6" t="str">
        <f>_xlfn.XLOOKUP(Tablo2[[#This Row],[Tenure]],$W$23:$W$26,$X$23:$X$26,"",-1)</f>
        <v>13-24 Months</v>
      </c>
      <c r="V1951" s="1" t="str">
        <f>_xlfn.XLOOKUP(Tablo2[[#This Row],[CashbackAmount]],$W$31:$W$33,$X$31:$X$33,"",-1)</f>
        <v>Low</v>
      </c>
    </row>
    <row r="1952" spans="1:22" x14ac:dyDescent="0.3">
      <c r="A1952" s="5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6">
        <v>162.88</v>
      </c>
      <c r="U1952" s="6" t="str">
        <f>_xlfn.XLOOKUP(Tablo2[[#This Row],[Tenure]],$W$23:$W$26,$X$23:$X$26,"",-1)</f>
        <v>7-12 Months</v>
      </c>
      <c r="V1952" s="1" t="str">
        <f>_xlfn.XLOOKUP(Tablo2[[#This Row],[CashbackAmount]],$W$31:$W$33,$X$31:$X$33,"",-1)</f>
        <v>Medium</v>
      </c>
    </row>
    <row r="1953" spans="1:22" x14ac:dyDescent="0.3">
      <c r="A1953" s="5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>
        <v>14</v>
      </c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6">
        <v>125.53</v>
      </c>
      <c r="U1953" s="6" t="str">
        <f>_xlfn.XLOOKUP(Tablo2[[#This Row],[Tenure]],$W$23:$W$26,$X$23:$X$26,"",-1)</f>
        <v>7-12 Months</v>
      </c>
      <c r="V1953" s="1" t="str">
        <f>_xlfn.XLOOKUP(Tablo2[[#This Row],[CashbackAmount]],$W$31:$W$33,$X$31:$X$33,"",-1)</f>
        <v>Low</v>
      </c>
    </row>
    <row r="1954" spans="1:22" x14ac:dyDescent="0.3">
      <c r="A1954" s="5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6">
        <v>176.54</v>
      </c>
      <c r="U1954" s="6" t="str">
        <f>_xlfn.XLOOKUP(Tablo2[[#This Row],[Tenure]],$W$23:$W$26,$X$23:$X$26,"",-1)</f>
        <v>7-12 Months</v>
      </c>
      <c r="V1954" s="1" t="str">
        <f>_xlfn.XLOOKUP(Tablo2[[#This Row],[CashbackAmount]],$W$31:$W$33,$X$31:$X$33,"",-1)</f>
        <v>Medium</v>
      </c>
    </row>
    <row r="1955" spans="1:22" x14ac:dyDescent="0.3">
      <c r="A1955" s="5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6">
        <v>151.6</v>
      </c>
      <c r="U1955" s="6" t="str">
        <f>_xlfn.XLOOKUP(Tablo2[[#This Row],[Tenure]],$W$23:$W$26,$X$23:$X$26,"",-1)</f>
        <v>13-24 Months</v>
      </c>
      <c r="V1955" s="1" t="str">
        <f>_xlfn.XLOOKUP(Tablo2[[#This Row],[CashbackAmount]],$W$31:$W$33,$X$31:$X$33,"",-1)</f>
        <v>Medium</v>
      </c>
    </row>
    <row r="1956" spans="1:22" x14ac:dyDescent="0.3">
      <c r="A1956" s="5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>
        <v>1</v>
      </c>
      <c r="R1956" s="1">
        <v>1</v>
      </c>
      <c r="S1956" s="1">
        <v>0</v>
      </c>
      <c r="T1956" s="6">
        <v>271.58999999999997</v>
      </c>
      <c r="U1956" s="6" t="str">
        <f>_xlfn.XLOOKUP(Tablo2[[#This Row],[Tenure]],$W$23:$W$26,$X$23:$X$26,"",-1)</f>
        <v>13-24 Months</v>
      </c>
      <c r="V1956" s="1" t="str">
        <f>_xlfn.XLOOKUP(Tablo2[[#This Row],[CashbackAmount]],$W$31:$W$33,$X$31:$X$33,"",-1)</f>
        <v>High</v>
      </c>
    </row>
    <row r="1957" spans="1:22" x14ac:dyDescent="0.3">
      <c r="A1957" s="5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>
        <v>3</v>
      </c>
      <c r="T1957" s="6">
        <v>228.07999999999998</v>
      </c>
      <c r="U1957" s="6" t="str">
        <f>_xlfn.XLOOKUP(Tablo2[[#This Row],[Tenure]],$W$23:$W$26,$X$23:$X$26,"",-1)</f>
        <v>0-6 Months</v>
      </c>
      <c r="V1957" s="1" t="str">
        <f>_xlfn.XLOOKUP(Tablo2[[#This Row],[CashbackAmount]],$W$31:$W$33,$X$31:$X$33,"",-1)</f>
        <v>Medium</v>
      </c>
    </row>
    <row r="1958" spans="1:22" x14ac:dyDescent="0.3">
      <c r="A1958" s="5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6">
        <v>202.21</v>
      </c>
      <c r="U1958" s="6" t="str">
        <f>_xlfn.XLOOKUP(Tablo2[[#This Row],[Tenure]],$W$23:$W$26,$X$23:$X$26,"",-1)</f>
        <v>7-12 Months</v>
      </c>
      <c r="V1958" s="1" t="str">
        <f>_xlfn.XLOOKUP(Tablo2[[#This Row],[CashbackAmount]],$W$31:$W$33,$X$31:$X$33,"",-1)</f>
        <v>Medium</v>
      </c>
    </row>
    <row r="1959" spans="1:22" x14ac:dyDescent="0.3">
      <c r="A1959" s="5">
        <v>51958</v>
      </c>
      <c r="B1959" s="1">
        <v>0</v>
      </c>
      <c r="C1959" s="1">
        <v>1</v>
      </c>
      <c r="D1959" s="1" t="s">
        <v>62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6">
        <v>147.79</v>
      </c>
      <c r="U1959" s="6" t="str">
        <f>_xlfn.XLOOKUP(Tablo2[[#This Row],[Tenure]],$W$23:$W$26,$X$23:$X$26,"",-1)</f>
        <v>0-6 Months</v>
      </c>
      <c r="V1959" s="1" t="str">
        <f>_xlfn.XLOOKUP(Tablo2[[#This Row],[CashbackAmount]],$W$31:$W$33,$X$31:$X$33,"",-1)</f>
        <v>Low</v>
      </c>
    </row>
    <row r="1960" spans="1:22" x14ac:dyDescent="0.3">
      <c r="A1960" s="5">
        <v>51959</v>
      </c>
      <c r="B1960" s="1">
        <v>0</v>
      </c>
      <c r="C1960" s="1">
        <v>7</v>
      </c>
      <c r="D1960" s="1" t="s">
        <v>62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6">
        <v>137.37</v>
      </c>
      <c r="U1960" s="6" t="str">
        <f>_xlfn.XLOOKUP(Tablo2[[#This Row],[Tenure]],$W$23:$W$26,$X$23:$X$26,"",-1)</f>
        <v>7-12 Months</v>
      </c>
      <c r="V1960" s="1" t="str">
        <f>_xlfn.XLOOKUP(Tablo2[[#This Row],[CashbackAmount]],$W$31:$W$33,$X$31:$X$33,"",-1)</f>
        <v>Low</v>
      </c>
    </row>
    <row r="1961" spans="1:22" x14ac:dyDescent="0.3">
      <c r="A1961" s="5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>
        <v>14</v>
      </c>
      <c r="G1961" s="1" t="s">
        <v>61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6">
        <v>123.66</v>
      </c>
      <c r="U1961" s="6" t="str">
        <f>_xlfn.XLOOKUP(Tablo2[[#This Row],[Tenure]],$W$23:$W$26,$X$23:$X$26,"",-1)</f>
        <v>0-6 Months</v>
      </c>
      <c r="V1961" s="1" t="str">
        <f>_xlfn.XLOOKUP(Tablo2[[#This Row],[CashbackAmount]],$W$31:$W$33,$X$31:$X$33,"",-1)</f>
        <v>Low</v>
      </c>
    </row>
    <row r="1962" spans="1:22" x14ac:dyDescent="0.3">
      <c r="A1962" s="5">
        <v>51961</v>
      </c>
      <c r="B1962" s="1">
        <v>0</v>
      </c>
      <c r="C1962" s="1">
        <v>9</v>
      </c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6">
        <v>117.06</v>
      </c>
      <c r="U1962" s="6" t="str">
        <f>_xlfn.XLOOKUP(Tablo2[[#This Row],[Tenure]],$W$23:$W$26,$X$23:$X$26,"",-1)</f>
        <v>7-12 Months</v>
      </c>
      <c r="V1962" s="1" t="str">
        <f>_xlfn.XLOOKUP(Tablo2[[#This Row],[CashbackAmount]],$W$31:$W$33,$X$31:$X$33,"",-1)</f>
        <v>Low</v>
      </c>
    </row>
    <row r="1963" spans="1:22" x14ac:dyDescent="0.3">
      <c r="A1963" s="5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>
        <v>1</v>
      </c>
      <c r="R1963" s="1">
        <v>4</v>
      </c>
      <c r="S1963" s="1">
        <v>17</v>
      </c>
      <c r="T1963" s="6">
        <v>263.07</v>
      </c>
      <c r="U1963" s="6" t="str">
        <f>_xlfn.XLOOKUP(Tablo2[[#This Row],[Tenure]],$W$23:$W$26,$X$23:$X$26,"",-1)</f>
        <v>13-24 Months</v>
      </c>
      <c r="V1963" s="1" t="str">
        <f>_xlfn.XLOOKUP(Tablo2[[#This Row],[CashbackAmount]],$W$31:$W$33,$X$31:$X$33,"",-1)</f>
        <v>High</v>
      </c>
    </row>
    <row r="1964" spans="1:22" x14ac:dyDescent="0.3">
      <c r="A1964" s="5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6">
        <v>159.33000000000001</v>
      </c>
      <c r="U1964" s="6" t="str">
        <f>_xlfn.XLOOKUP(Tablo2[[#This Row],[Tenure]],$W$23:$W$26,$X$23:$X$26,"",-1)</f>
        <v>13-24 Months</v>
      </c>
      <c r="V1964" s="1" t="str">
        <f>_xlfn.XLOOKUP(Tablo2[[#This Row],[CashbackAmount]],$W$31:$W$33,$X$31:$X$33,"",-1)</f>
        <v>Medium</v>
      </c>
    </row>
    <row r="1965" spans="1:22" x14ac:dyDescent="0.3">
      <c r="A1965" s="5">
        <v>51964</v>
      </c>
      <c r="B1965" s="1">
        <v>0</v>
      </c>
      <c r="C1965" s="1">
        <v>0</v>
      </c>
      <c r="D1965" s="1" t="s">
        <v>62</v>
      </c>
      <c r="E1965" s="1">
        <v>1</v>
      </c>
      <c r="F1965" s="1">
        <v>8</v>
      </c>
      <c r="G1965" s="1" t="s">
        <v>61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6">
        <v>134.24</v>
      </c>
      <c r="U1965" s="6" t="str">
        <f>_xlfn.XLOOKUP(Tablo2[[#This Row],[Tenure]],$W$23:$W$26,$X$23:$X$26,"",-1)</f>
        <v>0-6 Months</v>
      </c>
      <c r="V1965" s="1" t="str">
        <f>_xlfn.XLOOKUP(Tablo2[[#This Row],[CashbackAmount]],$W$31:$W$33,$X$31:$X$33,"",-1)</f>
        <v>Low</v>
      </c>
    </row>
    <row r="1966" spans="1:22" x14ac:dyDescent="0.3">
      <c r="A1966" s="5">
        <v>51965</v>
      </c>
      <c r="B1966" s="1">
        <v>0</v>
      </c>
      <c r="C1966" s="1">
        <v>6</v>
      </c>
      <c r="D1966" s="1" t="s">
        <v>62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6">
        <v>140.37</v>
      </c>
      <c r="U1966" s="6" t="str">
        <f>_xlfn.XLOOKUP(Tablo2[[#This Row],[Tenure]],$W$23:$W$26,$X$23:$X$26,"",-1)</f>
        <v>0-6 Months</v>
      </c>
      <c r="V1966" s="1" t="str">
        <f>_xlfn.XLOOKUP(Tablo2[[#This Row],[CashbackAmount]],$W$31:$W$33,$X$31:$X$33,"",-1)</f>
        <v>Low</v>
      </c>
    </row>
    <row r="1967" spans="1:22" x14ac:dyDescent="0.3">
      <c r="A1967" s="5">
        <v>51966</v>
      </c>
      <c r="B1967" s="1">
        <v>0</v>
      </c>
      <c r="C1967" s="1">
        <v>8</v>
      </c>
      <c r="D1967" s="1" t="s">
        <v>62</v>
      </c>
      <c r="E1967" s="1">
        <v>1</v>
      </c>
      <c r="F1967" s="1">
        <v>14</v>
      </c>
      <c r="G1967" s="1" t="s">
        <v>61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6">
        <v>125.59</v>
      </c>
      <c r="U1967" s="6" t="str">
        <f>_xlfn.XLOOKUP(Tablo2[[#This Row],[Tenure]],$W$23:$W$26,$X$23:$X$26,"",-1)</f>
        <v>7-12 Months</v>
      </c>
      <c r="V1967" s="1" t="str">
        <f>_xlfn.XLOOKUP(Tablo2[[#This Row],[CashbackAmount]],$W$31:$W$33,$X$31:$X$33,"",-1)</f>
        <v>Low</v>
      </c>
    </row>
    <row r="1968" spans="1:22" x14ac:dyDescent="0.3">
      <c r="A1968" s="5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6">
        <v>162.01</v>
      </c>
      <c r="U1968" s="6" t="str">
        <f>_xlfn.XLOOKUP(Tablo2[[#This Row],[Tenure]],$W$23:$W$26,$X$23:$X$26,"",-1)</f>
        <v>7-12 Months</v>
      </c>
      <c r="V1968" s="1" t="str">
        <f>_xlfn.XLOOKUP(Tablo2[[#This Row],[CashbackAmount]],$W$31:$W$33,$X$31:$X$33,"",-1)</f>
        <v>Medium</v>
      </c>
    </row>
    <row r="1969" spans="1:22" x14ac:dyDescent="0.3">
      <c r="A1969" s="5">
        <v>51968</v>
      </c>
      <c r="B1969" s="1">
        <v>0</v>
      </c>
      <c r="C1969" s="1">
        <v>5</v>
      </c>
      <c r="D1969" s="1" t="s">
        <v>62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6">
        <v>144.03</v>
      </c>
      <c r="U1969" s="6" t="str">
        <f>_xlfn.XLOOKUP(Tablo2[[#This Row],[Tenure]],$W$23:$W$26,$X$23:$X$26,"",-1)</f>
        <v>0-6 Months</v>
      </c>
      <c r="V1969" s="1" t="str">
        <f>_xlfn.XLOOKUP(Tablo2[[#This Row],[CashbackAmount]],$W$31:$W$33,$X$31:$X$33,"",-1)</f>
        <v>Low</v>
      </c>
    </row>
    <row r="1970" spans="1:22" x14ac:dyDescent="0.3">
      <c r="A1970" s="5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6">
        <v>137.61000000000001</v>
      </c>
      <c r="U1970" s="6" t="str">
        <f>_xlfn.XLOOKUP(Tablo2[[#This Row],[Tenure]],$W$23:$W$26,$X$23:$X$26,"",-1)</f>
        <v>0-6 Months</v>
      </c>
      <c r="V1970" s="1" t="str">
        <f>_xlfn.XLOOKUP(Tablo2[[#This Row],[CashbackAmount]],$W$31:$W$33,$X$31:$X$33,"",-1)</f>
        <v>Low</v>
      </c>
    </row>
    <row r="1971" spans="1:22" x14ac:dyDescent="0.3">
      <c r="A1971" s="5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>
        <v>3</v>
      </c>
      <c r="T1971" s="6">
        <v>209.33999999999997</v>
      </c>
      <c r="U1971" s="6" t="str">
        <f>_xlfn.XLOOKUP(Tablo2[[#This Row],[Tenure]],$W$23:$W$26,$X$23:$X$26,"",-1)</f>
        <v>24+ Months</v>
      </c>
      <c r="V1971" s="1" t="str">
        <f>_xlfn.XLOOKUP(Tablo2[[#This Row],[CashbackAmount]],$W$31:$W$33,$X$31:$X$33,"",-1)</f>
        <v>Medium</v>
      </c>
    </row>
    <row r="1972" spans="1:22" x14ac:dyDescent="0.3">
      <c r="A1972" s="5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6">
        <v>207.61</v>
      </c>
      <c r="U1972" s="6" t="str">
        <f>_xlfn.XLOOKUP(Tablo2[[#This Row],[Tenure]],$W$23:$W$26,$X$23:$X$26,"",-1)</f>
        <v>13-24 Months</v>
      </c>
      <c r="V1972" s="1" t="str">
        <f>_xlfn.XLOOKUP(Tablo2[[#This Row],[CashbackAmount]],$W$31:$W$33,$X$31:$X$33,"",-1)</f>
        <v>Medium</v>
      </c>
    </row>
    <row r="1973" spans="1:22" x14ac:dyDescent="0.3">
      <c r="A1973" s="5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6">
        <v>151.75</v>
      </c>
      <c r="U1973" s="6" t="str">
        <f>_xlfn.XLOOKUP(Tablo2[[#This Row],[Tenure]],$W$23:$W$26,$X$23:$X$26,"",-1)</f>
        <v>0-6 Months</v>
      </c>
      <c r="V1973" s="1" t="str">
        <f>_xlfn.XLOOKUP(Tablo2[[#This Row],[CashbackAmount]],$W$31:$W$33,$X$31:$X$33,"",-1)</f>
        <v>Medium</v>
      </c>
    </row>
    <row r="1974" spans="1:22" x14ac:dyDescent="0.3">
      <c r="A1974" s="5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>
        <v>2</v>
      </c>
      <c r="S1974" s="1">
        <v>0</v>
      </c>
      <c r="T1974" s="6">
        <v>238.26</v>
      </c>
      <c r="U1974" s="6" t="str">
        <f>_xlfn.XLOOKUP(Tablo2[[#This Row],[Tenure]],$W$23:$W$26,$X$23:$X$26,"",-1)</f>
        <v>24+ Months</v>
      </c>
      <c r="V1974" s="1" t="str">
        <f>_xlfn.XLOOKUP(Tablo2[[#This Row],[CashbackAmount]],$W$31:$W$33,$X$31:$X$33,"",-1)</f>
        <v>Medium</v>
      </c>
    </row>
    <row r="1975" spans="1:22" x14ac:dyDescent="0.3">
      <c r="A1975" s="5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6">
        <v>163.34</v>
      </c>
      <c r="U1975" s="6" t="str">
        <f>_xlfn.XLOOKUP(Tablo2[[#This Row],[Tenure]],$W$23:$W$26,$X$23:$X$26,"",-1)</f>
        <v>7-12 Months</v>
      </c>
      <c r="V1975" s="1" t="str">
        <f>_xlfn.XLOOKUP(Tablo2[[#This Row],[CashbackAmount]],$W$31:$W$33,$X$31:$X$33,"",-1)</f>
        <v>Medium</v>
      </c>
    </row>
    <row r="1976" spans="1:22" x14ac:dyDescent="0.3">
      <c r="A1976" s="5">
        <v>51975</v>
      </c>
      <c r="B1976" s="1">
        <v>0</v>
      </c>
      <c r="C1976" s="1">
        <v>1</v>
      </c>
      <c r="D1976" s="1" t="s">
        <v>62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6">
        <v>149.36000000000001</v>
      </c>
      <c r="U1976" s="6" t="str">
        <f>_xlfn.XLOOKUP(Tablo2[[#This Row],[Tenure]],$W$23:$W$26,$X$23:$X$26,"",-1)</f>
        <v>0-6 Months</v>
      </c>
      <c r="V1976" s="1" t="str">
        <f>_xlfn.XLOOKUP(Tablo2[[#This Row],[CashbackAmount]],$W$31:$W$33,$X$31:$X$33,"",-1)</f>
        <v>Low</v>
      </c>
    </row>
    <row r="1977" spans="1:22" x14ac:dyDescent="0.3">
      <c r="A1977" s="5">
        <v>51976</v>
      </c>
      <c r="B1977" s="1">
        <v>0</v>
      </c>
      <c r="C1977" s="1">
        <v>0</v>
      </c>
      <c r="D1977" s="1" t="s">
        <v>62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6">
        <v>147.75</v>
      </c>
      <c r="U1977" s="6" t="str">
        <f>_xlfn.XLOOKUP(Tablo2[[#This Row],[Tenure]],$W$23:$W$26,$X$23:$X$26,"",-1)</f>
        <v>0-6 Months</v>
      </c>
      <c r="V1977" s="1" t="str">
        <f>_xlfn.XLOOKUP(Tablo2[[#This Row],[CashbackAmount]],$W$31:$W$33,$X$31:$X$33,"",-1)</f>
        <v>Low</v>
      </c>
    </row>
    <row r="1978" spans="1:22" x14ac:dyDescent="0.3">
      <c r="A1978" s="5">
        <v>51977</v>
      </c>
      <c r="B1978" s="1">
        <v>0</v>
      </c>
      <c r="C1978" s="1">
        <v>17</v>
      </c>
      <c r="D1978" s="1" t="s">
        <v>62</v>
      </c>
      <c r="E1978" s="1">
        <v>1</v>
      </c>
      <c r="F1978" s="1">
        <v>14</v>
      </c>
      <c r="G1978" s="1" t="s">
        <v>30</v>
      </c>
      <c r="H1978" s="1" t="s">
        <v>4</v>
      </c>
      <c r="I1978" s="1">
        <v>3</v>
      </c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6">
        <v>128.18</v>
      </c>
      <c r="U1978" s="6" t="str">
        <f>_xlfn.XLOOKUP(Tablo2[[#This Row],[Tenure]],$W$23:$W$26,$X$23:$X$26,"",-1)</f>
        <v>13-24 Months</v>
      </c>
      <c r="V1978" s="1" t="str">
        <f>_xlfn.XLOOKUP(Tablo2[[#This Row],[CashbackAmount]],$W$31:$W$33,$X$31:$X$33,"",-1)</f>
        <v>Low</v>
      </c>
    </row>
    <row r="1979" spans="1:22" x14ac:dyDescent="0.3">
      <c r="A1979" s="5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>
        <v>14</v>
      </c>
      <c r="G1979" s="1" t="s">
        <v>61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6">
        <v>125.15</v>
      </c>
      <c r="U1979" s="6" t="str">
        <f>_xlfn.XLOOKUP(Tablo2[[#This Row],[Tenure]],$W$23:$W$26,$X$23:$X$26,"",-1)</f>
        <v>13-24 Months</v>
      </c>
      <c r="V1979" s="1" t="str">
        <f>_xlfn.XLOOKUP(Tablo2[[#This Row],[CashbackAmount]],$W$31:$W$33,$X$31:$X$33,"",-1)</f>
        <v>Low</v>
      </c>
    </row>
    <row r="1980" spans="1:22" x14ac:dyDescent="0.3">
      <c r="A1980" s="5">
        <v>51979</v>
      </c>
      <c r="B1980" s="1">
        <v>0</v>
      </c>
      <c r="C1980" s="1">
        <v>9</v>
      </c>
      <c r="D1980" s="1" t="s">
        <v>62</v>
      </c>
      <c r="E1980" s="1">
        <v>2</v>
      </c>
      <c r="F1980" s="1">
        <v>14</v>
      </c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6">
        <v>123.41999999999999</v>
      </c>
      <c r="U1980" s="6" t="str">
        <f>_xlfn.XLOOKUP(Tablo2[[#This Row],[Tenure]],$W$23:$W$26,$X$23:$X$26,"",-1)</f>
        <v>7-12 Months</v>
      </c>
      <c r="V1980" s="1" t="str">
        <f>_xlfn.XLOOKUP(Tablo2[[#This Row],[CashbackAmount]],$W$31:$W$33,$X$31:$X$33,"",-1)</f>
        <v>Low</v>
      </c>
    </row>
    <row r="1981" spans="1:22" x14ac:dyDescent="0.3">
      <c r="A1981" s="5">
        <v>51980</v>
      </c>
      <c r="B1981" s="1">
        <v>0</v>
      </c>
      <c r="C1981" s="1">
        <v>0</v>
      </c>
      <c r="D1981" s="1" t="s">
        <v>62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6">
        <v>141.94</v>
      </c>
      <c r="U1981" s="6" t="str">
        <f>_xlfn.XLOOKUP(Tablo2[[#This Row],[Tenure]],$W$23:$W$26,$X$23:$X$26,"",-1)</f>
        <v>0-6 Months</v>
      </c>
      <c r="V1981" s="1" t="str">
        <f>_xlfn.XLOOKUP(Tablo2[[#This Row],[CashbackAmount]],$W$31:$W$33,$X$31:$X$33,"",-1)</f>
        <v>Low</v>
      </c>
    </row>
    <row r="1982" spans="1:22" x14ac:dyDescent="0.3">
      <c r="A1982" s="5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6">
        <v>206.85000000000002</v>
      </c>
      <c r="U1982" s="6" t="str">
        <f>_xlfn.XLOOKUP(Tablo2[[#This Row],[Tenure]],$W$23:$W$26,$X$23:$X$26,"",-1)</f>
        <v>7-12 Months</v>
      </c>
      <c r="V1982" s="1" t="str">
        <f>_xlfn.XLOOKUP(Tablo2[[#This Row],[CashbackAmount]],$W$31:$W$33,$X$31:$X$33,"",-1)</f>
        <v>Medium</v>
      </c>
    </row>
    <row r="1983" spans="1:22" x14ac:dyDescent="0.3">
      <c r="A1983" s="5">
        <v>51982</v>
      </c>
      <c r="B1983" s="1">
        <v>1</v>
      </c>
      <c r="C1983" s="1">
        <v>9</v>
      </c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6">
        <v>120.22</v>
      </c>
      <c r="U1983" s="6" t="str">
        <f>_xlfn.XLOOKUP(Tablo2[[#This Row],[Tenure]],$W$23:$W$26,$X$23:$X$26,"",-1)</f>
        <v>7-12 Months</v>
      </c>
      <c r="V1983" s="1" t="str">
        <f>_xlfn.XLOOKUP(Tablo2[[#This Row],[CashbackAmount]],$W$31:$W$33,$X$31:$X$33,"",-1)</f>
        <v>Low</v>
      </c>
    </row>
    <row r="1984" spans="1:22" x14ac:dyDescent="0.3">
      <c r="A1984" s="5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6">
        <v>123.13999999999999</v>
      </c>
      <c r="U1984" s="6" t="str">
        <f>_xlfn.XLOOKUP(Tablo2[[#This Row],[Tenure]],$W$23:$W$26,$X$23:$X$26,"",-1)</f>
        <v>0-6 Months</v>
      </c>
      <c r="V1984" s="1" t="str">
        <f>_xlfn.XLOOKUP(Tablo2[[#This Row],[CashbackAmount]],$W$31:$W$33,$X$31:$X$33,"",-1)</f>
        <v>Low</v>
      </c>
    </row>
    <row r="1985" spans="1:22" x14ac:dyDescent="0.3">
      <c r="A1985" s="5">
        <v>51984</v>
      </c>
      <c r="B1985" s="1">
        <v>0</v>
      </c>
      <c r="C1985" s="1">
        <v>0</v>
      </c>
      <c r="D1985" s="1" t="s">
        <v>62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6">
        <v>142.56</v>
      </c>
      <c r="U1985" s="6" t="str">
        <f>_xlfn.XLOOKUP(Tablo2[[#This Row],[Tenure]],$W$23:$W$26,$X$23:$X$26,"",-1)</f>
        <v>0-6 Months</v>
      </c>
      <c r="V1985" s="1" t="str">
        <f>_xlfn.XLOOKUP(Tablo2[[#This Row],[CashbackAmount]],$W$31:$W$33,$X$31:$X$33,"",-1)</f>
        <v>Low</v>
      </c>
    </row>
    <row r="1986" spans="1:22" x14ac:dyDescent="0.3">
      <c r="A1986" s="5">
        <v>51985</v>
      </c>
      <c r="B1986" s="1">
        <v>0</v>
      </c>
      <c r="C1986" s="1">
        <v>22</v>
      </c>
      <c r="D1986" s="1" t="s">
        <v>62</v>
      </c>
      <c r="E1986" s="1">
        <v>1</v>
      </c>
      <c r="F1986" s="1">
        <v>6</v>
      </c>
      <c r="G1986" s="1" t="s">
        <v>60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6">
        <v>135.80000000000001</v>
      </c>
      <c r="U1986" s="6" t="str">
        <f>_xlfn.XLOOKUP(Tablo2[[#This Row],[Tenure]],$W$23:$W$26,$X$23:$X$26,"",-1)</f>
        <v>13-24 Months</v>
      </c>
      <c r="V1986" s="1" t="str">
        <f>_xlfn.XLOOKUP(Tablo2[[#This Row],[CashbackAmount]],$W$31:$W$33,$X$31:$X$33,"",-1)</f>
        <v>Low</v>
      </c>
    </row>
    <row r="1987" spans="1:22" x14ac:dyDescent="0.3">
      <c r="A1987" s="5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6">
        <v>131.62</v>
      </c>
      <c r="U1987" s="6" t="str">
        <f>_xlfn.XLOOKUP(Tablo2[[#This Row],[Tenure]],$W$23:$W$26,$X$23:$X$26,"",-1)</f>
        <v>0-6 Months</v>
      </c>
      <c r="V1987" s="1" t="str">
        <f>_xlfn.XLOOKUP(Tablo2[[#This Row],[CashbackAmount]],$W$31:$W$33,$X$31:$X$33,"",-1)</f>
        <v>Low</v>
      </c>
    </row>
    <row r="1988" spans="1:22" x14ac:dyDescent="0.3">
      <c r="A1988" s="5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6">
        <v>165.24</v>
      </c>
      <c r="U1988" s="6" t="str">
        <f>_xlfn.XLOOKUP(Tablo2[[#This Row],[Tenure]],$W$23:$W$26,$X$23:$X$26,"",-1)</f>
        <v>0-6 Months</v>
      </c>
      <c r="V1988" s="1" t="str">
        <f>_xlfn.XLOOKUP(Tablo2[[#This Row],[CashbackAmount]],$W$31:$W$33,$X$31:$X$33,"",-1)</f>
        <v>Medium</v>
      </c>
    </row>
    <row r="1989" spans="1:22" x14ac:dyDescent="0.3">
      <c r="A1989" s="5">
        <v>51988</v>
      </c>
      <c r="B1989" s="1">
        <v>0</v>
      </c>
      <c r="C1989" s="1">
        <v>11</v>
      </c>
      <c r="D1989" s="1" t="s">
        <v>62</v>
      </c>
      <c r="E1989" s="1">
        <v>3</v>
      </c>
      <c r="F1989" s="1">
        <v>15</v>
      </c>
      <c r="G1989" s="1" t="s">
        <v>29</v>
      </c>
      <c r="H1989" s="1" t="s">
        <v>4</v>
      </c>
      <c r="I1989" s="1">
        <v>3</v>
      </c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6">
        <v>128.99</v>
      </c>
      <c r="U1989" s="6" t="str">
        <f>_xlfn.XLOOKUP(Tablo2[[#This Row],[Tenure]],$W$23:$W$26,$X$23:$X$26,"",-1)</f>
        <v>7-12 Months</v>
      </c>
      <c r="V1989" s="1" t="str">
        <f>_xlfn.XLOOKUP(Tablo2[[#This Row],[CashbackAmount]],$W$31:$W$33,$X$31:$X$33,"",-1)</f>
        <v>Low</v>
      </c>
    </row>
    <row r="1990" spans="1:22" x14ac:dyDescent="0.3">
      <c r="A1990" s="5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6">
        <v>152.31</v>
      </c>
      <c r="U1990" s="6" t="str">
        <f>_xlfn.XLOOKUP(Tablo2[[#This Row],[Tenure]],$W$23:$W$26,$X$23:$X$26,"",-1)</f>
        <v>13-24 Months</v>
      </c>
      <c r="V1990" s="1" t="str">
        <f>_xlfn.XLOOKUP(Tablo2[[#This Row],[CashbackAmount]],$W$31:$W$33,$X$31:$X$33,"",-1)</f>
        <v>Medium</v>
      </c>
    </row>
    <row r="1991" spans="1:22" x14ac:dyDescent="0.3">
      <c r="A1991" s="5">
        <v>51990</v>
      </c>
      <c r="B1991" s="1">
        <v>0</v>
      </c>
      <c r="C1991" s="1">
        <v>4</v>
      </c>
      <c r="D1991" s="1" t="s">
        <v>62</v>
      </c>
      <c r="E1991" s="1">
        <v>1</v>
      </c>
      <c r="F1991" s="1">
        <v>14</v>
      </c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6">
        <v>123.56</v>
      </c>
      <c r="U1991" s="6" t="str">
        <f>_xlfn.XLOOKUP(Tablo2[[#This Row],[Tenure]],$W$23:$W$26,$X$23:$X$26,"",-1)</f>
        <v>0-6 Months</v>
      </c>
      <c r="V1991" s="1" t="str">
        <f>_xlfn.XLOOKUP(Tablo2[[#This Row],[CashbackAmount]],$W$31:$W$33,$X$31:$X$33,"",-1)</f>
        <v>Low</v>
      </c>
    </row>
    <row r="1992" spans="1:22" x14ac:dyDescent="0.3">
      <c r="A1992" s="5">
        <v>51991</v>
      </c>
      <c r="B1992" s="1">
        <v>1</v>
      </c>
      <c r="C1992" s="1">
        <v>0</v>
      </c>
      <c r="D1992" s="1" t="s">
        <v>62</v>
      </c>
      <c r="E1992" s="1">
        <v>3</v>
      </c>
      <c r="F1992" s="1">
        <v>6</v>
      </c>
      <c r="G1992" s="1" t="s">
        <v>61</v>
      </c>
      <c r="H1992" s="1" t="s">
        <v>2</v>
      </c>
      <c r="I1992" s="1">
        <v>3</v>
      </c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6">
        <v>128</v>
      </c>
      <c r="U1992" s="6" t="str">
        <f>_xlfn.XLOOKUP(Tablo2[[#This Row],[Tenure]],$W$23:$W$26,$X$23:$X$26,"",-1)</f>
        <v>0-6 Months</v>
      </c>
      <c r="V1992" s="1" t="str">
        <f>_xlfn.XLOOKUP(Tablo2[[#This Row],[CashbackAmount]],$W$31:$W$33,$X$31:$X$33,"",-1)</f>
        <v>Low</v>
      </c>
    </row>
    <row r="1993" spans="1:22" x14ac:dyDescent="0.3">
      <c r="A1993" s="5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>
        <v>3</v>
      </c>
      <c r="T1993" s="6">
        <v>218.36</v>
      </c>
      <c r="U1993" s="6" t="str">
        <f>_xlfn.XLOOKUP(Tablo2[[#This Row],[Tenure]],$W$23:$W$26,$X$23:$X$26,"",-1)</f>
        <v>24+ Months</v>
      </c>
      <c r="V1993" s="1" t="str">
        <f>_xlfn.XLOOKUP(Tablo2[[#This Row],[CashbackAmount]],$W$31:$W$33,$X$31:$X$33,"",-1)</f>
        <v>Medium</v>
      </c>
    </row>
    <row r="1994" spans="1:22" x14ac:dyDescent="0.3">
      <c r="A1994" s="5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6">
        <v>209.02999999999997</v>
      </c>
      <c r="U1994" s="6" t="str">
        <f>_xlfn.XLOOKUP(Tablo2[[#This Row],[Tenure]],$W$23:$W$26,$X$23:$X$26,"",-1)</f>
        <v>7-12 Months</v>
      </c>
      <c r="V1994" s="1" t="str">
        <f>_xlfn.XLOOKUP(Tablo2[[#This Row],[CashbackAmount]],$W$31:$W$33,$X$31:$X$33,"",-1)</f>
        <v>Medium</v>
      </c>
    </row>
    <row r="1995" spans="1:22" x14ac:dyDescent="0.3">
      <c r="A1995" s="5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61</v>
      </c>
      <c r="H1995" s="1" t="s">
        <v>2</v>
      </c>
      <c r="I1995" s="1">
        <v>3</v>
      </c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6">
        <v>129.72999999999999</v>
      </c>
      <c r="U1995" s="6" t="str">
        <f>_xlfn.XLOOKUP(Tablo2[[#This Row],[Tenure]],$W$23:$W$26,$X$23:$X$26,"",-1)</f>
        <v>7-12 Months</v>
      </c>
      <c r="V1995" s="1" t="str">
        <f>_xlfn.XLOOKUP(Tablo2[[#This Row],[CashbackAmount]],$W$31:$W$33,$X$31:$X$33,"",-1)</f>
        <v>Low</v>
      </c>
    </row>
    <row r="1996" spans="1:22" x14ac:dyDescent="0.3">
      <c r="A1996" s="5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>
        <v>2</v>
      </c>
      <c r="S1996" s="1">
        <v>8</v>
      </c>
      <c r="T1996" s="6">
        <v>242.75</v>
      </c>
      <c r="U1996" s="6" t="str">
        <f>_xlfn.XLOOKUP(Tablo2[[#This Row],[Tenure]],$W$23:$W$26,$X$23:$X$26,"",-1)</f>
        <v>24+ Months</v>
      </c>
      <c r="V1996" s="1" t="str">
        <f>_xlfn.XLOOKUP(Tablo2[[#This Row],[CashbackAmount]],$W$31:$W$33,$X$31:$X$33,"",-1)</f>
        <v>Medium</v>
      </c>
    </row>
    <row r="1997" spans="1:22" x14ac:dyDescent="0.3">
      <c r="A1997" s="5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6">
        <v>155.62</v>
      </c>
      <c r="U1997" s="6" t="str">
        <f>_xlfn.XLOOKUP(Tablo2[[#This Row],[Tenure]],$W$23:$W$26,$X$23:$X$26,"",-1)</f>
        <v>13-24 Months</v>
      </c>
      <c r="V1997" s="1" t="str">
        <f>_xlfn.XLOOKUP(Tablo2[[#This Row],[CashbackAmount]],$W$31:$W$33,$X$31:$X$33,"",-1)</f>
        <v>Medium</v>
      </c>
    </row>
    <row r="1998" spans="1:22" x14ac:dyDescent="0.3">
      <c r="A1998" s="5">
        <v>51997</v>
      </c>
      <c r="B1998" s="1">
        <v>0</v>
      </c>
      <c r="C1998" s="1">
        <v>20</v>
      </c>
      <c r="D1998" s="1" t="s">
        <v>62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6">
        <v>145.37</v>
      </c>
      <c r="U1998" s="6" t="str">
        <f>_xlfn.XLOOKUP(Tablo2[[#This Row],[Tenure]],$W$23:$W$26,$X$23:$X$26,"",-1)</f>
        <v>13-24 Months</v>
      </c>
      <c r="V1998" s="1" t="str">
        <f>_xlfn.XLOOKUP(Tablo2[[#This Row],[CashbackAmount]],$W$31:$W$33,$X$31:$X$33,"",-1)</f>
        <v>Low</v>
      </c>
    </row>
    <row r="1999" spans="1:22" x14ac:dyDescent="0.3">
      <c r="A1999" s="5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6">
        <v>176.42</v>
      </c>
      <c r="U1999" s="6" t="str">
        <f>_xlfn.XLOOKUP(Tablo2[[#This Row],[Tenure]],$W$23:$W$26,$X$23:$X$26,"",-1)</f>
        <v>7-12 Months</v>
      </c>
      <c r="V1999" s="1" t="str">
        <f>_xlfn.XLOOKUP(Tablo2[[#This Row],[CashbackAmount]],$W$31:$W$33,$X$31:$X$33,"",-1)</f>
        <v>Medium</v>
      </c>
    </row>
    <row r="2000" spans="1:22" x14ac:dyDescent="0.3">
      <c r="A2000" s="5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>
        <v>1</v>
      </c>
      <c r="R2000" s="1">
        <v>14</v>
      </c>
      <c r="S2000" s="1">
        <v>7</v>
      </c>
      <c r="T2000" s="6">
        <v>279.24</v>
      </c>
      <c r="U2000" s="6" t="str">
        <f>_xlfn.XLOOKUP(Tablo2[[#This Row],[Tenure]],$W$23:$W$26,$X$23:$X$26,"",-1)</f>
        <v>13-24 Months</v>
      </c>
      <c r="V2000" s="1" t="str">
        <f>_xlfn.XLOOKUP(Tablo2[[#This Row],[CashbackAmount]],$W$31:$W$33,$X$31:$X$33,"",-1)</f>
        <v>High</v>
      </c>
    </row>
    <row r="2001" spans="1:22" x14ac:dyDescent="0.3">
      <c r="A2001" s="5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6">
        <v>152.04</v>
      </c>
      <c r="U2001" s="6" t="str">
        <f>_xlfn.XLOOKUP(Tablo2[[#This Row],[Tenure]],$W$23:$W$26,$X$23:$X$26,"",-1)</f>
        <v>7-12 Months</v>
      </c>
      <c r="V2001" s="1" t="str">
        <f>_xlfn.XLOOKUP(Tablo2[[#This Row],[CashbackAmount]],$W$31:$W$33,$X$31:$X$33,"",-1)</f>
        <v>Medium</v>
      </c>
    </row>
    <row r="2002" spans="1:22" x14ac:dyDescent="0.3">
      <c r="A2002" s="5">
        <v>52001</v>
      </c>
      <c r="B2002" s="1">
        <v>0</v>
      </c>
      <c r="C2002" s="1">
        <v>9</v>
      </c>
      <c r="D2002" s="1" t="s">
        <v>62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6">
        <v>122.77000000000001</v>
      </c>
      <c r="U2002" s="6" t="str">
        <f>_xlfn.XLOOKUP(Tablo2[[#This Row],[Tenure]],$W$23:$W$26,$X$23:$X$26,"",-1)</f>
        <v>7-12 Months</v>
      </c>
      <c r="V2002" s="1" t="str">
        <f>_xlfn.XLOOKUP(Tablo2[[#This Row],[CashbackAmount]],$W$31:$W$33,$X$31:$X$33,"",-1)</f>
        <v>Low</v>
      </c>
    </row>
    <row r="2003" spans="1:22" x14ac:dyDescent="0.3">
      <c r="A2003" s="5">
        <v>52002</v>
      </c>
      <c r="B2003" s="1">
        <v>1</v>
      </c>
      <c r="C2003" s="1">
        <v>0</v>
      </c>
      <c r="D2003" s="1" t="s">
        <v>62</v>
      </c>
      <c r="E2003" s="1">
        <v>1</v>
      </c>
      <c r="F2003" s="1">
        <v>31</v>
      </c>
      <c r="G2003" s="1" t="s">
        <v>30</v>
      </c>
      <c r="H2003" s="1" t="s">
        <v>4</v>
      </c>
      <c r="I2003" s="1">
        <v>3</v>
      </c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6">
        <v>127.94999999999999</v>
      </c>
      <c r="U2003" s="6" t="str">
        <f>_xlfn.XLOOKUP(Tablo2[[#This Row],[Tenure]],$W$23:$W$26,$X$23:$X$26,"",-1)</f>
        <v>0-6 Months</v>
      </c>
      <c r="V2003" s="1" t="str">
        <f>_xlfn.XLOOKUP(Tablo2[[#This Row],[CashbackAmount]],$W$31:$W$33,$X$31:$X$33,"",-1)</f>
        <v>Low</v>
      </c>
    </row>
    <row r="2004" spans="1:22" x14ac:dyDescent="0.3">
      <c r="A2004" s="5">
        <v>52003</v>
      </c>
      <c r="B2004" s="1">
        <v>0</v>
      </c>
      <c r="C2004" s="1">
        <v>2</v>
      </c>
      <c r="D2004" s="1" t="s">
        <v>62</v>
      </c>
      <c r="E2004" s="1">
        <v>1</v>
      </c>
      <c r="F2004" s="1">
        <v>14</v>
      </c>
      <c r="G2004" s="1" t="s">
        <v>61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6">
        <v>125.32</v>
      </c>
      <c r="U2004" s="6" t="str">
        <f>_xlfn.XLOOKUP(Tablo2[[#This Row],[Tenure]],$W$23:$W$26,$X$23:$X$26,"",-1)</f>
        <v>0-6 Months</v>
      </c>
      <c r="V2004" s="1" t="str">
        <f>_xlfn.XLOOKUP(Tablo2[[#This Row],[CashbackAmount]],$W$31:$W$33,$X$31:$X$33,"",-1)</f>
        <v>Low</v>
      </c>
    </row>
    <row r="2005" spans="1:22" x14ac:dyDescent="0.3">
      <c r="A2005" s="5">
        <v>52004</v>
      </c>
      <c r="B2005" s="1">
        <v>0</v>
      </c>
      <c r="C2005" s="1">
        <v>17</v>
      </c>
      <c r="D2005" s="1" t="s">
        <v>62</v>
      </c>
      <c r="E2005" s="1">
        <v>1</v>
      </c>
      <c r="F2005" s="1">
        <v>14</v>
      </c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6">
        <v>125.59</v>
      </c>
      <c r="U2005" s="6" t="str">
        <f>_xlfn.XLOOKUP(Tablo2[[#This Row],[Tenure]],$W$23:$W$26,$X$23:$X$26,"",-1)</f>
        <v>13-24 Months</v>
      </c>
      <c r="V2005" s="1" t="str">
        <f>_xlfn.XLOOKUP(Tablo2[[#This Row],[CashbackAmount]],$W$31:$W$33,$X$31:$X$33,"",-1)</f>
        <v>Low</v>
      </c>
    </row>
    <row r="2006" spans="1:22" x14ac:dyDescent="0.3">
      <c r="A2006" s="5">
        <v>52005</v>
      </c>
      <c r="B2006" s="1">
        <v>0</v>
      </c>
      <c r="C2006" s="1">
        <v>1</v>
      </c>
      <c r="D2006" s="1" t="s">
        <v>62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6">
        <v>149.08000000000001</v>
      </c>
      <c r="U2006" s="6" t="str">
        <f>_xlfn.XLOOKUP(Tablo2[[#This Row],[Tenure]],$W$23:$W$26,$X$23:$X$26,"",-1)</f>
        <v>0-6 Months</v>
      </c>
      <c r="V2006" s="1" t="str">
        <f>_xlfn.XLOOKUP(Tablo2[[#This Row],[CashbackAmount]],$W$31:$W$33,$X$31:$X$33,"",-1)</f>
        <v>Low</v>
      </c>
    </row>
    <row r="2007" spans="1:22" x14ac:dyDescent="0.3">
      <c r="A2007" s="5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>
        <v>14</v>
      </c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6">
        <v>123.80000000000001</v>
      </c>
      <c r="U2007" s="6" t="str">
        <f>_xlfn.XLOOKUP(Tablo2[[#This Row],[Tenure]],$W$23:$W$26,$X$23:$X$26,"",-1)</f>
        <v>13-24 Months</v>
      </c>
      <c r="V2007" s="1" t="str">
        <f>_xlfn.XLOOKUP(Tablo2[[#This Row],[CashbackAmount]],$W$31:$W$33,$X$31:$X$33,"",-1)</f>
        <v>Low</v>
      </c>
    </row>
    <row r="2008" spans="1:22" x14ac:dyDescent="0.3">
      <c r="A2008" s="5">
        <v>52007</v>
      </c>
      <c r="B2008" s="1">
        <v>0</v>
      </c>
      <c r="C2008" s="1">
        <v>16</v>
      </c>
      <c r="D2008" s="1" t="s">
        <v>62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6">
        <v>147.65</v>
      </c>
      <c r="U2008" s="6" t="str">
        <f>_xlfn.XLOOKUP(Tablo2[[#This Row],[Tenure]],$W$23:$W$26,$X$23:$X$26,"",-1)</f>
        <v>13-24 Months</v>
      </c>
      <c r="V2008" s="1" t="str">
        <f>_xlfn.XLOOKUP(Tablo2[[#This Row],[CashbackAmount]],$W$31:$W$33,$X$31:$X$33,"",-1)</f>
        <v>Low</v>
      </c>
    </row>
    <row r="2009" spans="1:22" x14ac:dyDescent="0.3">
      <c r="A2009" s="5">
        <v>52008</v>
      </c>
      <c r="B2009" s="1">
        <v>1</v>
      </c>
      <c r="C2009" s="1">
        <v>9</v>
      </c>
      <c r="D2009" s="1" t="s">
        <v>62</v>
      </c>
      <c r="E2009" s="1">
        <v>3</v>
      </c>
      <c r="F2009" s="1">
        <v>8</v>
      </c>
      <c r="G2009" s="1" t="s">
        <v>61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6">
        <v>120.44</v>
      </c>
      <c r="U2009" s="6" t="str">
        <f>_xlfn.XLOOKUP(Tablo2[[#This Row],[Tenure]],$W$23:$W$26,$X$23:$X$26,"",-1)</f>
        <v>7-12 Months</v>
      </c>
      <c r="V2009" s="1" t="str">
        <f>_xlfn.XLOOKUP(Tablo2[[#This Row],[CashbackAmount]],$W$31:$W$33,$X$31:$X$33,"",-1)</f>
        <v>Low</v>
      </c>
    </row>
    <row r="2010" spans="1:22" x14ac:dyDescent="0.3">
      <c r="A2010" s="5">
        <v>52009</v>
      </c>
      <c r="B2010" s="1">
        <v>1</v>
      </c>
      <c r="C2010" s="1">
        <v>0</v>
      </c>
      <c r="D2010" s="1" t="s">
        <v>62</v>
      </c>
      <c r="E2010" s="1">
        <v>1</v>
      </c>
      <c r="F2010" s="1">
        <v>24</v>
      </c>
      <c r="G2010" s="1" t="s">
        <v>32</v>
      </c>
      <c r="H2010" s="1" t="s">
        <v>2</v>
      </c>
      <c r="I2010" s="1">
        <v>3</v>
      </c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6">
        <v>126.93</v>
      </c>
      <c r="U2010" s="6" t="str">
        <f>_xlfn.XLOOKUP(Tablo2[[#This Row],[Tenure]],$W$23:$W$26,$X$23:$X$26,"",-1)</f>
        <v>0-6 Months</v>
      </c>
      <c r="V2010" s="1" t="str">
        <f>_xlfn.XLOOKUP(Tablo2[[#This Row],[CashbackAmount]],$W$31:$W$33,$X$31:$X$33,"",-1)</f>
        <v>Low</v>
      </c>
    </row>
    <row r="2011" spans="1:22" x14ac:dyDescent="0.3">
      <c r="A2011" s="5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6">
        <v>165.86</v>
      </c>
      <c r="U2011" s="6" t="str">
        <f>_xlfn.XLOOKUP(Tablo2[[#This Row],[Tenure]],$W$23:$W$26,$X$23:$X$26,"",-1)</f>
        <v>7-12 Months</v>
      </c>
      <c r="V2011" s="1" t="str">
        <f>_xlfn.XLOOKUP(Tablo2[[#This Row],[CashbackAmount]],$W$31:$W$33,$X$31:$X$33,"",-1)</f>
        <v>Medium</v>
      </c>
    </row>
    <row r="2012" spans="1:22" x14ac:dyDescent="0.3">
      <c r="A2012" s="5">
        <v>52011</v>
      </c>
      <c r="B2012" s="1">
        <v>0</v>
      </c>
      <c r="C2012" s="1">
        <v>20</v>
      </c>
      <c r="D2012" s="1" t="s">
        <v>62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6">
        <v>132.94</v>
      </c>
      <c r="U2012" s="6" t="str">
        <f>_xlfn.XLOOKUP(Tablo2[[#This Row],[Tenure]],$W$23:$W$26,$X$23:$X$26,"",-1)</f>
        <v>13-24 Months</v>
      </c>
      <c r="V2012" s="1" t="str">
        <f>_xlfn.XLOOKUP(Tablo2[[#This Row],[CashbackAmount]],$W$31:$W$33,$X$31:$X$33,"",-1)</f>
        <v>Low</v>
      </c>
    </row>
    <row r="2013" spans="1:22" x14ac:dyDescent="0.3">
      <c r="A2013" s="5">
        <v>52012</v>
      </c>
      <c r="B2013" s="1">
        <v>1</v>
      </c>
      <c r="C2013" s="1">
        <v>0</v>
      </c>
      <c r="D2013" s="1" t="s">
        <v>62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6">
        <v>141.71</v>
      </c>
      <c r="U2013" s="6" t="str">
        <f>_xlfn.XLOOKUP(Tablo2[[#This Row],[Tenure]],$W$23:$W$26,$X$23:$X$26,"",-1)</f>
        <v>0-6 Months</v>
      </c>
      <c r="V2013" s="1" t="str">
        <f>_xlfn.XLOOKUP(Tablo2[[#This Row],[CashbackAmount]],$W$31:$W$33,$X$31:$X$33,"",-1)</f>
        <v>Low</v>
      </c>
    </row>
    <row r="2014" spans="1:22" x14ac:dyDescent="0.3">
      <c r="A2014" s="5">
        <v>52013</v>
      </c>
      <c r="B2014" s="1">
        <v>1</v>
      </c>
      <c r="C2014" s="1">
        <v>4</v>
      </c>
      <c r="D2014" s="1" t="s">
        <v>62</v>
      </c>
      <c r="E2014" s="1">
        <v>1</v>
      </c>
      <c r="F2014" s="1">
        <v>8</v>
      </c>
      <c r="G2014" s="1" t="s">
        <v>30</v>
      </c>
      <c r="H2014" s="1" t="s">
        <v>2</v>
      </c>
      <c r="I2014" s="1">
        <v>3</v>
      </c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6">
        <v>127.78</v>
      </c>
      <c r="U2014" s="6" t="str">
        <f>_xlfn.XLOOKUP(Tablo2[[#This Row],[Tenure]],$W$23:$W$26,$X$23:$X$26,"",-1)</f>
        <v>0-6 Months</v>
      </c>
      <c r="V2014" s="1" t="str">
        <f>_xlfn.XLOOKUP(Tablo2[[#This Row],[CashbackAmount]],$W$31:$W$33,$X$31:$X$33,"",-1)</f>
        <v>Low</v>
      </c>
    </row>
    <row r="2015" spans="1:22" x14ac:dyDescent="0.3">
      <c r="A2015" s="5">
        <v>52014</v>
      </c>
      <c r="B2015" s="1">
        <v>0</v>
      </c>
      <c r="C2015" s="1">
        <v>1</v>
      </c>
      <c r="D2015" s="1" t="s">
        <v>62</v>
      </c>
      <c r="E2015" s="1">
        <v>1</v>
      </c>
      <c r="F2015" s="1">
        <v>14</v>
      </c>
      <c r="G2015" s="1" t="s">
        <v>61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6">
        <v>123.77000000000001</v>
      </c>
      <c r="U2015" s="6" t="str">
        <f>_xlfn.XLOOKUP(Tablo2[[#This Row],[Tenure]],$W$23:$W$26,$X$23:$X$26,"",-1)</f>
        <v>0-6 Months</v>
      </c>
      <c r="V2015" s="1" t="str">
        <f>_xlfn.XLOOKUP(Tablo2[[#This Row],[CashbackAmount]],$W$31:$W$33,$X$31:$X$33,"",-1)</f>
        <v>Low</v>
      </c>
    </row>
    <row r="2016" spans="1:22" x14ac:dyDescent="0.3">
      <c r="A2016" s="5">
        <v>52015</v>
      </c>
      <c r="B2016" s="1">
        <v>1</v>
      </c>
      <c r="C2016" s="1">
        <v>2</v>
      </c>
      <c r="D2016" s="1" t="s">
        <v>62</v>
      </c>
      <c r="E2016" s="1">
        <v>1</v>
      </c>
      <c r="F2016" s="1">
        <v>14</v>
      </c>
      <c r="G2016" s="1" t="s">
        <v>61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6">
        <v>124.03999999999999</v>
      </c>
      <c r="U2016" s="6" t="str">
        <f>_xlfn.XLOOKUP(Tablo2[[#This Row],[Tenure]],$W$23:$W$26,$X$23:$X$26,"",-1)</f>
        <v>0-6 Months</v>
      </c>
      <c r="V2016" s="1" t="str">
        <f>_xlfn.XLOOKUP(Tablo2[[#This Row],[CashbackAmount]],$W$31:$W$33,$X$31:$X$33,"",-1)</f>
        <v>Low</v>
      </c>
    </row>
    <row r="2017" spans="1:22" x14ac:dyDescent="0.3">
      <c r="A2017" s="5">
        <v>52016</v>
      </c>
      <c r="B2017" s="1">
        <v>0</v>
      </c>
      <c r="C2017" s="1">
        <v>0</v>
      </c>
      <c r="D2017" s="1" t="s">
        <v>62</v>
      </c>
      <c r="E2017" s="1">
        <v>1</v>
      </c>
      <c r="F2017" s="1">
        <v>14</v>
      </c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6">
        <v>123.18</v>
      </c>
      <c r="U2017" s="6" t="str">
        <f>_xlfn.XLOOKUP(Tablo2[[#This Row],[Tenure]],$W$23:$W$26,$X$23:$X$26,"",-1)</f>
        <v>0-6 Months</v>
      </c>
      <c r="V2017" s="1" t="str">
        <f>_xlfn.XLOOKUP(Tablo2[[#This Row],[CashbackAmount]],$W$31:$W$33,$X$31:$X$33,"",-1)</f>
        <v>Low</v>
      </c>
    </row>
    <row r="2018" spans="1:22" x14ac:dyDescent="0.3">
      <c r="A2018" s="5">
        <v>52017</v>
      </c>
      <c r="B2018" s="1">
        <v>0</v>
      </c>
      <c r="C2018" s="1">
        <v>9</v>
      </c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6">
        <v>120.08000000000001</v>
      </c>
      <c r="U2018" s="6" t="str">
        <f>_xlfn.XLOOKUP(Tablo2[[#This Row],[Tenure]],$W$23:$W$26,$X$23:$X$26,"",-1)</f>
        <v>7-12 Months</v>
      </c>
      <c r="V2018" s="1" t="str">
        <f>_xlfn.XLOOKUP(Tablo2[[#This Row],[CashbackAmount]],$W$31:$W$33,$X$31:$X$33,"",-1)</f>
        <v>Low</v>
      </c>
    </row>
    <row r="2019" spans="1:22" x14ac:dyDescent="0.3">
      <c r="A2019" s="5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6">
        <v>162.44</v>
      </c>
      <c r="U2019" s="6" t="str">
        <f>_xlfn.XLOOKUP(Tablo2[[#This Row],[Tenure]],$W$23:$W$26,$X$23:$X$26,"",-1)</f>
        <v>13-24 Months</v>
      </c>
      <c r="V2019" s="1" t="str">
        <f>_xlfn.XLOOKUP(Tablo2[[#This Row],[CashbackAmount]],$W$31:$W$33,$X$31:$X$33,"",-1)</f>
        <v>Medium</v>
      </c>
    </row>
    <row r="2020" spans="1:22" x14ac:dyDescent="0.3">
      <c r="A2020" s="5">
        <v>52019</v>
      </c>
      <c r="B2020" s="1">
        <v>0</v>
      </c>
      <c r="C2020" s="1">
        <v>6</v>
      </c>
      <c r="D2020" s="1" t="s">
        <v>62</v>
      </c>
      <c r="E2020" s="1">
        <v>1</v>
      </c>
      <c r="F2020" s="1">
        <v>6</v>
      </c>
      <c r="G2020" s="1" t="s">
        <v>32</v>
      </c>
      <c r="H2020" s="1" t="s">
        <v>4</v>
      </c>
      <c r="I2020" s="1">
        <v>3</v>
      </c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6">
        <v>127.99000000000001</v>
      </c>
      <c r="U2020" s="6" t="str">
        <f>_xlfn.XLOOKUP(Tablo2[[#This Row],[Tenure]],$W$23:$W$26,$X$23:$X$26,"",-1)</f>
        <v>0-6 Months</v>
      </c>
      <c r="V2020" s="1" t="str">
        <f>_xlfn.XLOOKUP(Tablo2[[#This Row],[CashbackAmount]],$W$31:$W$33,$X$31:$X$33,"",-1)</f>
        <v>Low</v>
      </c>
    </row>
    <row r="2021" spans="1:22" x14ac:dyDescent="0.3">
      <c r="A2021" s="5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6">
        <v>205.52</v>
      </c>
      <c r="U2021" s="6" t="str">
        <f>_xlfn.XLOOKUP(Tablo2[[#This Row],[Tenure]],$W$23:$W$26,$X$23:$X$26,"",-1)</f>
        <v>24+ Months</v>
      </c>
      <c r="V2021" s="1" t="str">
        <f>_xlfn.XLOOKUP(Tablo2[[#This Row],[CashbackAmount]],$W$31:$W$33,$X$31:$X$33,"",-1)</f>
        <v>Medium</v>
      </c>
    </row>
    <row r="2022" spans="1:22" x14ac:dyDescent="0.3">
      <c r="A2022" s="5">
        <v>52021</v>
      </c>
      <c r="B2022" s="1">
        <v>0</v>
      </c>
      <c r="C2022" s="1">
        <v>4</v>
      </c>
      <c r="D2022" s="1" t="s">
        <v>62</v>
      </c>
      <c r="E2022" s="1">
        <v>3</v>
      </c>
      <c r="F2022" s="1">
        <v>14</v>
      </c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6">
        <v>123.28999999999999</v>
      </c>
      <c r="U2022" s="6" t="str">
        <f>_xlfn.XLOOKUP(Tablo2[[#This Row],[Tenure]],$W$23:$W$26,$X$23:$X$26,"",-1)</f>
        <v>0-6 Months</v>
      </c>
      <c r="V2022" s="1" t="str">
        <f>_xlfn.XLOOKUP(Tablo2[[#This Row],[CashbackAmount]],$W$31:$W$33,$X$31:$X$33,"",-1)</f>
        <v>Low</v>
      </c>
    </row>
    <row r="2023" spans="1:22" x14ac:dyDescent="0.3">
      <c r="A2023" s="5">
        <v>52022</v>
      </c>
      <c r="B2023" s="1">
        <v>0</v>
      </c>
      <c r="C2023" s="1">
        <v>8</v>
      </c>
      <c r="D2023" s="1" t="s">
        <v>62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6">
        <v>140.13999999999999</v>
      </c>
      <c r="U2023" s="6" t="str">
        <f>_xlfn.XLOOKUP(Tablo2[[#This Row],[Tenure]],$W$23:$W$26,$X$23:$X$26,"",-1)</f>
        <v>7-12 Months</v>
      </c>
      <c r="V2023" s="1" t="str">
        <f>_xlfn.XLOOKUP(Tablo2[[#This Row],[CashbackAmount]],$W$31:$W$33,$X$31:$X$33,"",-1)</f>
        <v>Low</v>
      </c>
    </row>
    <row r="2024" spans="1:22" x14ac:dyDescent="0.3">
      <c r="A2024" s="5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6">
        <v>174.03</v>
      </c>
      <c r="U2024" s="6" t="str">
        <f>_xlfn.XLOOKUP(Tablo2[[#This Row],[Tenure]],$W$23:$W$26,$X$23:$X$26,"",-1)</f>
        <v>13-24 Months</v>
      </c>
      <c r="V2024" s="1" t="str">
        <f>_xlfn.XLOOKUP(Tablo2[[#This Row],[CashbackAmount]],$W$31:$W$33,$X$31:$X$33,"",-1)</f>
        <v>Medium</v>
      </c>
    </row>
    <row r="2025" spans="1:22" x14ac:dyDescent="0.3">
      <c r="A2025" s="5">
        <v>52024</v>
      </c>
      <c r="B2025" s="1">
        <v>0</v>
      </c>
      <c r="C2025" s="1">
        <v>9</v>
      </c>
      <c r="D2025" s="1" t="s">
        <v>62</v>
      </c>
      <c r="E2025" s="1">
        <v>1</v>
      </c>
      <c r="F2025" s="1">
        <v>26</v>
      </c>
      <c r="G2025" s="1" t="s">
        <v>61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6">
        <v>122.59</v>
      </c>
      <c r="U2025" s="6" t="str">
        <f>_xlfn.XLOOKUP(Tablo2[[#This Row],[Tenure]],$W$23:$W$26,$X$23:$X$26,"",-1)</f>
        <v>7-12 Months</v>
      </c>
      <c r="V2025" s="1" t="str">
        <f>_xlfn.XLOOKUP(Tablo2[[#This Row],[CashbackAmount]],$W$31:$W$33,$X$31:$X$33,"",-1)</f>
        <v>Low</v>
      </c>
    </row>
    <row r="2026" spans="1:22" x14ac:dyDescent="0.3">
      <c r="A2026" s="5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6">
        <v>169.32</v>
      </c>
      <c r="U2026" s="6" t="str">
        <f>_xlfn.XLOOKUP(Tablo2[[#This Row],[Tenure]],$W$23:$W$26,$X$23:$X$26,"",-1)</f>
        <v>0-6 Months</v>
      </c>
      <c r="V2026" s="1" t="str">
        <f>_xlfn.XLOOKUP(Tablo2[[#This Row],[CashbackAmount]],$W$31:$W$33,$X$31:$X$33,"",-1)</f>
        <v>Medium</v>
      </c>
    </row>
    <row r="2027" spans="1:22" x14ac:dyDescent="0.3">
      <c r="A2027" s="5">
        <v>52026</v>
      </c>
      <c r="B2027" s="1">
        <v>0</v>
      </c>
      <c r="C2027" s="1">
        <v>9</v>
      </c>
      <c r="D2027" s="1" t="s">
        <v>62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6">
        <v>146.78</v>
      </c>
      <c r="U2027" s="6" t="str">
        <f>_xlfn.XLOOKUP(Tablo2[[#This Row],[Tenure]],$W$23:$W$26,$X$23:$X$26,"",-1)</f>
        <v>7-12 Months</v>
      </c>
      <c r="V2027" s="1" t="str">
        <f>_xlfn.XLOOKUP(Tablo2[[#This Row],[CashbackAmount]],$W$31:$W$33,$X$31:$X$33,"",-1)</f>
        <v>Low</v>
      </c>
    </row>
    <row r="2028" spans="1:22" x14ac:dyDescent="0.3">
      <c r="A2028" s="5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>
        <v>2</v>
      </c>
      <c r="S2028" s="1">
        <v>11</v>
      </c>
      <c r="T2028" s="6">
        <v>235.82</v>
      </c>
      <c r="U2028" s="6" t="str">
        <f>_xlfn.XLOOKUP(Tablo2[[#This Row],[Tenure]],$W$23:$W$26,$X$23:$X$26,"",-1)</f>
        <v>7-12 Months</v>
      </c>
      <c r="V2028" s="1" t="str">
        <f>_xlfn.XLOOKUP(Tablo2[[#This Row],[CashbackAmount]],$W$31:$W$33,$X$31:$X$33,"",-1)</f>
        <v>Medium</v>
      </c>
    </row>
    <row r="2029" spans="1:22" x14ac:dyDescent="0.3">
      <c r="A2029" s="5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>
        <v>14</v>
      </c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6">
        <v>123.32</v>
      </c>
      <c r="U2029" s="6" t="str">
        <f>_xlfn.XLOOKUP(Tablo2[[#This Row],[Tenure]],$W$23:$W$26,$X$23:$X$26,"",-1)</f>
        <v>0-6 Months</v>
      </c>
      <c r="V2029" s="1" t="str">
        <f>_xlfn.XLOOKUP(Tablo2[[#This Row],[CashbackAmount]],$W$31:$W$33,$X$31:$X$33,"",-1)</f>
        <v>Low</v>
      </c>
    </row>
    <row r="2030" spans="1:22" x14ac:dyDescent="0.3">
      <c r="A2030" s="5">
        <v>52029</v>
      </c>
      <c r="B2030" s="1">
        <v>1</v>
      </c>
      <c r="C2030" s="1">
        <v>0</v>
      </c>
      <c r="D2030" s="1" t="s">
        <v>62</v>
      </c>
      <c r="E2030" s="1">
        <v>3</v>
      </c>
      <c r="F2030" s="1">
        <v>14</v>
      </c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6">
        <v>124.13</v>
      </c>
      <c r="U2030" s="6" t="str">
        <f>_xlfn.XLOOKUP(Tablo2[[#This Row],[Tenure]],$W$23:$W$26,$X$23:$X$26,"",-1)</f>
        <v>0-6 Months</v>
      </c>
      <c r="V2030" s="1" t="str">
        <f>_xlfn.XLOOKUP(Tablo2[[#This Row],[CashbackAmount]],$W$31:$W$33,$X$31:$X$33,"",-1)</f>
        <v>Low</v>
      </c>
    </row>
    <row r="2031" spans="1:22" x14ac:dyDescent="0.3">
      <c r="A2031" s="5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6">
        <v>197.05</v>
      </c>
      <c r="U2031" s="6" t="str">
        <f>_xlfn.XLOOKUP(Tablo2[[#This Row],[Tenure]],$W$23:$W$26,$X$23:$X$26,"",-1)</f>
        <v>13-24 Months</v>
      </c>
      <c r="V2031" s="1" t="str">
        <f>_xlfn.XLOOKUP(Tablo2[[#This Row],[CashbackAmount]],$W$31:$W$33,$X$31:$X$33,"",-1)</f>
        <v>Medium</v>
      </c>
    </row>
    <row r="2032" spans="1:22" x14ac:dyDescent="0.3">
      <c r="A2032" s="5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6">
        <v>142.94</v>
      </c>
      <c r="U2032" s="6" t="str">
        <f>_xlfn.XLOOKUP(Tablo2[[#This Row],[Tenure]],$W$23:$W$26,$X$23:$X$26,"",-1)</f>
        <v>0-6 Months</v>
      </c>
      <c r="V2032" s="1" t="str">
        <f>_xlfn.XLOOKUP(Tablo2[[#This Row],[CashbackAmount]],$W$31:$W$33,$X$31:$X$33,"",-1)</f>
        <v>Low</v>
      </c>
    </row>
    <row r="2033" spans="1:22" x14ac:dyDescent="0.3">
      <c r="A2033" s="5">
        <v>52032</v>
      </c>
      <c r="B2033" s="1">
        <v>0</v>
      </c>
      <c r="C2033" s="1">
        <v>14</v>
      </c>
      <c r="D2033" s="1" t="s">
        <v>62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6">
        <v>147.21</v>
      </c>
      <c r="U2033" s="6" t="str">
        <f>_xlfn.XLOOKUP(Tablo2[[#This Row],[Tenure]],$W$23:$W$26,$X$23:$X$26,"",-1)</f>
        <v>13-24 Months</v>
      </c>
      <c r="V2033" s="1" t="str">
        <f>_xlfn.XLOOKUP(Tablo2[[#This Row],[CashbackAmount]],$W$31:$W$33,$X$31:$X$33,"",-1)</f>
        <v>Low</v>
      </c>
    </row>
    <row r="2034" spans="1:22" x14ac:dyDescent="0.3">
      <c r="A2034" s="5">
        <v>52033</v>
      </c>
      <c r="B2034" s="1">
        <v>0</v>
      </c>
      <c r="C2034" s="1">
        <v>9</v>
      </c>
      <c r="D2034" s="1" t="s">
        <v>62</v>
      </c>
      <c r="E2034" s="1">
        <v>1</v>
      </c>
      <c r="F2034" s="1">
        <v>14</v>
      </c>
      <c r="G2034" s="1" t="s">
        <v>61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6">
        <v>125.19</v>
      </c>
      <c r="U2034" s="6" t="str">
        <f>_xlfn.XLOOKUP(Tablo2[[#This Row],[Tenure]],$W$23:$W$26,$X$23:$X$26,"",-1)</f>
        <v>7-12 Months</v>
      </c>
      <c r="V2034" s="1" t="str">
        <f>_xlfn.XLOOKUP(Tablo2[[#This Row],[CashbackAmount]],$W$31:$W$33,$X$31:$X$33,"",-1)</f>
        <v>Low</v>
      </c>
    </row>
    <row r="2035" spans="1:22" x14ac:dyDescent="0.3">
      <c r="A2035" s="5">
        <v>52034</v>
      </c>
      <c r="B2035" s="1">
        <v>1</v>
      </c>
      <c r="C2035" s="1">
        <v>9</v>
      </c>
      <c r="D2035" s="1" t="s">
        <v>62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6">
        <v>121.21000000000001</v>
      </c>
      <c r="U2035" s="6" t="str">
        <f>_xlfn.XLOOKUP(Tablo2[[#This Row],[Tenure]],$W$23:$W$26,$X$23:$X$26,"",-1)</f>
        <v>7-12 Months</v>
      </c>
      <c r="V2035" s="1" t="str">
        <f>_xlfn.XLOOKUP(Tablo2[[#This Row],[CashbackAmount]],$W$31:$W$33,$X$31:$X$33,"",-1)</f>
        <v>Low</v>
      </c>
    </row>
    <row r="2036" spans="1:22" x14ac:dyDescent="0.3">
      <c r="A2036" s="5">
        <v>52035</v>
      </c>
      <c r="B2036" s="1">
        <v>1</v>
      </c>
      <c r="C2036" s="1">
        <v>0</v>
      </c>
      <c r="D2036" s="1" t="s">
        <v>62</v>
      </c>
      <c r="E2036" s="1">
        <v>1</v>
      </c>
      <c r="F2036" s="1">
        <v>10</v>
      </c>
      <c r="G2036" s="1" t="s">
        <v>60</v>
      </c>
      <c r="H2036" s="1" t="s">
        <v>4</v>
      </c>
      <c r="I2036" s="1">
        <v>3</v>
      </c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6">
        <v>129.72999999999999</v>
      </c>
      <c r="U2036" s="6" t="str">
        <f>_xlfn.XLOOKUP(Tablo2[[#This Row],[Tenure]],$W$23:$W$26,$X$23:$X$26,"",-1)</f>
        <v>0-6 Months</v>
      </c>
      <c r="V2036" s="1" t="str">
        <f>_xlfn.XLOOKUP(Tablo2[[#This Row],[CashbackAmount]],$W$31:$W$33,$X$31:$X$33,"",-1)</f>
        <v>Low</v>
      </c>
    </row>
    <row r="2037" spans="1:22" x14ac:dyDescent="0.3">
      <c r="A2037" s="5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6">
        <v>158.55000000000001</v>
      </c>
      <c r="U2037" s="6" t="str">
        <f>_xlfn.XLOOKUP(Tablo2[[#This Row],[Tenure]],$W$23:$W$26,$X$23:$X$26,"",-1)</f>
        <v>0-6 Months</v>
      </c>
      <c r="V2037" s="1" t="str">
        <f>_xlfn.XLOOKUP(Tablo2[[#This Row],[CashbackAmount]],$W$31:$W$33,$X$31:$X$33,"",-1)</f>
        <v>Medium</v>
      </c>
    </row>
    <row r="2038" spans="1:22" x14ac:dyDescent="0.3">
      <c r="A2038" s="5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6">
        <v>136.16999999999999</v>
      </c>
      <c r="U2038" s="6" t="str">
        <f>_xlfn.XLOOKUP(Tablo2[[#This Row],[Tenure]],$W$23:$W$26,$X$23:$X$26,"",-1)</f>
        <v>13-24 Months</v>
      </c>
      <c r="V2038" s="1" t="str">
        <f>_xlfn.XLOOKUP(Tablo2[[#This Row],[CashbackAmount]],$W$31:$W$33,$X$31:$X$33,"",-1)</f>
        <v>Low</v>
      </c>
    </row>
    <row r="2039" spans="1:22" x14ac:dyDescent="0.3">
      <c r="A2039" s="5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6">
        <v>167.25</v>
      </c>
      <c r="U2039" s="6" t="str">
        <f>_xlfn.XLOOKUP(Tablo2[[#This Row],[Tenure]],$W$23:$W$26,$X$23:$X$26,"",-1)</f>
        <v>0-6 Months</v>
      </c>
      <c r="V2039" s="1" t="str">
        <f>_xlfn.XLOOKUP(Tablo2[[#This Row],[CashbackAmount]],$W$31:$W$33,$X$31:$X$33,"",-1)</f>
        <v>Medium</v>
      </c>
    </row>
    <row r="2040" spans="1:22" x14ac:dyDescent="0.3">
      <c r="A2040" s="5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6">
        <v>203.25</v>
      </c>
      <c r="U2040" s="6" t="str">
        <f>_xlfn.XLOOKUP(Tablo2[[#This Row],[Tenure]],$W$23:$W$26,$X$23:$X$26,"",-1)</f>
        <v>0-6 Months</v>
      </c>
      <c r="V2040" s="1" t="str">
        <f>_xlfn.XLOOKUP(Tablo2[[#This Row],[CashbackAmount]],$W$31:$W$33,$X$31:$X$33,"",-1)</f>
        <v>Medium</v>
      </c>
    </row>
    <row r="2041" spans="1:22" x14ac:dyDescent="0.3">
      <c r="A2041" s="5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6">
        <v>169.49</v>
      </c>
      <c r="U2041" s="6" t="str">
        <f>_xlfn.XLOOKUP(Tablo2[[#This Row],[Tenure]],$W$23:$W$26,$X$23:$X$26,"",-1)</f>
        <v>0-6 Months</v>
      </c>
      <c r="V2041" s="1" t="str">
        <f>_xlfn.XLOOKUP(Tablo2[[#This Row],[CashbackAmount]],$W$31:$W$33,$X$31:$X$33,"",-1)</f>
        <v>Medium</v>
      </c>
    </row>
    <row r="2042" spans="1:22" x14ac:dyDescent="0.3">
      <c r="A2042" s="5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6">
        <v>206.08999999999997</v>
      </c>
      <c r="U2042" s="6" t="str">
        <f>_xlfn.XLOOKUP(Tablo2[[#This Row],[Tenure]],$W$23:$W$26,$X$23:$X$26,"",-1)</f>
        <v>0-6 Months</v>
      </c>
      <c r="V2042" s="1" t="str">
        <f>_xlfn.XLOOKUP(Tablo2[[#This Row],[CashbackAmount]],$W$31:$W$33,$X$31:$X$33,"",-1)</f>
        <v>Medium</v>
      </c>
    </row>
    <row r="2043" spans="1:22" x14ac:dyDescent="0.3">
      <c r="A2043" s="5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6">
        <v>144.47</v>
      </c>
      <c r="U2043" s="6" t="str">
        <f>_xlfn.XLOOKUP(Tablo2[[#This Row],[Tenure]],$W$23:$W$26,$X$23:$X$26,"",-1)</f>
        <v>13-24 Months</v>
      </c>
      <c r="V2043" s="1" t="str">
        <f>_xlfn.XLOOKUP(Tablo2[[#This Row],[CashbackAmount]],$W$31:$W$33,$X$31:$X$33,"",-1)</f>
        <v>Low</v>
      </c>
    </row>
    <row r="2044" spans="1:22" x14ac:dyDescent="0.3">
      <c r="A2044" s="5">
        <v>52043</v>
      </c>
      <c r="B2044" s="1">
        <v>0</v>
      </c>
      <c r="C2044" s="1">
        <v>9</v>
      </c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6">
        <v>121.57</v>
      </c>
      <c r="U2044" s="6" t="str">
        <f>_xlfn.XLOOKUP(Tablo2[[#This Row],[Tenure]],$W$23:$W$26,$X$23:$X$26,"",-1)</f>
        <v>7-12 Months</v>
      </c>
      <c r="V2044" s="1" t="str">
        <f>_xlfn.XLOOKUP(Tablo2[[#This Row],[CashbackAmount]],$W$31:$W$33,$X$31:$X$33,"",-1)</f>
        <v>Low</v>
      </c>
    </row>
    <row r="2045" spans="1:22" x14ac:dyDescent="0.3">
      <c r="A2045" s="5">
        <v>52044</v>
      </c>
      <c r="B2045" s="1">
        <v>0</v>
      </c>
      <c r="C2045" s="1">
        <v>8</v>
      </c>
      <c r="D2045" s="1" t="s">
        <v>62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6">
        <v>146.01</v>
      </c>
      <c r="U2045" s="6" t="str">
        <f>_xlfn.XLOOKUP(Tablo2[[#This Row],[Tenure]],$W$23:$W$26,$X$23:$X$26,"",-1)</f>
        <v>7-12 Months</v>
      </c>
      <c r="V2045" s="1" t="str">
        <f>_xlfn.XLOOKUP(Tablo2[[#This Row],[CashbackAmount]],$W$31:$W$33,$X$31:$X$33,"",-1)</f>
        <v>Low</v>
      </c>
    </row>
    <row r="2046" spans="1:22" x14ac:dyDescent="0.3">
      <c r="A2046" s="5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>
        <v>1</v>
      </c>
      <c r="R2046" s="1">
        <v>7</v>
      </c>
      <c r="S2046" s="1">
        <v>8</v>
      </c>
      <c r="T2046" s="6">
        <v>270.99</v>
      </c>
      <c r="U2046" s="6" t="str">
        <f>_xlfn.XLOOKUP(Tablo2[[#This Row],[Tenure]],$W$23:$W$26,$X$23:$X$26,"",-1)</f>
        <v>24+ Months</v>
      </c>
      <c r="V2046" s="1" t="str">
        <f>_xlfn.XLOOKUP(Tablo2[[#This Row],[CashbackAmount]],$W$31:$W$33,$X$31:$X$33,"",-1)</f>
        <v>High</v>
      </c>
    </row>
    <row r="2047" spans="1:22" x14ac:dyDescent="0.3">
      <c r="A2047" s="5">
        <v>52046</v>
      </c>
      <c r="B2047" s="1">
        <v>1</v>
      </c>
      <c r="C2047" s="1">
        <v>20</v>
      </c>
      <c r="D2047" s="1" t="s">
        <v>62</v>
      </c>
      <c r="E2047" s="1">
        <v>1</v>
      </c>
      <c r="F2047" s="1">
        <v>14</v>
      </c>
      <c r="G2047" s="1" t="s">
        <v>60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6">
        <v>124.78999999999999</v>
      </c>
      <c r="U2047" s="6" t="str">
        <f>_xlfn.XLOOKUP(Tablo2[[#This Row],[Tenure]],$W$23:$W$26,$X$23:$X$26,"",-1)</f>
        <v>13-24 Months</v>
      </c>
      <c r="V2047" s="1" t="str">
        <f>_xlfn.XLOOKUP(Tablo2[[#This Row],[CashbackAmount]],$W$31:$W$33,$X$31:$X$33,"",-1)</f>
        <v>Low</v>
      </c>
    </row>
    <row r="2048" spans="1:22" x14ac:dyDescent="0.3">
      <c r="A2048" s="5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>
        <v>2</v>
      </c>
      <c r="S2048" s="1">
        <v>2</v>
      </c>
      <c r="T2048" s="6">
        <v>248.51999999999998</v>
      </c>
      <c r="U2048" s="6" t="str">
        <f>_xlfn.XLOOKUP(Tablo2[[#This Row],[Tenure]],$W$23:$W$26,$X$23:$X$26,"",-1)</f>
        <v>24+ Months</v>
      </c>
      <c r="V2048" s="1" t="str">
        <f>_xlfn.XLOOKUP(Tablo2[[#This Row],[CashbackAmount]],$W$31:$W$33,$X$31:$X$33,"",-1)</f>
        <v>Medium</v>
      </c>
    </row>
    <row r="2049" spans="1:22" x14ac:dyDescent="0.3">
      <c r="A2049" s="5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6">
        <v>172.64</v>
      </c>
      <c r="U2049" s="6" t="str">
        <f>_xlfn.XLOOKUP(Tablo2[[#This Row],[Tenure]],$W$23:$W$26,$X$23:$X$26,"",-1)</f>
        <v>0-6 Months</v>
      </c>
      <c r="V2049" s="1" t="str">
        <f>_xlfn.XLOOKUP(Tablo2[[#This Row],[CashbackAmount]],$W$31:$W$33,$X$31:$X$33,"",-1)</f>
        <v>Medium</v>
      </c>
    </row>
    <row r="2050" spans="1:22" x14ac:dyDescent="0.3">
      <c r="A2050" s="5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60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6">
        <v>156.66</v>
      </c>
      <c r="U2050" s="6" t="str">
        <f>_xlfn.XLOOKUP(Tablo2[[#This Row],[Tenure]],$W$23:$W$26,$X$23:$X$26,"",-1)</f>
        <v>7-12 Months</v>
      </c>
      <c r="V2050" s="1" t="str">
        <f>_xlfn.XLOOKUP(Tablo2[[#This Row],[CashbackAmount]],$W$31:$W$33,$X$31:$X$33,"",-1)</f>
        <v>Medium</v>
      </c>
    </row>
    <row r="2051" spans="1:22" x14ac:dyDescent="0.3">
      <c r="A2051" s="5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6">
        <v>178.23</v>
      </c>
      <c r="U2051" s="6" t="str">
        <f>_xlfn.XLOOKUP(Tablo2[[#This Row],[Tenure]],$W$23:$W$26,$X$23:$X$26,"",-1)</f>
        <v>7-12 Months</v>
      </c>
      <c r="V2051" s="1" t="str">
        <f>_xlfn.XLOOKUP(Tablo2[[#This Row],[CashbackAmount]],$W$31:$W$33,$X$31:$X$33,"",-1)</f>
        <v>Medium</v>
      </c>
    </row>
    <row r="2052" spans="1:22" x14ac:dyDescent="0.3">
      <c r="A2052" s="5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6">
        <v>178.8</v>
      </c>
      <c r="U2052" s="6" t="str">
        <f>_xlfn.XLOOKUP(Tablo2[[#This Row],[Tenure]],$W$23:$W$26,$X$23:$X$26,"",-1)</f>
        <v>7-12 Months</v>
      </c>
      <c r="V2052" s="1" t="str">
        <f>_xlfn.XLOOKUP(Tablo2[[#This Row],[CashbackAmount]],$W$31:$W$33,$X$31:$X$33,"",-1)</f>
        <v>Medium</v>
      </c>
    </row>
    <row r="2053" spans="1:22" x14ac:dyDescent="0.3">
      <c r="A2053" s="5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>
        <v>2</v>
      </c>
      <c r="S2053" s="1">
        <v>0</v>
      </c>
      <c r="T2053" s="6">
        <v>231.94</v>
      </c>
      <c r="U2053" s="6" t="str">
        <f>_xlfn.XLOOKUP(Tablo2[[#This Row],[Tenure]],$W$23:$W$26,$X$23:$X$26,"",-1)</f>
        <v>0-6 Months</v>
      </c>
      <c r="V2053" s="1" t="str">
        <f>_xlfn.XLOOKUP(Tablo2[[#This Row],[CashbackAmount]],$W$31:$W$33,$X$31:$X$33,"",-1)</f>
        <v>Medium</v>
      </c>
    </row>
    <row r="2054" spans="1:22" x14ac:dyDescent="0.3">
      <c r="A2054" s="5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6">
        <v>150.66999999999999</v>
      </c>
      <c r="U2054" s="6" t="str">
        <f>_xlfn.XLOOKUP(Tablo2[[#This Row],[Tenure]],$W$23:$W$26,$X$23:$X$26,"",-1)</f>
        <v>13-24 Months</v>
      </c>
      <c r="V2054" s="1" t="str">
        <f>_xlfn.XLOOKUP(Tablo2[[#This Row],[CashbackAmount]],$W$31:$W$33,$X$31:$X$33,"",-1)</f>
        <v>Medium</v>
      </c>
    </row>
    <row r="2055" spans="1:22" x14ac:dyDescent="0.3">
      <c r="A2055" s="5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60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6">
        <v>150.79</v>
      </c>
      <c r="U2055" s="6" t="str">
        <f>_xlfn.XLOOKUP(Tablo2[[#This Row],[Tenure]],$W$23:$W$26,$X$23:$X$26,"",-1)</f>
        <v>7-12 Months</v>
      </c>
      <c r="V2055" s="1" t="str">
        <f>_xlfn.XLOOKUP(Tablo2[[#This Row],[CashbackAmount]],$W$31:$W$33,$X$31:$X$33,"",-1)</f>
        <v>Medium</v>
      </c>
    </row>
    <row r="2056" spans="1:22" x14ac:dyDescent="0.3">
      <c r="A2056" s="5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>
        <v>14</v>
      </c>
      <c r="G2056" s="1" t="s">
        <v>61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6">
        <v>123.21000000000001</v>
      </c>
      <c r="U2056" s="6" t="str">
        <f>_xlfn.XLOOKUP(Tablo2[[#This Row],[Tenure]],$W$23:$W$26,$X$23:$X$26,"",-1)</f>
        <v>0-6 Months</v>
      </c>
      <c r="V2056" s="1" t="str">
        <f>_xlfn.XLOOKUP(Tablo2[[#This Row],[CashbackAmount]],$W$31:$W$33,$X$31:$X$33,"",-1)</f>
        <v>Low</v>
      </c>
    </row>
    <row r="2057" spans="1:22" x14ac:dyDescent="0.3">
      <c r="A2057" s="5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>
        <v>1</v>
      </c>
      <c r="R2057" s="1">
        <v>6</v>
      </c>
      <c r="S2057" s="1">
        <v>0</v>
      </c>
      <c r="T2057" s="6">
        <v>274.44</v>
      </c>
      <c r="U2057" s="6" t="str">
        <f>_xlfn.XLOOKUP(Tablo2[[#This Row],[Tenure]],$W$23:$W$26,$X$23:$X$26,"",-1)</f>
        <v>0-6 Months</v>
      </c>
      <c r="V2057" s="1" t="str">
        <f>_xlfn.XLOOKUP(Tablo2[[#This Row],[CashbackAmount]],$W$31:$W$33,$X$31:$X$33,"",-1)</f>
        <v>High</v>
      </c>
    </row>
    <row r="2058" spans="1:22" x14ac:dyDescent="0.3">
      <c r="A2058" s="5">
        <v>52057</v>
      </c>
      <c r="B2058" s="1">
        <v>1</v>
      </c>
      <c r="C2058" s="1">
        <v>0</v>
      </c>
      <c r="D2058" s="1" t="s">
        <v>62</v>
      </c>
      <c r="E2058" s="1">
        <v>1</v>
      </c>
      <c r="F2058" s="1">
        <v>14</v>
      </c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6">
        <v>124.03999999999999</v>
      </c>
      <c r="U2058" s="6" t="str">
        <f>_xlfn.XLOOKUP(Tablo2[[#This Row],[Tenure]],$W$23:$W$26,$X$23:$X$26,"",-1)</f>
        <v>0-6 Months</v>
      </c>
      <c r="V2058" s="1" t="str">
        <f>_xlfn.XLOOKUP(Tablo2[[#This Row],[CashbackAmount]],$W$31:$W$33,$X$31:$X$33,"",-1)</f>
        <v>Low</v>
      </c>
    </row>
    <row r="2059" spans="1:22" x14ac:dyDescent="0.3">
      <c r="A2059" s="5">
        <v>52058</v>
      </c>
      <c r="B2059" s="1">
        <v>0</v>
      </c>
      <c r="C2059" s="1">
        <v>6</v>
      </c>
      <c r="D2059" s="1" t="s">
        <v>62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6">
        <v>134.52000000000001</v>
      </c>
      <c r="U2059" s="6" t="str">
        <f>_xlfn.XLOOKUP(Tablo2[[#This Row],[Tenure]],$W$23:$W$26,$X$23:$X$26,"",-1)</f>
        <v>0-6 Months</v>
      </c>
      <c r="V2059" s="1" t="str">
        <f>_xlfn.XLOOKUP(Tablo2[[#This Row],[CashbackAmount]],$W$31:$W$33,$X$31:$X$33,"",-1)</f>
        <v>Low</v>
      </c>
    </row>
    <row r="2060" spans="1:22" x14ac:dyDescent="0.3">
      <c r="A2060" s="5">
        <v>52059</v>
      </c>
      <c r="B2060" s="1">
        <v>0</v>
      </c>
      <c r="C2060" s="1">
        <v>9</v>
      </c>
      <c r="D2060" s="1" t="s">
        <v>62</v>
      </c>
      <c r="E2060" s="1">
        <v>1</v>
      </c>
      <c r="F2060" s="1">
        <v>6</v>
      </c>
      <c r="G2060" s="1" t="s">
        <v>61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6">
        <v>122.69999999999999</v>
      </c>
      <c r="U2060" s="6" t="str">
        <f>_xlfn.XLOOKUP(Tablo2[[#This Row],[Tenure]],$W$23:$W$26,$X$23:$X$26,"",-1)</f>
        <v>7-12 Months</v>
      </c>
      <c r="V2060" s="1" t="str">
        <f>_xlfn.XLOOKUP(Tablo2[[#This Row],[CashbackAmount]],$W$31:$W$33,$X$31:$X$33,"",-1)</f>
        <v>Low</v>
      </c>
    </row>
    <row r="2061" spans="1:22" x14ac:dyDescent="0.3">
      <c r="A2061" s="5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>
        <v>1</v>
      </c>
      <c r="R2061" s="1">
        <v>1</v>
      </c>
      <c r="S2061" s="1">
        <v>3</v>
      </c>
      <c r="T2061" s="6">
        <v>273.99</v>
      </c>
      <c r="U2061" s="6" t="str">
        <f>_xlfn.XLOOKUP(Tablo2[[#This Row],[Tenure]],$W$23:$W$26,$X$23:$X$26,"",-1)</f>
        <v>13-24 Months</v>
      </c>
      <c r="V2061" s="1" t="str">
        <f>_xlfn.XLOOKUP(Tablo2[[#This Row],[CashbackAmount]],$W$31:$W$33,$X$31:$X$33,"",-1)</f>
        <v>High</v>
      </c>
    </row>
    <row r="2062" spans="1:22" x14ac:dyDescent="0.3">
      <c r="A2062" s="5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6">
        <v>154.88</v>
      </c>
      <c r="U2062" s="6" t="str">
        <f>_xlfn.XLOOKUP(Tablo2[[#This Row],[Tenure]],$W$23:$W$26,$X$23:$X$26,"",-1)</f>
        <v>0-6 Months</v>
      </c>
      <c r="V2062" s="1" t="str">
        <f>_xlfn.XLOOKUP(Tablo2[[#This Row],[CashbackAmount]],$W$31:$W$33,$X$31:$X$33,"",-1)</f>
        <v>Medium</v>
      </c>
    </row>
    <row r="2063" spans="1:22" x14ac:dyDescent="0.3">
      <c r="A2063" s="5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>
        <v>15</v>
      </c>
      <c r="Q2063" s="1">
        <v>0</v>
      </c>
      <c r="R2063" s="1">
        <v>1</v>
      </c>
      <c r="S2063" s="1">
        <v>11</v>
      </c>
      <c r="T2063" s="6">
        <v>294.19</v>
      </c>
      <c r="U2063" s="6" t="str">
        <f>_xlfn.XLOOKUP(Tablo2[[#This Row],[Tenure]],$W$23:$W$26,$X$23:$X$26,"",-1)</f>
        <v>13-24 Months</v>
      </c>
      <c r="V2063" s="1" t="str">
        <f>_xlfn.XLOOKUP(Tablo2[[#This Row],[CashbackAmount]],$W$31:$W$33,$X$31:$X$33,"",-1)</f>
        <v>High</v>
      </c>
    </row>
    <row r="2064" spans="1:22" x14ac:dyDescent="0.3">
      <c r="A2064" s="5">
        <v>52063</v>
      </c>
      <c r="B2064" s="1">
        <v>0</v>
      </c>
      <c r="C2064" s="1">
        <v>0</v>
      </c>
      <c r="D2064" s="1" t="s">
        <v>62</v>
      </c>
      <c r="E2064" s="1">
        <v>1</v>
      </c>
      <c r="F2064" s="1">
        <v>22</v>
      </c>
      <c r="G2064" s="1" t="s">
        <v>60</v>
      </c>
      <c r="H2064" s="1" t="s">
        <v>2</v>
      </c>
      <c r="I2064" s="1">
        <v>3</v>
      </c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6">
        <v>128.11000000000001</v>
      </c>
      <c r="U2064" s="6" t="str">
        <f>_xlfn.XLOOKUP(Tablo2[[#This Row],[Tenure]],$W$23:$W$26,$X$23:$X$26,"",-1)</f>
        <v>0-6 Months</v>
      </c>
      <c r="V2064" s="1" t="str">
        <f>_xlfn.XLOOKUP(Tablo2[[#This Row],[CashbackAmount]],$W$31:$W$33,$X$31:$X$33,"",-1)</f>
        <v>Low</v>
      </c>
    </row>
    <row r="2065" spans="1:22" x14ac:dyDescent="0.3">
      <c r="A2065" s="5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6">
        <v>136.33000000000001</v>
      </c>
      <c r="U2065" s="6" t="str">
        <f>_xlfn.XLOOKUP(Tablo2[[#This Row],[Tenure]],$W$23:$W$26,$X$23:$X$26,"",-1)</f>
        <v>13-24 Months</v>
      </c>
      <c r="V2065" s="1" t="str">
        <f>_xlfn.XLOOKUP(Tablo2[[#This Row],[CashbackAmount]],$W$31:$W$33,$X$31:$X$33,"",-1)</f>
        <v>Low</v>
      </c>
    </row>
    <row r="2066" spans="1:22" x14ac:dyDescent="0.3">
      <c r="A2066" s="5">
        <v>52065</v>
      </c>
      <c r="B2066" s="1">
        <v>0</v>
      </c>
      <c r="C2066" s="1">
        <v>20</v>
      </c>
      <c r="D2066" s="1" t="s">
        <v>62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6">
        <v>141.63</v>
      </c>
      <c r="U2066" s="6" t="str">
        <f>_xlfn.XLOOKUP(Tablo2[[#This Row],[Tenure]],$W$23:$W$26,$X$23:$X$26,"",-1)</f>
        <v>13-24 Months</v>
      </c>
      <c r="V2066" s="1" t="str">
        <f>_xlfn.XLOOKUP(Tablo2[[#This Row],[CashbackAmount]],$W$31:$W$33,$X$31:$X$33,"",-1)</f>
        <v>Low</v>
      </c>
    </row>
    <row r="2067" spans="1:22" x14ac:dyDescent="0.3">
      <c r="A2067" s="5">
        <v>52066</v>
      </c>
      <c r="B2067" s="1">
        <v>1</v>
      </c>
      <c r="C2067" s="1">
        <v>9</v>
      </c>
      <c r="D2067" s="1" t="s">
        <v>62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6">
        <v>121.32</v>
      </c>
      <c r="U2067" s="6" t="str">
        <f>_xlfn.XLOOKUP(Tablo2[[#This Row],[Tenure]],$W$23:$W$26,$X$23:$X$26,"",-1)</f>
        <v>7-12 Months</v>
      </c>
      <c r="V2067" s="1" t="str">
        <f>_xlfn.XLOOKUP(Tablo2[[#This Row],[CashbackAmount]],$W$31:$W$33,$X$31:$X$33,"",-1)</f>
        <v>Low</v>
      </c>
    </row>
    <row r="2068" spans="1:22" x14ac:dyDescent="0.3">
      <c r="A2068" s="5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>
        <v>2</v>
      </c>
      <c r="S2068" s="1">
        <v>5</v>
      </c>
      <c r="T2068" s="6">
        <v>239.73000000000002</v>
      </c>
      <c r="U2068" s="6" t="str">
        <f>_xlfn.XLOOKUP(Tablo2[[#This Row],[Tenure]],$W$23:$W$26,$X$23:$X$26,"",-1)</f>
        <v>13-24 Months</v>
      </c>
      <c r="V2068" s="1" t="str">
        <f>_xlfn.XLOOKUP(Tablo2[[#This Row],[CashbackAmount]],$W$31:$W$33,$X$31:$X$33,"",-1)</f>
        <v>Medium</v>
      </c>
    </row>
    <row r="2069" spans="1:22" x14ac:dyDescent="0.3">
      <c r="A2069" s="5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61</v>
      </c>
      <c r="H2069" s="1" t="s">
        <v>4</v>
      </c>
      <c r="I2069" s="1">
        <v>3</v>
      </c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6">
        <v>126.84</v>
      </c>
      <c r="U2069" s="6" t="str">
        <f>_xlfn.XLOOKUP(Tablo2[[#This Row],[Tenure]],$W$23:$W$26,$X$23:$X$26,"",-1)</f>
        <v>7-12 Months</v>
      </c>
      <c r="V2069" s="1" t="str">
        <f>_xlfn.XLOOKUP(Tablo2[[#This Row],[CashbackAmount]],$W$31:$W$33,$X$31:$X$33,"",-1)</f>
        <v>Low</v>
      </c>
    </row>
    <row r="2070" spans="1:22" x14ac:dyDescent="0.3">
      <c r="A2070" s="5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6">
        <v>208.45</v>
      </c>
      <c r="U2070" s="6" t="str">
        <f>_xlfn.XLOOKUP(Tablo2[[#This Row],[Tenure]],$W$23:$W$26,$X$23:$X$26,"",-1)</f>
        <v>13-24 Months</v>
      </c>
      <c r="V2070" s="1" t="str">
        <f>_xlfn.XLOOKUP(Tablo2[[#This Row],[CashbackAmount]],$W$31:$W$33,$X$31:$X$33,"",-1)</f>
        <v>Medium</v>
      </c>
    </row>
    <row r="2071" spans="1:22" x14ac:dyDescent="0.3">
      <c r="A2071" s="5">
        <v>52070</v>
      </c>
      <c r="B2071" s="1">
        <v>0</v>
      </c>
      <c r="C2071" s="1">
        <v>0</v>
      </c>
      <c r="D2071" s="1" t="s">
        <v>62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6">
        <v>143.77000000000001</v>
      </c>
      <c r="U2071" s="6" t="str">
        <f>_xlfn.XLOOKUP(Tablo2[[#This Row],[Tenure]],$W$23:$W$26,$X$23:$X$26,"",-1)</f>
        <v>0-6 Months</v>
      </c>
      <c r="V2071" s="1" t="str">
        <f>_xlfn.XLOOKUP(Tablo2[[#This Row],[CashbackAmount]],$W$31:$W$33,$X$31:$X$33,"",-1)</f>
        <v>Low</v>
      </c>
    </row>
    <row r="2072" spans="1:22" x14ac:dyDescent="0.3">
      <c r="A2072" s="5">
        <v>52071</v>
      </c>
      <c r="B2072" s="1">
        <v>1</v>
      </c>
      <c r="C2072" s="1">
        <v>0</v>
      </c>
      <c r="D2072" s="1" t="s">
        <v>62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6">
        <v>137.43</v>
      </c>
      <c r="U2072" s="6" t="str">
        <f>_xlfn.XLOOKUP(Tablo2[[#This Row],[Tenure]],$W$23:$W$26,$X$23:$X$26,"",-1)</f>
        <v>0-6 Months</v>
      </c>
      <c r="V2072" s="1" t="str">
        <f>_xlfn.XLOOKUP(Tablo2[[#This Row],[CashbackAmount]],$W$31:$W$33,$X$31:$X$33,"",-1)</f>
        <v>Low</v>
      </c>
    </row>
    <row r="2073" spans="1:22" x14ac:dyDescent="0.3">
      <c r="A2073" s="5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6">
        <v>141.47999999999999</v>
      </c>
      <c r="U2073" s="6" t="str">
        <f>_xlfn.XLOOKUP(Tablo2[[#This Row],[Tenure]],$W$23:$W$26,$X$23:$X$26,"",-1)</f>
        <v>0-6 Months</v>
      </c>
      <c r="V2073" s="1" t="str">
        <f>_xlfn.XLOOKUP(Tablo2[[#This Row],[CashbackAmount]],$W$31:$W$33,$X$31:$X$33,"",-1)</f>
        <v>Low</v>
      </c>
    </row>
    <row r="2074" spans="1:22" x14ac:dyDescent="0.3">
      <c r="A2074" s="5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6">
        <v>110.50999999999999</v>
      </c>
      <c r="U2074" s="6" t="str">
        <f>_xlfn.XLOOKUP(Tablo2[[#This Row],[Tenure]],$W$23:$W$26,$X$23:$X$26,"",-1)</f>
        <v>0-6 Months</v>
      </c>
      <c r="V2074" s="1" t="str">
        <f>_xlfn.XLOOKUP(Tablo2[[#This Row],[CashbackAmount]],$W$31:$W$33,$X$31:$X$33,"",-1)</f>
        <v>Low</v>
      </c>
    </row>
    <row r="2075" spans="1:22" x14ac:dyDescent="0.3">
      <c r="A2075" s="5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6">
        <v>207.39</v>
      </c>
      <c r="U2075" s="6" t="str">
        <f>_xlfn.XLOOKUP(Tablo2[[#This Row],[Tenure]],$W$23:$W$26,$X$23:$X$26,"",-1)</f>
        <v>24+ Months</v>
      </c>
      <c r="V2075" s="1" t="str">
        <f>_xlfn.XLOOKUP(Tablo2[[#This Row],[CashbackAmount]],$W$31:$W$33,$X$31:$X$33,"",-1)</f>
        <v>Medium</v>
      </c>
    </row>
    <row r="2076" spans="1:22" x14ac:dyDescent="0.3">
      <c r="A2076" s="5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6">
        <v>203.88</v>
      </c>
      <c r="U2076" s="6" t="str">
        <f>_xlfn.XLOOKUP(Tablo2[[#This Row],[Tenure]],$W$23:$W$26,$X$23:$X$26,"",-1)</f>
        <v>7-12 Months</v>
      </c>
      <c r="V2076" s="1" t="str">
        <f>_xlfn.XLOOKUP(Tablo2[[#This Row],[CashbackAmount]],$W$31:$W$33,$X$31:$X$33,"",-1)</f>
        <v>Medium</v>
      </c>
    </row>
    <row r="2077" spans="1:22" x14ac:dyDescent="0.3">
      <c r="A2077" s="5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>
        <v>3</v>
      </c>
      <c r="T2077" s="6">
        <v>214.16000000000003</v>
      </c>
      <c r="U2077" s="6" t="str">
        <f>_xlfn.XLOOKUP(Tablo2[[#This Row],[Tenure]],$W$23:$W$26,$X$23:$X$26,"",-1)</f>
        <v>0-6 Months</v>
      </c>
      <c r="V2077" s="1" t="str">
        <f>_xlfn.XLOOKUP(Tablo2[[#This Row],[CashbackAmount]],$W$31:$W$33,$X$31:$X$33,"",-1)</f>
        <v>Medium</v>
      </c>
    </row>
    <row r="2078" spans="1:22" x14ac:dyDescent="0.3">
      <c r="A2078" s="5">
        <v>52077</v>
      </c>
      <c r="B2078" s="1">
        <v>1</v>
      </c>
      <c r="C2078" s="1">
        <v>0</v>
      </c>
      <c r="D2078" s="1" t="s">
        <v>62</v>
      </c>
      <c r="E2078" s="1">
        <v>1</v>
      </c>
      <c r="F2078" s="1">
        <v>14</v>
      </c>
      <c r="G2078" s="1" t="s">
        <v>61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6">
        <v>126</v>
      </c>
      <c r="U2078" s="6" t="str">
        <f>_xlfn.XLOOKUP(Tablo2[[#This Row],[Tenure]],$W$23:$W$26,$X$23:$X$26,"",-1)</f>
        <v>0-6 Months</v>
      </c>
      <c r="V2078" s="1" t="str">
        <f>_xlfn.XLOOKUP(Tablo2[[#This Row],[CashbackAmount]],$W$31:$W$33,$X$31:$X$33,"",-1)</f>
        <v>Low</v>
      </c>
    </row>
    <row r="2079" spans="1:22" x14ac:dyDescent="0.3">
      <c r="A2079" s="5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>
        <v>14</v>
      </c>
      <c r="G2079" s="1" t="s">
        <v>61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6">
        <v>124.22</v>
      </c>
      <c r="U2079" s="6" t="str">
        <f>_xlfn.XLOOKUP(Tablo2[[#This Row],[Tenure]],$W$23:$W$26,$X$23:$X$26,"",-1)</f>
        <v>0-6 Months</v>
      </c>
      <c r="V2079" s="1" t="str">
        <f>_xlfn.XLOOKUP(Tablo2[[#This Row],[CashbackAmount]],$W$31:$W$33,$X$31:$X$33,"",-1)</f>
        <v>Low</v>
      </c>
    </row>
    <row r="2080" spans="1:22" x14ac:dyDescent="0.3">
      <c r="A2080" s="5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6">
        <v>154.72</v>
      </c>
      <c r="U2080" s="6" t="str">
        <f>_xlfn.XLOOKUP(Tablo2[[#This Row],[Tenure]],$W$23:$W$26,$X$23:$X$26,"",-1)</f>
        <v>0-6 Months</v>
      </c>
      <c r="V2080" s="1" t="str">
        <f>_xlfn.XLOOKUP(Tablo2[[#This Row],[CashbackAmount]],$W$31:$W$33,$X$31:$X$33,"",-1)</f>
        <v>Medium</v>
      </c>
    </row>
    <row r="2081" spans="1:22" x14ac:dyDescent="0.3">
      <c r="A2081" s="5">
        <v>52080</v>
      </c>
      <c r="B2081" s="1">
        <v>0</v>
      </c>
      <c r="C2081" s="1">
        <v>0</v>
      </c>
      <c r="D2081" s="1" t="s">
        <v>62</v>
      </c>
      <c r="E2081" s="1">
        <v>1</v>
      </c>
      <c r="F2081" s="1">
        <v>14</v>
      </c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6">
        <v>124.50999999999999</v>
      </c>
      <c r="U2081" s="6" t="str">
        <f>_xlfn.XLOOKUP(Tablo2[[#This Row],[Tenure]],$W$23:$W$26,$X$23:$X$26,"",-1)</f>
        <v>0-6 Months</v>
      </c>
      <c r="V2081" s="1" t="str">
        <f>_xlfn.XLOOKUP(Tablo2[[#This Row],[CashbackAmount]],$W$31:$W$33,$X$31:$X$33,"",-1)</f>
        <v>Low</v>
      </c>
    </row>
    <row r="2082" spans="1:22" x14ac:dyDescent="0.3">
      <c r="A2082" s="5">
        <v>52081</v>
      </c>
      <c r="B2082" s="1">
        <v>0</v>
      </c>
      <c r="C2082" s="1">
        <v>21</v>
      </c>
      <c r="D2082" s="1" t="s">
        <v>62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6">
        <v>142.4</v>
      </c>
      <c r="U2082" s="6" t="str">
        <f>_xlfn.XLOOKUP(Tablo2[[#This Row],[Tenure]],$W$23:$W$26,$X$23:$X$26,"",-1)</f>
        <v>13-24 Months</v>
      </c>
      <c r="V2082" s="1" t="str">
        <f>_xlfn.XLOOKUP(Tablo2[[#This Row],[CashbackAmount]],$W$31:$W$33,$X$31:$X$33,"",-1)</f>
        <v>Low</v>
      </c>
    </row>
    <row r="2083" spans="1:22" x14ac:dyDescent="0.3">
      <c r="A2083" s="5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>
        <v>3</v>
      </c>
      <c r="T2083" s="6">
        <v>209.99</v>
      </c>
      <c r="U2083" s="6" t="str">
        <f>_xlfn.XLOOKUP(Tablo2[[#This Row],[Tenure]],$W$23:$W$26,$X$23:$X$26,"",-1)</f>
        <v>13-24 Months</v>
      </c>
      <c r="V2083" s="1" t="str">
        <f>_xlfn.XLOOKUP(Tablo2[[#This Row],[CashbackAmount]],$W$31:$W$33,$X$31:$X$33,"",-1)</f>
        <v>Medium</v>
      </c>
    </row>
    <row r="2084" spans="1:22" x14ac:dyDescent="0.3">
      <c r="A2084" s="5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6">
        <v>150.03</v>
      </c>
      <c r="U2084" s="6" t="str">
        <f>_xlfn.XLOOKUP(Tablo2[[#This Row],[Tenure]],$W$23:$W$26,$X$23:$X$26,"",-1)</f>
        <v>13-24 Months</v>
      </c>
      <c r="V2084" s="1" t="str">
        <f>_xlfn.XLOOKUP(Tablo2[[#This Row],[CashbackAmount]],$W$31:$W$33,$X$31:$X$33,"",-1)</f>
        <v>Medium</v>
      </c>
    </row>
    <row r="2085" spans="1:22" x14ac:dyDescent="0.3">
      <c r="A2085" s="5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>
        <v>3</v>
      </c>
      <c r="T2085" s="6">
        <v>227.42000000000002</v>
      </c>
      <c r="U2085" s="6" t="str">
        <f>_xlfn.XLOOKUP(Tablo2[[#This Row],[Tenure]],$W$23:$W$26,$X$23:$X$26,"",-1)</f>
        <v>7-12 Months</v>
      </c>
      <c r="V2085" s="1" t="str">
        <f>_xlfn.XLOOKUP(Tablo2[[#This Row],[CashbackAmount]],$W$31:$W$33,$X$31:$X$33,"",-1)</f>
        <v>Medium</v>
      </c>
    </row>
    <row r="2086" spans="1:22" x14ac:dyDescent="0.3">
      <c r="A2086" s="5">
        <v>52085</v>
      </c>
      <c r="B2086" s="1">
        <v>0</v>
      </c>
      <c r="C2086" s="1">
        <v>0</v>
      </c>
      <c r="D2086" s="1" t="s">
        <v>62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6">
        <v>142.27000000000001</v>
      </c>
      <c r="U2086" s="6" t="str">
        <f>_xlfn.XLOOKUP(Tablo2[[#This Row],[Tenure]],$W$23:$W$26,$X$23:$X$26,"",-1)</f>
        <v>0-6 Months</v>
      </c>
      <c r="V2086" s="1" t="str">
        <f>_xlfn.XLOOKUP(Tablo2[[#This Row],[CashbackAmount]],$W$31:$W$33,$X$31:$X$33,"",-1)</f>
        <v>Low</v>
      </c>
    </row>
    <row r="2087" spans="1:22" x14ac:dyDescent="0.3">
      <c r="A2087" s="5">
        <v>52086</v>
      </c>
      <c r="B2087" s="1">
        <v>0</v>
      </c>
      <c r="C2087" s="1">
        <v>8</v>
      </c>
      <c r="D2087" s="1" t="s">
        <v>62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6">
        <v>139.16999999999999</v>
      </c>
      <c r="U2087" s="6" t="str">
        <f>_xlfn.XLOOKUP(Tablo2[[#This Row],[Tenure]],$W$23:$W$26,$X$23:$X$26,"",-1)</f>
        <v>7-12 Months</v>
      </c>
      <c r="V2087" s="1" t="str">
        <f>_xlfn.XLOOKUP(Tablo2[[#This Row],[CashbackAmount]],$W$31:$W$33,$X$31:$X$33,"",-1)</f>
        <v>Low</v>
      </c>
    </row>
    <row r="2088" spans="1:22" x14ac:dyDescent="0.3">
      <c r="A2088" s="5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>
        <v>1</v>
      </c>
      <c r="R2088" s="1">
        <v>1</v>
      </c>
      <c r="S2088" s="1">
        <v>0</v>
      </c>
      <c r="T2088" s="6">
        <v>283.02999999999997</v>
      </c>
      <c r="U2088" s="6" t="str">
        <f>_xlfn.XLOOKUP(Tablo2[[#This Row],[Tenure]],$W$23:$W$26,$X$23:$X$26,"",-1)</f>
        <v>0-6 Months</v>
      </c>
      <c r="V2088" s="1" t="str">
        <f>_xlfn.XLOOKUP(Tablo2[[#This Row],[CashbackAmount]],$W$31:$W$33,$X$31:$X$33,"",-1)</f>
        <v>High</v>
      </c>
    </row>
    <row r="2089" spans="1:22" x14ac:dyDescent="0.3">
      <c r="A2089" s="5">
        <v>52088</v>
      </c>
      <c r="B2089" s="1">
        <v>0</v>
      </c>
      <c r="C2089" s="1">
        <v>23</v>
      </c>
      <c r="D2089" s="1" t="s">
        <v>62</v>
      </c>
      <c r="E2089" s="1">
        <v>1</v>
      </c>
      <c r="F2089" s="1">
        <v>14</v>
      </c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6">
        <v>123.80000000000001</v>
      </c>
      <c r="U2089" s="6" t="str">
        <f>_xlfn.XLOOKUP(Tablo2[[#This Row],[Tenure]],$W$23:$W$26,$X$23:$X$26,"",-1)</f>
        <v>13-24 Months</v>
      </c>
      <c r="V2089" s="1" t="str">
        <f>_xlfn.XLOOKUP(Tablo2[[#This Row],[CashbackAmount]],$W$31:$W$33,$X$31:$X$33,"",-1)</f>
        <v>Low</v>
      </c>
    </row>
    <row r="2090" spans="1:22" x14ac:dyDescent="0.3">
      <c r="A2090" s="5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>
        <v>2</v>
      </c>
      <c r="S2090" s="1">
        <v>3</v>
      </c>
      <c r="T2090" s="6">
        <v>237.26</v>
      </c>
      <c r="U2090" s="6" t="str">
        <f>_xlfn.XLOOKUP(Tablo2[[#This Row],[Tenure]],$W$23:$W$26,$X$23:$X$26,"",-1)</f>
        <v>24+ Months</v>
      </c>
      <c r="V2090" s="1" t="str">
        <f>_xlfn.XLOOKUP(Tablo2[[#This Row],[CashbackAmount]],$W$31:$W$33,$X$31:$X$33,"",-1)</f>
        <v>Medium</v>
      </c>
    </row>
    <row r="2091" spans="1:22" x14ac:dyDescent="0.3">
      <c r="A2091" s="5">
        <v>52090</v>
      </c>
      <c r="B2091" s="1">
        <v>1</v>
      </c>
      <c r="C2091" s="1">
        <v>0</v>
      </c>
      <c r="D2091" s="1" t="s">
        <v>62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6">
        <v>147.77000000000001</v>
      </c>
      <c r="U2091" s="6" t="str">
        <f>_xlfn.XLOOKUP(Tablo2[[#This Row],[Tenure]],$W$23:$W$26,$X$23:$X$26,"",-1)</f>
        <v>0-6 Months</v>
      </c>
      <c r="V2091" s="1" t="str">
        <f>_xlfn.XLOOKUP(Tablo2[[#This Row],[CashbackAmount]],$W$31:$W$33,$X$31:$X$33,"",-1)</f>
        <v>Low</v>
      </c>
    </row>
    <row r="2092" spans="1:22" x14ac:dyDescent="0.3">
      <c r="A2092" s="5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6">
        <v>163.85</v>
      </c>
      <c r="U2092" s="6" t="str">
        <f>_xlfn.XLOOKUP(Tablo2[[#This Row],[Tenure]],$W$23:$W$26,$X$23:$X$26,"",-1)</f>
        <v>24+ Months</v>
      </c>
      <c r="V2092" s="1" t="str">
        <f>_xlfn.XLOOKUP(Tablo2[[#This Row],[CashbackAmount]],$W$31:$W$33,$X$31:$X$33,"",-1)</f>
        <v>Medium</v>
      </c>
    </row>
    <row r="2093" spans="1:22" x14ac:dyDescent="0.3">
      <c r="A2093" s="5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>
        <v>15</v>
      </c>
      <c r="Q2093" s="1">
        <v>5</v>
      </c>
      <c r="R2093" s="1">
        <v>5</v>
      </c>
      <c r="S2093" s="1">
        <v>10</v>
      </c>
      <c r="T2093" s="6">
        <v>299.73</v>
      </c>
      <c r="U2093" s="6" t="str">
        <f>_xlfn.XLOOKUP(Tablo2[[#This Row],[Tenure]],$W$23:$W$26,$X$23:$X$26,"",-1)</f>
        <v>13-24 Months</v>
      </c>
      <c r="V2093" s="1" t="str">
        <f>_xlfn.XLOOKUP(Tablo2[[#This Row],[CashbackAmount]],$W$31:$W$33,$X$31:$X$33,"",-1)</f>
        <v>High</v>
      </c>
    </row>
    <row r="2094" spans="1:22" x14ac:dyDescent="0.3">
      <c r="A2094" s="5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6">
        <v>168.61</v>
      </c>
      <c r="U2094" s="6" t="str">
        <f>_xlfn.XLOOKUP(Tablo2[[#This Row],[Tenure]],$W$23:$W$26,$X$23:$X$26,"",-1)</f>
        <v>7-12 Months</v>
      </c>
      <c r="V2094" s="1" t="str">
        <f>_xlfn.XLOOKUP(Tablo2[[#This Row],[CashbackAmount]],$W$31:$W$33,$X$31:$X$33,"",-1)</f>
        <v>Medium</v>
      </c>
    </row>
    <row r="2095" spans="1:22" x14ac:dyDescent="0.3">
      <c r="A2095" s="5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6">
        <v>149.69</v>
      </c>
      <c r="U2095" s="6" t="str">
        <f>_xlfn.XLOOKUP(Tablo2[[#This Row],[Tenure]],$W$23:$W$26,$X$23:$X$26,"",-1)</f>
        <v>0-6 Months</v>
      </c>
      <c r="V2095" s="1" t="str">
        <f>_xlfn.XLOOKUP(Tablo2[[#This Row],[CashbackAmount]],$W$31:$W$33,$X$31:$X$33,"",-1)</f>
        <v>Low</v>
      </c>
    </row>
    <row r="2096" spans="1:22" x14ac:dyDescent="0.3">
      <c r="A2096" s="5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>
        <v>15</v>
      </c>
      <c r="Q2096" s="1">
        <v>3</v>
      </c>
      <c r="R2096" s="1">
        <v>6</v>
      </c>
      <c r="S2096" s="1">
        <v>9</v>
      </c>
      <c r="T2096" s="6">
        <v>298.45</v>
      </c>
      <c r="U2096" s="6" t="str">
        <f>_xlfn.XLOOKUP(Tablo2[[#This Row],[Tenure]],$W$23:$W$26,$X$23:$X$26,"",-1)</f>
        <v>13-24 Months</v>
      </c>
      <c r="V2096" s="1" t="str">
        <f>_xlfn.XLOOKUP(Tablo2[[#This Row],[CashbackAmount]],$W$31:$W$33,$X$31:$X$33,"",-1)</f>
        <v>High</v>
      </c>
    </row>
    <row r="2097" spans="1:22" x14ac:dyDescent="0.3">
      <c r="A2097" s="5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>
        <v>2</v>
      </c>
      <c r="S2097" s="1">
        <v>11</v>
      </c>
      <c r="T2097" s="6">
        <v>233.2</v>
      </c>
      <c r="U2097" s="6" t="str">
        <f>_xlfn.XLOOKUP(Tablo2[[#This Row],[Tenure]],$W$23:$W$26,$X$23:$X$26,"",-1)</f>
        <v>13-24 Months</v>
      </c>
      <c r="V2097" s="1" t="str">
        <f>_xlfn.XLOOKUP(Tablo2[[#This Row],[CashbackAmount]],$W$31:$W$33,$X$31:$X$33,"",-1)</f>
        <v>Medium</v>
      </c>
    </row>
    <row r="2098" spans="1:22" x14ac:dyDescent="0.3">
      <c r="A2098" s="5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6">
        <v>163.47</v>
      </c>
      <c r="U2098" s="6" t="str">
        <f>_xlfn.XLOOKUP(Tablo2[[#This Row],[Tenure]],$W$23:$W$26,$X$23:$X$26,"",-1)</f>
        <v>13-24 Months</v>
      </c>
      <c r="V2098" s="1" t="str">
        <f>_xlfn.XLOOKUP(Tablo2[[#This Row],[CashbackAmount]],$W$31:$W$33,$X$31:$X$33,"",-1)</f>
        <v>Medium</v>
      </c>
    </row>
    <row r="2099" spans="1:22" x14ac:dyDescent="0.3">
      <c r="A2099" s="5">
        <v>52098</v>
      </c>
      <c r="B2099" s="1">
        <v>1</v>
      </c>
      <c r="C2099" s="1">
        <v>0</v>
      </c>
      <c r="D2099" s="1" t="s">
        <v>62</v>
      </c>
      <c r="E2099" s="1">
        <v>1</v>
      </c>
      <c r="F2099" s="1">
        <v>22</v>
      </c>
      <c r="G2099" s="1" t="s">
        <v>30</v>
      </c>
      <c r="H2099" s="1" t="s">
        <v>2</v>
      </c>
      <c r="I2099" s="1">
        <v>3</v>
      </c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6">
        <v>127.43</v>
      </c>
      <c r="U2099" s="6" t="str">
        <f>_xlfn.XLOOKUP(Tablo2[[#This Row],[Tenure]],$W$23:$W$26,$X$23:$X$26,"",-1)</f>
        <v>0-6 Months</v>
      </c>
      <c r="V2099" s="1" t="str">
        <f>_xlfn.XLOOKUP(Tablo2[[#This Row],[CashbackAmount]],$W$31:$W$33,$X$31:$X$33,"",-1)</f>
        <v>Low</v>
      </c>
    </row>
    <row r="2100" spans="1:22" x14ac:dyDescent="0.3">
      <c r="A2100" s="5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6">
        <v>208.8</v>
      </c>
      <c r="U2100" s="6" t="str">
        <f>_xlfn.XLOOKUP(Tablo2[[#This Row],[Tenure]],$W$23:$W$26,$X$23:$X$26,"",-1)</f>
        <v>7-12 Months</v>
      </c>
      <c r="V2100" s="1" t="str">
        <f>_xlfn.XLOOKUP(Tablo2[[#This Row],[CashbackAmount]],$W$31:$W$33,$X$31:$X$33,"",-1)</f>
        <v>Medium</v>
      </c>
    </row>
    <row r="2101" spans="1:22" x14ac:dyDescent="0.3">
      <c r="A2101" s="5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>
        <v>14</v>
      </c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6">
        <v>123.41999999999999</v>
      </c>
      <c r="U2101" s="6" t="str">
        <f>_xlfn.XLOOKUP(Tablo2[[#This Row],[Tenure]],$W$23:$W$26,$X$23:$X$26,"",-1)</f>
        <v>0-6 Months</v>
      </c>
      <c r="V2101" s="1" t="str">
        <f>_xlfn.XLOOKUP(Tablo2[[#This Row],[CashbackAmount]],$W$31:$W$33,$X$31:$X$33,"",-1)</f>
        <v>Low</v>
      </c>
    </row>
    <row r="2102" spans="1:22" x14ac:dyDescent="0.3">
      <c r="A2102" s="5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>
        <v>1</v>
      </c>
      <c r="R2102" s="1">
        <v>1</v>
      </c>
      <c r="S2102" s="1">
        <v>1</v>
      </c>
      <c r="T2102" s="6">
        <v>276.5</v>
      </c>
      <c r="U2102" s="6" t="str">
        <f>_xlfn.XLOOKUP(Tablo2[[#This Row],[Tenure]],$W$23:$W$26,$X$23:$X$26,"",-1)</f>
        <v>13-24 Months</v>
      </c>
      <c r="V2102" s="1" t="str">
        <f>_xlfn.XLOOKUP(Tablo2[[#This Row],[CashbackAmount]],$W$31:$W$33,$X$31:$X$33,"",-1)</f>
        <v>High</v>
      </c>
    </row>
    <row r="2103" spans="1:22" x14ac:dyDescent="0.3">
      <c r="A2103" s="5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6">
        <v>140.25</v>
      </c>
      <c r="U2103" s="6" t="str">
        <f>_xlfn.XLOOKUP(Tablo2[[#This Row],[Tenure]],$W$23:$W$26,$X$23:$X$26,"",-1)</f>
        <v>0-6 Months</v>
      </c>
      <c r="V2103" s="1" t="str">
        <f>_xlfn.XLOOKUP(Tablo2[[#This Row],[CashbackAmount]],$W$31:$W$33,$X$31:$X$33,"",-1)</f>
        <v>Low</v>
      </c>
    </row>
    <row r="2104" spans="1:22" x14ac:dyDescent="0.3">
      <c r="A2104" s="5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6">
        <v>197.25</v>
      </c>
      <c r="U2104" s="6" t="str">
        <f>_xlfn.XLOOKUP(Tablo2[[#This Row],[Tenure]],$W$23:$W$26,$X$23:$X$26,"",-1)</f>
        <v>7-12 Months</v>
      </c>
      <c r="V2104" s="1" t="str">
        <f>_xlfn.XLOOKUP(Tablo2[[#This Row],[CashbackAmount]],$W$31:$W$33,$X$31:$X$33,"",-1)</f>
        <v>Medium</v>
      </c>
    </row>
    <row r="2105" spans="1:22" x14ac:dyDescent="0.3">
      <c r="A2105" s="5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>
        <v>3</v>
      </c>
      <c r="T2105" s="6">
        <v>219.04000000000002</v>
      </c>
      <c r="U2105" s="6" t="str">
        <f>_xlfn.XLOOKUP(Tablo2[[#This Row],[Tenure]],$W$23:$W$26,$X$23:$X$26,"",-1)</f>
        <v>24+ Months</v>
      </c>
      <c r="V2105" s="1" t="str">
        <f>_xlfn.XLOOKUP(Tablo2[[#This Row],[CashbackAmount]],$W$31:$W$33,$X$31:$X$33,"",-1)</f>
        <v>Medium</v>
      </c>
    </row>
    <row r="2106" spans="1:22" x14ac:dyDescent="0.3">
      <c r="A2106" s="5">
        <v>52105</v>
      </c>
      <c r="B2106" s="1">
        <v>0</v>
      </c>
      <c r="C2106" s="1">
        <v>9</v>
      </c>
      <c r="D2106" s="1" t="s">
        <v>62</v>
      </c>
      <c r="E2106" s="1">
        <v>2</v>
      </c>
      <c r="F2106" s="1">
        <v>30</v>
      </c>
      <c r="G2106" s="1" t="s">
        <v>61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6">
        <v>121.77000000000001</v>
      </c>
      <c r="U2106" s="6" t="str">
        <f>_xlfn.XLOOKUP(Tablo2[[#This Row],[Tenure]],$W$23:$W$26,$X$23:$X$26,"",-1)</f>
        <v>7-12 Months</v>
      </c>
      <c r="V2106" s="1" t="str">
        <f>_xlfn.XLOOKUP(Tablo2[[#This Row],[CashbackAmount]],$W$31:$W$33,$X$31:$X$33,"",-1)</f>
        <v>Low</v>
      </c>
    </row>
    <row r="2107" spans="1:22" x14ac:dyDescent="0.3">
      <c r="A2107" s="5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6">
        <v>175.25</v>
      </c>
      <c r="U2107" s="6" t="str">
        <f>_xlfn.XLOOKUP(Tablo2[[#This Row],[Tenure]],$W$23:$W$26,$X$23:$X$26,"",-1)</f>
        <v>24+ Months</v>
      </c>
      <c r="V2107" s="1" t="str">
        <f>_xlfn.XLOOKUP(Tablo2[[#This Row],[CashbackAmount]],$W$31:$W$33,$X$31:$X$33,"",-1)</f>
        <v>Medium</v>
      </c>
    </row>
    <row r="2108" spans="1:22" x14ac:dyDescent="0.3">
      <c r="A2108" s="5">
        <v>52107</v>
      </c>
      <c r="B2108" s="1">
        <v>1</v>
      </c>
      <c r="C2108" s="1">
        <v>0</v>
      </c>
      <c r="D2108" s="1" t="s">
        <v>62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6">
        <v>148.34</v>
      </c>
      <c r="U2108" s="6" t="str">
        <f>_xlfn.XLOOKUP(Tablo2[[#This Row],[Tenure]],$W$23:$W$26,$X$23:$X$26,"",-1)</f>
        <v>0-6 Months</v>
      </c>
      <c r="V2108" s="1" t="str">
        <f>_xlfn.XLOOKUP(Tablo2[[#This Row],[CashbackAmount]],$W$31:$W$33,$X$31:$X$33,"",-1)</f>
        <v>Low</v>
      </c>
    </row>
    <row r="2109" spans="1:22" x14ac:dyDescent="0.3">
      <c r="A2109" s="5">
        <v>52108</v>
      </c>
      <c r="B2109" s="1">
        <v>1</v>
      </c>
      <c r="C2109" s="1">
        <v>9</v>
      </c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6">
        <v>120.41999999999999</v>
      </c>
      <c r="U2109" s="6" t="str">
        <f>_xlfn.XLOOKUP(Tablo2[[#This Row],[Tenure]],$W$23:$W$26,$X$23:$X$26,"",-1)</f>
        <v>7-12 Months</v>
      </c>
      <c r="V2109" s="1" t="str">
        <f>_xlfn.XLOOKUP(Tablo2[[#This Row],[CashbackAmount]],$W$31:$W$33,$X$31:$X$33,"",-1)</f>
        <v>Low</v>
      </c>
    </row>
    <row r="2110" spans="1:22" x14ac:dyDescent="0.3">
      <c r="A2110" s="5">
        <v>52109</v>
      </c>
      <c r="B2110" s="1">
        <v>0</v>
      </c>
      <c r="C2110" s="1">
        <v>9</v>
      </c>
      <c r="D2110" s="1" t="s">
        <v>62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6">
        <v>122.19999999999999</v>
      </c>
      <c r="U2110" s="6" t="str">
        <f>_xlfn.XLOOKUP(Tablo2[[#This Row],[Tenure]],$W$23:$W$26,$X$23:$X$26,"",-1)</f>
        <v>7-12 Months</v>
      </c>
      <c r="V2110" s="1" t="str">
        <f>_xlfn.XLOOKUP(Tablo2[[#This Row],[CashbackAmount]],$W$31:$W$33,$X$31:$X$33,"",-1)</f>
        <v>Low</v>
      </c>
    </row>
    <row r="2111" spans="1:22" x14ac:dyDescent="0.3">
      <c r="A2111" s="5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6">
        <v>110.52000000000001</v>
      </c>
      <c r="U2111" s="6" t="str">
        <f>_xlfn.XLOOKUP(Tablo2[[#This Row],[Tenure]],$W$23:$W$26,$X$23:$X$26,"",-1)</f>
        <v>0-6 Months</v>
      </c>
      <c r="V2111" s="1" t="str">
        <f>_xlfn.XLOOKUP(Tablo2[[#This Row],[CashbackAmount]],$W$31:$W$33,$X$31:$X$33,"",-1)</f>
        <v>Low</v>
      </c>
    </row>
    <row r="2112" spans="1:22" x14ac:dyDescent="0.3">
      <c r="A2112" s="5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>
        <v>3</v>
      </c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6">
        <v>128.21</v>
      </c>
      <c r="U2112" s="6" t="str">
        <f>_xlfn.XLOOKUP(Tablo2[[#This Row],[Tenure]],$W$23:$W$26,$X$23:$X$26,"",-1)</f>
        <v>7-12 Months</v>
      </c>
      <c r="V2112" s="1" t="str">
        <f>_xlfn.XLOOKUP(Tablo2[[#This Row],[CashbackAmount]],$W$31:$W$33,$X$31:$X$33,"",-1)</f>
        <v>Low</v>
      </c>
    </row>
    <row r="2113" spans="1:22" x14ac:dyDescent="0.3">
      <c r="A2113" s="5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>
        <v>15</v>
      </c>
      <c r="Q2113" s="1">
        <v>4</v>
      </c>
      <c r="R2113" s="1">
        <v>7</v>
      </c>
      <c r="S2113" s="1">
        <v>7</v>
      </c>
      <c r="T2113" s="6">
        <v>292.37</v>
      </c>
      <c r="U2113" s="6" t="str">
        <f>_xlfn.XLOOKUP(Tablo2[[#This Row],[Tenure]],$W$23:$W$26,$X$23:$X$26,"",-1)</f>
        <v>13-24 Months</v>
      </c>
      <c r="V2113" s="1" t="str">
        <f>_xlfn.XLOOKUP(Tablo2[[#This Row],[CashbackAmount]],$W$31:$W$33,$X$31:$X$33,"",-1)</f>
        <v>High</v>
      </c>
    </row>
    <row r="2114" spans="1:22" x14ac:dyDescent="0.3">
      <c r="A2114" s="5">
        <v>52113</v>
      </c>
      <c r="B2114" s="1">
        <v>0</v>
      </c>
      <c r="C2114" s="1">
        <v>10</v>
      </c>
      <c r="D2114" s="1" t="s">
        <v>62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6">
        <v>141.07</v>
      </c>
      <c r="U2114" s="6" t="str">
        <f>_xlfn.XLOOKUP(Tablo2[[#This Row],[Tenure]],$W$23:$W$26,$X$23:$X$26,"",-1)</f>
        <v>7-12 Months</v>
      </c>
      <c r="V2114" s="1" t="str">
        <f>_xlfn.XLOOKUP(Tablo2[[#This Row],[CashbackAmount]],$W$31:$W$33,$X$31:$X$33,"",-1)</f>
        <v>Low</v>
      </c>
    </row>
    <row r="2115" spans="1:22" x14ac:dyDescent="0.3">
      <c r="A2115" s="5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6">
        <v>183.96</v>
      </c>
      <c r="U2115" s="6" t="str">
        <f>_xlfn.XLOOKUP(Tablo2[[#This Row],[Tenure]],$W$23:$W$26,$X$23:$X$26,"",-1)</f>
        <v>13-24 Months</v>
      </c>
      <c r="V2115" s="1" t="str">
        <f>_xlfn.XLOOKUP(Tablo2[[#This Row],[CashbackAmount]],$W$31:$W$33,$X$31:$X$33,"",-1)</f>
        <v>Medium</v>
      </c>
    </row>
    <row r="2116" spans="1:22" x14ac:dyDescent="0.3">
      <c r="A2116" s="5">
        <v>52115</v>
      </c>
      <c r="B2116" s="1">
        <v>0</v>
      </c>
      <c r="C2116" s="1">
        <v>9</v>
      </c>
      <c r="D2116" s="1" t="s">
        <v>11</v>
      </c>
      <c r="E2116" s="1">
        <v>1</v>
      </c>
      <c r="F2116" s="1">
        <v>6</v>
      </c>
      <c r="G2116" s="1" t="s">
        <v>61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6">
        <v>120.07</v>
      </c>
      <c r="U2116" s="6" t="str">
        <f>_xlfn.XLOOKUP(Tablo2[[#This Row],[Tenure]],$W$23:$W$26,$X$23:$X$26,"",-1)</f>
        <v>7-12 Months</v>
      </c>
      <c r="V2116" s="1" t="str">
        <f>_xlfn.XLOOKUP(Tablo2[[#This Row],[CashbackAmount]],$W$31:$W$33,$X$31:$X$33,"",-1)</f>
        <v>Low</v>
      </c>
    </row>
    <row r="2117" spans="1:22" x14ac:dyDescent="0.3">
      <c r="A2117" s="5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>
        <v>15</v>
      </c>
      <c r="Q2117" s="1">
        <v>1</v>
      </c>
      <c r="R2117" s="1">
        <v>2</v>
      </c>
      <c r="S2117" s="1">
        <v>2</v>
      </c>
      <c r="T2117" s="6">
        <v>296.27</v>
      </c>
      <c r="U2117" s="6" t="str">
        <f>_xlfn.XLOOKUP(Tablo2[[#This Row],[Tenure]],$W$23:$W$26,$X$23:$X$26,"",-1)</f>
        <v>13-24 Months</v>
      </c>
      <c r="V2117" s="1" t="str">
        <f>_xlfn.XLOOKUP(Tablo2[[#This Row],[CashbackAmount]],$W$31:$W$33,$X$31:$X$33,"",-1)</f>
        <v>High</v>
      </c>
    </row>
    <row r="2118" spans="1:22" x14ac:dyDescent="0.3">
      <c r="A2118" s="5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6">
        <v>206.86</v>
      </c>
      <c r="U2118" s="6" t="str">
        <f>_xlfn.XLOOKUP(Tablo2[[#This Row],[Tenure]],$W$23:$W$26,$X$23:$X$26,"",-1)</f>
        <v>24+ Months</v>
      </c>
      <c r="V2118" s="1" t="str">
        <f>_xlfn.XLOOKUP(Tablo2[[#This Row],[CashbackAmount]],$W$31:$W$33,$X$31:$X$33,"",-1)</f>
        <v>Medium</v>
      </c>
    </row>
    <row r="2119" spans="1:22" x14ac:dyDescent="0.3">
      <c r="A2119" s="5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61</v>
      </c>
      <c r="H2119" s="1" t="s">
        <v>2</v>
      </c>
      <c r="I2119" s="1">
        <v>3</v>
      </c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6">
        <v>129.41999999999999</v>
      </c>
      <c r="U2119" s="6" t="str">
        <f>_xlfn.XLOOKUP(Tablo2[[#This Row],[Tenure]],$W$23:$W$26,$X$23:$X$26,"",-1)</f>
        <v>24+ Months</v>
      </c>
      <c r="V2119" s="1" t="str">
        <f>_xlfn.XLOOKUP(Tablo2[[#This Row],[CashbackAmount]],$W$31:$W$33,$X$31:$X$33,"",-1)</f>
        <v>Low</v>
      </c>
    </row>
    <row r="2120" spans="1:22" x14ac:dyDescent="0.3">
      <c r="A2120" s="5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6">
        <v>188.58</v>
      </c>
      <c r="U2120" s="6" t="str">
        <f>_xlfn.XLOOKUP(Tablo2[[#This Row],[Tenure]],$W$23:$W$26,$X$23:$X$26,"",-1)</f>
        <v>7-12 Months</v>
      </c>
      <c r="V2120" s="1" t="str">
        <f>_xlfn.XLOOKUP(Tablo2[[#This Row],[CashbackAmount]],$W$31:$W$33,$X$31:$X$33,"",-1)</f>
        <v>Medium</v>
      </c>
    </row>
    <row r="2121" spans="1:22" x14ac:dyDescent="0.3">
      <c r="A2121" s="5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>
        <v>1</v>
      </c>
      <c r="R2121" s="1">
        <v>6</v>
      </c>
      <c r="S2121" s="1">
        <v>2</v>
      </c>
      <c r="T2121" s="6">
        <v>267.56</v>
      </c>
      <c r="U2121" s="6" t="str">
        <f>_xlfn.XLOOKUP(Tablo2[[#This Row],[Tenure]],$W$23:$W$26,$X$23:$X$26,"",-1)</f>
        <v>24+ Months</v>
      </c>
      <c r="V2121" s="1" t="str">
        <f>_xlfn.XLOOKUP(Tablo2[[#This Row],[CashbackAmount]],$W$31:$W$33,$X$31:$X$33,"",-1)</f>
        <v>High</v>
      </c>
    </row>
    <row r="2122" spans="1:22" x14ac:dyDescent="0.3">
      <c r="A2122" s="5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6">
        <v>207.98000000000002</v>
      </c>
      <c r="U2122" s="6" t="str">
        <f>_xlfn.XLOOKUP(Tablo2[[#This Row],[Tenure]],$W$23:$W$26,$X$23:$X$26,"",-1)</f>
        <v>13-24 Months</v>
      </c>
      <c r="V2122" s="1" t="str">
        <f>_xlfn.XLOOKUP(Tablo2[[#This Row],[CashbackAmount]],$W$31:$W$33,$X$31:$X$33,"",-1)</f>
        <v>Medium</v>
      </c>
    </row>
    <row r="2123" spans="1:22" x14ac:dyDescent="0.3">
      <c r="A2123" s="5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>
        <v>14</v>
      </c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6">
        <v>123.22999999999999</v>
      </c>
      <c r="U2123" s="6" t="str">
        <f>_xlfn.XLOOKUP(Tablo2[[#This Row],[Tenure]],$W$23:$W$26,$X$23:$X$26,"",-1)</f>
        <v>0-6 Months</v>
      </c>
      <c r="V2123" s="1" t="str">
        <f>_xlfn.XLOOKUP(Tablo2[[#This Row],[CashbackAmount]],$W$31:$W$33,$X$31:$X$33,"",-1)</f>
        <v>Low</v>
      </c>
    </row>
    <row r="2124" spans="1:22" x14ac:dyDescent="0.3">
      <c r="A2124" s="5">
        <v>52123</v>
      </c>
      <c r="B2124" s="1">
        <v>1</v>
      </c>
      <c r="C2124" s="1">
        <v>9</v>
      </c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6">
        <v>114.16</v>
      </c>
      <c r="U2124" s="6" t="str">
        <f>_xlfn.XLOOKUP(Tablo2[[#This Row],[Tenure]],$W$23:$W$26,$X$23:$X$26,"",-1)</f>
        <v>7-12 Months</v>
      </c>
      <c r="V2124" s="1" t="str">
        <f>_xlfn.XLOOKUP(Tablo2[[#This Row],[CashbackAmount]],$W$31:$W$33,$X$31:$X$33,"",-1)</f>
        <v>Low</v>
      </c>
    </row>
    <row r="2125" spans="1:22" x14ac:dyDescent="0.3">
      <c r="A2125" s="5">
        <v>52124</v>
      </c>
      <c r="B2125" s="1">
        <v>0</v>
      </c>
      <c r="C2125" s="1">
        <v>19</v>
      </c>
      <c r="D2125" s="1" t="s">
        <v>62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6">
        <v>146.15</v>
      </c>
      <c r="U2125" s="6" t="str">
        <f>_xlfn.XLOOKUP(Tablo2[[#This Row],[Tenure]],$W$23:$W$26,$X$23:$X$26,"",-1)</f>
        <v>13-24 Months</v>
      </c>
      <c r="V2125" s="1" t="str">
        <f>_xlfn.XLOOKUP(Tablo2[[#This Row],[CashbackAmount]],$W$31:$W$33,$X$31:$X$33,"",-1)</f>
        <v>Low</v>
      </c>
    </row>
    <row r="2126" spans="1:22" x14ac:dyDescent="0.3">
      <c r="A2126" s="5">
        <v>52125</v>
      </c>
      <c r="B2126" s="1">
        <v>1</v>
      </c>
      <c r="C2126" s="1">
        <v>14</v>
      </c>
      <c r="D2126" s="1" t="s">
        <v>62</v>
      </c>
      <c r="E2126" s="1">
        <v>1</v>
      </c>
      <c r="F2126" s="1">
        <v>14</v>
      </c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6">
        <v>124.61000000000001</v>
      </c>
      <c r="U2126" s="6" t="str">
        <f>_xlfn.XLOOKUP(Tablo2[[#This Row],[Tenure]],$W$23:$W$26,$X$23:$X$26,"",-1)</f>
        <v>13-24 Months</v>
      </c>
      <c r="V2126" s="1" t="str">
        <f>_xlfn.XLOOKUP(Tablo2[[#This Row],[CashbackAmount]],$W$31:$W$33,$X$31:$X$33,"",-1)</f>
        <v>Low</v>
      </c>
    </row>
    <row r="2127" spans="1:22" x14ac:dyDescent="0.3">
      <c r="A2127" s="5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60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6">
        <v>187.22</v>
      </c>
      <c r="U2127" s="6" t="str">
        <f>_xlfn.XLOOKUP(Tablo2[[#This Row],[Tenure]],$W$23:$W$26,$X$23:$X$26,"",-1)</f>
        <v>0-6 Months</v>
      </c>
      <c r="V2127" s="1" t="str">
        <f>_xlfn.XLOOKUP(Tablo2[[#This Row],[CashbackAmount]],$W$31:$W$33,$X$31:$X$33,"",-1)</f>
        <v>Medium</v>
      </c>
    </row>
    <row r="2128" spans="1:22" x14ac:dyDescent="0.3">
      <c r="A2128" s="5">
        <v>52127</v>
      </c>
      <c r="B2128" s="1">
        <v>0</v>
      </c>
      <c r="C2128" s="1">
        <v>0</v>
      </c>
      <c r="D2128" s="1" t="s">
        <v>62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6">
        <v>139.55000000000001</v>
      </c>
      <c r="U2128" s="6" t="str">
        <f>_xlfn.XLOOKUP(Tablo2[[#This Row],[Tenure]],$W$23:$W$26,$X$23:$X$26,"",-1)</f>
        <v>0-6 Months</v>
      </c>
      <c r="V2128" s="1" t="str">
        <f>_xlfn.XLOOKUP(Tablo2[[#This Row],[CashbackAmount]],$W$31:$W$33,$X$31:$X$33,"",-1)</f>
        <v>Low</v>
      </c>
    </row>
    <row r="2129" spans="1:22" x14ac:dyDescent="0.3">
      <c r="A2129" s="5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6">
        <v>199.57</v>
      </c>
      <c r="U2129" s="6" t="str">
        <f>_xlfn.XLOOKUP(Tablo2[[#This Row],[Tenure]],$W$23:$W$26,$X$23:$X$26,"",-1)</f>
        <v>0-6 Months</v>
      </c>
      <c r="V2129" s="1" t="str">
        <f>_xlfn.XLOOKUP(Tablo2[[#This Row],[CashbackAmount]],$W$31:$W$33,$X$31:$X$33,"",-1)</f>
        <v>Medium</v>
      </c>
    </row>
    <row r="2130" spans="1:22" x14ac:dyDescent="0.3">
      <c r="A2130" s="5">
        <v>52129</v>
      </c>
      <c r="B2130" s="1">
        <v>0</v>
      </c>
      <c r="C2130" s="1">
        <v>14</v>
      </c>
      <c r="D2130" s="1" t="s">
        <v>62</v>
      </c>
      <c r="E2130" s="1">
        <v>1</v>
      </c>
      <c r="F2130" s="1">
        <v>13</v>
      </c>
      <c r="G2130" s="1" t="s">
        <v>60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6">
        <v>133.76</v>
      </c>
      <c r="U2130" s="6" t="str">
        <f>_xlfn.XLOOKUP(Tablo2[[#This Row],[Tenure]],$W$23:$W$26,$X$23:$X$26,"",-1)</f>
        <v>13-24 Months</v>
      </c>
      <c r="V2130" s="1" t="str">
        <f>_xlfn.XLOOKUP(Tablo2[[#This Row],[CashbackAmount]],$W$31:$W$33,$X$31:$X$33,"",-1)</f>
        <v>Low</v>
      </c>
    </row>
    <row r="2131" spans="1:22" x14ac:dyDescent="0.3">
      <c r="A2131" s="5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6">
        <v>188.23</v>
      </c>
      <c r="U2131" s="6" t="str">
        <f>_xlfn.XLOOKUP(Tablo2[[#This Row],[Tenure]],$W$23:$W$26,$X$23:$X$26,"",-1)</f>
        <v>7-12 Months</v>
      </c>
      <c r="V2131" s="1" t="str">
        <f>_xlfn.XLOOKUP(Tablo2[[#This Row],[CashbackAmount]],$W$31:$W$33,$X$31:$X$33,"",-1)</f>
        <v>Medium</v>
      </c>
    </row>
    <row r="2132" spans="1:22" x14ac:dyDescent="0.3">
      <c r="A2132" s="5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6">
        <v>203.22</v>
      </c>
      <c r="U2132" s="6" t="str">
        <f>_xlfn.XLOOKUP(Tablo2[[#This Row],[Tenure]],$W$23:$W$26,$X$23:$X$26,"",-1)</f>
        <v>13-24 Months</v>
      </c>
      <c r="V2132" s="1" t="str">
        <f>_xlfn.XLOOKUP(Tablo2[[#This Row],[CashbackAmount]],$W$31:$W$33,$X$31:$X$33,"",-1)</f>
        <v>Medium</v>
      </c>
    </row>
    <row r="2133" spans="1:22" x14ac:dyDescent="0.3">
      <c r="A2133" s="5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6">
        <v>146.21</v>
      </c>
      <c r="U2133" s="6" t="str">
        <f>_xlfn.XLOOKUP(Tablo2[[#This Row],[Tenure]],$W$23:$W$26,$X$23:$X$26,"",-1)</f>
        <v>0-6 Months</v>
      </c>
      <c r="V2133" s="1" t="str">
        <f>_xlfn.XLOOKUP(Tablo2[[#This Row],[CashbackAmount]],$W$31:$W$33,$X$31:$X$33,"",-1)</f>
        <v>Low</v>
      </c>
    </row>
    <row r="2134" spans="1:22" x14ac:dyDescent="0.3">
      <c r="A2134" s="5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>
        <v>3</v>
      </c>
      <c r="T2134" s="6">
        <v>209.76</v>
      </c>
      <c r="U2134" s="6" t="str">
        <f>_xlfn.XLOOKUP(Tablo2[[#This Row],[Tenure]],$W$23:$W$26,$X$23:$X$26,"",-1)</f>
        <v>24+ Months</v>
      </c>
      <c r="V2134" s="1" t="str">
        <f>_xlfn.XLOOKUP(Tablo2[[#This Row],[CashbackAmount]],$W$31:$W$33,$X$31:$X$33,"",-1)</f>
        <v>Medium</v>
      </c>
    </row>
    <row r="2135" spans="1:22" x14ac:dyDescent="0.3">
      <c r="A2135" s="5">
        <v>52134</v>
      </c>
      <c r="B2135" s="1">
        <v>0</v>
      </c>
      <c r="C2135" s="1">
        <v>1</v>
      </c>
      <c r="D2135" s="1" t="s">
        <v>62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6">
        <v>136.6</v>
      </c>
      <c r="U2135" s="6" t="str">
        <f>_xlfn.XLOOKUP(Tablo2[[#This Row],[Tenure]],$W$23:$W$26,$X$23:$X$26,"",-1)</f>
        <v>0-6 Months</v>
      </c>
      <c r="V2135" s="1" t="str">
        <f>_xlfn.XLOOKUP(Tablo2[[#This Row],[CashbackAmount]],$W$31:$W$33,$X$31:$X$33,"",-1)</f>
        <v>Low</v>
      </c>
    </row>
    <row r="2136" spans="1:22" x14ac:dyDescent="0.3">
      <c r="A2136" s="5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6">
        <v>204.82</v>
      </c>
      <c r="U2136" s="6" t="str">
        <f>_xlfn.XLOOKUP(Tablo2[[#This Row],[Tenure]],$W$23:$W$26,$X$23:$X$26,"",-1)</f>
        <v>7-12 Months</v>
      </c>
      <c r="V2136" s="1" t="str">
        <f>_xlfn.XLOOKUP(Tablo2[[#This Row],[CashbackAmount]],$W$31:$W$33,$X$31:$X$33,"",-1)</f>
        <v>Medium</v>
      </c>
    </row>
    <row r="2137" spans="1:22" x14ac:dyDescent="0.3">
      <c r="A2137" s="5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6">
        <v>171.19</v>
      </c>
      <c r="U2137" s="6" t="str">
        <f>_xlfn.XLOOKUP(Tablo2[[#This Row],[Tenure]],$W$23:$W$26,$X$23:$X$26,"",-1)</f>
        <v>0-6 Months</v>
      </c>
      <c r="V2137" s="1" t="str">
        <f>_xlfn.XLOOKUP(Tablo2[[#This Row],[CashbackAmount]],$W$31:$W$33,$X$31:$X$33,"",-1)</f>
        <v>Medium</v>
      </c>
    </row>
    <row r="2138" spans="1:22" x14ac:dyDescent="0.3">
      <c r="A2138" s="5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6">
        <v>195.82</v>
      </c>
      <c r="U2138" s="6" t="str">
        <f>_xlfn.XLOOKUP(Tablo2[[#This Row],[Tenure]],$W$23:$W$26,$X$23:$X$26,"",-1)</f>
        <v>0-6 Months</v>
      </c>
      <c r="V2138" s="1" t="str">
        <f>_xlfn.XLOOKUP(Tablo2[[#This Row],[CashbackAmount]],$W$31:$W$33,$X$31:$X$33,"",-1)</f>
        <v>Medium</v>
      </c>
    </row>
    <row r="2139" spans="1:22" x14ac:dyDescent="0.3">
      <c r="A2139" s="5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6">
        <v>145.08000000000001</v>
      </c>
      <c r="U2139" s="6" t="str">
        <f>_xlfn.XLOOKUP(Tablo2[[#This Row],[Tenure]],$W$23:$W$26,$X$23:$X$26,"",-1)</f>
        <v>0-6 Months</v>
      </c>
      <c r="V2139" s="1" t="str">
        <f>_xlfn.XLOOKUP(Tablo2[[#This Row],[CashbackAmount]],$W$31:$W$33,$X$31:$X$33,"",-1)</f>
        <v>Low</v>
      </c>
    </row>
    <row r="2140" spans="1:22" x14ac:dyDescent="0.3">
      <c r="A2140" s="5">
        <v>52139</v>
      </c>
      <c r="B2140" s="1">
        <v>0</v>
      </c>
      <c r="C2140" s="1">
        <v>9</v>
      </c>
      <c r="D2140" s="1" t="s">
        <v>62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6">
        <v>122.07</v>
      </c>
      <c r="U2140" s="6" t="str">
        <f>_xlfn.XLOOKUP(Tablo2[[#This Row],[Tenure]],$W$23:$W$26,$X$23:$X$26,"",-1)</f>
        <v>7-12 Months</v>
      </c>
      <c r="V2140" s="1" t="str">
        <f>_xlfn.XLOOKUP(Tablo2[[#This Row],[CashbackAmount]],$W$31:$W$33,$X$31:$X$33,"",-1)</f>
        <v>Low</v>
      </c>
    </row>
    <row r="2141" spans="1:22" x14ac:dyDescent="0.3">
      <c r="A2141" s="5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6">
        <v>177.56</v>
      </c>
      <c r="U2141" s="6" t="str">
        <f>_xlfn.XLOOKUP(Tablo2[[#This Row],[Tenure]],$W$23:$W$26,$X$23:$X$26,"",-1)</f>
        <v>7-12 Months</v>
      </c>
      <c r="V2141" s="1" t="str">
        <f>_xlfn.XLOOKUP(Tablo2[[#This Row],[CashbackAmount]],$W$31:$W$33,$X$31:$X$33,"",-1)</f>
        <v>Medium</v>
      </c>
    </row>
    <row r="2142" spans="1:22" x14ac:dyDescent="0.3">
      <c r="A2142" s="5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6">
        <v>166.94</v>
      </c>
      <c r="U2142" s="6" t="str">
        <f>_xlfn.XLOOKUP(Tablo2[[#This Row],[Tenure]],$W$23:$W$26,$X$23:$X$26,"",-1)</f>
        <v>7-12 Months</v>
      </c>
      <c r="V2142" s="1" t="str">
        <f>_xlfn.XLOOKUP(Tablo2[[#This Row],[CashbackAmount]],$W$31:$W$33,$X$31:$X$33,"",-1)</f>
        <v>Medium</v>
      </c>
    </row>
    <row r="2143" spans="1:22" x14ac:dyDescent="0.3">
      <c r="A2143" s="5">
        <v>52142</v>
      </c>
      <c r="B2143" s="1">
        <v>1</v>
      </c>
      <c r="C2143" s="1">
        <v>0</v>
      </c>
      <c r="D2143" s="1" t="s">
        <v>62</v>
      </c>
      <c r="E2143" s="1">
        <v>1</v>
      </c>
      <c r="F2143" s="1">
        <v>10</v>
      </c>
      <c r="G2143" s="1" t="s">
        <v>60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6">
        <v>136.91</v>
      </c>
      <c r="U2143" s="6" t="str">
        <f>_xlfn.XLOOKUP(Tablo2[[#This Row],[Tenure]],$W$23:$W$26,$X$23:$X$26,"",-1)</f>
        <v>0-6 Months</v>
      </c>
      <c r="V2143" s="1" t="str">
        <f>_xlfn.XLOOKUP(Tablo2[[#This Row],[CashbackAmount]],$W$31:$W$33,$X$31:$X$33,"",-1)</f>
        <v>Low</v>
      </c>
    </row>
    <row r="2144" spans="1:22" x14ac:dyDescent="0.3">
      <c r="A2144" s="5">
        <v>52143</v>
      </c>
      <c r="B2144" s="1">
        <v>1</v>
      </c>
      <c r="C2144" s="1">
        <v>0</v>
      </c>
      <c r="D2144" s="1" t="s">
        <v>62</v>
      </c>
      <c r="E2144" s="1">
        <v>1</v>
      </c>
      <c r="F2144" s="1">
        <v>14</v>
      </c>
      <c r="G2144" s="1" t="s">
        <v>61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6">
        <v>123.77000000000001</v>
      </c>
      <c r="U2144" s="6" t="str">
        <f>_xlfn.XLOOKUP(Tablo2[[#This Row],[Tenure]],$W$23:$W$26,$X$23:$X$26,"",-1)</f>
        <v>0-6 Months</v>
      </c>
      <c r="V2144" s="1" t="str">
        <f>_xlfn.XLOOKUP(Tablo2[[#This Row],[CashbackAmount]],$W$31:$W$33,$X$31:$X$33,"",-1)</f>
        <v>Low</v>
      </c>
    </row>
    <row r="2145" spans="1:22" x14ac:dyDescent="0.3">
      <c r="A2145" s="5">
        <v>52144</v>
      </c>
      <c r="B2145" s="1">
        <v>1</v>
      </c>
      <c r="C2145" s="1">
        <v>0</v>
      </c>
      <c r="D2145" s="1" t="s">
        <v>62</v>
      </c>
      <c r="E2145" s="1">
        <v>1</v>
      </c>
      <c r="F2145" s="1">
        <v>31</v>
      </c>
      <c r="G2145" s="1" t="s">
        <v>61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6">
        <v>123.13</v>
      </c>
      <c r="U2145" s="6" t="str">
        <f>_xlfn.XLOOKUP(Tablo2[[#This Row],[Tenure]],$W$23:$W$26,$X$23:$X$26,"",-1)</f>
        <v>0-6 Months</v>
      </c>
      <c r="V2145" s="1" t="str">
        <f>_xlfn.XLOOKUP(Tablo2[[#This Row],[CashbackAmount]],$W$31:$W$33,$X$31:$X$33,"",-1)</f>
        <v>Low</v>
      </c>
    </row>
    <row r="2146" spans="1:22" x14ac:dyDescent="0.3">
      <c r="A2146" s="5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>
        <v>1</v>
      </c>
      <c r="R2146" s="1">
        <v>13</v>
      </c>
      <c r="S2146" s="1">
        <v>7</v>
      </c>
      <c r="T2146" s="6">
        <v>276.64999999999998</v>
      </c>
      <c r="U2146" s="6" t="str">
        <f>_xlfn.XLOOKUP(Tablo2[[#This Row],[Tenure]],$W$23:$W$26,$X$23:$X$26,"",-1)</f>
        <v>13-24 Months</v>
      </c>
      <c r="V2146" s="1" t="str">
        <f>_xlfn.XLOOKUP(Tablo2[[#This Row],[CashbackAmount]],$W$31:$W$33,$X$31:$X$33,"",-1)</f>
        <v>High</v>
      </c>
    </row>
    <row r="2147" spans="1:22" x14ac:dyDescent="0.3">
      <c r="A2147" s="5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>
        <v>14</v>
      </c>
      <c r="G2147" s="1" t="s">
        <v>61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6">
        <v>125.96000000000001</v>
      </c>
      <c r="U2147" s="6" t="str">
        <f>_xlfn.XLOOKUP(Tablo2[[#This Row],[Tenure]],$W$23:$W$26,$X$23:$X$26,"",-1)</f>
        <v>0-6 Months</v>
      </c>
      <c r="V2147" s="1" t="str">
        <f>_xlfn.XLOOKUP(Tablo2[[#This Row],[CashbackAmount]],$W$31:$W$33,$X$31:$X$33,"",-1)</f>
        <v>Low</v>
      </c>
    </row>
    <row r="2148" spans="1:22" x14ac:dyDescent="0.3">
      <c r="A2148" s="5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6">
        <v>147.28</v>
      </c>
      <c r="U2148" s="6" t="str">
        <f>_xlfn.XLOOKUP(Tablo2[[#This Row],[Tenure]],$W$23:$W$26,$X$23:$X$26,"",-1)</f>
        <v>13-24 Months</v>
      </c>
      <c r="V2148" s="1" t="str">
        <f>_xlfn.XLOOKUP(Tablo2[[#This Row],[CashbackAmount]],$W$31:$W$33,$X$31:$X$33,"",-1)</f>
        <v>Low</v>
      </c>
    </row>
    <row r="2149" spans="1:22" x14ac:dyDescent="0.3">
      <c r="A2149" s="5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6">
        <v>143.02000000000001</v>
      </c>
      <c r="U2149" s="6" t="str">
        <f>_xlfn.XLOOKUP(Tablo2[[#This Row],[Tenure]],$W$23:$W$26,$X$23:$X$26,"",-1)</f>
        <v>0-6 Months</v>
      </c>
      <c r="V2149" s="1" t="str">
        <f>_xlfn.XLOOKUP(Tablo2[[#This Row],[CashbackAmount]],$W$31:$W$33,$X$31:$X$33,"",-1)</f>
        <v>Low</v>
      </c>
    </row>
    <row r="2150" spans="1:22" x14ac:dyDescent="0.3">
      <c r="A2150" s="5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>
        <v>3</v>
      </c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6">
        <v>129.79</v>
      </c>
      <c r="U2150" s="6" t="str">
        <f>_xlfn.XLOOKUP(Tablo2[[#This Row],[Tenure]],$W$23:$W$26,$X$23:$X$26,"",-1)</f>
        <v>7-12 Months</v>
      </c>
      <c r="V2150" s="1" t="str">
        <f>_xlfn.XLOOKUP(Tablo2[[#This Row],[CashbackAmount]],$W$31:$W$33,$X$31:$X$33,"",-1)</f>
        <v>Low</v>
      </c>
    </row>
    <row r="2151" spans="1:22" x14ac:dyDescent="0.3">
      <c r="A2151" s="5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>
        <v>1</v>
      </c>
      <c r="R2151" s="1">
        <v>2</v>
      </c>
      <c r="S2151" s="1">
        <v>1</v>
      </c>
      <c r="T2151" s="6">
        <v>268.85000000000002</v>
      </c>
      <c r="U2151" s="6" t="str">
        <f>_xlfn.XLOOKUP(Tablo2[[#This Row],[Tenure]],$W$23:$W$26,$X$23:$X$26,"",-1)</f>
        <v>13-24 Months</v>
      </c>
      <c r="V2151" s="1" t="str">
        <f>_xlfn.XLOOKUP(Tablo2[[#This Row],[CashbackAmount]],$W$31:$W$33,$X$31:$X$33,"",-1)</f>
        <v>High</v>
      </c>
    </row>
    <row r="2152" spans="1:22" x14ac:dyDescent="0.3">
      <c r="A2152" s="5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6">
        <v>155.93</v>
      </c>
      <c r="U2152" s="6" t="str">
        <f>_xlfn.XLOOKUP(Tablo2[[#This Row],[Tenure]],$W$23:$W$26,$X$23:$X$26,"",-1)</f>
        <v>13-24 Months</v>
      </c>
      <c r="V2152" s="1" t="str">
        <f>_xlfn.XLOOKUP(Tablo2[[#This Row],[CashbackAmount]],$W$31:$W$33,$X$31:$X$33,"",-1)</f>
        <v>Medium</v>
      </c>
    </row>
    <row r="2153" spans="1:22" x14ac:dyDescent="0.3">
      <c r="A2153" s="5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6">
        <v>204.45</v>
      </c>
      <c r="U2153" s="6" t="str">
        <f>_xlfn.XLOOKUP(Tablo2[[#This Row],[Tenure]],$W$23:$W$26,$X$23:$X$26,"",-1)</f>
        <v>24+ Months</v>
      </c>
      <c r="V2153" s="1" t="str">
        <f>_xlfn.XLOOKUP(Tablo2[[#This Row],[CashbackAmount]],$W$31:$W$33,$X$31:$X$33,"",-1)</f>
        <v>Medium</v>
      </c>
    </row>
    <row r="2154" spans="1:22" x14ac:dyDescent="0.3">
      <c r="A2154" s="5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6">
        <v>187.4</v>
      </c>
      <c r="U2154" s="6" t="str">
        <f>_xlfn.XLOOKUP(Tablo2[[#This Row],[Tenure]],$W$23:$W$26,$X$23:$X$26,"",-1)</f>
        <v>7-12 Months</v>
      </c>
      <c r="V2154" s="1" t="str">
        <f>_xlfn.XLOOKUP(Tablo2[[#This Row],[CashbackAmount]],$W$31:$W$33,$X$31:$X$33,"",-1)</f>
        <v>Medium</v>
      </c>
    </row>
    <row r="2155" spans="1:22" x14ac:dyDescent="0.3">
      <c r="A2155" s="5">
        <v>52154</v>
      </c>
      <c r="B2155" s="1">
        <v>0</v>
      </c>
      <c r="C2155" s="1">
        <v>2</v>
      </c>
      <c r="D2155" s="1" t="s">
        <v>62</v>
      </c>
      <c r="E2155" s="1">
        <v>1</v>
      </c>
      <c r="F2155" s="1">
        <v>14</v>
      </c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6">
        <v>125.13999999999999</v>
      </c>
      <c r="U2155" s="6" t="str">
        <f>_xlfn.XLOOKUP(Tablo2[[#This Row],[Tenure]],$W$23:$W$26,$X$23:$X$26,"",-1)</f>
        <v>0-6 Months</v>
      </c>
      <c r="V2155" s="1" t="str">
        <f>_xlfn.XLOOKUP(Tablo2[[#This Row],[CashbackAmount]],$W$31:$W$33,$X$31:$X$33,"",-1)</f>
        <v>Low</v>
      </c>
    </row>
    <row r="2156" spans="1:22" x14ac:dyDescent="0.3">
      <c r="A2156" s="5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6">
        <v>176.55</v>
      </c>
      <c r="U2156" s="6" t="str">
        <f>_xlfn.XLOOKUP(Tablo2[[#This Row],[Tenure]],$W$23:$W$26,$X$23:$X$26,"",-1)</f>
        <v>0-6 Months</v>
      </c>
      <c r="V2156" s="1" t="str">
        <f>_xlfn.XLOOKUP(Tablo2[[#This Row],[CashbackAmount]],$W$31:$W$33,$X$31:$X$33,"",-1)</f>
        <v>Medium</v>
      </c>
    </row>
    <row r="2157" spans="1:22" x14ac:dyDescent="0.3">
      <c r="A2157" s="5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>
        <v>1</v>
      </c>
      <c r="R2157" s="1">
        <v>4</v>
      </c>
      <c r="S2157" s="1">
        <v>9</v>
      </c>
      <c r="T2157" s="6">
        <v>274.64999999999998</v>
      </c>
      <c r="U2157" s="6" t="str">
        <f>_xlfn.XLOOKUP(Tablo2[[#This Row],[Tenure]],$W$23:$W$26,$X$23:$X$26,"",-1)</f>
        <v>13-24 Months</v>
      </c>
      <c r="V2157" s="1" t="str">
        <f>_xlfn.XLOOKUP(Tablo2[[#This Row],[CashbackAmount]],$W$31:$W$33,$X$31:$X$33,"",-1)</f>
        <v>High</v>
      </c>
    </row>
    <row r="2158" spans="1:22" x14ac:dyDescent="0.3">
      <c r="A2158" s="5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6">
        <v>173.51</v>
      </c>
      <c r="U2158" s="6" t="str">
        <f>_xlfn.XLOOKUP(Tablo2[[#This Row],[Tenure]],$W$23:$W$26,$X$23:$X$26,"",-1)</f>
        <v>7-12 Months</v>
      </c>
      <c r="V2158" s="1" t="str">
        <f>_xlfn.XLOOKUP(Tablo2[[#This Row],[CashbackAmount]],$W$31:$W$33,$X$31:$X$33,"",-1)</f>
        <v>Medium</v>
      </c>
    </row>
    <row r="2159" spans="1:22" x14ac:dyDescent="0.3">
      <c r="A2159" s="5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6">
        <v>208.2</v>
      </c>
      <c r="U2159" s="6" t="str">
        <f>_xlfn.XLOOKUP(Tablo2[[#This Row],[Tenure]],$W$23:$W$26,$X$23:$X$26,"",-1)</f>
        <v>13-24 Months</v>
      </c>
      <c r="V2159" s="1" t="str">
        <f>_xlfn.XLOOKUP(Tablo2[[#This Row],[CashbackAmount]],$W$31:$W$33,$X$31:$X$33,"",-1)</f>
        <v>Medium</v>
      </c>
    </row>
    <row r="2160" spans="1:22" x14ac:dyDescent="0.3">
      <c r="A2160" s="5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>
        <v>3</v>
      </c>
      <c r="T2160" s="6">
        <v>221.69</v>
      </c>
      <c r="U2160" s="6" t="str">
        <f>_xlfn.XLOOKUP(Tablo2[[#This Row],[Tenure]],$W$23:$W$26,$X$23:$X$26,"",-1)</f>
        <v>0-6 Months</v>
      </c>
      <c r="V2160" s="1" t="str">
        <f>_xlfn.XLOOKUP(Tablo2[[#This Row],[CashbackAmount]],$W$31:$W$33,$X$31:$X$33,"",-1)</f>
        <v>Medium</v>
      </c>
    </row>
    <row r="2161" spans="1:22" x14ac:dyDescent="0.3">
      <c r="A2161" s="5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>
        <v>15</v>
      </c>
      <c r="Q2161" s="1">
        <v>3</v>
      </c>
      <c r="R2161" s="1">
        <v>4</v>
      </c>
      <c r="S2161" s="1">
        <v>9</v>
      </c>
      <c r="T2161" s="6">
        <v>296.26</v>
      </c>
      <c r="U2161" s="6" t="str">
        <f>_xlfn.XLOOKUP(Tablo2[[#This Row],[Tenure]],$W$23:$W$26,$X$23:$X$26,"",-1)</f>
        <v>13-24 Months</v>
      </c>
      <c r="V2161" s="1" t="str">
        <f>_xlfn.XLOOKUP(Tablo2[[#This Row],[CashbackAmount]],$W$31:$W$33,$X$31:$X$33,"",-1)</f>
        <v>High</v>
      </c>
    </row>
    <row r="2162" spans="1:22" x14ac:dyDescent="0.3">
      <c r="A2162" s="5">
        <v>52161</v>
      </c>
      <c r="B2162" s="1">
        <v>0</v>
      </c>
      <c r="C2162" s="1">
        <v>9</v>
      </c>
      <c r="D2162" s="1" t="s">
        <v>62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6">
        <v>120.69999999999999</v>
      </c>
      <c r="U2162" s="6" t="str">
        <f>_xlfn.XLOOKUP(Tablo2[[#This Row],[Tenure]],$W$23:$W$26,$X$23:$X$26,"",-1)</f>
        <v>7-12 Months</v>
      </c>
      <c r="V2162" s="1" t="str">
        <f>_xlfn.XLOOKUP(Tablo2[[#This Row],[CashbackAmount]],$W$31:$W$33,$X$31:$X$33,"",-1)</f>
        <v>Low</v>
      </c>
    </row>
    <row r="2163" spans="1:22" x14ac:dyDescent="0.3">
      <c r="A2163" s="5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6">
        <v>167.82</v>
      </c>
      <c r="U2163" s="6" t="str">
        <f>_xlfn.XLOOKUP(Tablo2[[#This Row],[Tenure]],$W$23:$W$26,$X$23:$X$26,"",-1)</f>
        <v>7-12 Months</v>
      </c>
      <c r="V2163" s="1" t="str">
        <f>_xlfn.XLOOKUP(Tablo2[[#This Row],[CashbackAmount]],$W$31:$W$33,$X$31:$X$33,"",-1)</f>
        <v>Medium</v>
      </c>
    </row>
    <row r="2164" spans="1:22" x14ac:dyDescent="0.3">
      <c r="A2164" s="5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6">
        <v>177.79</v>
      </c>
      <c r="U2164" s="6" t="str">
        <f>_xlfn.XLOOKUP(Tablo2[[#This Row],[Tenure]],$W$23:$W$26,$X$23:$X$26,"",-1)</f>
        <v>7-12 Months</v>
      </c>
      <c r="V2164" s="1" t="str">
        <f>_xlfn.XLOOKUP(Tablo2[[#This Row],[CashbackAmount]],$W$31:$W$33,$X$31:$X$33,"",-1)</f>
        <v>Medium</v>
      </c>
    </row>
    <row r="2165" spans="1:22" x14ac:dyDescent="0.3">
      <c r="A2165" s="5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>
        <v>3</v>
      </c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6">
        <v>127.91</v>
      </c>
      <c r="U2165" s="6" t="str">
        <f>_xlfn.XLOOKUP(Tablo2[[#This Row],[Tenure]],$W$23:$W$26,$X$23:$X$26,"",-1)</f>
        <v>0-6 Months</v>
      </c>
      <c r="V2165" s="1" t="str">
        <f>_xlfn.XLOOKUP(Tablo2[[#This Row],[CashbackAmount]],$W$31:$W$33,$X$31:$X$33,"",-1)</f>
        <v>Low</v>
      </c>
    </row>
    <row r="2166" spans="1:22" x14ac:dyDescent="0.3">
      <c r="A2166" s="5">
        <v>52165</v>
      </c>
      <c r="B2166" s="1">
        <v>0</v>
      </c>
      <c r="C2166" s="1">
        <v>1</v>
      </c>
      <c r="D2166" s="1" t="s">
        <v>62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6">
        <v>132.01</v>
      </c>
      <c r="U2166" s="6" t="str">
        <f>_xlfn.XLOOKUP(Tablo2[[#This Row],[Tenure]],$W$23:$W$26,$X$23:$X$26,"",-1)</f>
        <v>0-6 Months</v>
      </c>
      <c r="V2166" s="1" t="str">
        <f>_xlfn.XLOOKUP(Tablo2[[#This Row],[CashbackAmount]],$W$31:$W$33,$X$31:$X$33,"",-1)</f>
        <v>Low</v>
      </c>
    </row>
    <row r="2167" spans="1:22" x14ac:dyDescent="0.3">
      <c r="A2167" s="5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6">
        <v>149.68</v>
      </c>
      <c r="U2167" s="6" t="str">
        <f>_xlfn.XLOOKUP(Tablo2[[#This Row],[Tenure]],$W$23:$W$26,$X$23:$X$26,"",-1)</f>
        <v>7-12 Months</v>
      </c>
      <c r="V2167" s="1" t="str">
        <f>_xlfn.XLOOKUP(Tablo2[[#This Row],[CashbackAmount]],$W$31:$W$33,$X$31:$X$33,"",-1)</f>
        <v>Low</v>
      </c>
    </row>
    <row r="2168" spans="1:22" x14ac:dyDescent="0.3">
      <c r="A2168" s="5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>
        <v>3</v>
      </c>
      <c r="T2168" s="6">
        <v>231.2</v>
      </c>
      <c r="U2168" s="6" t="str">
        <f>_xlfn.XLOOKUP(Tablo2[[#This Row],[Tenure]],$W$23:$W$26,$X$23:$X$26,"",-1)</f>
        <v>13-24 Months</v>
      </c>
      <c r="V2168" s="1" t="str">
        <f>_xlfn.XLOOKUP(Tablo2[[#This Row],[CashbackAmount]],$W$31:$W$33,$X$31:$X$33,"",-1)</f>
        <v>Medium</v>
      </c>
    </row>
    <row r="2169" spans="1:22" x14ac:dyDescent="0.3">
      <c r="A2169" s="5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6">
        <v>140.33000000000001</v>
      </c>
      <c r="U2169" s="6" t="str">
        <f>_xlfn.XLOOKUP(Tablo2[[#This Row],[Tenure]],$W$23:$W$26,$X$23:$X$26,"",-1)</f>
        <v>7-12 Months</v>
      </c>
      <c r="V2169" s="1" t="str">
        <f>_xlfn.XLOOKUP(Tablo2[[#This Row],[CashbackAmount]],$W$31:$W$33,$X$31:$X$33,"",-1)</f>
        <v>Low</v>
      </c>
    </row>
    <row r="2170" spans="1:22" x14ac:dyDescent="0.3">
      <c r="A2170" s="5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6">
        <v>132.91</v>
      </c>
      <c r="U2170" s="6" t="str">
        <f>_xlfn.XLOOKUP(Tablo2[[#This Row],[Tenure]],$W$23:$W$26,$X$23:$X$26,"",-1)</f>
        <v>0-6 Months</v>
      </c>
      <c r="V2170" s="1" t="str">
        <f>_xlfn.XLOOKUP(Tablo2[[#This Row],[CashbackAmount]],$W$31:$W$33,$X$31:$X$33,"",-1)</f>
        <v>Low</v>
      </c>
    </row>
    <row r="2171" spans="1:22" x14ac:dyDescent="0.3">
      <c r="A2171" s="5">
        <v>52170</v>
      </c>
      <c r="B2171" s="1">
        <v>0</v>
      </c>
      <c r="C2171" s="1">
        <v>15</v>
      </c>
      <c r="D2171" s="1" t="s">
        <v>62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6">
        <v>142.72</v>
      </c>
      <c r="U2171" s="6" t="str">
        <f>_xlfn.XLOOKUP(Tablo2[[#This Row],[Tenure]],$W$23:$W$26,$X$23:$X$26,"",-1)</f>
        <v>13-24 Months</v>
      </c>
      <c r="V2171" s="1" t="str">
        <f>_xlfn.XLOOKUP(Tablo2[[#This Row],[CashbackAmount]],$W$31:$W$33,$X$31:$X$33,"",-1)</f>
        <v>Low</v>
      </c>
    </row>
    <row r="2172" spans="1:22" x14ac:dyDescent="0.3">
      <c r="A2172" s="5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6">
        <v>150.56</v>
      </c>
      <c r="U2172" s="6" t="str">
        <f>_xlfn.XLOOKUP(Tablo2[[#This Row],[Tenure]],$W$23:$W$26,$X$23:$X$26,"",-1)</f>
        <v>0-6 Months</v>
      </c>
      <c r="V2172" s="1" t="str">
        <f>_xlfn.XLOOKUP(Tablo2[[#This Row],[CashbackAmount]],$W$31:$W$33,$X$31:$X$33,"",-1)</f>
        <v>Medium</v>
      </c>
    </row>
    <row r="2173" spans="1:22" x14ac:dyDescent="0.3">
      <c r="A2173" s="5">
        <v>52172</v>
      </c>
      <c r="B2173" s="1">
        <v>0</v>
      </c>
      <c r="C2173" s="1">
        <v>11</v>
      </c>
      <c r="D2173" s="1" t="s">
        <v>62</v>
      </c>
      <c r="E2173" s="1">
        <v>2</v>
      </c>
      <c r="F2173" s="1">
        <v>6</v>
      </c>
      <c r="G2173" s="1" t="s">
        <v>32</v>
      </c>
      <c r="H2173" s="1" t="s">
        <v>4</v>
      </c>
      <c r="I2173" s="1">
        <v>3</v>
      </c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6">
        <v>128.44</v>
      </c>
      <c r="U2173" s="6" t="str">
        <f>_xlfn.XLOOKUP(Tablo2[[#This Row],[Tenure]],$W$23:$W$26,$X$23:$X$26,"",-1)</f>
        <v>7-12 Months</v>
      </c>
      <c r="V2173" s="1" t="str">
        <f>_xlfn.XLOOKUP(Tablo2[[#This Row],[CashbackAmount]],$W$31:$W$33,$X$31:$X$33,"",-1)</f>
        <v>Low</v>
      </c>
    </row>
    <row r="2174" spans="1:22" x14ac:dyDescent="0.3">
      <c r="A2174" s="5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>
        <v>3</v>
      </c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6">
        <v>127.03</v>
      </c>
      <c r="U2174" s="6" t="str">
        <f>_xlfn.XLOOKUP(Tablo2[[#This Row],[Tenure]],$W$23:$W$26,$X$23:$X$26,"",-1)</f>
        <v>0-6 Months</v>
      </c>
      <c r="V2174" s="1" t="str">
        <f>_xlfn.XLOOKUP(Tablo2[[#This Row],[CashbackAmount]],$W$31:$W$33,$X$31:$X$33,"",-1)</f>
        <v>Low</v>
      </c>
    </row>
    <row r="2175" spans="1:22" x14ac:dyDescent="0.3">
      <c r="A2175" s="5">
        <v>52174</v>
      </c>
      <c r="B2175" s="1">
        <v>1</v>
      </c>
      <c r="C2175" s="1">
        <v>9</v>
      </c>
      <c r="D2175" s="1" t="s">
        <v>11</v>
      </c>
      <c r="E2175" s="1">
        <v>1</v>
      </c>
      <c r="F2175" s="1">
        <v>14</v>
      </c>
      <c r="G2175" s="1" t="s">
        <v>61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6">
        <v>119.03999999999999</v>
      </c>
      <c r="U2175" s="6" t="str">
        <f>_xlfn.XLOOKUP(Tablo2[[#This Row],[Tenure]],$W$23:$W$26,$X$23:$X$26,"",-1)</f>
        <v>7-12 Months</v>
      </c>
      <c r="V2175" s="1" t="str">
        <f>_xlfn.XLOOKUP(Tablo2[[#This Row],[CashbackAmount]],$W$31:$W$33,$X$31:$X$33,"",-1)</f>
        <v>Low</v>
      </c>
    </row>
    <row r="2176" spans="1:22" x14ac:dyDescent="0.3">
      <c r="A2176" s="5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6">
        <v>182.24</v>
      </c>
      <c r="U2176" s="6" t="str">
        <f>_xlfn.XLOOKUP(Tablo2[[#This Row],[Tenure]],$W$23:$W$26,$X$23:$X$26,"",-1)</f>
        <v>0-6 Months</v>
      </c>
      <c r="V2176" s="1" t="str">
        <f>_xlfn.XLOOKUP(Tablo2[[#This Row],[CashbackAmount]],$W$31:$W$33,$X$31:$X$33,"",-1)</f>
        <v>Medium</v>
      </c>
    </row>
    <row r="2177" spans="1:22" x14ac:dyDescent="0.3">
      <c r="A2177" s="5">
        <v>52176</v>
      </c>
      <c r="B2177" s="1">
        <v>0</v>
      </c>
      <c r="C2177" s="1">
        <v>14</v>
      </c>
      <c r="D2177" s="1" t="s">
        <v>62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6">
        <v>147.66</v>
      </c>
      <c r="U2177" s="6" t="str">
        <f>_xlfn.XLOOKUP(Tablo2[[#This Row],[Tenure]],$W$23:$W$26,$X$23:$X$26,"",-1)</f>
        <v>13-24 Months</v>
      </c>
      <c r="V2177" s="1" t="str">
        <f>_xlfn.XLOOKUP(Tablo2[[#This Row],[CashbackAmount]],$W$31:$W$33,$X$31:$X$33,"",-1)</f>
        <v>Low</v>
      </c>
    </row>
    <row r="2178" spans="1:22" x14ac:dyDescent="0.3">
      <c r="A2178" s="5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>
        <v>14</v>
      </c>
      <c r="G2178" s="1" t="s">
        <v>61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6">
        <v>126.1</v>
      </c>
      <c r="U2178" s="6" t="str">
        <f>_xlfn.XLOOKUP(Tablo2[[#This Row],[Tenure]],$W$23:$W$26,$X$23:$X$26,"",-1)</f>
        <v>0-6 Months</v>
      </c>
      <c r="V2178" s="1" t="str">
        <f>_xlfn.XLOOKUP(Tablo2[[#This Row],[CashbackAmount]],$W$31:$W$33,$X$31:$X$33,"",-1)</f>
        <v>Low</v>
      </c>
    </row>
    <row r="2179" spans="1:22" x14ac:dyDescent="0.3">
      <c r="A2179" s="5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6">
        <v>157.31</v>
      </c>
      <c r="U2179" s="6" t="str">
        <f>_xlfn.XLOOKUP(Tablo2[[#This Row],[Tenure]],$W$23:$W$26,$X$23:$X$26,"",-1)</f>
        <v>7-12 Months</v>
      </c>
      <c r="V2179" s="1" t="str">
        <f>_xlfn.XLOOKUP(Tablo2[[#This Row],[CashbackAmount]],$W$31:$W$33,$X$31:$X$33,"",-1)</f>
        <v>Medium</v>
      </c>
    </row>
    <row r="2180" spans="1:22" x14ac:dyDescent="0.3">
      <c r="A2180" s="5">
        <v>52179</v>
      </c>
      <c r="B2180" s="1">
        <v>0</v>
      </c>
      <c r="C2180" s="1">
        <v>0</v>
      </c>
      <c r="D2180" s="1" t="s">
        <v>62</v>
      </c>
      <c r="E2180" s="1">
        <v>1</v>
      </c>
      <c r="F2180" s="1">
        <v>14</v>
      </c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6">
        <v>125.38999999999999</v>
      </c>
      <c r="U2180" s="6" t="str">
        <f>_xlfn.XLOOKUP(Tablo2[[#This Row],[Tenure]],$W$23:$W$26,$X$23:$X$26,"",-1)</f>
        <v>0-6 Months</v>
      </c>
      <c r="V2180" s="1" t="str">
        <f>_xlfn.XLOOKUP(Tablo2[[#This Row],[CashbackAmount]],$W$31:$W$33,$X$31:$X$33,"",-1)</f>
        <v>Low</v>
      </c>
    </row>
    <row r="2181" spans="1:22" x14ac:dyDescent="0.3">
      <c r="A2181" s="5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6">
        <v>157.13999999999999</v>
      </c>
      <c r="U2181" s="6" t="str">
        <f>_xlfn.XLOOKUP(Tablo2[[#This Row],[Tenure]],$W$23:$W$26,$X$23:$X$26,"",-1)</f>
        <v>7-12 Months</v>
      </c>
      <c r="V2181" s="1" t="str">
        <f>_xlfn.XLOOKUP(Tablo2[[#This Row],[CashbackAmount]],$W$31:$W$33,$X$31:$X$33,"",-1)</f>
        <v>Medium</v>
      </c>
    </row>
    <row r="2182" spans="1:22" x14ac:dyDescent="0.3">
      <c r="A2182" s="5">
        <v>52181</v>
      </c>
      <c r="B2182" s="1">
        <v>0</v>
      </c>
      <c r="C2182" s="1">
        <v>8</v>
      </c>
      <c r="D2182" s="1" t="s">
        <v>62</v>
      </c>
      <c r="E2182" s="1">
        <v>2</v>
      </c>
      <c r="F2182" s="1">
        <v>14</v>
      </c>
      <c r="G2182" s="1" t="s">
        <v>60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6">
        <v>143.22999999999999</v>
      </c>
      <c r="U2182" s="6" t="str">
        <f>_xlfn.XLOOKUP(Tablo2[[#This Row],[Tenure]],$W$23:$W$26,$X$23:$X$26,"",-1)</f>
        <v>7-12 Months</v>
      </c>
      <c r="V2182" s="1" t="str">
        <f>_xlfn.XLOOKUP(Tablo2[[#This Row],[CashbackAmount]],$W$31:$W$33,$X$31:$X$33,"",-1)</f>
        <v>Low</v>
      </c>
    </row>
    <row r="2183" spans="1:22" x14ac:dyDescent="0.3">
      <c r="A2183" s="5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6">
        <v>173.36</v>
      </c>
      <c r="U2183" s="6" t="str">
        <f>_xlfn.XLOOKUP(Tablo2[[#This Row],[Tenure]],$W$23:$W$26,$X$23:$X$26,"",-1)</f>
        <v>0-6 Months</v>
      </c>
      <c r="V2183" s="1" t="str">
        <f>_xlfn.XLOOKUP(Tablo2[[#This Row],[CashbackAmount]],$W$31:$W$33,$X$31:$X$33,"",-1)</f>
        <v>Medium</v>
      </c>
    </row>
    <row r="2184" spans="1:22" x14ac:dyDescent="0.3">
      <c r="A2184" s="5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>
        <v>2</v>
      </c>
      <c r="S2184" s="1">
        <v>13</v>
      </c>
      <c r="T2184" s="6">
        <v>234.99</v>
      </c>
      <c r="U2184" s="6" t="str">
        <f>_xlfn.XLOOKUP(Tablo2[[#This Row],[Tenure]],$W$23:$W$26,$X$23:$X$26,"",-1)</f>
        <v>13-24 Months</v>
      </c>
      <c r="V2184" s="1" t="str">
        <f>_xlfn.XLOOKUP(Tablo2[[#This Row],[CashbackAmount]],$W$31:$W$33,$X$31:$X$33,"",-1)</f>
        <v>Medium</v>
      </c>
    </row>
    <row r="2185" spans="1:22" x14ac:dyDescent="0.3">
      <c r="A2185" s="5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>
        <v>2</v>
      </c>
      <c r="S2185" s="1">
        <v>14</v>
      </c>
      <c r="T2185" s="6">
        <v>237.57999999999998</v>
      </c>
      <c r="U2185" s="6" t="str">
        <f>_xlfn.XLOOKUP(Tablo2[[#This Row],[Tenure]],$W$23:$W$26,$X$23:$X$26,"",-1)</f>
        <v>0-6 Months</v>
      </c>
      <c r="V2185" s="1" t="str">
        <f>_xlfn.XLOOKUP(Tablo2[[#This Row],[CashbackAmount]],$W$31:$W$33,$X$31:$X$33,"",-1)</f>
        <v>Medium</v>
      </c>
    </row>
    <row r="2186" spans="1:22" x14ac:dyDescent="0.3">
      <c r="A2186" s="5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6">
        <v>151.55000000000001</v>
      </c>
      <c r="U2186" s="6" t="str">
        <f>_xlfn.XLOOKUP(Tablo2[[#This Row],[Tenure]],$W$23:$W$26,$X$23:$X$26,"",-1)</f>
        <v>13-24 Months</v>
      </c>
      <c r="V2186" s="1" t="str">
        <f>_xlfn.XLOOKUP(Tablo2[[#This Row],[CashbackAmount]],$W$31:$W$33,$X$31:$X$33,"",-1)</f>
        <v>Medium</v>
      </c>
    </row>
    <row r="2187" spans="1:22" x14ac:dyDescent="0.3">
      <c r="A2187" s="5">
        <v>52186</v>
      </c>
      <c r="B2187" s="1">
        <v>0</v>
      </c>
      <c r="C2187" s="1">
        <v>9</v>
      </c>
      <c r="D2187" s="1" t="s">
        <v>62</v>
      </c>
      <c r="E2187" s="1">
        <v>1</v>
      </c>
      <c r="F2187" s="1">
        <v>6</v>
      </c>
      <c r="G2187" s="1" t="s">
        <v>61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6">
        <v>122.58000000000001</v>
      </c>
      <c r="U2187" s="6" t="str">
        <f>_xlfn.XLOOKUP(Tablo2[[#This Row],[Tenure]],$W$23:$W$26,$X$23:$X$26,"",-1)</f>
        <v>7-12 Months</v>
      </c>
      <c r="V2187" s="1" t="str">
        <f>_xlfn.XLOOKUP(Tablo2[[#This Row],[CashbackAmount]],$W$31:$W$33,$X$31:$X$33,"",-1)</f>
        <v>Low</v>
      </c>
    </row>
    <row r="2188" spans="1:22" x14ac:dyDescent="0.3">
      <c r="A2188" s="5">
        <v>52187</v>
      </c>
      <c r="B2188" s="1">
        <v>0</v>
      </c>
      <c r="C2188" s="1">
        <v>0</v>
      </c>
      <c r="D2188" s="1" t="s">
        <v>62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6">
        <v>135.97</v>
      </c>
      <c r="U2188" s="6" t="str">
        <f>_xlfn.XLOOKUP(Tablo2[[#This Row],[Tenure]],$W$23:$W$26,$X$23:$X$26,"",-1)</f>
        <v>0-6 Months</v>
      </c>
      <c r="V2188" s="1" t="str">
        <f>_xlfn.XLOOKUP(Tablo2[[#This Row],[CashbackAmount]],$W$31:$W$33,$X$31:$X$33,"",-1)</f>
        <v>Low</v>
      </c>
    </row>
    <row r="2189" spans="1:22" x14ac:dyDescent="0.3">
      <c r="A2189" s="5">
        <v>52188</v>
      </c>
      <c r="B2189" s="1">
        <v>1</v>
      </c>
      <c r="C2189" s="1">
        <v>0</v>
      </c>
      <c r="D2189" s="1" t="s">
        <v>62</v>
      </c>
      <c r="E2189" s="1">
        <v>1</v>
      </c>
      <c r="F2189" s="1">
        <v>14</v>
      </c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6">
        <v>125.15</v>
      </c>
      <c r="U2189" s="6" t="str">
        <f>_xlfn.XLOOKUP(Tablo2[[#This Row],[Tenure]],$W$23:$W$26,$X$23:$X$26,"",-1)</f>
        <v>0-6 Months</v>
      </c>
      <c r="V2189" s="1" t="str">
        <f>_xlfn.XLOOKUP(Tablo2[[#This Row],[CashbackAmount]],$W$31:$W$33,$X$31:$X$33,"",-1)</f>
        <v>Low</v>
      </c>
    </row>
    <row r="2190" spans="1:22" x14ac:dyDescent="0.3">
      <c r="A2190" s="5">
        <v>52189</v>
      </c>
      <c r="B2190" s="1">
        <v>0</v>
      </c>
      <c r="C2190" s="1">
        <v>0</v>
      </c>
      <c r="D2190" s="1" t="s">
        <v>62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6">
        <v>144.19999999999999</v>
      </c>
      <c r="U2190" s="6" t="str">
        <f>_xlfn.XLOOKUP(Tablo2[[#This Row],[Tenure]],$W$23:$W$26,$X$23:$X$26,"",-1)</f>
        <v>0-6 Months</v>
      </c>
      <c r="V2190" s="1" t="str">
        <f>_xlfn.XLOOKUP(Tablo2[[#This Row],[CashbackAmount]],$W$31:$W$33,$X$31:$X$33,"",-1)</f>
        <v>Low</v>
      </c>
    </row>
    <row r="2191" spans="1:22" x14ac:dyDescent="0.3">
      <c r="A2191" s="5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6">
        <v>165.78</v>
      </c>
      <c r="U2191" s="6" t="str">
        <f>_xlfn.XLOOKUP(Tablo2[[#This Row],[Tenure]],$W$23:$W$26,$X$23:$X$26,"",-1)</f>
        <v>0-6 Months</v>
      </c>
      <c r="V2191" s="1" t="str">
        <f>_xlfn.XLOOKUP(Tablo2[[#This Row],[CashbackAmount]],$W$31:$W$33,$X$31:$X$33,"",-1)</f>
        <v>Medium</v>
      </c>
    </row>
    <row r="2192" spans="1:22" x14ac:dyDescent="0.3">
      <c r="A2192" s="5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6">
        <v>144.22</v>
      </c>
      <c r="U2192" s="6" t="str">
        <f>_xlfn.XLOOKUP(Tablo2[[#This Row],[Tenure]],$W$23:$W$26,$X$23:$X$26,"",-1)</f>
        <v>13-24 Months</v>
      </c>
      <c r="V2192" s="1" t="str">
        <f>_xlfn.XLOOKUP(Tablo2[[#This Row],[CashbackAmount]],$W$31:$W$33,$X$31:$X$33,"",-1)</f>
        <v>Low</v>
      </c>
    </row>
    <row r="2193" spans="1:22" x14ac:dyDescent="0.3">
      <c r="A2193" s="5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6">
        <v>202.74</v>
      </c>
      <c r="U2193" s="6" t="str">
        <f>_xlfn.XLOOKUP(Tablo2[[#This Row],[Tenure]],$W$23:$W$26,$X$23:$X$26,"",-1)</f>
        <v>7-12 Months</v>
      </c>
      <c r="V2193" s="1" t="str">
        <f>_xlfn.XLOOKUP(Tablo2[[#This Row],[CashbackAmount]],$W$31:$W$33,$X$31:$X$33,"",-1)</f>
        <v>Medium</v>
      </c>
    </row>
    <row r="2194" spans="1:22" x14ac:dyDescent="0.3">
      <c r="A2194" s="5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6">
        <v>153.43</v>
      </c>
      <c r="U2194" s="6" t="str">
        <f>_xlfn.XLOOKUP(Tablo2[[#This Row],[Tenure]],$W$23:$W$26,$X$23:$X$26,"",-1)</f>
        <v>7-12 Months</v>
      </c>
      <c r="V2194" s="1" t="str">
        <f>_xlfn.XLOOKUP(Tablo2[[#This Row],[CashbackAmount]],$W$31:$W$33,$X$31:$X$33,"",-1)</f>
        <v>Medium</v>
      </c>
    </row>
    <row r="2195" spans="1:22" x14ac:dyDescent="0.3">
      <c r="A2195" s="5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>
        <v>14</v>
      </c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6">
        <v>123.75999999999999</v>
      </c>
      <c r="U2195" s="6" t="str">
        <f>_xlfn.XLOOKUP(Tablo2[[#This Row],[Tenure]],$W$23:$W$26,$X$23:$X$26,"",-1)</f>
        <v>7-12 Months</v>
      </c>
      <c r="V2195" s="1" t="str">
        <f>_xlfn.XLOOKUP(Tablo2[[#This Row],[CashbackAmount]],$W$31:$W$33,$X$31:$X$33,"",-1)</f>
        <v>Low</v>
      </c>
    </row>
    <row r="2196" spans="1:22" x14ac:dyDescent="0.3">
      <c r="A2196" s="5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6">
        <v>153.46</v>
      </c>
      <c r="U2196" s="6" t="str">
        <f>_xlfn.XLOOKUP(Tablo2[[#This Row],[Tenure]],$W$23:$W$26,$X$23:$X$26,"",-1)</f>
        <v>0-6 Months</v>
      </c>
      <c r="V2196" s="1" t="str">
        <f>_xlfn.XLOOKUP(Tablo2[[#This Row],[CashbackAmount]],$W$31:$W$33,$X$31:$X$33,"",-1)</f>
        <v>Medium</v>
      </c>
    </row>
    <row r="2197" spans="1:22" x14ac:dyDescent="0.3">
      <c r="A2197" s="5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>
        <v>3</v>
      </c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6">
        <v>128.27000000000001</v>
      </c>
      <c r="U2197" s="6" t="str">
        <f>_xlfn.XLOOKUP(Tablo2[[#This Row],[Tenure]],$W$23:$W$26,$X$23:$X$26,"",-1)</f>
        <v>0-6 Months</v>
      </c>
      <c r="V2197" s="1" t="str">
        <f>_xlfn.XLOOKUP(Tablo2[[#This Row],[CashbackAmount]],$W$31:$W$33,$X$31:$X$33,"",-1)</f>
        <v>Low</v>
      </c>
    </row>
    <row r="2198" spans="1:22" x14ac:dyDescent="0.3">
      <c r="A2198" s="5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>
        <v>15</v>
      </c>
      <c r="Q2198" s="1">
        <v>4</v>
      </c>
      <c r="R2198" s="1">
        <v>4</v>
      </c>
      <c r="S2198" s="1">
        <v>2</v>
      </c>
      <c r="T2198" s="6">
        <v>299.43</v>
      </c>
      <c r="U2198" s="6" t="str">
        <f>_xlfn.XLOOKUP(Tablo2[[#This Row],[Tenure]],$W$23:$W$26,$X$23:$X$26,"",-1)</f>
        <v>24+ Months</v>
      </c>
      <c r="V2198" s="1" t="str">
        <f>_xlfn.XLOOKUP(Tablo2[[#This Row],[CashbackAmount]],$W$31:$W$33,$X$31:$X$33,"",-1)</f>
        <v>High</v>
      </c>
    </row>
    <row r="2199" spans="1:22" x14ac:dyDescent="0.3">
      <c r="A2199" s="5">
        <v>52198</v>
      </c>
      <c r="B2199" s="1">
        <v>0</v>
      </c>
      <c r="C2199" s="1">
        <v>2</v>
      </c>
      <c r="D2199" s="1" t="s">
        <v>62</v>
      </c>
      <c r="E2199" s="1">
        <v>1</v>
      </c>
      <c r="F2199" s="1">
        <v>12</v>
      </c>
      <c r="G2199" s="1" t="s">
        <v>61</v>
      </c>
      <c r="H2199" s="1" t="s">
        <v>2</v>
      </c>
      <c r="I2199" s="1">
        <v>3</v>
      </c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6">
        <v>131.31</v>
      </c>
      <c r="U2199" s="6" t="str">
        <f>_xlfn.XLOOKUP(Tablo2[[#This Row],[Tenure]],$W$23:$W$26,$X$23:$X$26,"",-1)</f>
        <v>0-6 Months</v>
      </c>
      <c r="V2199" s="1" t="str">
        <f>_xlfn.XLOOKUP(Tablo2[[#This Row],[CashbackAmount]],$W$31:$W$33,$X$31:$X$33,"",-1)</f>
        <v>Low</v>
      </c>
    </row>
    <row r="2200" spans="1:22" x14ac:dyDescent="0.3">
      <c r="A2200" s="5">
        <v>52199</v>
      </c>
      <c r="B2200" s="1">
        <v>0</v>
      </c>
      <c r="C2200" s="1">
        <v>0</v>
      </c>
      <c r="D2200" s="1" t="s">
        <v>62</v>
      </c>
      <c r="E2200" s="1">
        <v>1</v>
      </c>
      <c r="F2200" s="1">
        <v>14</v>
      </c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6">
        <v>125.52000000000001</v>
      </c>
      <c r="U2200" s="6" t="str">
        <f>_xlfn.XLOOKUP(Tablo2[[#This Row],[Tenure]],$W$23:$W$26,$X$23:$X$26,"",-1)</f>
        <v>0-6 Months</v>
      </c>
      <c r="V2200" s="1" t="str">
        <f>_xlfn.XLOOKUP(Tablo2[[#This Row],[CashbackAmount]],$W$31:$W$33,$X$31:$X$33,"",-1)</f>
        <v>Low</v>
      </c>
    </row>
    <row r="2201" spans="1:22" x14ac:dyDescent="0.3">
      <c r="A2201" s="5">
        <v>52200</v>
      </c>
      <c r="B2201" s="1">
        <v>0</v>
      </c>
      <c r="C2201" s="1">
        <v>18</v>
      </c>
      <c r="D2201" s="1" t="s">
        <v>62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6">
        <v>144.77000000000001</v>
      </c>
      <c r="U2201" s="6" t="str">
        <f>_xlfn.XLOOKUP(Tablo2[[#This Row],[Tenure]],$W$23:$W$26,$X$23:$X$26,"",-1)</f>
        <v>13-24 Months</v>
      </c>
      <c r="V2201" s="1" t="str">
        <f>_xlfn.XLOOKUP(Tablo2[[#This Row],[CashbackAmount]],$W$31:$W$33,$X$31:$X$33,"",-1)</f>
        <v>Low</v>
      </c>
    </row>
    <row r="2202" spans="1:22" x14ac:dyDescent="0.3">
      <c r="A2202" s="5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6">
        <v>164.74</v>
      </c>
      <c r="U2202" s="6" t="str">
        <f>_xlfn.XLOOKUP(Tablo2[[#This Row],[Tenure]],$W$23:$W$26,$X$23:$X$26,"",-1)</f>
        <v>7-12 Months</v>
      </c>
      <c r="V2202" s="1" t="str">
        <f>_xlfn.XLOOKUP(Tablo2[[#This Row],[CashbackAmount]],$W$31:$W$33,$X$31:$X$33,"",-1)</f>
        <v>Medium</v>
      </c>
    </row>
    <row r="2203" spans="1:22" x14ac:dyDescent="0.3">
      <c r="A2203" s="5">
        <v>52202</v>
      </c>
      <c r="B2203" s="1">
        <v>0</v>
      </c>
      <c r="C2203" s="1">
        <v>0</v>
      </c>
      <c r="D2203" s="1" t="s">
        <v>62</v>
      </c>
      <c r="E2203" s="1">
        <v>1</v>
      </c>
      <c r="F2203" s="1">
        <v>5</v>
      </c>
      <c r="G2203" s="1" t="s">
        <v>30</v>
      </c>
      <c r="H2203" s="1" t="s">
        <v>4</v>
      </c>
      <c r="I2203" s="1">
        <v>3</v>
      </c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6">
        <v>130.33000000000001</v>
      </c>
      <c r="U2203" s="6" t="str">
        <f>_xlfn.XLOOKUP(Tablo2[[#This Row],[Tenure]],$W$23:$W$26,$X$23:$X$26,"",-1)</f>
        <v>0-6 Months</v>
      </c>
      <c r="V2203" s="1" t="str">
        <f>_xlfn.XLOOKUP(Tablo2[[#This Row],[CashbackAmount]],$W$31:$W$33,$X$31:$X$33,"",-1)</f>
        <v>Low</v>
      </c>
    </row>
    <row r="2204" spans="1:22" x14ac:dyDescent="0.3">
      <c r="A2204" s="5">
        <v>52203</v>
      </c>
      <c r="B2204" s="1">
        <v>1</v>
      </c>
      <c r="C2204" s="1">
        <v>7</v>
      </c>
      <c r="D2204" s="1" t="s">
        <v>62</v>
      </c>
      <c r="E2204" s="1">
        <v>1</v>
      </c>
      <c r="F2204" s="1">
        <v>16</v>
      </c>
      <c r="G2204" s="1" t="s">
        <v>30</v>
      </c>
      <c r="H2204" s="1" t="s">
        <v>4</v>
      </c>
      <c r="I2204" s="1">
        <v>3</v>
      </c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6">
        <v>129.36000000000001</v>
      </c>
      <c r="U2204" s="6" t="str">
        <f>_xlfn.XLOOKUP(Tablo2[[#This Row],[Tenure]],$W$23:$W$26,$X$23:$X$26,"",-1)</f>
        <v>7-12 Months</v>
      </c>
      <c r="V2204" s="1" t="str">
        <f>_xlfn.XLOOKUP(Tablo2[[#This Row],[CashbackAmount]],$W$31:$W$33,$X$31:$X$33,"",-1)</f>
        <v>Low</v>
      </c>
    </row>
    <row r="2205" spans="1:22" x14ac:dyDescent="0.3">
      <c r="A2205" s="5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>
        <v>1</v>
      </c>
      <c r="R2205" s="1">
        <v>4</v>
      </c>
      <c r="S2205" s="1">
        <v>7</v>
      </c>
      <c r="T2205" s="6">
        <v>286.06</v>
      </c>
      <c r="U2205" s="6" t="str">
        <f>_xlfn.XLOOKUP(Tablo2[[#This Row],[Tenure]],$W$23:$W$26,$X$23:$X$26,"",-1)</f>
        <v>24+ Months</v>
      </c>
      <c r="V2205" s="1" t="str">
        <f>_xlfn.XLOOKUP(Tablo2[[#This Row],[CashbackAmount]],$W$31:$W$33,$X$31:$X$33,"",-1)</f>
        <v>High</v>
      </c>
    </row>
    <row r="2206" spans="1:22" x14ac:dyDescent="0.3">
      <c r="A2206" s="5">
        <v>52205</v>
      </c>
      <c r="B2206" s="1">
        <v>0</v>
      </c>
      <c r="C2206" s="1">
        <v>9</v>
      </c>
      <c r="D2206" s="1" t="s">
        <v>62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6">
        <v>121.68</v>
      </c>
      <c r="U2206" s="6" t="str">
        <f>_xlfn.XLOOKUP(Tablo2[[#This Row],[Tenure]],$W$23:$W$26,$X$23:$X$26,"",-1)</f>
        <v>7-12 Months</v>
      </c>
      <c r="V2206" s="1" t="str">
        <f>_xlfn.XLOOKUP(Tablo2[[#This Row],[CashbackAmount]],$W$31:$W$33,$X$31:$X$33,"",-1)</f>
        <v>Low</v>
      </c>
    </row>
    <row r="2207" spans="1:22" x14ac:dyDescent="0.3">
      <c r="A2207" s="5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>
        <v>3</v>
      </c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6">
        <v>128.53</v>
      </c>
      <c r="U2207" s="6" t="str">
        <f>_xlfn.XLOOKUP(Tablo2[[#This Row],[Tenure]],$W$23:$W$26,$X$23:$X$26,"",-1)</f>
        <v>0-6 Months</v>
      </c>
      <c r="V2207" s="1" t="str">
        <f>_xlfn.XLOOKUP(Tablo2[[#This Row],[CashbackAmount]],$W$31:$W$33,$X$31:$X$33,"",-1)</f>
        <v>Low</v>
      </c>
    </row>
    <row r="2208" spans="1:22" x14ac:dyDescent="0.3">
      <c r="A2208" s="5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>
        <v>1</v>
      </c>
      <c r="R2208" s="1">
        <v>15</v>
      </c>
      <c r="S2208" s="1">
        <v>9</v>
      </c>
      <c r="T2208" s="6">
        <v>270.48</v>
      </c>
      <c r="U2208" s="6" t="str">
        <f>_xlfn.XLOOKUP(Tablo2[[#This Row],[Tenure]],$W$23:$W$26,$X$23:$X$26,"",-1)</f>
        <v>13-24 Months</v>
      </c>
      <c r="V2208" s="1" t="str">
        <f>_xlfn.XLOOKUP(Tablo2[[#This Row],[CashbackAmount]],$W$31:$W$33,$X$31:$X$33,"",-1)</f>
        <v>High</v>
      </c>
    </row>
    <row r="2209" spans="1:22" x14ac:dyDescent="0.3">
      <c r="A2209" s="5">
        <v>52208</v>
      </c>
      <c r="B2209" s="1">
        <v>0</v>
      </c>
      <c r="C2209" s="1">
        <v>9</v>
      </c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6">
        <v>122.9</v>
      </c>
      <c r="U2209" s="6" t="str">
        <f>_xlfn.XLOOKUP(Tablo2[[#This Row],[Tenure]],$W$23:$W$26,$X$23:$X$26,"",-1)</f>
        <v>7-12 Months</v>
      </c>
      <c r="V2209" s="1" t="str">
        <f>_xlfn.XLOOKUP(Tablo2[[#This Row],[CashbackAmount]],$W$31:$W$33,$X$31:$X$33,"",-1)</f>
        <v>Low</v>
      </c>
    </row>
    <row r="2210" spans="1:22" x14ac:dyDescent="0.3">
      <c r="A2210" s="5">
        <v>52209</v>
      </c>
      <c r="B2210" s="1">
        <v>0</v>
      </c>
      <c r="C2210" s="1">
        <v>6</v>
      </c>
      <c r="D2210" s="1" t="s">
        <v>62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6">
        <v>136</v>
      </c>
      <c r="U2210" s="6" t="str">
        <f>_xlfn.XLOOKUP(Tablo2[[#This Row],[Tenure]],$W$23:$W$26,$X$23:$X$26,"",-1)</f>
        <v>0-6 Months</v>
      </c>
      <c r="V2210" s="1" t="str">
        <f>_xlfn.XLOOKUP(Tablo2[[#This Row],[CashbackAmount]],$W$31:$W$33,$X$31:$X$33,"",-1)</f>
        <v>Low</v>
      </c>
    </row>
    <row r="2211" spans="1:22" x14ac:dyDescent="0.3">
      <c r="A2211" s="5">
        <v>52210</v>
      </c>
      <c r="B2211" s="1">
        <v>1</v>
      </c>
      <c r="C2211" s="1">
        <v>9</v>
      </c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6">
        <v>121.07</v>
      </c>
      <c r="U2211" s="6" t="str">
        <f>_xlfn.XLOOKUP(Tablo2[[#This Row],[Tenure]],$W$23:$W$26,$X$23:$X$26,"",-1)</f>
        <v>7-12 Months</v>
      </c>
      <c r="V2211" s="1" t="str">
        <f>_xlfn.XLOOKUP(Tablo2[[#This Row],[CashbackAmount]],$W$31:$W$33,$X$31:$X$33,"",-1)</f>
        <v>Low</v>
      </c>
    </row>
    <row r="2212" spans="1:22" x14ac:dyDescent="0.3">
      <c r="A2212" s="5">
        <v>52211</v>
      </c>
      <c r="B2212" s="1">
        <v>0</v>
      </c>
      <c r="C2212" s="1">
        <v>3</v>
      </c>
      <c r="D2212" s="1" t="s">
        <v>62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6">
        <v>141.15</v>
      </c>
      <c r="U2212" s="6" t="str">
        <f>_xlfn.XLOOKUP(Tablo2[[#This Row],[Tenure]],$W$23:$W$26,$X$23:$X$26,"",-1)</f>
        <v>0-6 Months</v>
      </c>
      <c r="V2212" s="1" t="str">
        <f>_xlfn.XLOOKUP(Tablo2[[#This Row],[CashbackAmount]],$W$31:$W$33,$X$31:$X$33,"",-1)</f>
        <v>Low</v>
      </c>
    </row>
    <row r="2213" spans="1:22" x14ac:dyDescent="0.3">
      <c r="A2213" s="5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6">
        <v>143.27000000000001</v>
      </c>
      <c r="U2213" s="6" t="str">
        <f>_xlfn.XLOOKUP(Tablo2[[#This Row],[Tenure]],$W$23:$W$26,$X$23:$X$26,"",-1)</f>
        <v>13-24 Months</v>
      </c>
      <c r="V2213" s="1" t="str">
        <f>_xlfn.XLOOKUP(Tablo2[[#This Row],[CashbackAmount]],$W$31:$W$33,$X$31:$X$33,"",-1)</f>
        <v>Low</v>
      </c>
    </row>
    <row r="2214" spans="1:22" x14ac:dyDescent="0.3">
      <c r="A2214" s="5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>
        <v>1</v>
      </c>
      <c r="R2214" s="1">
        <v>2</v>
      </c>
      <c r="S2214" s="1">
        <v>2</v>
      </c>
      <c r="T2214" s="6">
        <v>278.56</v>
      </c>
      <c r="U2214" s="6" t="str">
        <f>_xlfn.XLOOKUP(Tablo2[[#This Row],[Tenure]],$W$23:$W$26,$X$23:$X$26,"",-1)</f>
        <v>13-24 Months</v>
      </c>
      <c r="V2214" s="1" t="str">
        <f>_xlfn.XLOOKUP(Tablo2[[#This Row],[CashbackAmount]],$W$31:$W$33,$X$31:$X$33,"",-1)</f>
        <v>High</v>
      </c>
    </row>
    <row r="2215" spans="1:22" x14ac:dyDescent="0.3">
      <c r="A2215" s="5">
        <v>52214</v>
      </c>
      <c r="B2215" s="1">
        <v>0</v>
      </c>
      <c r="C2215" s="1">
        <v>1</v>
      </c>
      <c r="D2215" s="1" t="s">
        <v>62</v>
      </c>
      <c r="E2215" s="1">
        <v>1</v>
      </c>
      <c r="F2215" s="1">
        <v>25</v>
      </c>
      <c r="G2215" s="1" t="s">
        <v>61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6">
        <v>131.96</v>
      </c>
      <c r="U2215" s="6" t="str">
        <f>_xlfn.XLOOKUP(Tablo2[[#This Row],[Tenure]],$W$23:$W$26,$X$23:$X$26,"",-1)</f>
        <v>0-6 Months</v>
      </c>
      <c r="V2215" s="1" t="str">
        <f>_xlfn.XLOOKUP(Tablo2[[#This Row],[CashbackAmount]],$W$31:$W$33,$X$31:$X$33,"",-1)</f>
        <v>Low</v>
      </c>
    </row>
    <row r="2216" spans="1:22" x14ac:dyDescent="0.3">
      <c r="A2216" s="5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>
        <v>1</v>
      </c>
      <c r="R2216" s="1">
        <v>1</v>
      </c>
      <c r="S2216" s="1">
        <v>3</v>
      </c>
      <c r="T2216" s="6">
        <v>290.81</v>
      </c>
      <c r="U2216" s="6" t="str">
        <f>_xlfn.XLOOKUP(Tablo2[[#This Row],[Tenure]],$W$23:$W$26,$X$23:$X$26,"",-1)</f>
        <v>13-24 Months</v>
      </c>
      <c r="V2216" s="1" t="str">
        <f>_xlfn.XLOOKUP(Tablo2[[#This Row],[CashbackAmount]],$W$31:$W$33,$X$31:$X$33,"",-1)</f>
        <v>High</v>
      </c>
    </row>
    <row r="2217" spans="1:22" x14ac:dyDescent="0.3">
      <c r="A2217" s="5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6">
        <v>189.66</v>
      </c>
      <c r="U2217" s="6" t="str">
        <f>_xlfn.XLOOKUP(Tablo2[[#This Row],[Tenure]],$W$23:$W$26,$X$23:$X$26,"",-1)</f>
        <v>7-12 Months</v>
      </c>
      <c r="V2217" s="1" t="str">
        <f>_xlfn.XLOOKUP(Tablo2[[#This Row],[CashbackAmount]],$W$31:$W$33,$X$31:$X$33,"",-1)</f>
        <v>Medium</v>
      </c>
    </row>
    <row r="2218" spans="1:22" x14ac:dyDescent="0.3">
      <c r="A2218" s="5">
        <v>52217</v>
      </c>
      <c r="B2218" s="1">
        <v>1</v>
      </c>
      <c r="C2218" s="1">
        <v>9</v>
      </c>
      <c r="D2218" s="1" t="s">
        <v>62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6">
        <v>122.1</v>
      </c>
      <c r="U2218" s="6" t="str">
        <f>_xlfn.XLOOKUP(Tablo2[[#This Row],[Tenure]],$W$23:$W$26,$X$23:$X$26,"",-1)</f>
        <v>7-12 Months</v>
      </c>
      <c r="V2218" s="1" t="str">
        <f>_xlfn.XLOOKUP(Tablo2[[#This Row],[CashbackAmount]],$W$31:$W$33,$X$31:$X$33,"",-1)</f>
        <v>Low</v>
      </c>
    </row>
    <row r="2219" spans="1:22" x14ac:dyDescent="0.3">
      <c r="A2219" s="5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6">
        <v>145.38999999999999</v>
      </c>
      <c r="U2219" s="6" t="str">
        <f>_xlfn.XLOOKUP(Tablo2[[#This Row],[Tenure]],$W$23:$W$26,$X$23:$X$26,"",-1)</f>
        <v>0-6 Months</v>
      </c>
      <c r="V2219" s="1" t="str">
        <f>_xlfn.XLOOKUP(Tablo2[[#This Row],[CashbackAmount]],$W$31:$W$33,$X$31:$X$33,"",-1)</f>
        <v>Low</v>
      </c>
    </row>
    <row r="2220" spans="1:22" x14ac:dyDescent="0.3">
      <c r="A2220" s="5">
        <v>52219</v>
      </c>
      <c r="B2220" s="1">
        <v>0</v>
      </c>
      <c r="C2220" s="1">
        <v>9</v>
      </c>
      <c r="D2220" s="1" t="s">
        <v>62</v>
      </c>
      <c r="E2220" s="1">
        <v>1</v>
      </c>
      <c r="F2220" s="1">
        <v>12</v>
      </c>
      <c r="G2220" s="1" t="s">
        <v>30</v>
      </c>
      <c r="H2220" s="1" t="s">
        <v>4</v>
      </c>
      <c r="I2220" s="1">
        <v>3</v>
      </c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6">
        <v>127.41</v>
      </c>
      <c r="U2220" s="6" t="str">
        <f>_xlfn.XLOOKUP(Tablo2[[#This Row],[Tenure]],$W$23:$W$26,$X$23:$X$26,"",-1)</f>
        <v>7-12 Months</v>
      </c>
      <c r="V2220" s="1" t="str">
        <f>_xlfn.XLOOKUP(Tablo2[[#This Row],[CashbackAmount]],$W$31:$W$33,$X$31:$X$33,"",-1)</f>
        <v>Low</v>
      </c>
    </row>
    <row r="2221" spans="1:22" x14ac:dyDescent="0.3">
      <c r="A2221" s="5">
        <v>52220</v>
      </c>
      <c r="B2221" s="1">
        <v>0</v>
      </c>
      <c r="C2221" s="1">
        <v>3</v>
      </c>
      <c r="D2221" s="1" t="s">
        <v>62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6">
        <v>134.91</v>
      </c>
      <c r="U2221" s="6" t="str">
        <f>_xlfn.XLOOKUP(Tablo2[[#This Row],[Tenure]],$W$23:$W$26,$X$23:$X$26,"",-1)</f>
        <v>0-6 Months</v>
      </c>
      <c r="V2221" s="1" t="str">
        <f>_xlfn.XLOOKUP(Tablo2[[#This Row],[CashbackAmount]],$W$31:$W$33,$X$31:$X$33,"",-1)</f>
        <v>Low</v>
      </c>
    </row>
    <row r="2222" spans="1:22" x14ac:dyDescent="0.3">
      <c r="A2222" s="5">
        <v>52221</v>
      </c>
      <c r="B2222" s="1">
        <v>0</v>
      </c>
      <c r="C2222" s="1">
        <v>17</v>
      </c>
      <c r="D2222" s="1" t="s">
        <v>62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6">
        <v>145.41</v>
      </c>
      <c r="U2222" s="6" t="str">
        <f>_xlfn.XLOOKUP(Tablo2[[#This Row],[Tenure]],$W$23:$W$26,$X$23:$X$26,"",-1)</f>
        <v>13-24 Months</v>
      </c>
      <c r="V2222" s="1" t="str">
        <f>_xlfn.XLOOKUP(Tablo2[[#This Row],[CashbackAmount]],$W$31:$W$33,$X$31:$X$33,"",-1)</f>
        <v>Low</v>
      </c>
    </row>
    <row r="2223" spans="1:22" x14ac:dyDescent="0.3">
      <c r="A2223" s="5">
        <v>52222</v>
      </c>
      <c r="B2223" s="1">
        <v>0</v>
      </c>
      <c r="C2223" s="1">
        <v>0</v>
      </c>
      <c r="D2223" s="1" t="s">
        <v>62</v>
      </c>
      <c r="E2223" s="1">
        <v>3</v>
      </c>
      <c r="F2223" s="1">
        <v>27</v>
      </c>
      <c r="G2223" s="1" t="s">
        <v>29</v>
      </c>
      <c r="H2223" s="1" t="s">
        <v>4</v>
      </c>
      <c r="I2223" s="1">
        <v>3</v>
      </c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6">
        <v>126.78</v>
      </c>
      <c r="U2223" s="6" t="str">
        <f>_xlfn.XLOOKUP(Tablo2[[#This Row],[Tenure]],$W$23:$W$26,$X$23:$X$26,"",-1)</f>
        <v>0-6 Months</v>
      </c>
      <c r="V2223" s="1" t="str">
        <f>_xlfn.XLOOKUP(Tablo2[[#This Row],[CashbackAmount]],$W$31:$W$33,$X$31:$X$33,"",-1)</f>
        <v>Low</v>
      </c>
    </row>
    <row r="2224" spans="1:22" x14ac:dyDescent="0.3">
      <c r="A2224" s="5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60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6">
        <v>173.79</v>
      </c>
      <c r="U2224" s="6" t="str">
        <f>_xlfn.XLOOKUP(Tablo2[[#This Row],[Tenure]],$W$23:$W$26,$X$23:$X$26,"",-1)</f>
        <v>13-24 Months</v>
      </c>
      <c r="V2224" s="1" t="str">
        <f>_xlfn.XLOOKUP(Tablo2[[#This Row],[CashbackAmount]],$W$31:$W$33,$X$31:$X$33,"",-1)</f>
        <v>Medium</v>
      </c>
    </row>
    <row r="2225" spans="1:22" x14ac:dyDescent="0.3">
      <c r="A2225" s="5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6">
        <v>162.72</v>
      </c>
      <c r="U2225" s="6" t="str">
        <f>_xlfn.XLOOKUP(Tablo2[[#This Row],[Tenure]],$W$23:$W$26,$X$23:$X$26,"",-1)</f>
        <v>13-24 Months</v>
      </c>
      <c r="V2225" s="1" t="str">
        <f>_xlfn.XLOOKUP(Tablo2[[#This Row],[CashbackAmount]],$W$31:$W$33,$X$31:$X$33,"",-1)</f>
        <v>Medium</v>
      </c>
    </row>
    <row r="2226" spans="1:22" x14ac:dyDescent="0.3">
      <c r="A2226" s="5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6">
        <v>152.19999999999999</v>
      </c>
      <c r="U2226" s="6" t="str">
        <f>_xlfn.XLOOKUP(Tablo2[[#This Row],[Tenure]],$W$23:$W$26,$X$23:$X$26,"",-1)</f>
        <v>24+ Months</v>
      </c>
      <c r="V2226" s="1" t="str">
        <f>_xlfn.XLOOKUP(Tablo2[[#This Row],[CashbackAmount]],$W$31:$W$33,$X$31:$X$33,"",-1)</f>
        <v>Medium</v>
      </c>
    </row>
    <row r="2227" spans="1:22" x14ac:dyDescent="0.3">
      <c r="A2227" s="5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6">
        <v>134</v>
      </c>
      <c r="U2227" s="6" t="str">
        <f>_xlfn.XLOOKUP(Tablo2[[#This Row],[Tenure]],$W$23:$W$26,$X$23:$X$26,"",-1)</f>
        <v>0-6 Months</v>
      </c>
      <c r="V2227" s="1" t="str">
        <f>_xlfn.XLOOKUP(Tablo2[[#This Row],[CashbackAmount]],$W$31:$W$33,$X$31:$X$33,"",-1)</f>
        <v>Low</v>
      </c>
    </row>
    <row r="2228" spans="1:22" x14ac:dyDescent="0.3">
      <c r="A2228" s="5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6">
        <v>149.97999999999999</v>
      </c>
      <c r="U2228" s="6" t="str">
        <f>_xlfn.XLOOKUP(Tablo2[[#This Row],[Tenure]],$W$23:$W$26,$X$23:$X$26,"",-1)</f>
        <v>0-6 Months</v>
      </c>
      <c r="V2228" s="1" t="str">
        <f>_xlfn.XLOOKUP(Tablo2[[#This Row],[CashbackAmount]],$W$31:$W$33,$X$31:$X$33,"",-1)</f>
        <v>Low</v>
      </c>
    </row>
    <row r="2229" spans="1:22" x14ac:dyDescent="0.3">
      <c r="A2229" s="5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6">
        <v>202.52</v>
      </c>
      <c r="U2229" s="6" t="str">
        <f>_xlfn.XLOOKUP(Tablo2[[#This Row],[Tenure]],$W$23:$W$26,$X$23:$X$26,"",-1)</f>
        <v>7-12 Months</v>
      </c>
      <c r="V2229" s="1" t="str">
        <f>_xlfn.XLOOKUP(Tablo2[[#This Row],[CashbackAmount]],$W$31:$W$33,$X$31:$X$33,"",-1)</f>
        <v>Medium</v>
      </c>
    </row>
    <row r="2230" spans="1:22" x14ac:dyDescent="0.3">
      <c r="A2230" s="5">
        <v>52229</v>
      </c>
      <c r="B2230" s="1">
        <v>0</v>
      </c>
      <c r="C2230" s="1">
        <v>6</v>
      </c>
      <c r="D2230" s="1" t="s">
        <v>62</v>
      </c>
      <c r="E2230" s="1">
        <v>1</v>
      </c>
      <c r="F2230" s="1">
        <v>15</v>
      </c>
      <c r="G2230" s="1" t="s">
        <v>61</v>
      </c>
      <c r="H2230" s="1" t="s">
        <v>4</v>
      </c>
      <c r="I2230" s="1">
        <v>3</v>
      </c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6">
        <v>127.81</v>
      </c>
      <c r="U2230" s="6" t="str">
        <f>_xlfn.XLOOKUP(Tablo2[[#This Row],[Tenure]],$W$23:$W$26,$X$23:$X$26,"",-1)</f>
        <v>0-6 Months</v>
      </c>
      <c r="V2230" s="1" t="str">
        <f>_xlfn.XLOOKUP(Tablo2[[#This Row],[CashbackAmount]],$W$31:$W$33,$X$31:$X$33,"",-1)</f>
        <v>Low</v>
      </c>
    </row>
    <row r="2231" spans="1:22" x14ac:dyDescent="0.3">
      <c r="A2231" s="5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60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6">
        <v>168.52</v>
      </c>
      <c r="U2231" s="6" t="str">
        <f>_xlfn.XLOOKUP(Tablo2[[#This Row],[Tenure]],$W$23:$W$26,$X$23:$X$26,"",-1)</f>
        <v>13-24 Months</v>
      </c>
      <c r="V2231" s="1" t="str">
        <f>_xlfn.XLOOKUP(Tablo2[[#This Row],[CashbackAmount]],$W$31:$W$33,$X$31:$X$33,"",-1)</f>
        <v>Medium</v>
      </c>
    </row>
    <row r="2232" spans="1:22" x14ac:dyDescent="0.3">
      <c r="A2232" s="5">
        <v>52231</v>
      </c>
      <c r="B2232" s="1">
        <v>0</v>
      </c>
      <c r="C2232" s="1">
        <v>0</v>
      </c>
      <c r="D2232" s="1" t="s">
        <v>62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6">
        <v>149.5</v>
      </c>
      <c r="U2232" s="6" t="str">
        <f>_xlfn.XLOOKUP(Tablo2[[#This Row],[Tenure]],$W$23:$W$26,$X$23:$X$26,"",-1)</f>
        <v>0-6 Months</v>
      </c>
      <c r="V2232" s="1" t="str">
        <f>_xlfn.XLOOKUP(Tablo2[[#This Row],[CashbackAmount]],$W$31:$W$33,$X$31:$X$33,"",-1)</f>
        <v>Low</v>
      </c>
    </row>
    <row r="2233" spans="1:22" x14ac:dyDescent="0.3">
      <c r="A2233" s="5">
        <v>52232</v>
      </c>
      <c r="B2233" s="1">
        <v>0</v>
      </c>
      <c r="C2233" s="1">
        <v>3</v>
      </c>
      <c r="D2233" s="1" t="s">
        <v>62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6">
        <v>135.79</v>
      </c>
      <c r="U2233" s="6" t="str">
        <f>_xlfn.XLOOKUP(Tablo2[[#This Row],[Tenure]],$W$23:$W$26,$X$23:$X$26,"",-1)</f>
        <v>0-6 Months</v>
      </c>
      <c r="V2233" s="1" t="str">
        <f>_xlfn.XLOOKUP(Tablo2[[#This Row],[CashbackAmount]],$W$31:$W$33,$X$31:$X$33,"",-1)</f>
        <v>Low</v>
      </c>
    </row>
    <row r="2234" spans="1:22" x14ac:dyDescent="0.3">
      <c r="A2234" s="5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>
        <v>2</v>
      </c>
      <c r="S2234" s="1">
        <v>0</v>
      </c>
      <c r="T2234" s="6">
        <v>231.91000000000003</v>
      </c>
      <c r="U2234" s="6" t="str">
        <f>_xlfn.XLOOKUP(Tablo2[[#This Row],[Tenure]],$W$23:$W$26,$X$23:$X$26,"",-1)</f>
        <v>13-24 Months</v>
      </c>
      <c r="V2234" s="1" t="str">
        <f>_xlfn.XLOOKUP(Tablo2[[#This Row],[CashbackAmount]],$W$31:$W$33,$X$31:$X$33,"",-1)</f>
        <v>Medium</v>
      </c>
    </row>
    <row r="2235" spans="1:22" x14ac:dyDescent="0.3">
      <c r="A2235" s="5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6">
        <v>203.77</v>
      </c>
      <c r="U2235" s="6" t="str">
        <f>_xlfn.XLOOKUP(Tablo2[[#This Row],[Tenure]],$W$23:$W$26,$X$23:$X$26,"",-1)</f>
        <v>7-12 Months</v>
      </c>
      <c r="V2235" s="1" t="str">
        <f>_xlfn.XLOOKUP(Tablo2[[#This Row],[CashbackAmount]],$W$31:$W$33,$X$31:$X$33,"",-1)</f>
        <v>Medium</v>
      </c>
    </row>
    <row r="2236" spans="1:22" x14ac:dyDescent="0.3">
      <c r="A2236" s="5">
        <v>52235</v>
      </c>
      <c r="B2236" s="1">
        <v>0</v>
      </c>
      <c r="C2236" s="1">
        <v>9</v>
      </c>
      <c r="D2236" s="1" t="s">
        <v>62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6">
        <v>122.35</v>
      </c>
      <c r="U2236" s="6" t="str">
        <f>_xlfn.XLOOKUP(Tablo2[[#This Row],[Tenure]],$W$23:$W$26,$X$23:$X$26,"",-1)</f>
        <v>7-12 Months</v>
      </c>
      <c r="V2236" s="1" t="str">
        <f>_xlfn.XLOOKUP(Tablo2[[#This Row],[CashbackAmount]],$W$31:$W$33,$X$31:$X$33,"",-1)</f>
        <v>Low</v>
      </c>
    </row>
    <row r="2237" spans="1:22" x14ac:dyDescent="0.3">
      <c r="A2237" s="5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6">
        <v>205.02</v>
      </c>
      <c r="U2237" s="6" t="str">
        <f>_xlfn.XLOOKUP(Tablo2[[#This Row],[Tenure]],$W$23:$W$26,$X$23:$X$26,"",-1)</f>
        <v>24+ Months</v>
      </c>
      <c r="V2237" s="1" t="str">
        <f>_xlfn.XLOOKUP(Tablo2[[#This Row],[CashbackAmount]],$W$31:$W$33,$X$31:$X$33,"",-1)</f>
        <v>Medium</v>
      </c>
    </row>
    <row r="2238" spans="1:22" x14ac:dyDescent="0.3">
      <c r="A2238" s="5">
        <v>52237</v>
      </c>
      <c r="B2238" s="1">
        <v>0</v>
      </c>
      <c r="C2238" s="1">
        <v>9</v>
      </c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6">
        <v>120.11000000000001</v>
      </c>
      <c r="U2238" s="6" t="str">
        <f>_xlfn.XLOOKUP(Tablo2[[#This Row],[Tenure]],$W$23:$W$26,$X$23:$X$26,"",-1)</f>
        <v>7-12 Months</v>
      </c>
      <c r="V2238" s="1" t="str">
        <f>_xlfn.XLOOKUP(Tablo2[[#This Row],[CashbackAmount]],$W$31:$W$33,$X$31:$X$33,"",-1)</f>
        <v>Low</v>
      </c>
    </row>
    <row r="2239" spans="1:22" x14ac:dyDescent="0.3">
      <c r="A2239" s="5">
        <v>52238</v>
      </c>
      <c r="B2239" s="1">
        <v>1</v>
      </c>
      <c r="C2239" s="1">
        <v>9</v>
      </c>
      <c r="D2239" s="1" t="s">
        <v>11</v>
      </c>
      <c r="E2239" s="1">
        <v>1</v>
      </c>
      <c r="F2239" s="1">
        <v>16</v>
      </c>
      <c r="G2239" s="1" t="s">
        <v>61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6">
        <v>118.59</v>
      </c>
      <c r="U2239" s="6" t="str">
        <f>_xlfn.XLOOKUP(Tablo2[[#This Row],[Tenure]],$W$23:$W$26,$X$23:$X$26,"",-1)</f>
        <v>7-12 Months</v>
      </c>
      <c r="V2239" s="1" t="str">
        <f>_xlfn.XLOOKUP(Tablo2[[#This Row],[CashbackAmount]],$W$31:$W$33,$X$31:$X$33,"",-1)</f>
        <v>Low</v>
      </c>
    </row>
    <row r="2240" spans="1:22" x14ac:dyDescent="0.3">
      <c r="A2240" s="5">
        <v>52239</v>
      </c>
      <c r="B2240" s="1">
        <v>0</v>
      </c>
      <c r="C2240" s="1">
        <v>2</v>
      </c>
      <c r="D2240" s="1" t="s">
        <v>62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6">
        <v>137.6</v>
      </c>
      <c r="U2240" s="6" t="str">
        <f>_xlfn.XLOOKUP(Tablo2[[#This Row],[Tenure]],$W$23:$W$26,$X$23:$X$26,"",-1)</f>
        <v>0-6 Months</v>
      </c>
      <c r="V2240" s="1" t="str">
        <f>_xlfn.XLOOKUP(Tablo2[[#This Row],[CashbackAmount]],$W$31:$W$33,$X$31:$X$33,"",-1)</f>
        <v>Low</v>
      </c>
    </row>
    <row r="2241" spans="1:22" x14ac:dyDescent="0.3">
      <c r="A2241" s="5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>
        <v>1</v>
      </c>
      <c r="R2241" s="1">
        <v>1</v>
      </c>
      <c r="S2241" s="1">
        <v>9</v>
      </c>
      <c r="T2241" s="6">
        <v>277.79000000000002</v>
      </c>
      <c r="U2241" s="6" t="str">
        <f>_xlfn.XLOOKUP(Tablo2[[#This Row],[Tenure]],$W$23:$W$26,$X$23:$X$26,"",-1)</f>
        <v>24+ Months</v>
      </c>
      <c r="V2241" s="1" t="str">
        <f>_xlfn.XLOOKUP(Tablo2[[#This Row],[CashbackAmount]],$W$31:$W$33,$X$31:$X$33,"",-1)</f>
        <v>High</v>
      </c>
    </row>
    <row r="2242" spans="1:22" x14ac:dyDescent="0.3">
      <c r="A2242" s="5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6">
        <v>168.33</v>
      </c>
      <c r="U2242" s="6" t="str">
        <f>_xlfn.XLOOKUP(Tablo2[[#This Row],[Tenure]],$W$23:$W$26,$X$23:$X$26,"",-1)</f>
        <v>0-6 Months</v>
      </c>
      <c r="V2242" s="1" t="str">
        <f>_xlfn.XLOOKUP(Tablo2[[#This Row],[CashbackAmount]],$W$31:$W$33,$X$31:$X$33,"",-1)</f>
        <v>Medium</v>
      </c>
    </row>
    <row r="2243" spans="1:22" x14ac:dyDescent="0.3">
      <c r="A2243" s="5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6">
        <v>168.12</v>
      </c>
      <c r="U2243" s="6" t="str">
        <f>_xlfn.XLOOKUP(Tablo2[[#This Row],[Tenure]],$W$23:$W$26,$X$23:$X$26,"",-1)</f>
        <v>0-6 Months</v>
      </c>
      <c r="V2243" s="1" t="str">
        <f>_xlfn.XLOOKUP(Tablo2[[#This Row],[CashbackAmount]],$W$31:$W$33,$X$31:$X$33,"",-1)</f>
        <v>Medium</v>
      </c>
    </row>
    <row r="2244" spans="1:22" x14ac:dyDescent="0.3">
      <c r="A2244" s="5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6">
        <v>151.71</v>
      </c>
      <c r="U2244" s="6" t="str">
        <f>_xlfn.XLOOKUP(Tablo2[[#This Row],[Tenure]],$W$23:$W$26,$X$23:$X$26,"",-1)</f>
        <v>24+ Months</v>
      </c>
      <c r="V2244" s="1" t="str">
        <f>_xlfn.XLOOKUP(Tablo2[[#This Row],[CashbackAmount]],$W$31:$W$33,$X$31:$X$33,"",-1)</f>
        <v>Medium</v>
      </c>
    </row>
    <row r="2245" spans="1:22" x14ac:dyDescent="0.3">
      <c r="A2245" s="5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>
        <v>15</v>
      </c>
      <c r="Q2245" s="1">
        <v>1</v>
      </c>
      <c r="R2245" s="1">
        <v>1</v>
      </c>
      <c r="S2245" s="1">
        <v>7</v>
      </c>
      <c r="T2245" s="6">
        <v>297.39999999999998</v>
      </c>
      <c r="U2245" s="6" t="str">
        <f>_xlfn.XLOOKUP(Tablo2[[#This Row],[Tenure]],$W$23:$W$26,$X$23:$X$26,"",-1)</f>
        <v>13-24 Months</v>
      </c>
      <c r="V2245" s="1" t="str">
        <f>_xlfn.XLOOKUP(Tablo2[[#This Row],[CashbackAmount]],$W$31:$W$33,$X$31:$X$33,"",-1)</f>
        <v>High</v>
      </c>
    </row>
    <row r="2246" spans="1:22" x14ac:dyDescent="0.3">
      <c r="A2246" s="5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>
        <v>1</v>
      </c>
      <c r="R2246" s="1">
        <v>1</v>
      </c>
      <c r="S2246" s="1">
        <v>0</v>
      </c>
      <c r="T2246" s="6">
        <v>287.11</v>
      </c>
      <c r="U2246" s="6" t="str">
        <f>_xlfn.XLOOKUP(Tablo2[[#This Row],[Tenure]],$W$23:$W$26,$X$23:$X$26,"",-1)</f>
        <v>13-24 Months</v>
      </c>
      <c r="V2246" s="1" t="str">
        <f>_xlfn.XLOOKUP(Tablo2[[#This Row],[CashbackAmount]],$W$31:$W$33,$X$31:$X$33,"",-1)</f>
        <v>High</v>
      </c>
    </row>
    <row r="2247" spans="1:22" x14ac:dyDescent="0.3">
      <c r="A2247" s="5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60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6">
        <v>136.91999999999999</v>
      </c>
      <c r="U2247" s="6" t="str">
        <f>_xlfn.XLOOKUP(Tablo2[[#This Row],[Tenure]],$W$23:$W$26,$X$23:$X$26,"",-1)</f>
        <v>7-12 Months</v>
      </c>
      <c r="V2247" s="1" t="str">
        <f>_xlfn.XLOOKUP(Tablo2[[#This Row],[CashbackAmount]],$W$31:$W$33,$X$31:$X$33,"",-1)</f>
        <v>Low</v>
      </c>
    </row>
    <row r="2248" spans="1:22" x14ac:dyDescent="0.3">
      <c r="A2248" s="5">
        <v>52247</v>
      </c>
      <c r="B2248" s="1">
        <v>0</v>
      </c>
      <c r="C2248" s="1">
        <v>21</v>
      </c>
      <c r="D2248" s="1" t="s">
        <v>62</v>
      </c>
      <c r="E2248" s="1">
        <v>1</v>
      </c>
      <c r="F2248" s="1">
        <v>14</v>
      </c>
      <c r="G2248" s="1" t="s">
        <v>60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6">
        <v>125.59</v>
      </c>
      <c r="U2248" s="6" t="str">
        <f>_xlfn.XLOOKUP(Tablo2[[#This Row],[Tenure]],$W$23:$W$26,$X$23:$X$26,"",-1)</f>
        <v>13-24 Months</v>
      </c>
      <c r="V2248" s="1" t="str">
        <f>_xlfn.XLOOKUP(Tablo2[[#This Row],[CashbackAmount]],$W$31:$W$33,$X$31:$X$33,"",-1)</f>
        <v>Low</v>
      </c>
    </row>
    <row r="2249" spans="1:22" x14ac:dyDescent="0.3">
      <c r="A2249" s="5">
        <v>52248</v>
      </c>
      <c r="B2249" s="1">
        <v>0</v>
      </c>
      <c r="C2249" s="1">
        <v>0</v>
      </c>
      <c r="D2249" s="1" t="s">
        <v>62</v>
      </c>
      <c r="E2249" s="1">
        <v>1</v>
      </c>
      <c r="F2249" s="1">
        <v>14</v>
      </c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6">
        <v>125.16999999999999</v>
      </c>
      <c r="U2249" s="6" t="str">
        <f>_xlfn.XLOOKUP(Tablo2[[#This Row],[Tenure]],$W$23:$W$26,$X$23:$X$26,"",-1)</f>
        <v>0-6 Months</v>
      </c>
      <c r="V2249" s="1" t="str">
        <f>_xlfn.XLOOKUP(Tablo2[[#This Row],[CashbackAmount]],$W$31:$W$33,$X$31:$X$33,"",-1)</f>
        <v>Low</v>
      </c>
    </row>
    <row r="2250" spans="1:22" x14ac:dyDescent="0.3">
      <c r="A2250" s="5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6">
        <v>166.23</v>
      </c>
      <c r="U2250" s="6" t="str">
        <f>_xlfn.XLOOKUP(Tablo2[[#This Row],[Tenure]],$W$23:$W$26,$X$23:$X$26,"",-1)</f>
        <v>0-6 Months</v>
      </c>
      <c r="V2250" s="1" t="str">
        <f>_xlfn.XLOOKUP(Tablo2[[#This Row],[CashbackAmount]],$W$31:$W$33,$X$31:$X$33,"",-1)</f>
        <v>Medium</v>
      </c>
    </row>
    <row r="2251" spans="1:22" x14ac:dyDescent="0.3">
      <c r="A2251" s="5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>
        <v>1</v>
      </c>
      <c r="R2251" s="1">
        <v>1</v>
      </c>
      <c r="S2251" s="1">
        <v>0</v>
      </c>
      <c r="T2251" s="6">
        <v>282.64999999999998</v>
      </c>
      <c r="U2251" s="6" t="str">
        <f>_xlfn.XLOOKUP(Tablo2[[#This Row],[Tenure]],$W$23:$W$26,$X$23:$X$26,"",-1)</f>
        <v>13-24 Months</v>
      </c>
      <c r="V2251" s="1" t="str">
        <f>_xlfn.XLOOKUP(Tablo2[[#This Row],[CashbackAmount]],$W$31:$W$33,$X$31:$X$33,"",-1)</f>
        <v>High</v>
      </c>
    </row>
    <row r="2252" spans="1:22" x14ac:dyDescent="0.3">
      <c r="A2252" s="5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>
        <v>1</v>
      </c>
      <c r="R2252" s="1">
        <v>1</v>
      </c>
      <c r="S2252" s="1">
        <v>7</v>
      </c>
      <c r="T2252" s="6">
        <v>261.24</v>
      </c>
      <c r="U2252" s="6" t="str">
        <f>_xlfn.XLOOKUP(Tablo2[[#This Row],[Tenure]],$W$23:$W$26,$X$23:$X$26,"",-1)</f>
        <v>0-6 Months</v>
      </c>
      <c r="V2252" s="1" t="str">
        <f>_xlfn.XLOOKUP(Tablo2[[#This Row],[CashbackAmount]],$W$31:$W$33,$X$31:$X$33,"",-1)</f>
        <v>High</v>
      </c>
    </row>
    <row r="2253" spans="1:22" x14ac:dyDescent="0.3">
      <c r="A2253" s="5">
        <v>52252</v>
      </c>
      <c r="B2253" s="1">
        <v>0</v>
      </c>
      <c r="C2253" s="1">
        <v>7</v>
      </c>
      <c r="D2253" s="1" t="s">
        <v>62</v>
      </c>
      <c r="E2253" s="1">
        <v>1</v>
      </c>
      <c r="F2253" s="1">
        <v>14</v>
      </c>
      <c r="G2253" s="1" t="s">
        <v>60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6">
        <v>125.85</v>
      </c>
      <c r="U2253" s="6" t="str">
        <f>_xlfn.XLOOKUP(Tablo2[[#This Row],[Tenure]],$W$23:$W$26,$X$23:$X$26,"",-1)</f>
        <v>7-12 Months</v>
      </c>
      <c r="V2253" s="1" t="str">
        <f>_xlfn.XLOOKUP(Tablo2[[#This Row],[CashbackAmount]],$W$31:$W$33,$X$31:$X$33,"",-1)</f>
        <v>Low</v>
      </c>
    </row>
    <row r="2254" spans="1:22" x14ac:dyDescent="0.3">
      <c r="A2254" s="5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>
        <v>1</v>
      </c>
      <c r="R2254" s="1">
        <v>3</v>
      </c>
      <c r="S2254" s="1">
        <v>10</v>
      </c>
      <c r="T2254" s="6">
        <v>282.13</v>
      </c>
      <c r="U2254" s="6" t="str">
        <f>_xlfn.XLOOKUP(Tablo2[[#This Row],[Tenure]],$W$23:$W$26,$X$23:$X$26,"",-1)</f>
        <v>13-24 Months</v>
      </c>
      <c r="V2254" s="1" t="str">
        <f>_xlfn.XLOOKUP(Tablo2[[#This Row],[CashbackAmount]],$W$31:$W$33,$X$31:$X$33,"",-1)</f>
        <v>High</v>
      </c>
    </row>
    <row r="2255" spans="1:22" x14ac:dyDescent="0.3">
      <c r="A2255" s="5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6">
        <v>183.8</v>
      </c>
      <c r="U2255" s="6" t="str">
        <f>_xlfn.XLOOKUP(Tablo2[[#This Row],[Tenure]],$W$23:$W$26,$X$23:$X$26,"",-1)</f>
        <v>0-6 Months</v>
      </c>
      <c r="V2255" s="1" t="str">
        <f>_xlfn.XLOOKUP(Tablo2[[#This Row],[CashbackAmount]],$W$31:$W$33,$X$31:$X$33,"",-1)</f>
        <v>Medium</v>
      </c>
    </row>
    <row r="2256" spans="1:22" x14ac:dyDescent="0.3">
      <c r="A2256" s="5">
        <v>52255</v>
      </c>
      <c r="B2256" s="1">
        <v>0</v>
      </c>
      <c r="C2256" s="1">
        <v>0</v>
      </c>
      <c r="D2256" s="1" t="s">
        <v>62</v>
      </c>
      <c r="E2256" s="1">
        <v>1</v>
      </c>
      <c r="F2256" s="1">
        <v>31</v>
      </c>
      <c r="G2256" s="1" t="s">
        <v>30</v>
      </c>
      <c r="H2256" s="1" t="s">
        <v>2</v>
      </c>
      <c r="I2256" s="1">
        <v>3</v>
      </c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6">
        <v>129.94</v>
      </c>
      <c r="U2256" s="6" t="str">
        <f>_xlfn.XLOOKUP(Tablo2[[#This Row],[Tenure]],$W$23:$W$26,$X$23:$X$26,"",-1)</f>
        <v>0-6 Months</v>
      </c>
      <c r="V2256" s="1" t="str">
        <f>_xlfn.XLOOKUP(Tablo2[[#This Row],[CashbackAmount]],$W$31:$W$33,$X$31:$X$33,"",-1)</f>
        <v>Low</v>
      </c>
    </row>
    <row r="2257" spans="1:22" x14ac:dyDescent="0.3">
      <c r="A2257" s="5">
        <v>52256</v>
      </c>
      <c r="B2257" s="1">
        <v>0</v>
      </c>
      <c r="C2257" s="1">
        <v>9</v>
      </c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6">
        <v>112.22999999999999</v>
      </c>
      <c r="U2257" s="6" t="str">
        <f>_xlfn.XLOOKUP(Tablo2[[#This Row],[Tenure]],$W$23:$W$26,$X$23:$X$26,"",-1)</f>
        <v>7-12 Months</v>
      </c>
      <c r="V2257" s="1" t="str">
        <f>_xlfn.XLOOKUP(Tablo2[[#This Row],[CashbackAmount]],$W$31:$W$33,$X$31:$X$33,"",-1)</f>
        <v>Low</v>
      </c>
    </row>
    <row r="2258" spans="1:22" x14ac:dyDescent="0.3">
      <c r="A2258" s="5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6">
        <v>111.18</v>
      </c>
      <c r="U2258" s="6" t="str">
        <f>_xlfn.XLOOKUP(Tablo2[[#This Row],[Tenure]],$W$23:$W$26,$X$23:$X$26,"",-1)</f>
        <v>0-6 Months</v>
      </c>
      <c r="V2258" s="1" t="str">
        <f>_xlfn.XLOOKUP(Tablo2[[#This Row],[CashbackAmount]],$W$31:$W$33,$X$31:$X$33,"",-1)</f>
        <v>Low</v>
      </c>
    </row>
    <row r="2259" spans="1:22" x14ac:dyDescent="0.3">
      <c r="A2259" s="5">
        <v>52258</v>
      </c>
      <c r="B2259" s="1">
        <v>0</v>
      </c>
      <c r="C2259" s="1">
        <v>0</v>
      </c>
      <c r="D2259" s="1" t="s">
        <v>62</v>
      </c>
      <c r="E2259" s="1">
        <v>1</v>
      </c>
      <c r="F2259" s="1">
        <v>10</v>
      </c>
      <c r="G2259" s="1" t="s">
        <v>30</v>
      </c>
      <c r="H2259" s="1" t="s">
        <v>4</v>
      </c>
      <c r="I2259" s="1">
        <v>3</v>
      </c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6">
        <v>128.75</v>
      </c>
      <c r="U2259" s="6" t="str">
        <f>_xlfn.XLOOKUP(Tablo2[[#This Row],[Tenure]],$W$23:$W$26,$X$23:$X$26,"",-1)</f>
        <v>0-6 Months</v>
      </c>
      <c r="V2259" s="1" t="str">
        <f>_xlfn.XLOOKUP(Tablo2[[#This Row],[CashbackAmount]],$W$31:$W$33,$X$31:$X$33,"",-1)</f>
        <v>Low</v>
      </c>
    </row>
    <row r="2260" spans="1:22" x14ac:dyDescent="0.3">
      <c r="A2260" s="5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>
        <v>1</v>
      </c>
      <c r="R2260" s="1">
        <v>1</v>
      </c>
      <c r="S2260" s="1">
        <v>11</v>
      </c>
      <c r="T2260" s="6">
        <v>288.24</v>
      </c>
      <c r="U2260" s="6" t="str">
        <f>_xlfn.XLOOKUP(Tablo2[[#This Row],[Tenure]],$W$23:$W$26,$X$23:$X$26,"",-1)</f>
        <v>7-12 Months</v>
      </c>
      <c r="V2260" s="1" t="str">
        <f>_xlfn.XLOOKUP(Tablo2[[#This Row],[CashbackAmount]],$W$31:$W$33,$X$31:$X$33,"",-1)</f>
        <v>High</v>
      </c>
    </row>
    <row r="2261" spans="1:22" x14ac:dyDescent="0.3">
      <c r="A2261" s="5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>
        <v>2</v>
      </c>
      <c r="S2261" s="1">
        <v>0</v>
      </c>
      <c r="T2261" s="6">
        <v>235.76999999999998</v>
      </c>
      <c r="U2261" s="6" t="str">
        <f>_xlfn.XLOOKUP(Tablo2[[#This Row],[Tenure]],$W$23:$W$26,$X$23:$X$26,"",-1)</f>
        <v>24+ Months</v>
      </c>
      <c r="V2261" s="1" t="str">
        <f>_xlfn.XLOOKUP(Tablo2[[#This Row],[CashbackAmount]],$W$31:$W$33,$X$31:$X$33,"",-1)</f>
        <v>Medium</v>
      </c>
    </row>
    <row r="2262" spans="1:22" x14ac:dyDescent="0.3">
      <c r="A2262" s="5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>
        <v>14</v>
      </c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6">
        <v>126.25</v>
      </c>
      <c r="U2262" s="6" t="str">
        <f>_xlfn.XLOOKUP(Tablo2[[#This Row],[Tenure]],$W$23:$W$26,$X$23:$X$26,"",-1)</f>
        <v>0-6 Months</v>
      </c>
      <c r="V2262" s="1" t="str">
        <f>_xlfn.XLOOKUP(Tablo2[[#This Row],[CashbackAmount]],$W$31:$W$33,$X$31:$X$33,"",-1)</f>
        <v>Low</v>
      </c>
    </row>
    <row r="2263" spans="1:22" x14ac:dyDescent="0.3">
      <c r="A2263" s="5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>
        <v>1</v>
      </c>
      <c r="R2263" s="1">
        <v>1</v>
      </c>
      <c r="S2263" s="1">
        <v>8</v>
      </c>
      <c r="T2263" s="6">
        <v>287.89</v>
      </c>
      <c r="U2263" s="6" t="str">
        <f>_xlfn.XLOOKUP(Tablo2[[#This Row],[Tenure]],$W$23:$W$26,$X$23:$X$26,"",-1)</f>
        <v>13-24 Months</v>
      </c>
      <c r="V2263" s="1" t="str">
        <f>_xlfn.XLOOKUP(Tablo2[[#This Row],[CashbackAmount]],$W$31:$W$33,$X$31:$X$33,"",-1)</f>
        <v>High</v>
      </c>
    </row>
    <row r="2264" spans="1:22" x14ac:dyDescent="0.3">
      <c r="A2264" s="5">
        <v>52263</v>
      </c>
      <c r="B2264" s="1">
        <v>0</v>
      </c>
      <c r="C2264" s="1">
        <v>7</v>
      </c>
      <c r="D2264" s="1" t="s">
        <v>62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6">
        <v>145.38</v>
      </c>
      <c r="U2264" s="6" t="str">
        <f>_xlfn.XLOOKUP(Tablo2[[#This Row],[Tenure]],$W$23:$W$26,$X$23:$X$26,"",-1)</f>
        <v>7-12 Months</v>
      </c>
      <c r="V2264" s="1" t="str">
        <f>_xlfn.XLOOKUP(Tablo2[[#This Row],[CashbackAmount]],$W$31:$W$33,$X$31:$X$33,"",-1)</f>
        <v>Low</v>
      </c>
    </row>
    <row r="2265" spans="1:22" x14ac:dyDescent="0.3">
      <c r="A2265" s="5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>
        <v>15</v>
      </c>
      <c r="Q2265" s="1">
        <v>6</v>
      </c>
      <c r="R2265" s="1">
        <v>11</v>
      </c>
      <c r="S2265" s="1">
        <v>10</v>
      </c>
      <c r="T2265" s="6">
        <v>298.47000000000003</v>
      </c>
      <c r="U2265" s="6" t="str">
        <f>_xlfn.XLOOKUP(Tablo2[[#This Row],[Tenure]],$W$23:$W$26,$X$23:$X$26,"",-1)</f>
        <v>13-24 Months</v>
      </c>
      <c r="V2265" s="1" t="str">
        <f>_xlfn.XLOOKUP(Tablo2[[#This Row],[CashbackAmount]],$W$31:$W$33,$X$31:$X$33,"",-1)</f>
        <v>High</v>
      </c>
    </row>
    <row r="2266" spans="1:22" x14ac:dyDescent="0.3">
      <c r="A2266" s="5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6">
        <v>205.12</v>
      </c>
      <c r="U2266" s="6" t="str">
        <f>_xlfn.XLOOKUP(Tablo2[[#This Row],[Tenure]],$W$23:$W$26,$X$23:$X$26,"",-1)</f>
        <v>24+ Months</v>
      </c>
      <c r="V2266" s="1" t="str">
        <f>_xlfn.XLOOKUP(Tablo2[[#This Row],[CashbackAmount]],$W$31:$W$33,$X$31:$X$33,"",-1)</f>
        <v>Medium</v>
      </c>
    </row>
    <row r="2267" spans="1:22" x14ac:dyDescent="0.3">
      <c r="A2267" s="5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6">
        <v>144.44</v>
      </c>
      <c r="U2267" s="6" t="str">
        <f>_xlfn.XLOOKUP(Tablo2[[#This Row],[Tenure]],$W$23:$W$26,$X$23:$X$26,"",-1)</f>
        <v>7-12 Months</v>
      </c>
      <c r="V2267" s="1" t="str">
        <f>_xlfn.XLOOKUP(Tablo2[[#This Row],[CashbackAmount]],$W$31:$W$33,$X$31:$X$33,"",-1)</f>
        <v>Low</v>
      </c>
    </row>
    <row r="2268" spans="1:22" x14ac:dyDescent="0.3">
      <c r="A2268" s="5">
        <v>52267</v>
      </c>
      <c r="B2268" s="1">
        <v>0</v>
      </c>
      <c r="C2268" s="1">
        <v>9</v>
      </c>
      <c r="D2268" s="1" t="s">
        <v>11</v>
      </c>
      <c r="E2268" s="1">
        <v>1</v>
      </c>
      <c r="F2268" s="1">
        <v>7</v>
      </c>
      <c r="G2268" s="1" t="s">
        <v>61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6">
        <v>121.53999999999999</v>
      </c>
      <c r="U2268" s="6" t="str">
        <f>_xlfn.XLOOKUP(Tablo2[[#This Row],[Tenure]],$W$23:$W$26,$X$23:$X$26,"",-1)</f>
        <v>7-12 Months</v>
      </c>
      <c r="V2268" s="1" t="str">
        <f>_xlfn.XLOOKUP(Tablo2[[#This Row],[CashbackAmount]],$W$31:$W$33,$X$31:$X$33,"",-1)</f>
        <v>Low</v>
      </c>
    </row>
    <row r="2269" spans="1:22" x14ac:dyDescent="0.3">
      <c r="A2269" s="5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6">
        <v>291.89999999999998</v>
      </c>
      <c r="U2269" s="6" t="str">
        <f>_xlfn.XLOOKUP(Tablo2[[#This Row],[Tenure]],$W$23:$W$26,$X$23:$X$26,"",-1)</f>
        <v>13-24 Months</v>
      </c>
      <c r="V2269" s="1" t="str">
        <f>_xlfn.XLOOKUP(Tablo2[[#This Row],[CashbackAmount]],$W$31:$W$33,$X$31:$X$33,"",-1)</f>
        <v>High</v>
      </c>
    </row>
    <row r="2270" spans="1:22" x14ac:dyDescent="0.3">
      <c r="A2270" s="5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6">
        <v>144.9</v>
      </c>
      <c r="U2270" s="6" t="str">
        <f>_xlfn.XLOOKUP(Tablo2[[#This Row],[Tenure]],$W$23:$W$26,$X$23:$X$26,"",-1)</f>
        <v>7-12 Months</v>
      </c>
      <c r="V2270" s="1" t="str">
        <f>_xlfn.XLOOKUP(Tablo2[[#This Row],[CashbackAmount]],$W$31:$W$33,$X$31:$X$33,"",-1)</f>
        <v>Low</v>
      </c>
    </row>
    <row r="2271" spans="1:22" x14ac:dyDescent="0.3">
      <c r="A2271" s="5">
        <v>52270</v>
      </c>
      <c r="B2271" s="1">
        <v>0</v>
      </c>
      <c r="C2271" s="1">
        <v>8</v>
      </c>
      <c r="D2271" s="1" t="s">
        <v>62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6">
        <v>135.06</v>
      </c>
      <c r="U2271" s="6" t="str">
        <f>_xlfn.XLOOKUP(Tablo2[[#This Row],[Tenure]],$W$23:$W$26,$X$23:$X$26,"",-1)</f>
        <v>7-12 Months</v>
      </c>
      <c r="V2271" s="1" t="str">
        <f>_xlfn.XLOOKUP(Tablo2[[#This Row],[CashbackAmount]],$W$31:$W$33,$X$31:$X$33,"",-1)</f>
        <v>Low</v>
      </c>
    </row>
    <row r="2272" spans="1:22" x14ac:dyDescent="0.3">
      <c r="A2272" s="5">
        <v>52271</v>
      </c>
      <c r="B2272" s="1">
        <v>0</v>
      </c>
      <c r="C2272" s="1">
        <v>15</v>
      </c>
      <c r="D2272" s="1" t="s">
        <v>62</v>
      </c>
      <c r="E2272" s="1">
        <v>1</v>
      </c>
      <c r="F2272" s="1">
        <v>14</v>
      </c>
      <c r="G2272" s="1" t="s">
        <v>61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6">
        <v>123.72</v>
      </c>
      <c r="U2272" s="6" t="str">
        <f>_xlfn.XLOOKUP(Tablo2[[#This Row],[Tenure]],$W$23:$W$26,$X$23:$X$26,"",-1)</f>
        <v>13-24 Months</v>
      </c>
      <c r="V2272" s="1" t="str">
        <f>_xlfn.XLOOKUP(Tablo2[[#This Row],[CashbackAmount]],$W$31:$W$33,$X$31:$X$33,"",-1)</f>
        <v>Low</v>
      </c>
    </row>
    <row r="2273" spans="1:22" x14ac:dyDescent="0.3">
      <c r="A2273" s="5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6">
        <v>202.31</v>
      </c>
      <c r="U2273" s="6" t="str">
        <f>_xlfn.XLOOKUP(Tablo2[[#This Row],[Tenure]],$W$23:$W$26,$X$23:$X$26,"",-1)</f>
        <v>13-24 Months</v>
      </c>
      <c r="V2273" s="1" t="str">
        <f>_xlfn.XLOOKUP(Tablo2[[#This Row],[CashbackAmount]],$W$31:$W$33,$X$31:$X$33,"",-1)</f>
        <v>Medium</v>
      </c>
    </row>
    <row r="2274" spans="1:22" x14ac:dyDescent="0.3">
      <c r="A2274" s="5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6">
        <v>154.1</v>
      </c>
      <c r="U2274" s="6" t="str">
        <f>_xlfn.XLOOKUP(Tablo2[[#This Row],[Tenure]],$W$23:$W$26,$X$23:$X$26,"",-1)</f>
        <v>7-12 Months</v>
      </c>
      <c r="V2274" s="1" t="str">
        <f>_xlfn.XLOOKUP(Tablo2[[#This Row],[CashbackAmount]],$W$31:$W$33,$X$31:$X$33,"",-1)</f>
        <v>Medium</v>
      </c>
    </row>
    <row r="2275" spans="1:22" x14ac:dyDescent="0.3">
      <c r="A2275" s="5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6">
        <v>179.78</v>
      </c>
      <c r="U2275" s="6" t="str">
        <f>_xlfn.XLOOKUP(Tablo2[[#This Row],[Tenure]],$W$23:$W$26,$X$23:$X$26,"",-1)</f>
        <v>7-12 Months</v>
      </c>
      <c r="V2275" s="1" t="str">
        <f>_xlfn.XLOOKUP(Tablo2[[#This Row],[CashbackAmount]],$W$31:$W$33,$X$31:$X$33,"",-1)</f>
        <v>Medium</v>
      </c>
    </row>
    <row r="2276" spans="1:22" x14ac:dyDescent="0.3">
      <c r="A2276" s="5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6">
        <v>138.66999999999999</v>
      </c>
      <c r="U2276" s="6" t="str">
        <f>_xlfn.XLOOKUP(Tablo2[[#This Row],[Tenure]],$W$23:$W$26,$X$23:$X$26,"",-1)</f>
        <v>0-6 Months</v>
      </c>
      <c r="V2276" s="1" t="str">
        <f>_xlfn.XLOOKUP(Tablo2[[#This Row],[CashbackAmount]],$W$31:$W$33,$X$31:$X$33,"",-1)</f>
        <v>Low</v>
      </c>
    </row>
    <row r="2277" spans="1:22" x14ac:dyDescent="0.3">
      <c r="A2277" s="5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61</v>
      </c>
      <c r="H2277" s="1" t="s">
        <v>2</v>
      </c>
      <c r="I2277" s="1">
        <v>3</v>
      </c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6">
        <v>128.38</v>
      </c>
      <c r="U2277" s="6" t="str">
        <f>_xlfn.XLOOKUP(Tablo2[[#This Row],[Tenure]],$W$23:$W$26,$X$23:$X$26,"",-1)</f>
        <v>13-24 Months</v>
      </c>
      <c r="V2277" s="1" t="str">
        <f>_xlfn.XLOOKUP(Tablo2[[#This Row],[CashbackAmount]],$W$31:$W$33,$X$31:$X$33,"",-1)</f>
        <v>Low</v>
      </c>
    </row>
    <row r="2278" spans="1:22" x14ac:dyDescent="0.3">
      <c r="A2278" s="5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6">
        <v>146.94999999999999</v>
      </c>
      <c r="U2278" s="6" t="str">
        <f>_xlfn.XLOOKUP(Tablo2[[#This Row],[Tenure]],$W$23:$W$26,$X$23:$X$26,"",-1)</f>
        <v>0-6 Months</v>
      </c>
      <c r="V2278" s="1" t="str">
        <f>_xlfn.XLOOKUP(Tablo2[[#This Row],[CashbackAmount]],$W$31:$W$33,$X$31:$X$33,"",-1)</f>
        <v>Low</v>
      </c>
    </row>
    <row r="2279" spans="1:22" x14ac:dyDescent="0.3">
      <c r="A2279" s="5">
        <v>52278</v>
      </c>
      <c r="B2279" s="1">
        <v>1</v>
      </c>
      <c r="C2279" s="1">
        <v>0</v>
      </c>
      <c r="D2279" s="1" t="s">
        <v>62</v>
      </c>
      <c r="E2279" s="1">
        <v>1</v>
      </c>
      <c r="F2279" s="1">
        <v>13</v>
      </c>
      <c r="G2279" s="1" t="s">
        <v>60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6">
        <v>133.38999999999999</v>
      </c>
      <c r="U2279" s="6" t="str">
        <f>_xlfn.XLOOKUP(Tablo2[[#This Row],[Tenure]],$W$23:$W$26,$X$23:$X$26,"",-1)</f>
        <v>0-6 Months</v>
      </c>
      <c r="V2279" s="1" t="str">
        <f>_xlfn.XLOOKUP(Tablo2[[#This Row],[CashbackAmount]],$W$31:$W$33,$X$31:$X$33,"",-1)</f>
        <v>Low</v>
      </c>
    </row>
    <row r="2280" spans="1:22" x14ac:dyDescent="0.3">
      <c r="A2280" s="5">
        <v>52279</v>
      </c>
      <c r="B2280" s="1">
        <v>0</v>
      </c>
      <c r="C2280" s="1">
        <v>9</v>
      </c>
      <c r="D2280" s="1" t="s">
        <v>62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6">
        <v>120.80000000000001</v>
      </c>
      <c r="U2280" s="6" t="str">
        <f>_xlfn.XLOOKUP(Tablo2[[#This Row],[Tenure]],$W$23:$W$26,$X$23:$X$26,"",-1)</f>
        <v>7-12 Months</v>
      </c>
      <c r="V2280" s="1" t="str">
        <f>_xlfn.XLOOKUP(Tablo2[[#This Row],[CashbackAmount]],$W$31:$W$33,$X$31:$X$33,"",-1)</f>
        <v>Low</v>
      </c>
    </row>
    <row r="2281" spans="1:22" x14ac:dyDescent="0.3">
      <c r="A2281" s="5">
        <v>52280</v>
      </c>
      <c r="B2281" s="1">
        <v>0</v>
      </c>
      <c r="C2281" s="1">
        <v>9</v>
      </c>
      <c r="D2281" s="1" t="s">
        <v>62</v>
      </c>
      <c r="E2281" s="1">
        <v>1</v>
      </c>
      <c r="F2281" s="1">
        <v>7</v>
      </c>
      <c r="G2281" s="1" t="s">
        <v>61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6">
        <v>120.96000000000001</v>
      </c>
      <c r="U2281" s="6" t="str">
        <f>_xlfn.XLOOKUP(Tablo2[[#This Row],[Tenure]],$W$23:$W$26,$X$23:$X$26,"",-1)</f>
        <v>7-12 Months</v>
      </c>
      <c r="V2281" s="1" t="str">
        <f>_xlfn.XLOOKUP(Tablo2[[#This Row],[CashbackAmount]],$W$31:$W$33,$X$31:$X$33,"",-1)</f>
        <v>Low</v>
      </c>
    </row>
    <row r="2282" spans="1:22" x14ac:dyDescent="0.3">
      <c r="A2282" s="5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6">
        <v>162.09</v>
      </c>
      <c r="U2282" s="6" t="str">
        <f>_xlfn.XLOOKUP(Tablo2[[#This Row],[Tenure]],$W$23:$W$26,$X$23:$X$26,"",-1)</f>
        <v>0-6 Months</v>
      </c>
      <c r="V2282" s="1" t="str">
        <f>_xlfn.XLOOKUP(Tablo2[[#This Row],[CashbackAmount]],$W$31:$W$33,$X$31:$X$33,"",-1)</f>
        <v>Medium</v>
      </c>
    </row>
    <row r="2283" spans="1:22" x14ac:dyDescent="0.3">
      <c r="A2283" s="5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>
        <v>1</v>
      </c>
      <c r="R2283" s="1">
        <v>1</v>
      </c>
      <c r="S2283" s="1">
        <v>0</v>
      </c>
      <c r="T2283" s="6">
        <v>280.61</v>
      </c>
      <c r="U2283" s="6" t="str">
        <f>_xlfn.XLOOKUP(Tablo2[[#This Row],[Tenure]],$W$23:$W$26,$X$23:$X$26,"",-1)</f>
        <v>13-24 Months</v>
      </c>
      <c r="V2283" s="1" t="str">
        <f>_xlfn.XLOOKUP(Tablo2[[#This Row],[CashbackAmount]],$W$31:$W$33,$X$31:$X$33,"",-1)</f>
        <v>High</v>
      </c>
    </row>
    <row r="2284" spans="1:22" x14ac:dyDescent="0.3">
      <c r="A2284" s="5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>
        <v>1</v>
      </c>
      <c r="R2284" s="1">
        <v>15</v>
      </c>
      <c r="S2284" s="1">
        <v>2</v>
      </c>
      <c r="T2284" s="6">
        <v>271.23</v>
      </c>
      <c r="U2284" s="6" t="str">
        <f>_xlfn.XLOOKUP(Tablo2[[#This Row],[Tenure]],$W$23:$W$26,$X$23:$X$26,"",-1)</f>
        <v>7-12 Months</v>
      </c>
      <c r="V2284" s="1" t="str">
        <f>_xlfn.XLOOKUP(Tablo2[[#This Row],[CashbackAmount]],$W$31:$W$33,$X$31:$X$33,"",-1)</f>
        <v>High</v>
      </c>
    </row>
    <row r="2285" spans="1:22" x14ac:dyDescent="0.3">
      <c r="A2285" s="5">
        <v>52284</v>
      </c>
      <c r="B2285" s="1">
        <v>0</v>
      </c>
      <c r="C2285" s="1">
        <v>30</v>
      </c>
      <c r="D2285" s="1" t="s">
        <v>62</v>
      </c>
      <c r="E2285" s="1">
        <v>1</v>
      </c>
      <c r="F2285" s="1">
        <v>14</v>
      </c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6">
        <v>123.72</v>
      </c>
      <c r="U2285" s="6" t="str">
        <f>_xlfn.XLOOKUP(Tablo2[[#This Row],[Tenure]],$W$23:$W$26,$X$23:$X$26,"",-1)</f>
        <v>24+ Months</v>
      </c>
      <c r="V2285" s="1" t="str">
        <f>_xlfn.XLOOKUP(Tablo2[[#This Row],[CashbackAmount]],$W$31:$W$33,$X$31:$X$33,"",-1)</f>
        <v>Low</v>
      </c>
    </row>
    <row r="2286" spans="1:22" x14ac:dyDescent="0.3">
      <c r="A2286" s="5">
        <v>52285</v>
      </c>
      <c r="B2286" s="1">
        <v>1</v>
      </c>
      <c r="C2286" s="1">
        <v>0</v>
      </c>
      <c r="D2286" s="1" t="s">
        <v>62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6">
        <v>148.83000000000001</v>
      </c>
      <c r="U2286" s="6" t="str">
        <f>_xlfn.XLOOKUP(Tablo2[[#This Row],[Tenure]],$W$23:$W$26,$X$23:$X$26,"",-1)</f>
        <v>0-6 Months</v>
      </c>
      <c r="V2286" s="1" t="str">
        <f>_xlfn.XLOOKUP(Tablo2[[#This Row],[CashbackAmount]],$W$31:$W$33,$X$31:$X$33,"",-1)</f>
        <v>Low</v>
      </c>
    </row>
    <row r="2287" spans="1:22" x14ac:dyDescent="0.3">
      <c r="A2287" s="5">
        <v>52286</v>
      </c>
      <c r="B2287" s="1">
        <v>1</v>
      </c>
      <c r="C2287" s="1">
        <v>2</v>
      </c>
      <c r="D2287" s="1" t="s">
        <v>62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6">
        <v>139.04</v>
      </c>
      <c r="U2287" s="6" t="str">
        <f>_xlfn.XLOOKUP(Tablo2[[#This Row],[Tenure]],$W$23:$W$26,$X$23:$X$26,"",-1)</f>
        <v>0-6 Months</v>
      </c>
      <c r="V2287" s="1" t="str">
        <f>_xlfn.XLOOKUP(Tablo2[[#This Row],[CashbackAmount]],$W$31:$W$33,$X$31:$X$33,"",-1)</f>
        <v>Low</v>
      </c>
    </row>
    <row r="2288" spans="1:22" x14ac:dyDescent="0.3">
      <c r="A2288" s="5">
        <v>52287</v>
      </c>
      <c r="B2288" s="1">
        <v>0</v>
      </c>
      <c r="C2288" s="1">
        <v>3</v>
      </c>
      <c r="D2288" s="1" t="s">
        <v>62</v>
      </c>
      <c r="E2288" s="1">
        <v>1</v>
      </c>
      <c r="F2288" s="1">
        <v>12</v>
      </c>
      <c r="G2288" s="1" t="s">
        <v>60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6">
        <v>146.27000000000001</v>
      </c>
      <c r="U2288" s="6" t="str">
        <f>_xlfn.XLOOKUP(Tablo2[[#This Row],[Tenure]],$W$23:$W$26,$X$23:$X$26,"",-1)</f>
        <v>0-6 Months</v>
      </c>
      <c r="V2288" s="1" t="str">
        <f>_xlfn.XLOOKUP(Tablo2[[#This Row],[CashbackAmount]],$W$31:$W$33,$X$31:$X$33,"",-1)</f>
        <v>Low</v>
      </c>
    </row>
    <row r="2289" spans="1:22" x14ac:dyDescent="0.3">
      <c r="A2289" s="5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60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6">
        <v>170.94</v>
      </c>
      <c r="U2289" s="6" t="str">
        <f>_xlfn.XLOOKUP(Tablo2[[#This Row],[Tenure]],$W$23:$W$26,$X$23:$X$26,"",-1)</f>
        <v>7-12 Months</v>
      </c>
      <c r="V2289" s="1" t="str">
        <f>_xlfn.XLOOKUP(Tablo2[[#This Row],[CashbackAmount]],$W$31:$W$33,$X$31:$X$33,"",-1)</f>
        <v>Medium</v>
      </c>
    </row>
    <row r="2290" spans="1:22" x14ac:dyDescent="0.3">
      <c r="A2290" s="5">
        <v>52289</v>
      </c>
      <c r="B2290" s="1">
        <v>0</v>
      </c>
      <c r="C2290" s="1">
        <v>19</v>
      </c>
      <c r="D2290" s="1" t="s">
        <v>62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6">
        <v>134.22999999999999</v>
      </c>
      <c r="U2290" s="6" t="str">
        <f>_xlfn.XLOOKUP(Tablo2[[#This Row],[Tenure]],$W$23:$W$26,$X$23:$X$26,"",-1)</f>
        <v>13-24 Months</v>
      </c>
      <c r="V2290" s="1" t="str">
        <f>_xlfn.XLOOKUP(Tablo2[[#This Row],[CashbackAmount]],$W$31:$W$33,$X$31:$X$33,"",-1)</f>
        <v>Low</v>
      </c>
    </row>
    <row r="2291" spans="1:22" x14ac:dyDescent="0.3">
      <c r="A2291" s="5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6">
        <v>166.74</v>
      </c>
      <c r="U2291" s="6" t="str">
        <f>_xlfn.XLOOKUP(Tablo2[[#This Row],[Tenure]],$W$23:$W$26,$X$23:$X$26,"",-1)</f>
        <v>0-6 Months</v>
      </c>
      <c r="V2291" s="1" t="str">
        <f>_xlfn.XLOOKUP(Tablo2[[#This Row],[CashbackAmount]],$W$31:$W$33,$X$31:$X$33,"",-1)</f>
        <v>Medium</v>
      </c>
    </row>
    <row r="2292" spans="1:22" x14ac:dyDescent="0.3">
      <c r="A2292" s="5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>
        <v>1</v>
      </c>
      <c r="R2292" s="1">
        <v>1</v>
      </c>
      <c r="S2292" s="1">
        <v>2</v>
      </c>
      <c r="T2292" s="6">
        <v>268.8</v>
      </c>
      <c r="U2292" s="6" t="str">
        <f>_xlfn.XLOOKUP(Tablo2[[#This Row],[Tenure]],$W$23:$W$26,$X$23:$X$26,"",-1)</f>
        <v>13-24 Months</v>
      </c>
      <c r="V2292" s="1" t="str">
        <f>_xlfn.XLOOKUP(Tablo2[[#This Row],[CashbackAmount]],$W$31:$W$33,$X$31:$X$33,"",-1)</f>
        <v>High</v>
      </c>
    </row>
    <row r="2293" spans="1:22" x14ac:dyDescent="0.3">
      <c r="A2293" s="5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6">
        <v>190.94</v>
      </c>
      <c r="U2293" s="6" t="str">
        <f>_xlfn.XLOOKUP(Tablo2[[#This Row],[Tenure]],$W$23:$W$26,$X$23:$X$26,"",-1)</f>
        <v>0-6 Months</v>
      </c>
      <c r="V2293" s="1" t="str">
        <f>_xlfn.XLOOKUP(Tablo2[[#This Row],[CashbackAmount]],$W$31:$W$33,$X$31:$X$33,"",-1)</f>
        <v>Medium</v>
      </c>
    </row>
    <row r="2294" spans="1:22" x14ac:dyDescent="0.3">
      <c r="A2294" s="5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6">
        <v>184.46</v>
      </c>
      <c r="U2294" s="6" t="str">
        <f>_xlfn.XLOOKUP(Tablo2[[#This Row],[Tenure]],$W$23:$W$26,$X$23:$X$26,"",-1)</f>
        <v>13-24 Months</v>
      </c>
      <c r="V2294" s="1" t="str">
        <f>_xlfn.XLOOKUP(Tablo2[[#This Row],[CashbackAmount]],$W$31:$W$33,$X$31:$X$33,"",-1)</f>
        <v>Medium</v>
      </c>
    </row>
    <row r="2295" spans="1:22" x14ac:dyDescent="0.3">
      <c r="A2295" s="5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>
        <v>3</v>
      </c>
      <c r="T2295" s="6">
        <v>219.16000000000003</v>
      </c>
      <c r="U2295" s="6" t="str">
        <f>_xlfn.XLOOKUP(Tablo2[[#This Row],[Tenure]],$W$23:$W$26,$X$23:$X$26,"",-1)</f>
        <v>0-6 Months</v>
      </c>
      <c r="V2295" s="1" t="str">
        <f>_xlfn.XLOOKUP(Tablo2[[#This Row],[CashbackAmount]],$W$31:$W$33,$X$31:$X$33,"",-1)</f>
        <v>Medium</v>
      </c>
    </row>
    <row r="2296" spans="1:22" x14ac:dyDescent="0.3">
      <c r="A2296" s="5">
        <v>52295</v>
      </c>
      <c r="B2296" s="1">
        <v>0</v>
      </c>
      <c r="C2296" s="1">
        <v>12</v>
      </c>
      <c r="D2296" s="1" t="s">
        <v>62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6">
        <v>145.34</v>
      </c>
      <c r="U2296" s="6" t="str">
        <f>_xlfn.XLOOKUP(Tablo2[[#This Row],[Tenure]],$W$23:$W$26,$X$23:$X$26,"",-1)</f>
        <v>7-12 Months</v>
      </c>
      <c r="V2296" s="1" t="str">
        <f>_xlfn.XLOOKUP(Tablo2[[#This Row],[CashbackAmount]],$W$31:$W$33,$X$31:$X$33,"",-1)</f>
        <v>Low</v>
      </c>
    </row>
    <row r="2297" spans="1:22" x14ac:dyDescent="0.3">
      <c r="A2297" s="5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6">
        <v>198.52</v>
      </c>
      <c r="U2297" s="6" t="str">
        <f>_xlfn.XLOOKUP(Tablo2[[#This Row],[Tenure]],$W$23:$W$26,$X$23:$X$26,"",-1)</f>
        <v>0-6 Months</v>
      </c>
      <c r="V2297" s="1" t="str">
        <f>_xlfn.XLOOKUP(Tablo2[[#This Row],[CashbackAmount]],$W$31:$W$33,$X$31:$X$33,"",-1)</f>
        <v>Medium</v>
      </c>
    </row>
    <row r="2298" spans="1:22" x14ac:dyDescent="0.3">
      <c r="A2298" s="5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6">
        <v>161.51</v>
      </c>
      <c r="U2298" s="6" t="str">
        <f>_xlfn.XLOOKUP(Tablo2[[#This Row],[Tenure]],$W$23:$W$26,$X$23:$X$26,"",-1)</f>
        <v>13-24 Months</v>
      </c>
      <c r="V2298" s="1" t="str">
        <f>_xlfn.XLOOKUP(Tablo2[[#This Row],[CashbackAmount]],$W$31:$W$33,$X$31:$X$33,"",-1)</f>
        <v>Medium</v>
      </c>
    </row>
    <row r="2299" spans="1:22" x14ac:dyDescent="0.3">
      <c r="A2299" s="5">
        <v>52298</v>
      </c>
      <c r="B2299" s="1">
        <v>1</v>
      </c>
      <c r="C2299" s="1">
        <v>9</v>
      </c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6">
        <v>123.02000000000001</v>
      </c>
      <c r="U2299" s="6" t="str">
        <f>_xlfn.XLOOKUP(Tablo2[[#This Row],[Tenure]],$W$23:$W$26,$X$23:$X$26,"",-1)</f>
        <v>7-12 Months</v>
      </c>
      <c r="V2299" s="1" t="str">
        <f>_xlfn.XLOOKUP(Tablo2[[#This Row],[CashbackAmount]],$W$31:$W$33,$X$31:$X$33,"",-1)</f>
        <v>Low</v>
      </c>
    </row>
    <row r="2300" spans="1:22" x14ac:dyDescent="0.3">
      <c r="A2300" s="5">
        <v>52299</v>
      </c>
      <c r="B2300" s="1">
        <v>1</v>
      </c>
      <c r="C2300" s="1">
        <v>7</v>
      </c>
      <c r="D2300" s="1" t="s">
        <v>62</v>
      </c>
      <c r="E2300" s="1">
        <v>1</v>
      </c>
      <c r="F2300" s="1">
        <v>14</v>
      </c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6">
        <v>123.62</v>
      </c>
      <c r="U2300" s="6" t="str">
        <f>_xlfn.XLOOKUP(Tablo2[[#This Row],[Tenure]],$W$23:$W$26,$X$23:$X$26,"",-1)</f>
        <v>7-12 Months</v>
      </c>
      <c r="V2300" s="1" t="str">
        <f>_xlfn.XLOOKUP(Tablo2[[#This Row],[CashbackAmount]],$W$31:$W$33,$X$31:$X$33,"",-1)</f>
        <v>Low</v>
      </c>
    </row>
    <row r="2301" spans="1:22" x14ac:dyDescent="0.3">
      <c r="A2301" s="5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>
        <v>1</v>
      </c>
      <c r="R2301" s="1">
        <v>2</v>
      </c>
      <c r="S2301" s="1">
        <v>10</v>
      </c>
      <c r="T2301" s="6">
        <v>278.61</v>
      </c>
      <c r="U2301" s="6" t="str">
        <f>_xlfn.XLOOKUP(Tablo2[[#This Row],[Tenure]],$W$23:$W$26,$X$23:$X$26,"",-1)</f>
        <v>13-24 Months</v>
      </c>
      <c r="V2301" s="1" t="str">
        <f>_xlfn.XLOOKUP(Tablo2[[#This Row],[CashbackAmount]],$W$31:$W$33,$X$31:$X$33,"",-1)</f>
        <v>High</v>
      </c>
    </row>
    <row r="2302" spans="1:22" x14ac:dyDescent="0.3">
      <c r="A2302" s="5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>
        <v>1</v>
      </c>
      <c r="R2302" s="1">
        <v>9</v>
      </c>
      <c r="S2302" s="1">
        <v>11</v>
      </c>
      <c r="T2302" s="6">
        <v>291.87</v>
      </c>
      <c r="U2302" s="6" t="str">
        <f>_xlfn.XLOOKUP(Tablo2[[#This Row],[Tenure]],$W$23:$W$26,$X$23:$X$26,"",-1)</f>
        <v>24+ Months</v>
      </c>
      <c r="V2302" s="1" t="str">
        <f>_xlfn.XLOOKUP(Tablo2[[#This Row],[CashbackAmount]],$W$31:$W$33,$X$31:$X$33,"",-1)</f>
        <v>High</v>
      </c>
    </row>
    <row r="2303" spans="1:22" x14ac:dyDescent="0.3">
      <c r="A2303" s="5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>
        <v>15</v>
      </c>
      <c r="Q2303" s="1">
        <v>2</v>
      </c>
      <c r="R2303" s="1">
        <v>7</v>
      </c>
      <c r="S2303" s="1">
        <v>7</v>
      </c>
      <c r="T2303" s="6">
        <v>297.17</v>
      </c>
      <c r="U2303" s="6" t="str">
        <f>_xlfn.XLOOKUP(Tablo2[[#This Row],[Tenure]],$W$23:$W$26,$X$23:$X$26,"",-1)</f>
        <v>24+ Months</v>
      </c>
      <c r="V2303" s="1" t="str">
        <f>_xlfn.XLOOKUP(Tablo2[[#This Row],[CashbackAmount]],$W$31:$W$33,$X$31:$X$33,"",-1)</f>
        <v>High</v>
      </c>
    </row>
    <row r="2304" spans="1:22" x14ac:dyDescent="0.3">
      <c r="A2304" s="5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6">
        <v>135.44</v>
      </c>
      <c r="U2304" s="6" t="str">
        <f>_xlfn.XLOOKUP(Tablo2[[#This Row],[Tenure]],$W$23:$W$26,$X$23:$X$26,"",-1)</f>
        <v>13-24 Months</v>
      </c>
      <c r="V2304" s="1" t="str">
        <f>_xlfn.XLOOKUP(Tablo2[[#This Row],[CashbackAmount]],$W$31:$W$33,$X$31:$X$33,"",-1)</f>
        <v>Low</v>
      </c>
    </row>
    <row r="2305" spans="1:22" x14ac:dyDescent="0.3">
      <c r="A2305" s="5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6">
        <v>185</v>
      </c>
      <c r="U2305" s="6" t="str">
        <f>_xlfn.XLOOKUP(Tablo2[[#This Row],[Tenure]],$W$23:$W$26,$X$23:$X$26,"",-1)</f>
        <v>7-12 Months</v>
      </c>
      <c r="V2305" s="1" t="str">
        <f>_xlfn.XLOOKUP(Tablo2[[#This Row],[CashbackAmount]],$W$31:$W$33,$X$31:$X$33,"",-1)</f>
        <v>Medium</v>
      </c>
    </row>
    <row r="2306" spans="1:22" x14ac:dyDescent="0.3">
      <c r="A2306" s="5">
        <v>52305</v>
      </c>
      <c r="B2306" s="1">
        <v>0</v>
      </c>
      <c r="C2306" s="1">
        <v>13</v>
      </c>
      <c r="D2306" s="1" t="s">
        <v>62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6">
        <v>146.61000000000001</v>
      </c>
      <c r="U2306" s="6" t="str">
        <f>_xlfn.XLOOKUP(Tablo2[[#This Row],[Tenure]],$W$23:$W$26,$X$23:$X$26,"",-1)</f>
        <v>13-24 Months</v>
      </c>
      <c r="V2306" s="1" t="str">
        <f>_xlfn.XLOOKUP(Tablo2[[#This Row],[CashbackAmount]],$W$31:$W$33,$X$31:$X$33,"",-1)</f>
        <v>Low</v>
      </c>
    </row>
    <row r="2307" spans="1:22" x14ac:dyDescent="0.3">
      <c r="A2307" s="5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6">
        <v>141.03</v>
      </c>
      <c r="U2307" s="6" t="str">
        <f>_xlfn.XLOOKUP(Tablo2[[#This Row],[Tenure]],$W$23:$W$26,$X$23:$X$26,"",-1)</f>
        <v>13-24 Months</v>
      </c>
      <c r="V2307" s="1" t="str">
        <f>_xlfn.XLOOKUP(Tablo2[[#This Row],[CashbackAmount]],$W$31:$W$33,$X$31:$X$33,"",-1)</f>
        <v>Low</v>
      </c>
    </row>
    <row r="2308" spans="1:22" x14ac:dyDescent="0.3">
      <c r="A2308" s="5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6">
        <v>142.49</v>
      </c>
      <c r="U2308" s="6" t="str">
        <f>_xlfn.XLOOKUP(Tablo2[[#This Row],[Tenure]],$W$23:$W$26,$X$23:$X$26,"",-1)</f>
        <v>7-12 Months</v>
      </c>
      <c r="V2308" s="1" t="str">
        <f>_xlfn.XLOOKUP(Tablo2[[#This Row],[CashbackAmount]],$W$31:$W$33,$X$31:$X$33,"",-1)</f>
        <v>Low</v>
      </c>
    </row>
    <row r="2309" spans="1:22" x14ac:dyDescent="0.3">
      <c r="A2309" s="5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>
        <v>2</v>
      </c>
      <c r="S2309" s="1">
        <v>10</v>
      </c>
      <c r="T2309" s="6">
        <v>240.26</v>
      </c>
      <c r="U2309" s="6" t="str">
        <f>_xlfn.XLOOKUP(Tablo2[[#This Row],[Tenure]],$W$23:$W$26,$X$23:$X$26,"",-1)</f>
        <v>13-24 Months</v>
      </c>
      <c r="V2309" s="1" t="str">
        <f>_xlfn.XLOOKUP(Tablo2[[#This Row],[CashbackAmount]],$W$31:$W$33,$X$31:$X$33,"",-1)</f>
        <v>Medium</v>
      </c>
    </row>
    <row r="2310" spans="1:22" x14ac:dyDescent="0.3">
      <c r="A2310" s="5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6">
        <v>168.93</v>
      </c>
      <c r="U2310" s="6" t="str">
        <f>_xlfn.XLOOKUP(Tablo2[[#This Row],[Tenure]],$W$23:$W$26,$X$23:$X$26,"",-1)</f>
        <v>7-12 Months</v>
      </c>
      <c r="V2310" s="1" t="str">
        <f>_xlfn.XLOOKUP(Tablo2[[#This Row],[CashbackAmount]],$W$31:$W$33,$X$31:$X$33,"",-1)</f>
        <v>Medium</v>
      </c>
    </row>
    <row r="2311" spans="1:22" x14ac:dyDescent="0.3">
      <c r="A2311" s="5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6">
        <v>161.25</v>
      </c>
      <c r="U2311" s="6" t="str">
        <f>_xlfn.XLOOKUP(Tablo2[[#This Row],[Tenure]],$W$23:$W$26,$X$23:$X$26,"",-1)</f>
        <v>7-12 Months</v>
      </c>
      <c r="V2311" s="1" t="str">
        <f>_xlfn.XLOOKUP(Tablo2[[#This Row],[CashbackAmount]],$W$31:$W$33,$X$31:$X$33,"",-1)</f>
        <v>Medium</v>
      </c>
    </row>
    <row r="2312" spans="1:22" x14ac:dyDescent="0.3">
      <c r="A2312" s="5">
        <v>52311</v>
      </c>
      <c r="B2312" s="1">
        <v>0</v>
      </c>
      <c r="C2312" s="1">
        <v>0</v>
      </c>
      <c r="D2312" s="1" t="s">
        <v>62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6">
        <v>136.69</v>
      </c>
      <c r="U2312" s="6" t="str">
        <f>_xlfn.XLOOKUP(Tablo2[[#This Row],[Tenure]],$W$23:$W$26,$X$23:$X$26,"",-1)</f>
        <v>0-6 Months</v>
      </c>
      <c r="V2312" s="1" t="str">
        <f>_xlfn.XLOOKUP(Tablo2[[#This Row],[CashbackAmount]],$W$31:$W$33,$X$31:$X$33,"",-1)</f>
        <v>Low</v>
      </c>
    </row>
    <row r="2313" spans="1:22" x14ac:dyDescent="0.3">
      <c r="A2313" s="5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6">
        <v>200.08</v>
      </c>
      <c r="U2313" s="6" t="str">
        <f>_xlfn.XLOOKUP(Tablo2[[#This Row],[Tenure]],$W$23:$W$26,$X$23:$X$26,"",-1)</f>
        <v>13-24 Months</v>
      </c>
      <c r="V2313" s="1" t="str">
        <f>_xlfn.XLOOKUP(Tablo2[[#This Row],[CashbackAmount]],$W$31:$W$33,$X$31:$X$33,"",-1)</f>
        <v>Medium</v>
      </c>
    </row>
    <row r="2314" spans="1:22" x14ac:dyDescent="0.3">
      <c r="A2314" s="5">
        <v>52313</v>
      </c>
      <c r="B2314" s="1">
        <v>0</v>
      </c>
      <c r="C2314" s="1">
        <v>13</v>
      </c>
      <c r="D2314" s="1" t="s">
        <v>62</v>
      </c>
      <c r="E2314" s="1">
        <v>1</v>
      </c>
      <c r="F2314" s="1">
        <v>14</v>
      </c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6">
        <v>123.87</v>
      </c>
      <c r="U2314" s="6" t="str">
        <f>_xlfn.XLOOKUP(Tablo2[[#This Row],[Tenure]],$W$23:$W$26,$X$23:$X$26,"",-1)</f>
        <v>13-24 Months</v>
      </c>
      <c r="V2314" s="1" t="str">
        <f>_xlfn.XLOOKUP(Tablo2[[#This Row],[CashbackAmount]],$W$31:$W$33,$X$31:$X$33,"",-1)</f>
        <v>Low</v>
      </c>
    </row>
    <row r="2315" spans="1:22" x14ac:dyDescent="0.3">
      <c r="A2315" s="5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6">
        <v>146.38999999999999</v>
      </c>
      <c r="U2315" s="6" t="str">
        <f>_xlfn.XLOOKUP(Tablo2[[#This Row],[Tenure]],$W$23:$W$26,$X$23:$X$26,"",-1)</f>
        <v>7-12 Months</v>
      </c>
      <c r="V2315" s="1" t="str">
        <f>_xlfn.XLOOKUP(Tablo2[[#This Row],[CashbackAmount]],$W$31:$W$33,$X$31:$X$33,"",-1)</f>
        <v>Low</v>
      </c>
    </row>
    <row r="2316" spans="1:22" x14ac:dyDescent="0.3">
      <c r="A2316" s="5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6">
        <v>178.98</v>
      </c>
      <c r="U2316" s="6" t="str">
        <f>_xlfn.XLOOKUP(Tablo2[[#This Row],[Tenure]],$W$23:$W$26,$X$23:$X$26,"",-1)</f>
        <v>13-24 Months</v>
      </c>
      <c r="V2316" s="1" t="str">
        <f>_xlfn.XLOOKUP(Tablo2[[#This Row],[CashbackAmount]],$W$31:$W$33,$X$31:$X$33,"",-1)</f>
        <v>Medium</v>
      </c>
    </row>
    <row r="2317" spans="1:22" x14ac:dyDescent="0.3">
      <c r="A2317" s="5">
        <v>52316</v>
      </c>
      <c r="B2317" s="1">
        <v>0</v>
      </c>
      <c r="C2317" s="1">
        <v>0</v>
      </c>
      <c r="D2317" s="1" t="s">
        <v>62</v>
      </c>
      <c r="E2317" s="1">
        <v>3</v>
      </c>
      <c r="F2317" s="1">
        <v>14</v>
      </c>
      <c r="G2317" s="1" t="s">
        <v>61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6">
        <v>125.34</v>
      </c>
      <c r="U2317" s="6" t="str">
        <f>_xlfn.XLOOKUP(Tablo2[[#This Row],[Tenure]],$W$23:$W$26,$X$23:$X$26,"",-1)</f>
        <v>0-6 Months</v>
      </c>
      <c r="V2317" s="1" t="str">
        <f>_xlfn.XLOOKUP(Tablo2[[#This Row],[CashbackAmount]],$W$31:$W$33,$X$31:$X$33,"",-1)</f>
        <v>Low</v>
      </c>
    </row>
    <row r="2318" spans="1:22" x14ac:dyDescent="0.3">
      <c r="A2318" s="5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6">
        <v>231.42000000000002</v>
      </c>
      <c r="U2318" s="6" t="str">
        <f>_xlfn.XLOOKUP(Tablo2[[#This Row],[Tenure]],$W$23:$W$26,$X$23:$X$26,"",-1)</f>
        <v>13-24 Months</v>
      </c>
      <c r="V2318" s="1" t="str">
        <f>_xlfn.XLOOKUP(Tablo2[[#This Row],[CashbackAmount]],$W$31:$W$33,$X$31:$X$33,"",-1)</f>
        <v>Medium</v>
      </c>
    </row>
    <row r="2319" spans="1:22" x14ac:dyDescent="0.3">
      <c r="A2319" s="5">
        <v>52318</v>
      </c>
      <c r="B2319" s="1">
        <v>0</v>
      </c>
      <c r="C2319" s="1">
        <v>9</v>
      </c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6">
        <v>116.11000000000001</v>
      </c>
      <c r="U2319" s="6" t="str">
        <f>_xlfn.XLOOKUP(Tablo2[[#This Row],[Tenure]],$W$23:$W$26,$X$23:$X$26,"",-1)</f>
        <v>7-12 Months</v>
      </c>
      <c r="V2319" s="1" t="str">
        <f>_xlfn.XLOOKUP(Tablo2[[#This Row],[CashbackAmount]],$W$31:$W$33,$X$31:$X$33,"",-1)</f>
        <v>Low</v>
      </c>
    </row>
    <row r="2320" spans="1:22" x14ac:dyDescent="0.3">
      <c r="A2320" s="5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6">
        <v>153.63</v>
      </c>
      <c r="U2320" s="6" t="str">
        <f>_xlfn.XLOOKUP(Tablo2[[#This Row],[Tenure]],$W$23:$W$26,$X$23:$X$26,"",-1)</f>
        <v>7-12 Months</v>
      </c>
      <c r="V2320" s="1" t="str">
        <f>_xlfn.XLOOKUP(Tablo2[[#This Row],[CashbackAmount]],$W$31:$W$33,$X$31:$X$33,"",-1)</f>
        <v>Medium</v>
      </c>
    </row>
    <row r="2321" spans="1:22" x14ac:dyDescent="0.3">
      <c r="A2321" s="5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6">
        <v>150.71</v>
      </c>
      <c r="U2321" s="6" t="str">
        <f>_xlfn.XLOOKUP(Tablo2[[#This Row],[Tenure]],$W$23:$W$26,$X$23:$X$26,"",-1)</f>
        <v>0-6 Months</v>
      </c>
      <c r="V2321" s="1" t="str">
        <f>_xlfn.XLOOKUP(Tablo2[[#This Row],[CashbackAmount]],$W$31:$W$33,$X$31:$X$33,"",-1)</f>
        <v>Medium</v>
      </c>
    </row>
    <row r="2322" spans="1:22" x14ac:dyDescent="0.3">
      <c r="A2322" s="5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>
        <v>2</v>
      </c>
      <c r="S2322" s="1">
        <v>8</v>
      </c>
      <c r="T2322" s="6">
        <v>236.95</v>
      </c>
      <c r="U2322" s="6" t="str">
        <f>_xlfn.XLOOKUP(Tablo2[[#This Row],[Tenure]],$W$23:$W$26,$X$23:$X$26,"",-1)</f>
        <v>13-24 Months</v>
      </c>
      <c r="V2322" s="1" t="str">
        <f>_xlfn.XLOOKUP(Tablo2[[#This Row],[CashbackAmount]],$W$31:$W$33,$X$31:$X$33,"",-1)</f>
        <v>Medium</v>
      </c>
    </row>
    <row r="2323" spans="1:22" x14ac:dyDescent="0.3">
      <c r="A2323" s="5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>
        <v>2</v>
      </c>
      <c r="S2323" s="1">
        <v>9</v>
      </c>
      <c r="T2323" s="6">
        <v>234.01999999999998</v>
      </c>
      <c r="U2323" s="6" t="str">
        <f>_xlfn.XLOOKUP(Tablo2[[#This Row],[Tenure]],$W$23:$W$26,$X$23:$X$26,"",-1)</f>
        <v>24+ Months</v>
      </c>
      <c r="V2323" s="1" t="str">
        <f>_xlfn.XLOOKUP(Tablo2[[#This Row],[CashbackAmount]],$W$31:$W$33,$X$31:$X$33,"",-1)</f>
        <v>Medium</v>
      </c>
    </row>
    <row r="2324" spans="1:22" x14ac:dyDescent="0.3">
      <c r="A2324" s="5">
        <v>52323</v>
      </c>
      <c r="B2324" s="1">
        <v>0</v>
      </c>
      <c r="C2324" s="1">
        <v>9</v>
      </c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6">
        <v>120.28999999999999</v>
      </c>
      <c r="U2324" s="6" t="str">
        <f>_xlfn.XLOOKUP(Tablo2[[#This Row],[Tenure]],$W$23:$W$26,$X$23:$X$26,"",-1)</f>
        <v>7-12 Months</v>
      </c>
      <c r="V2324" s="1" t="str">
        <f>_xlfn.XLOOKUP(Tablo2[[#This Row],[CashbackAmount]],$W$31:$W$33,$X$31:$X$33,"",-1)</f>
        <v>Low</v>
      </c>
    </row>
    <row r="2325" spans="1:22" x14ac:dyDescent="0.3">
      <c r="A2325" s="5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6">
        <v>163.77000000000001</v>
      </c>
      <c r="U2325" s="6" t="str">
        <f>_xlfn.XLOOKUP(Tablo2[[#This Row],[Tenure]],$W$23:$W$26,$X$23:$X$26,"",-1)</f>
        <v>13-24 Months</v>
      </c>
      <c r="V2325" s="1" t="str">
        <f>_xlfn.XLOOKUP(Tablo2[[#This Row],[CashbackAmount]],$W$31:$W$33,$X$31:$X$33,"",-1)</f>
        <v>Medium</v>
      </c>
    </row>
    <row r="2326" spans="1:22" x14ac:dyDescent="0.3">
      <c r="A2326" s="5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6">
        <v>154.29</v>
      </c>
      <c r="U2326" s="6" t="str">
        <f>_xlfn.XLOOKUP(Tablo2[[#This Row],[Tenure]],$W$23:$W$26,$X$23:$X$26,"",-1)</f>
        <v>7-12 Months</v>
      </c>
      <c r="V2326" s="1" t="str">
        <f>_xlfn.XLOOKUP(Tablo2[[#This Row],[CashbackAmount]],$W$31:$W$33,$X$31:$X$33,"",-1)</f>
        <v>Medium</v>
      </c>
    </row>
    <row r="2327" spans="1:22" x14ac:dyDescent="0.3">
      <c r="A2327" s="5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>
        <v>3</v>
      </c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6">
        <v>127.85</v>
      </c>
      <c r="U2327" s="6" t="str">
        <f>_xlfn.XLOOKUP(Tablo2[[#This Row],[Tenure]],$W$23:$W$26,$X$23:$X$26,"",-1)</f>
        <v>0-6 Months</v>
      </c>
      <c r="V2327" s="1" t="str">
        <f>_xlfn.XLOOKUP(Tablo2[[#This Row],[CashbackAmount]],$W$31:$W$33,$X$31:$X$33,"",-1)</f>
        <v>Low</v>
      </c>
    </row>
    <row r="2328" spans="1:22" x14ac:dyDescent="0.3">
      <c r="A2328" s="5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6">
        <v>146.13999999999999</v>
      </c>
      <c r="U2328" s="6" t="str">
        <f>_xlfn.XLOOKUP(Tablo2[[#This Row],[Tenure]],$W$23:$W$26,$X$23:$X$26,"",-1)</f>
        <v>0-6 Months</v>
      </c>
      <c r="V2328" s="1" t="str">
        <f>_xlfn.XLOOKUP(Tablo2[[#This Row],[CashbackAmount]],$W$31:$W$33,$X$31:$X$33,"",-1)</f>
        <v>Low</v>
      </c>
    </row>
    <row r="2329" spans="1:22" x14ac:dyDescent="0.3">
      <c r="A2329" s="5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>
        <v>14</v>
      </c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6">
        <v>126.1</v>
      </c>
      <c r="U2329" s="6" t="str">
        <f>_xlfn.XLOOKUP(Tablo2[[#This Row],[Tenure]],$W$23:$W$26,$X$23:$X$26,"",-1)</f>
        <v>7-12 Months</v>
      </c>
      <c r="V2329" s="1" t="str">
        <f>_xlfn.XLOOKUP(Tablo2[[#This Row],[CashbackAmount]],$W$31:$W$33,$X$31:$X$33,"",-1)</f>
        <v>Low</v>
      </c>
    </row>
    <row r="2330" spans="1:22" x14ac:dyDescent="0.3">
      <c r="A2330" s="5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60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6">
        <v>166.87</v>
      </c>
      <c r="U2330" s="6" t="str">
        <f>_xlfn.XLOOKUP(Tablo2[[#This Row],[Tenure]],$W$23:$W$26,$X$23:$X$26,"",-1)</f>
        <v>7-12 Months</v>
      </c>
      <c r="V2330" s="1" t="str">
        <f>_xlfn.XLOOKUP(Tablo2[[#This Row],[CashbackAmount]],$W$31:$W$33,$X$31:$X$33,"",-1)</f>
        <v>Medium</v>
      </c>
    </row>
    <row r="2331" spans="1:22" x14ac:dyDescent="0.3">
      <c r="A2331" s="5">
        <v>52330</v>
      </c>
      <c r="B2331" s="1">
        <v>0</v>
      </c>
      <c r="C2331" s="1">
        <v>1</v>
      </c>
      <c r="D2331" s="1" t="s">
        <v>62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6">
        <v>147.24</v>
      </c>
      <c r="U2331" s="6" t="str">
        <f>_xlfn.XLOOKUP(Tablo2[[#This Row],[Tenure]],$W$23:$W$26,$X$23:$X$26,"",-1)</f>
        <v>0-6 Months</v>
      </c>
      <c r="V2331" s="1" t="str">
        <f>_xlfn.XLOOKUP(Tablo2[[#This Row],[CashbackAmount]],$W$31:$W$33,$X$31:$X$33,"",-1)</f>
        <v>Low</v>
      </c>
    </row>
    <row r="2332" spans="1:22" x14ac:dyDescent="0.3">
      <c r="A2332" s="5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6">
        <v>161.79</v>
      </c>
      <c r="U2332" s="6" t="str">
        <f>_xlfn.XLOOKUP(Tablo2[[#This Row],[Tenure]],$W$23:$W$26,$X$23:$X$26,"",-1)</f>
        <v>0-6 Months</v>
      </c>
      <c r="V2332" s="1" t="str">
        <f>_xlfn.XLOOKUP(Tablo2[[#This Row],[CashbackAmount]],$W$31:$W$33,$X$31:$X$33,"",-1)</f>
        <v>Medium</v>
      </c>
    </row>
    <row r="2333" spans="1:22" x14ac:dyDescent="0.3">
      <c r="A2333" s="5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6">
        <v>161.19999999999999</v>
      </c>
      <c r="U2333" s="6" t="str">
        <f>_xlfn.XLOOKUP(Tablo2[[#This Row],[Tenure]],$W$23:$W$26,$X$23:$X$26,"",-1)</f>
        <v>7-12 Months</v>
      </c>
      <c r="V2333" s="1" t="str">
        <f>_xlfn.XLOOKUP(Tablo2[[#This Row],[CashbackAmount]],$W$31:$W$33,$X$31:$X$33,"",-1)</f>
        <v>Medium</v>
      </c>
    </row>
    <row r="2334" spans="1:22" x14ac:dyDescent="0.3">
      <c r="A2334" s="5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6">
        <v>205.96</v>
      </c>
      <c r="U2334" s="6" t="str">
        <f>_xlfn.XLOOKUP(Tablo2[[#This Row],[Tenure]],$W$23:$W$26,$X$23:$X$26,"",-1)</f>
        <v>13-24 Months</v>
      </c>
      <c r="V2334" s="1" t="str">
        <f>_xlfn.XLOOKUP(Tablo2[[#This Row],[CashbackAmount]],$W$31:$W$33,$X$31:$X$33,"",-1)</f>
        <v>Medium</v>
      </c>
    </row>
    <row r="2335" spans="1:22" x14ac:dyDescent="0.3">
      <c r="A2335" s="5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6">
        <v>154.66999999999999</v>
      </c>
      <c r="U2335" s="6" t="str">
        <f>_xlfn.XLOOKUP(Tablo2[[#This Row],[Tenure]],$W$23:$W$26,$X$23:$X$26,"",-1)</f>
        <v>13-24 Months</v>
      </c>
      <c r="V2335" s="1" t="str">
        <f>_xlfn.XLOOKUP(Tablo2[[#This Row],[CashbackAmount]],$W$31:$W$33,$X$31:$X$33,"",-1)</f>
        <v>Medium</v>
      </c>
    </row>
    <row r="2336" spans="1:22" x14ac:dyDescent="0.3">
      <c r="A2336" s="5">
        <v>52335</v>
      </c>
      <c r="B2336" s="1">
        <v>0</v>
      </c>
      <c r="C2336" s="1">
        <v>10</v>
      </c>
      <c r="D2336" s="1" t="s">
        <v>62</v>
      </c>
      <c r="E2336" s="1">
        <v>1</v>
      </c>
      <c r="F2336" s="1">
        <v>10</v>
      </c>
      <c r="G2336" s="1" t="s">
        <v>30</v>
      </c>
      <c r="H2336" s="1" t="s">
        <v>4</v>
      </c>
      <c r="I2336" s="1">
        <v>3</v>
      </c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6">
        <v>129.96</v>
      </c>
      <c r="U2336" s="6" t="str">
        <f>_xlfn.XLOOKUP(Tablo2[[#This Row],[Tenure]],$W$23:$W$26,$X$23:$X$26,"",-1)</f>
        <v>7-12 Months</v>
      </c>
      <c r="V2336" s="1" t="str">
        <f>_xlfn.XLOOKUP(Tablo2[[#This Row],[CashbackAmount]],$W$31:$W$33,$X$31:$X$33,"",-1)</f>
        <v>Low</v>
      </c>
    </row>
    <row r="2337" spans="1:22" x14ac:dyDescent="0.3">
      <c r="A2337" s="5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6">
        <v>199.98</v>
      </c>
      <c r="U2337" s="6" t="str">
        <f>_xlfn.XLOOKUP(Tablo2[[#This Row],[Tenure]],$W$23:$W$26,$X$23:$X$26,"",-1)</f>
        <v>0-6 Months</v>
      </c>
      <c r="V2337" s="1" t="str">
        <f>_xlfn.XLOOKUP(Tablo2[[#This Row],[CashbackAmount]],$W$31:$W$33,$X$31:$X$33,"",-1)</f>
        <v>Medium</v>
      </c>
    </row>
    <row r="2338" spans="1:22" x14ac:dyDescent="0.3">
      <c r="A2338" s="5">
        <v>52337</v>
      </c>
      <c r="B2338" s="1">
        <v>0</v>
      </c>
      <c r="C2338" s="1">
        <v>5</v>
      </c>
      <c r="D2338" s="1" t="s">
        <v>62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6">
        <v>140.78</v>
      </c>
      <c r="U2338" s="6" t="str">
        <f>_xlfn.XLOOKUP(Tablo2[[#This Row],[Tenure]],$W$23:$W$26,$X$23:$X$26,"",-1)</f>
        <v>0-6 Months</v>
      </c>
      <c r="V2338" s="1" t="str">
        <f>_xlfn.XLOOKUP(Tablo2[[#This Row],[CashbackAmount]],$W$31:$W$33,$X$31:$X$33,"",-1)</f>
        <v>Low</v>
      </c>
    </row>
    <row r="2339" spans="1:22" x14ac:dyDescent="0.3">
      <c r="A2339" s="5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>
        <v>3</v>
      </c>
      <c r="T2339" s="6">
        <v>209.2</v>
      </c>
      <c r="U2339" s="6" t="str">
        <f>_xlfn.XLOOKUP(Tablo2[[#This Row],[Tenure]],$W$23:$W$26,$X$23:$X$26,"",-1)</f>
        <v>7-12 Months</v>
      </c>
      <c r="V2339" s="1" t="str">
        <f>_xlfn.XLOOKUP(Tablo2[[#This Row],[CashbackAmount]],$W$31:$W$33,$X$31:$X$33,"",-1)</f>
        <v>Medium</v>
      </c>
    </row>
    <row r="2340" spans="1:22" x14ac:dyDescent="0.3">
      <c r="A2340" s="5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6">
        <v>162.32</v>
      </c>
      <c r="U2340" s="6" t="str">
        <f>_xlfn.XLOOKUP(Tablo2[[#This Row],[Tenure]],$W$23:$W$26,$X$23:$X$26,"",-1)</f>
        <v>0-6 Months</v>
      </c>
      <c r="V2340" s="1" t="str">
        <f>_xlfn.XLOOKUP(Tablo2[[#This Row],[CashbackAmount]],$W$31:$W$33,$X$31:$X$33,"",-1)</f>
        <v>Medium</v>
      </c>
    </row>
    <row r="2341" spans="1:22" x14ac:dyDescent="0.3">
      <c r="A2341" s="5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>
        <v>2</v>
      </c>
      <c r="S2341" s="1">
        <v>2</v>
      </c>
      <c r="T2341" s="6">
        <v>232.47000000000003</v>
      </c>
      <c r="U2341" s="6" t="str">
        <f>_xlfn.XLOOKUP(Tablo2[[#This Row],[Tenure]],$W$23:$W$26,$X$23:$X$26,"",-1)</f>
        <v>24+ Months</v>
      </c>
      <c r="V2341" s="1" t="str">
        <f>_xlfn.XLOOKUP(Tablo2[[#This Row],[CashbackAmount]],$W$31:$W$33,$X$31:$X$33,"",-1)</f>
        <v>Medium</v>
      </c>
    </row>
    <row r="2342" spans="1:22" x14ac:dyDescent="0.3">
      <c r="A2342" s="5">
        <v>52341</v>
      </c>
      <c r="B2342" s="1">
        <v>0</v>
      </c>
      <c r="C2342" s="1">
        <v>16</v>
      </c>
      <c r="D2342" s="1" t="s">
        <v>62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6">
        <v>140.81</v>
      </c>
      <c r="U2342" s="6" t="str">
        <f>_xlfn.XLOOKUP(Tablo2[[#This Row],[Tenure]],$W$23:$W$26,$X$23:$X$26,"",-1)</f>
        <v>13-24 Months</v>
      </c>
      <c r="V2342" s="1" t="str">
        <f>_xlfn.XLOOKUP(Tablo2[[#This Row],[CashbackAmount]],$W$31:$W$33,$X$31:$X$33,"",-1)</f>
        <v>Low</v>
      </c>
    </row>
    <row r="2343" spans="1:22" x14ac:dyDescent="0.3">
      <c r="A2343" s="5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6">
        <v>157.69</v>
      </c>
      <c r="U2343" s="6" t="str">
        <f>_xlfn.XLOOKUP(Tablo2[[#This Row],[Tenure]],$W$23:$W$26,$X$23:$X$26,"",-1)</f>
        <v>0-6 Months</v>
      </c>
      <c r="V2343" s="1" t="str">
        <f>_xlfn.XLOOKUP(Tablo2[[#This Row],[CashbackAmount]],$W$31:$W$33,$X$31:$X$33,"",-1)</f>
        <v>Medium</v>
      </c>
    </row>
    <row r="2344" spans="1:22" x14ac:dyDescent="0.3">
      <c r="A2344" s="5">
        <v>52343</v>
      </c>
      <c r="B2344" s="1">
        <v>1</v>
      </c>
      <c r="C2344" s="1">
        <v>0</v>
      </c>
      <c r="D2344" s="1" t="s">
        <v>62</v>
      </c>
      <c r="E2344" s="1">
        <v>1</v>
      </c>
      <c r="F2344" s="1">
        <v>14</v>
      </c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6">
        <v>123.94</v>
      </c>
      <c r="U2344" s="6" t="str">
        <f>_xlfn.XLOOKUP(Tablo2[[#This Row],[Tenure]],$W$23:$W$26,$X$23:$X$26,"",-1)</f>
        <v>0-6 Months</v>
      </c>
      <c r="V2344" s="1" t="str">
        <f>_xlfn.XLOOKUP(Tablo2[[#This Row],[CashbackAmount]],$W$31:$W$33,$X$31:$X$33,"",-1)</f>
        <v>Low</v>
      </c>
    </row>
    <row r="2345" spans="1:22" x14ac:dyDescent="0.3">
      <c r="A2345" s="5">
        <v>52344</v>
      </c>
      <c r="B2345" s="1">
        <v>0</v>
      </c>
      <c r="C2345" s="1">
        <v>0</v>
      </c>
      <c r="D2345" s="1" t="s">
        <v>62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6">
        <v>139.04</v>
      </c>
      <c r="U2345" s="6" t="str">
        <f>_xlfn.XLOOKUP(Tablo2[[#This Row],[Tenure]],$W$23:$W$26,$X$23:$X$26,"",-1)</f>
        <v>0-6 Months</v>
      </c>
      <c r="V2345" s="1" t="str">
        <f>_xlfn.XLOOKUP(Tablo2[[#This Row],[CashbackAmount]],$W$31:$W$33,$X$31:$X$33,"",-1)</f>
        <v>Low</v>
      </c>
    </row>
    <row r="2346" spans="1:22" x14ac:dyDescent="0.3">
      <c r="A2346" s="5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>
        <v>1</v>
      </c>
      <c r="R2346" s="1">
        <v>1</v>
      </c>
      <c r="S2346" s="1">
        <v>9</v>
      </c>
      <c r="T2346" s="6">
        <v>267.99</v>
      </c>
      <c r="U2346" s="6" t="str">
        <f>_xlfn.XLOOKUP(Tablo2[[#This Row],[Tenure]],$W$23:$W$26,$X$23:$X$26,"",-1)</f>
        <v>13-24 Months</v>
      </c>
      <c r="V2346" s="1" t="str">
        <f>_xlfn.XLOOKUP(Tablo2[[#This Row],[CashbackAmount]],$W$31:$W$33,$X$31:$X$33,"",-1)</f>
        <v>High</v>
      </c>
    </row>
    <row r="2347" spans="1:22" x14ac:dyDescent="0.3">
      <c r="A2347" s="5">
        <v>52346</v>
      </c>
      <c r="B2347" s="1">
        <v>0</v>
      </c>
      <c r="C2347" s="1">
        <v>25</v>
      </c>
      <c r="D2347" s="1" t="s">
        <v>62</v>
      </c>
      <c r="E2347" s="1">
        <v>1</v>
      </c>
      <c r="F2347" s="1">
        <v>14</v>
      </c>
      <c r="G2347" s="1" t="s">
        <v>32</v>
      </c>
      <c r="H2347" s="1" t="s">
        <v>2</v>
      </c>
      <c r="I2347" s="1">
        <v>3</v>
      </c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6">
        <v>129.5</v>
      </c>
      <c r="U2347" s="6" t="str">
        <f>_xlfn.XLOOKUP(Tablo2[[#This Row],[Tenure]],$W$23:$W$26,$X$23:$X$26,"",-1)</f>
        <v>24+ Months</v>
      </c>
      <c r="V2347" s="1" t="str">
        <f>_xlfn.XLOOKUP(Tablo2[[#This Row],[CashbackAmount]],$W$31:$W$33,$X$31:$X$33,"",-1)</f>
        <v>Low</v>
      </c>
    </row>
    <row r="2348" spans="1:22" x14ac:dyDescent="0.3">
      <c r="A2348" s="5">
        <v>52347</v>
      </c>
      <c r="B2348" s="1">
        <v>0</v>
      </c>
      <c r="C2348" s="1">
        <v>10</v>
      </c>
      <c r="D2348" s="1" t="s">
        <v>62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6">
        <v>136.29</v>
      </c>
      <c r="U2348" s="6" t="str">
        <f>_xlfn.XLOOKUP(Tablo2[[#This Row],[Tenure]],$W$23:$W$26,$X$23:$X$26,"",-1)</f>
        <v>7-12 Months</v>
      </c>
      <c r="V2348" s="1" t="str">
        <f>_xlfn.XLOOKUP(Tablo2[[#This Row],[CashbackAmount]],$W$31:$W$33,$X$31:$X$33,"",-1)</f>
        <v>Low</v>
      </c>
    </row>
    <row r="2349" spans="1:22" x14ac:dyDescent="0.3">
      <c r="A2349" s="5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6">
        <v>193.62</v>
      </c>
      <c r="U2349" s="6" t="str">
        <f>_xlfn.XLOOKUP(Tablo2[[#This Row],[Tenure]],$W$23:$W$26,$X$23:$X$26,"",-1)</f>
        <v>7-12 Months</v>
      </c>
      <c r="V2349" s="1" t="str">
        <f>_xlfn.XLOOKUP(Tablo2[[#This Row],[CashbackAmount]],$W$31:$W$33,$X$31:$X$33,"",-1)</f>
        <v>Medium</v>
      </c>
    </row>
    <row r="2350" spans="1:22" x14ac:dyDescent="0.3">
      <c r="A2350" s="5">
        <v>52349</v>
      </c>
      <c r="B2350" s="1">
        <v>0</v>
      </c>
      <c r="C2350" s="1">
        <v>0</v>
      </c>
      <c r="D2350" s="1" t="s">
        <v>62</v>
      </c>
      <c r="E2350" s="1">
        <v>1</v>
      </c>
      <c r="F2350" s="1">
        <v>7</v>
      </c>
      <c r="G2350" s="1" t="s">
        <v>60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6">
        <v>132.29</v>
      </c>
      <c r="U2350" s="6" t="str">
        <f>_xlfn.XLOOKUP(Tablo2[[#This Row],[Tenure]],$W$23:$W$26,$X$23:$X$26,"",-1)</f>
        <v>0-6 Months</v>
      </c>
      <c r="V2350" s="1" t="str">
        <f>_xlfn.XLOOKUP(Tablo2[[#This Row],[CashbackAmount]],$W$31:$W$33,$X$31:$X$33,"",-1)</f>
        <v>Low</v>
      </c>
    </row>
    <row r="2351" spans="1:22" x14ac:dyDescent="0.3">
      <c r="A2351" s="5">
        <v>52350</v>
      </c>
      <c r="B2351" s="1">
        <v>0</v>
      </c>
      <c r="C2351" s="1">
        <v>0</v>
      </c>
      <c r="D2351" s="1" t="s">
        <v>62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6">
        <v>135.78</v>
      </c>
      <c r="U2351" s="6" t="str">
        <f>_xlfn.XLOOKUP(Tablo2[[#This Row],[Tenure]],$W$23:$W$26,$X$23:$X$26,"",-1)</f>
        <v>0-6 Months</v>
      </c>
      <c r="V2351" s="1" t="str">
        <f>_xlfn.XLOOKUP(Tablo2[[#This Row],[CashbackAmount]],$W$31:$W$33,$X$31:$X$33,"",-1)</f>
        <v>Low</v>
      </c>
    </row>
    <row r="2352" spans="1:22" x14ac:dyDescent="0.3">
      <c r="A2352" s="5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6">
        <v>179.88</v>
      </c>
      <c r="U2352" s="6" t="str">
        <f>_xlfn.XLOOKUP(Tablo2[[#This Row],[Tenure]],$W$23:$W$26,$X$23:$X$26,"",-1)</f>
        <v>0-6 Months</v>
      </c>
      <c r="V2352" s="1" t="str">
        <f>_xlfn.XLOOKUP(Tablo2[[#This Row],[CashbackAmount]],$W$31:$W$33,$X$31:$X$33,"",-1)</f>
        <v>Medium</v>
      </c>
    </row>
    <row r="2353" spans="1:22" x14ac:dyDescent="0.3">
      <c r="A2353" s="5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6">
        <v>142.84</v>
      </c>
      <c r="U2353" s="6" t="str">
        <f>_xlfn.XLOOKUP(Tablo2[[#This Row],[Tenure]],$W$23:$W$26,$X$23:$X$26,"",-1)</f>
        <v>7-12 Months</v>
      </c>
      <c r="V2353" s="1" t="str">
        <f>_xlfn.XLOOKUP(Tablo2[[#This Row],[CashbackAmount]],$W$31:$W$33,$X$31:$X$33,"",-1)</f>
        <v>Low</v>
      </c>
    </row>
    <row r="2354" spans="1:22" x14ac:dyDescent="0.3">
      <c r="A2354" s="5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6">
        <v>175.53</v>
      </c>
      <c r="U2354" s="6" t="str">
        <f>_xlfn.XLOOKUP(Tablo2[[#This Row],[Tenure]],$W$23:$W$26,$X$23:$X$26,"",-1)</f>
        <v>0-6 Months</v>
      </c>
      <c r="V2354" s="1" t="str">
        <f>_xlfn.XLOOKUP(Tablo2[[#This Row],[CashbackAmount]],$W$31:$W$33,$X$31:$X$33,"",-1)</f>
        <v>Medium</v>
      </c>
    </row>
    <row r="2355" spans="1:22" x14ac:dyDescent="0.3">
      <c r="A2355" s="5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>
        <v>1</v>
      </c>
      <c r="R2355" s="1">
        <v>12</v>
      </c>
      <c r="S2355" s="1">
        <v>7</v>
      </c>
      <c r="T2355" s="6">
        <v>273.27999999999997</v>
      </c>
      <c r="U2355" s="6" t="str">
        <f>_xlfn.XLOOKUP(Tablo2[[#This Row],[Tenure]],$W$23:$W$26,$X$23:$X$26,"",-1)</f>
        <v>24+ Months</v>
      </c>
      <c r="V2355" s="1" t="str">
        <f>_xlfn.XLOOKUP(Tablo2[[#This Row],[CashbackAmount]],$W$31:$W$33,$X$31:$X$33,"",-1)</f>
        <v>High</v>
      </c>
    </row>
    <row r="2356" spans="1:22" x14ac:dyDescent="0.3">
      <c r="A2356" s="5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>
        <v>15</v>
      </c>
      <c r="Q2356" s="1">
        <v>1</v>
      </c>
      <c r="R2356" s="1">
        <v>1</v>
      </c>
      <c r="S2356" s="1">
        <v>5</v>
      </c>
      <c r="T2356" s="6">
        <v>297.01</v>
      </c>
      <c r="U2356" s="6" t="str">
        <f>_xlfn.XLOOKUP(Tablo2[[#This Row],[Tenure]],$W$23:$W$26,$X$23:$X$26,"",-1)</f>
        <v>24+ Months</v>
      </c>
      <c r="V2356" s="1" t="str">
        <f>_xlfn.XLOOKUP(Tablo2[[#This Row],[CashbackAmount]],$W$31:$W$33,$X$31:$X$33,"",-1)</f>
        <v>High</v>
      </c>
    </row>
    <row r="2357" spans="1:22" x14ac:dyDescent="0.3">
      <c r="A2357" s="5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>
        <v>2</v>
      </c>
      <c r="S2357" s="1">
        <v>0</v>
      </c>
      <c r="T2357" s="6">
        <v>247.32</v>
      </c>
      <c r="U2357" s="6" t="str">
        <f>_xlfn.XLOOKUP(Tablo2[[#This Row],[Tenure]],$W$23:$W$26,$X$23:$X$26,"",-1)</f>
        <v>24+ Months</v>
      </c>
      <c r="V2357" s="1" t="str">
        <f>_xlfn.XLOOKUP(Tablo2[[#This Row],[CashbackAmount]],$W$31:$W$33,$X$31:$X$33,"",-1)</f>
        <v>Medium</v>
      </c>
    </row>
    <row r="2358" spans="1:22" x14ac:dyDescent="0.3">
      <c r="A2358" s="5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6">
        <v>192.78</v>
      </c>
      <c r="U2358" s="6" t="str">
        <f>_xlfn.XLOOKUP(Tablo2[[#This Row],[Tenure]],$W$23:$W$26,$X$23:$X$26,"",-1)</f>
        <v>7-12 Months</v>
      </c>
      <c r="V2358" s="1" t="str">
        <f>_xlfn.XLOOKUP(Tablo2[[#This Row],[CashbackAmount]],$W$31:$W$33,$X$31:$X$33,"",-1)</f>
        <v>Medium</v>
      </c>
    </row>
    <row r="2359" spans="1:22" x14ac:dyDescent="0.3">
      <c r="A2359" s="5">
        <v>52358</v>
      </c>
      <c r="B2359" s="1">
        <v>1</v>
      </c>
      <c r="C2359" s="1">
        <v>9</v>
      </c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6">
        <v>113.59</v>
      </c>
      <c r="U2359" s="6" t="str">
        <f>_xlfn.XLOOKUP(Tablo2[[#This Row],[Tenure]],$W$23:$W$26,$X$23:$X$26,"",-1)</f>
        <v>7-12 Months</v>
      </c>
      <c r="V2359" s="1" t="str">
        <f>_xlfn.XLOOKUP(Tablo2[[#This Row],[CashbackAmount]],$W$31:$W$33,$X$31:$X$33,"",-1)</f>
        <v>Low</v>
      </c>
    </row>
    <row r="2360" spans="1:22" x14ac:dyDescent="0.3">
      <c r="A2360" s="5">
        <v>52359</v>
      </c>
      <c r="B2360" s="1">
        <v>0</v>
      </c>
      <c r="C2360" s="1">
        <v>3</v>
      </c>
      <c r="D2360" s="1" t="s">
        <v>62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6">
        <v>147.79</v>
      </c>
      <c r="U2360" s="6" t="str">
        <f>_xlfn.XLOOKUP(Tablo2[[#This Row],[Tenure]],$W$23:$W$26,$X$23:$X$26,"",-1)</f>
        <v>0-6 Months</v>
      </c>
      <c r="V2360" s="1" t="str">
        <f>_xlfn.XLOOKUP(Tablo2[[#This Row],[CashbackAmount]],$W$31:$W$33,$X$31:$X$33,"",-1)</f>
        <v>Low</v>
      </c>
    </row>
    <row r="2361" spans="1:22" x14ac:dyDescent="0.3">
      <c r="A2361" s="5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>
        <v>1</v>
      </c>
      <c r="R2361" s="1">
        <v>1</v>
      </c>
      <c r="S2361" s="1">
        <v>0</v>
      </c>
      <c r="T2361" s="6">
        <v>264.22000000000003</v>
      </c>
      <c r="U2361" s="6" t="str">
        <f>_xlfn.XLOOKUP(Tablo2[[#This Row],[Tenure]],$W$23:$W$26,$X$23:$X$26,"",-1)</f>
        <v>0-6 Months</v>
      </c>
      <c r="V2361" s="1" t="str">
        <f>_xlfn.XLOOKUP(Tablo2[[#This Row],[CashbackAmount]],$W$31:$W$33,$X$31:$X$33,"",-1)</f>
        <v>High</v>
      </c>
    </row>
    <row r="2362" spans="1:22" x14ac:dyDescent="0.3">
      <c r="A2362" s="5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>
        <v>3</v>
      </c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6">
        <v>129.96</v>
      </c>
      <c r="U2362" s="6" t="str">
        <f>_xlfn.XLOOKUP(Tablo2[[#This Row],[Tenure]],$W$23:$W$26,$X$23:$X$26,"",-1)</f>
        <v>7-12 Months</v>
      </c>
      <c r="V2362" s="1" t="str">
        <f>_xlfn.XLOOKUP(Tablo2[[#This Row],[CashbackAmount]],$W$31:$W$33,$X$31:$X$33,"",-1)</f>
        <v>Low</v>
      </c>
    </row>
    <row r="2363" spans="1:22" x14ac:dyDescent="0.3">
      <c r="A2363" s="5">
        <v>52362</v>
      </c>
      <c r="B2363" s="1">
        <v>1</v>
      </c>
      <c r="C2363" s="1">
        <v>9</v>
      </c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6">
        <v>112.61000000000001</v>
      </c>
      <c r="U2363" s="6" t="str">
        <f>_xlfn.XLOOKUP(Tablo2[[#This Row],[Tenure]],$W$23:$W$26,$X$23:$X$26,"",-1)</f>
        <v>7-12 Months</v>
      </c>
      <c r="V2363" s="1" t="str">
        <f>_xlfn.XLOOKUP(Tablo2[[#This Row],[CashbackAmount]],$W$31:$W$33,$X$31:$X$33,"",-1)</f>
        <v>Low</v>
      </c>
    </row>
    <row r="2364" spans="1:22" x14ac:dyDescent="0.3">
      <c r="A2364" s="5">
        <v>52363</v>
      </c>
      <c r="B2364" s="1">
        <v>0</v>
      </c>
      <c r="C2364" s="1">
        <v>9</v>
      </c>
      <c r="D2364" s="1" t="s">
        <v>62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6">
        <v>120.99000000000001</v>
      </c>
      <c r="U2364" s="6" t="str">
        <f>_xlfn.XLOOKUP(Tablo2[[#This Row],[Tenure]],$W$23:$W$26,$X$23:$X$26,"",-1)</f>
        <v>7-12 Months</v>
      </c>
      <c r="V2364" s="1" t="str">
        <f>_xlfn.XLOOKUP(Tablo2[[#This Row],[CashbackAmount]],$W$31:$W$33,$X$31:$X$33,"",-1)</f>
        <v>Low</v>
      </c>
    </row>
    <row r="2365" spans="1:22" x14ac:dyDescent="0.3">
      <c r="A2365" s="5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6">
        <v>158.1</v>
      </c>
      <c r="U2365" s="6" t="str">
        <f>_xlfn.XLOOKUP(Tablo2[[#This Row],[Tenure]],$W$23:$W$26,$X$23:$X$26,"",-1)</f>
        <v>7-12 Months</v>
      </c>
      <c r="V2365" s="1" t="str">
        <f>_xlfn.XLOOKUP(Tablo2[[#This Row],[CashbackAmount]],$W$31:$W$33,$X$31:$X$33,"",-1)</f>
        <v>Medium</v>
      </c>
    </row>
    <row r="2366" spans="1:22" x14ac:dyDescent="0.3">
      <c r="A2366" s="5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6">
        <v>156.47</v>
      </c>
      <c r="U2366" s="6" t="str">
        <f>_xlfn.XLOOKUP(Tablo2[[#This Row],[Tenure]],$W$23:$W$26,$X$23:$X$26,"",-1)</f>
        <v>7-12 Months</v>
      </c>
      <c r="V2366" s="1" t="str">
        <f>_xlfn.XLOOKUP(Tablo2[[#This Row],[CashbackAmount]],$W$31:$W$33,$X$31:$X$33,"",-1)</f>
        <v>Medium</v>
      </c>
    </row>
    <row r="2367" spans="1:22" x14ac:dyDescent="0.3">
      <c r="A2367" s="5">
        <v>52366</v>
      </c>
      <c r="B2367" s="1">
        <v>0</v>
      </c>
      <c r="C2367" s="1">
        <v>20</v>
      </c>
      <c r="D2367" s="1" t="s">
        <v>62</v>
      </c>
      <c r="E2367" s="1">
        <v>1</v>
      </c>
      <c r="F2367" s="1">
        <v>7</v>
      </c>
      <c r="G2367" s="1" t="s">
        <v>60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6">
        <v>134.19999999999999</v>
      </c>
      <c r="U2367" s="6" t="str">
        <f>_xlfn.XLOOKUP(Tablo2[[#This Row],[Tenure]],$W$23:$W$26,$X$23:$X$26,"",-1)</f>
        <v>13-24 Months</v>
      </c>
      <c r="V2367" s="1" t="str">
        <f>_xlfn.XLOOKUP(Tablo2[[#This Row],[CashbackAmount]],$W$31:$W$33,$X$31:$X$33,"",-1)</f>
        <v>Low</v>
      </c>
    </row>
    <row r="2368" spans="1:22" x14ac:dyDescent="0.3">
      <c r="A2368" s="5">
        <v>52367</v>
      </c>
      <c r="B2368" s="1">
        <v>1</v>
      </c>
      <c r="C2368" s="1">
        <v>0</v>
      </c>
      <c r="D2368" s="1" t="s">
        <v>62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6">
        <v>144</v>
      </c>
      <c r="U2368" s="6" t="str">
        <f>_xlfn.XLOOKUP(Tablo2[[#This Row],[Tenure]],$W$23:$W$26,$X$23:$X$26,"",-1)</f>
        <v>0-6 Months</v>
      </c>
      <c r="V2368" s="1" t="str">
        <f>_xlfn.XLOOKUP(Tablo2[[#This Row],[CashbackAmount]],$W$31:$W$33,$X$31:$X$33,"",-1)</f>
        <v>Low</v>
      </c>
    </row>
    <row r="2369" spans="1:22" x14ac:dyDescent="0.3">
      <c r="A2369" s="5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60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6">
        <v>135</v>
      </c>
      <c r="U2369" s="6" t="str">
        <f>_xlfn.XLOOKUP(Tablo2[[#This Row],[Tenure]],$W$23:$W$26,$X$23:$X$26,"",-1)</f>
        <v>7-12 Months</v>
      </c>
      <c r="V2369" s="1" t="str">
        <f>_xlfn.XLOOKUP(Tablo2[[#This Row],[CashbackAmount]],$W$31:$W$33,$X$31:$X$33,"",-1)</f>
        <v>Low</v>
      </c>
    </row>
    <row r="2370" spans="1:22" x14ac:dyDescent="0.3">
      <c r="A2370" s="5">
        <v>52369</v>
      </c>
      <c r="B2370" s="1">
        <v>0</v>
      </c>
      <c r="C2370" s="1">
        <v>9</v>
      </c>
      <c r="D2370" s="1" t="s">
        <v>62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6">
        <v>120.66</v>
      </c>
      <c r="U2370" s="6" t="str">
        <f>_xlfn.XLOOKUP(Tablo2[[#This Row],[Tenure]],$W$23:$W$26,$X$23:$X$26,"",-1)</f>
        <v>7-12 Months</v>
      </c>
      <c r="V2370" s="1" t="str">
        <f>_xlfn.XLOOKUP(Tablo2[[#This Row],[CashbackAmount]],$W$31:$W$33,$X$31:$X$33,"",-1)</f>
        <v>Low</v>
      </c>
    </row>
    <row r="2371" spans="1:22" x14ac:dyDescent="0.3">
      <c r="A2371" s="5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>
        <v>1</v>
      </c>
      <c r="R2371" s="1">
        <v>5</v>
      </c>
      <c r="S2371" s="1">
        <v>6</v>
      </c>
      <c r="T2371" s="6">
        <v>271.69</v>
      </c>
      <c r="U2371" s="6" t="str">
        <f>_xlfn.XLOOKUP(Tablo2[[#This Row],[Tenure]],$W$23:$W$26,$X$23:$X$26,"",-1)</f>
        <v>13-24 Months</v>
      </c>
      <c r="V2371" s="1" t="str">
        <f>_xlfn.XLOOKUP(Tablo2[[#This Row],[CashbackAmount]],$W$31:$W$33,$X$31:$X$33,"",-1)</f>
        <v>High</v>
      </c>
    </row>
    <row r="2372" spans="1:22" x14ac:dyDescent="0.3">
      <c r="A2372" s="5">
        <v>52371</v>
      </c>
      <c r="B2372" s="1">
        <v>0</v>
      </c>
      <c r="C2372" s="1">
        <v>0</v>
      </c>
      <c r="D2372" s="1" t="s">
        <v>62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6">
        <v>141.62</v>
      </c>
      <c r="U2372" s="6" t="str">
        <f>_xlfn.XLOOKUP(Tablo2[[#This Row],[Tenure]],$W$23:$W$26,$X$23:$X$26,"",-1)</f>
        <v>0-6 Months</v>
      </c>
      <c r="V2372" s="1" t="str">
        <f>_xlfn.XLOOKUP(Tablo2[[#This Row],[CashbackAmount]],$W$31:$W$33,$X$31:$X$33,"",-1)</f>
        <v>Low</v>
      </c>
    </row>
    <row r="2373" spans="1:22" x14ac:dyDescent="0.3">
      <c r="A2373" s="5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6">
        <v>192.04</v>
      </c>
      <c r="U2373" s="6" t="str">
        <f>_xlfn.XLOOKUP(Tablo2[[#This Row],[Tenure]],$W$23:$W$26,$X$23:$X$26,"",-1)</f>
        <v>0-6 Months</v>
      </c>
      <c r="V2373" s="1" t="str">
        <f>_xlfn.XLOOKUP(Tablo2[[#This Row],[CashbackAmount]],$W$31:$W$33,$X$31:$X$33,"",-1)</f>
        <v>Medium</v>
      </c>
    </row>
    <row r="2374" spans="1:22" x14ac:dyDescent="0.3">
      <c r="A2374" s="5">
        <v>52373</v>
      </c>
      <c r="B2374" s="1">
        <v>0</v>
      </c>
      <c r="C2374" s="1">
        <v>7</v>
      </c>
      <c r="D2374" s="1" t="s">
        <v>62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6">
        <v>132.94</v>
      </c>
      <c r="U2374" s="6" t="str">
        <f>_xlfn.XLOOKUP(Tablo2[[#This Row],[Tenure]],$W$23:$W$26,$X$23:$X$26,"",-1)</f>
        <v>7-12 Months</v>
      </c>
      <c r="V2374" s="1" t="str">
        <f>_xlfn.XLOOKUP(Tablo2[[#This Row],[CashbackAmount]],$W$31:$W$33,$X$31:$X$33,"",-1)</f>
        <v>Low</v>
      </c>
    </row>
    <row r="2375" spans="1:22" x14ac:dyDescent="0.3">
      <c r="A2375" s="5">
        <v>52374</v>
      </c>
      <c r="B2375" s="1">
        <v>0</v>
      </c>
      <c r="C2375" s="1">
        <v>9</v>
      </c>
      <c r="D2375" s="1" t="s">
        <v>62</v>
      </c>
      <c r="E2375" s="1">
        <v>1</v>
      </c>
      <c r="F2375" s="1">
        <v>11</v>
      </c>
      <c r="G2375" s="1" t="s">
        <v>61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6">
        <v>121.27000000000001</v>
      </c>
      <c r="U2375" s="6" t="str">
        <f>_xlfn.XLOOKUP(Tablo2[[#This Row],[Tenure]],$W$23:$W$26,$X$23:$X$26,"",-1)</f>
        <v>7-12 Months</v>
      </c>
      <c r="V2375" s="1" t="str">
        <f>_xlfn.XLOOKUP(Tablo2[[#This Row],[CashbackAmount]],$W$31:$W$33,$X$31:$X$33,"",-1)</f>
        <v>Low</v>
      </c>
    </row>
    <row r="2376" spans="1:22" x14ac:dyDescent="0.3">
      <c r="A2376" s="5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6">
        <v>139.75</v>
      </c>
      <c r="U2376" s="6" t="str">
        <f>_xlfn.XLOOKUP(Tablo2[[#This Row],[Tenure]],$W$23:$W$26,$X$23:$X$26,"",-1)</f>
        <v>13-24 Months</v>
      </c>
      <c r="V2376" s="1" t="str">
        <f>_xlfn.XLOOKUP(Tablo2[[#This Row],[CashbackAmount]],$W$31:$W$33,$X$31:$X$33,"",-1)</f>
        <v>Low</v>
      </c>
    </row>
    <row r="2377" spans="1:22" x14ac:dyDescent="0.3">
      <c r="A2377" s="5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6">
        <v>207.93</v>
      </c>
      <c r="U2377" s="6" t="str">
        <f>_xlfn.XLOOKUP(Tablo2[[#This Row],[Tenure]],$W$23:$W$26,$X$23:$X$26,"",-1)</f>
        <v>0-6 Months</v>
      </c>
      <c r="V2377" s="1" t="str">
        <f>_xlfn.XLOOKUP(Tablo2[[#This Row],[CashbackAmount]],$W$31:$W$33,$X$31:$X$33,"",-1)</f>
        <v>Medium</v>
      </c>
    </row>
    <row r="2378" spans="1:22" x14ac:dyDescent="0.3">
      <c r="A2378" s="5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6">
        <v>200.96</v>
      </c>
      <c r="U2378" s="6" t="str">
        <f>_xlfn.XLOOKUP(Tablo2[[#This Row],[Tenure]],$W$23:$W$26,$X$23:$X$26,"",-1)</f>
        <v>7-12 Months</v>
      </c>
      <c r="V2378" s="1" t="str">
        <f>_xlfn.XLOOKUP(Tablo2[[#This Row],[CashbackAmount]],$W$31:$W$33,$X$31:$X$33,"",-1)</f>
        <v>Medium</v>
      </c>
    </row>
    <row r="2379" spans="1:22" x14ac:dyDescent="0.3">
      <c r="A2379" s="5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6">
        <v>136.46</v>
      </c>
      <c r="U2379" s="6" t="str">
        <f>_xlfn.XLOOKUP(Tablo2[[#This Row],[Tenure]],$W$23:$W$26,$X$23:$X$26,"",-1)</f>
        <v>0-6 Months</v>
      </c>
      <c r="V2379" s="1" t="str">
        <f>_xlfn.XLOOKUP(Tablo2[[#This Row],[CashbackAmount]],$W$31:$W$33,$X$31:$X$33,"",-1)</f>
        <v>Low</v>
      </c>
    </row>
    <row r="2380" spans="1:22" x14ac:dyDescent="0.3">
      <c r="A2380" s="5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6">
        <v>174.46</v>
      </c>
      <c r="U2380" s="6" t="str">
        <f>_xlfn.XLOOKUP(Tablo2[[#This Row],[Tenure]],$W$23:$W$26,$X$23:$X$26,"",-1)</f>
        <v>0-6 Months</v>
      </c>
      <c r="V2380" s="1" t="str">
        <f>_xlfn.XLOOKUP(Tablo2[[#This Row],[CashbackAmount]],$W$31:$W$33,$X$31:$X$33,"",-1)</f>
        <v>Medium</v>
      </c>
    </row>
    <row r="2381" spans="1:22" x14ac:dyDescent="0.3">
      <c r="A2381" s="5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6">
        <v>208.51</v>
      </c>
      <c r="U2381" s="6" t="str">
        <f>_xlfn.XLOOKUP(Tablo2[[#This Row],[Tenure]],$W$23:$W$26,$X$23:$X$26,"",-1)</f>
        <v>13-24 Months</v>
      </c>
      <c r="V2381" s="1" t="str">
        <f>_xlfn.XLOOKUP(Tablo2[[#This Row],[CashbackAmount]],$W$31:$W$33,$X$31:$X$33,"",-1)</f>
        <v>Medium</v>
      </c>
    </row>
    <row r="2382" spans="1:22" x14ac:dyDescent="0.3">
      <c r="A2382" s="5">
        <v>52381</v>
      </c>
      <c r="B2382" s="1">
        <v>0</v>
      </c>
      <c r="C2382" s="1">
        <v>9</v>
      </c>
      <c r="D2382" s="1" t="s">
        <v>62</v>
      </c>
      <c r="E2382" s="1">
        <v>2</v>
      </c>
      <c r="F2382" s="1">
        <v>14</v>
      </c>
      <c r="G2382" s="1" t="s">
        <v>61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6">
        <v>121.09</v>
      </c>
      <c r="U2382" s="6" t="str">
        <f>_xlfn.XLOOKUP(Tablo2[[#This Row],[Tenure]],$W$23:$W$26,$X$23:$X$26,"",-1)</f>
        <v>7-12 Months</v>
      </c>
      <c r="V2382" s="1" t="str">
        <f>_xlfn.XLOOKUP(Tablo2[[#This Row],[CashbackAmount]],$W$31:$W$33,$X$31:$X$33,"",-1)</f>
        <v>Low</v>
      </c>
    </row>
    <row r="2383" spans="1:22" x14ac:dyDescent="0.3">
      <c r="A2383" s="5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6">
        <v>137.22</v>
      </c>
      <c r="U2383" s="6" t="str">
        <f>_xlfn.XLOOKUP(Tablo2[[#This Row],[Tenure]],$W$23:$W$26,$X$23:$X$26,"",-1)</f>
        <v>0-6 Months</v>
      </c>
      <c r="V2383" s="1" t="str">
        <f>_xlfn.XLOOKUP(Tablo2[[#This Row],[CashbackAmount]],$W$31:$W$33,$X$31:$X$33,"",-1)</f>
        <v>Low</v>
      </c>
    </row>
    <row r="2384" spans="1:22" x14ac:dyDescent="0.3">
      <c r="A2384" s="5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6">
        <v>193.8</v>
      </c>
      <c r="U2384" s="6" t="str">
        <f>_xlfn.XLOOKUP(Tablo2[[#This Row],[Tenure]],$W$23:$W$26,$X$23:$X$26,"",-1)</f>
        <v>13-24 Months</v>
      </c>
      <c r="V2384" s="1" t="str">
        <f>_xlfn.XLOOKUP(Tablo2[[#This Row],[CashbackAmount]],$W$31:$W$33,$X$31:$X$33,"",-1)</f>
        <v>Medium</v>
      </c>
    </row>
    <row r="2385" spans="1:22" x14ac:dyDescent="0.3">
      <c r="A2385" s="5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6">
        <v>154.86000000000001</v>
      </c>
      <c r="U2385" s="6" t="str">
        <f>_xlfn.XLOOKUP(Tablo2[[#This Row],[Tenure]],$W$23:$W$26,$X$23:$X$26,"",-1)</f>
        <v>13-24 Months</v>
      </c>
      <c r="V2385" s="1" t="str">
        <f>_xlfn.XLOOKUP(Tablo2[[#This Row],[CashbackAmount]],$W$31:$W$33,$X$31:$X$33,"",-1)</f>
        <v>Medium</v>
      </c>
    </row>
    <row r="2386" spans="1:22" x14ac:dyDescent="0.3">
      <c r="A2386" s="5">
        <v>52385</v>
      </c>
      <c r="B2386" s="1">
        <v>1</v>
      </c>
      <c r="C2386" s="1">
        <v>0</v>
      </c>
      <c r="D2386" s="1" t="s">
        <v>62</v>
      </c>
      <c r="E2386" s="1">
        <v>2</v>
      </c>
      <c r="F2386" s="1">
        <v>15</v>
      </c>
      <c r="G2386" s="1" t="s">
        <v>60</v>
      </c>
      <c r="H2386" s="1" t="s">
        <v>2</v>
      </c>
      <c r="I2386" s="1">
        <v>3</v>
      </c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6">
        <v>127.41999999999999</v>
      </c>
      <c r="U2386" s="6" t="str">
        <f>_xlfn.XLOOKUP(Tablo2[[#This Row],[Tenure]],$W$23:$W$26,$X$23:$X$26,"",-1)</f>
        <v>0-6 Months</v>
      </c>
      <c r="V2386" s="1" t="str">
        <f>_xlfn.XLOOKUP(Tablo2[[#This Row],[CashbackAmount]],$W$31:$W$33,$X$31:$X$33,"",-1)</f>
        <v>Low</v>
      </c>
    </row>
    <row r="2387" spans="1:22" x14ac:dyDescent="0.3">
      <c r="A2387" s="5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>
        <v>2</v>
      </c>
      <c r="S2387" s="1">
        <v>8</v>
      </c>
      <c r="T2387" s="6">
        <v>237.57</v>
      </c>
      <c r="U2387" s="6" t="str">
        <f>_xlfn.XLOOKUP(Tablo2[[#This Row],[Tenure]],$W$23:$W$26,$X$23:$X$26,"",-1)</f>
        <v>13-24 Months</v>
      </c>
      <c r="V2387" s="1" t="str">
        <f>_xlfn.XLOOKUP(Tablo2[[#This Row],[CashbackAmount]],$W$31:$W$33,$X$31:$X$33,"",-1)</f>
        <v>Medium</v>
      </c>
    </row>
    <row r="2388" spans="1:22" x14ac:dyDescent="0.3">
      <c r="A2388" s="5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6">
        <v>184.63</v>
      </c>
      <c r="U2388" s="6" t="str">
        <f>_xlfn.XLOOKUP(Tablo2[[#This Row],[Tenure]],$W$23:$W$26,$X$23:$X$26,"",-1)</f>
        <v>0-6 Months</v>
      </c>
      <c r="V2388" s="1" t="str">
        <f>_xlfn.XLOOKUP(Tablo2[[#This Row],[CashbackAmount]],$W$31:$W$33,$X$31:$X$33,"",-1)</f>
        <v>Medium</v>
      </c>
    </row>
    <row r="2389" spans="1:22" x14ac:dyDescent="0.3">
      <c r="A2389" s="5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6">
        <v>131.62</v>
      </c>
      <c r="U2389" s="6" t="str">
        <f>_xlfn.XLOOKUP(Tablo2[[#This Row],[Tenure]],$W$23:$W$26,$X$23:$X$26,"",-1)</f>
        <v>13-24 Months</v>
      </c>
      <c r="V2389" s="1" t="str">
        <f>_xlfn.XLOOKUP(Tablo2[[#This Row],[CashbackAmount]],$W$31:$W$33,$X$31:$X$33,"",-1)</f>
        <v>Low</v>
      </c>
    </row>
    <row r="2390" spans="1:22" x14ac:dyDescent="0.3">
      <c r="A2390" s="5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>
        <v>1</v>
      </c>
      <c r="R2390" s="1">
        <v>8</v>
      </c>
      <c r="S2390" s="1">
        <v>8</v>
      </c>
      <c r="T2390" s="6">
        <v>265.98</v>
      </c>
      <c r="U2390" s="6" t="str">
        <f>_xlfn.XLOOKUP(Tablo2[[#This Row],[Tenure]],$W$23:$W$26,$X$23:$X$26,"",-1)</f>
        <v>24+ Months</v>
      </c>
      <c r="V2390" s="1" t="str">
        <f>_xlfn.XLOOKUP(Tablo2[[#This Row],[CashbackAmount]],$W$31:$W$33,$X$31:$X$33,"",-1)</f>
        <v>High</v>
      </c>
    </row>
    <row r="2391" spans="1:22" x14ac:dyDescent="0.3">
      <c r="A2391" s="5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60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6">
        <v>166.51</v>
      </c>
      <c r="U2391" s="6" t="str">
        <f>_xlfn.XLOOKUP(Tablo2[[#This Row],[Tenure]],$W$23:$W$26,$X$23:$X$26,"",-1)</f>
        <v>13-24 Months</v>
      </c>
      <c r="V2391" s="1" t="str">
        <f>_xlfn.XLOOKUP(Tablo2[[#This Row],[CashbackAmount]],$W$31:$W$33,$X$31:$X$33,"",-1)</f>
        <v>Medium</v>
      </c>
    </row>
    <row r="2392" spans="1:22" x14ac:dyDescent="0.3">
      <c r="A2392" s="5">
        <v>52391</v>
      </c>
      <c r="B2392" s="1">
        <v>0</v>
      </c>
      <c r="C2392" s="1">
        <v>13</v>
      </c>
      <c r="D2392" s="1" t="s">
        <v>62</v>
      </c>
      <c r="E2392" s="1">
        <v>1</v>
      </c>
      <c r="F2392" s="1">
        <v>14</v>
      </c>
      <c r="G2392" s="1" t="s">
        <v>61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6">
        <v>123.44999999999999</v>
      </c>
      <c r="U2392" s="6" t="str">
        <f>_xlfn.XLOOKUP(Tablo2[[#This Row],[Tenure]],$W$23:$W$26,$X$23:$X$26,"",-1)</f>
        <v>13-24 Months</v>
      </c>
      <c r="V2392" s="1" t="str">
        <f>_xlfn.XLOOKUP(Tablo2[[#This Row],[CashbackAmount]],$W$31:$W$33,$X$31:$X$33,"",-1)</f>
        <v>Low</v>
      </c>
    </row>
    <row r="2393" spans="1:22" x14ac:dyDescent="0.3">
      <c r="A2393" s="5">
        <v>52392</v>
      </c>
      <c r="B2393" s="1">
        <v>0</v>
      </c>
      <c r="C2393" s="1">
        <v>17</v>
      </c>
      <c r="D2393" s="1" t="s">
        <v>62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6">
        <v>134.19999999999999</v>
      </c>
      <c r="U2393" s="6" t="str">
        <f>_xlfn.XLOOKUP(Tablo2[[#This Row],[Tenure]],$W$23:$W$26,$X$23:$X$26,"",-1)</f>
        <v>13-24 Months</v>
      </c>
      <c r="V2393" s="1" t="str">
        <f>_xlfn.XLOOKUP(Tablo2[[#This Row],[CashbackAmount]],$W$31:$W$33,$X$31:$X$33,"",-1)</f>
        <v>Low</v>
      </c>
    </row>
    <row r="2394" spans="1:22" x14ac:dyDescent="0.3">
      <c r="A2394" s="5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6">
        <v>143.72999999999999</v>
      </c>
      <c r="U2394" s="6" t="str">
        <f>_xlfn.XLOOKUP(Tablo2[[#This Row],[Tenure]],$W$23:$W$26,$X$23:$X$26,"",-1)</f>
        <v>0-6 Months</v>
      </c>
      <c r="V2394" s="1" t="str">
        <f>_xlfn.XLOOKUP(Tablo2[[#This Row],[CashbackAmount]],$W$31:$W$33,$X$31:$X$33,"",-1)</f>
        <v>Low</v>
      </c>
    </row>
    <row r="2395" spans="1:22" x14ac:dyDescent="0.3">
      <c r="A2395" s="5">
        <v>52394</v>
      </c>
      <c r="B2395" s="1">
        <v>0</v>
      </c>
      <c r="C2395" s="1">
        <v>7</v>
      </c>
      <c r="D2395" s="1" t="s">
        <v>62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6">
        <v>147.59</v>
      </c>
      <c r="U2395" s="6" t="str">
        <f>_xlfn.XLOOKUP(Tablo2[[#This Row],[Tenure]],$W$23:$W$26,$X$23:$X$26,"",-1)</f>
        <v>7-12 Months</v>
      </c>
      <c r="V2395" s="1" t="str">
        <f>_xlfn.XLOOKUP(Tablo2[[#This Row],[CashbackAmount]],$W$31:$W$33,$X$31:$X$33,"",-1)</f>
        <v>Low</v>
      </c>
    </row>
    <row r="2396" spans="1:22" x14ac:dyDescent="0.3">
      <c r="A2396" s="5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6">
        <v>153.01</v>
      </c>
      <c r="U2396" s="6" t="str">
        <f>_xlfn.XLOOKUP(Tablo2[[#This Row],[Tenure]],$W$23:$W$26,$X$23:$X$26,"",-1)</f>
        <v>0-6 Months</v>
      </c>
      <c r="V2396" s="1" t="str">
        <f>_xlfn.XLOOKUP(Tablo2[[#This Row],[CashbackAmount]],$W$31:$W$33,$X$31:$X$33,"",-1)</f>
        <v>Medium</v>
      </c>
    </row>
    <row r="2397" spans="1:22" x14ac:dyDescent="0.3">
      <c r="A2397" s="5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6">
        <v>136.72999999999999</v>
      </c>
      <c r="U2397" s="6" t="str">
        <f>_xlfn.XLOOKUP(Tablo2[[#This Row],[Tenure]],$W$23:$W$26,$X$23:$X$26,"",-1)</f>
        <v>13-24 Months</v>
      </c>
      <c r="V2397" s="1" t="str">
        <f>_xlfn.XLOOKUP(Tablo2[[#This Row],[CashbackAmount]],$W$31:$W$33,$X$31:$X$33,"",-1)</f>
        <v>Low</v>
      </c>
    </row>
    <row r="2398" spans="1:22" x14ac:dyDescent="0.3">
      <c r="A2398" s="5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6">
        <v>147.68</v>
      </c>
      <c r="U2398" s="6" t="str">
        <f>_xlfn.XLOOKUP(Tablo2[[#This Row],[Tenure]],$W$23:$W$26,$X$23:$X$26,"",-1)</f>
        <v>13-24 Months</v>
      </c>
      <c r="V2398" s="1" t="str">
        <f>_xlfn.XLOOKUP(Tablo2[[#This Row],[CashbackAmount]],$W$31:$W$33,$X$31:$X$33,"",-1)</f>
        <v>Low</v>
      </c>
    </row>
    <row r="2399" spans="1:22" x14ac:dyDescent="0.3">
      <c r="A2399" s="5">
        <v>52398</v>
      </c>
      <c r="B2399" s="1">
        <v>0</v>
      </c>
      <c r="C2399" s="1">
        <v>9</v>
      </c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6">
        <v>112.74000000000001</v>
      </c>
      <c r="U2399" s="6" t="str">
        <f>_xlfn.XLOOKUP(Tablo2[[#This Row],[Tenure]],$W$23:$W$26,$X$23:$X$26,"",-1)</f>
        <v>7-12 Months</v>
      </c>
      <c r="V2399" s="1" t="str">
        <f>_xlfn.XLOOKUP(Tablo2[[#This Row],[CashbackAmount]],$W$31:$W$33,$X$31:$X$33,"",-1)</f>
        <v>Low</v>
      </c>
    </row>
    <row r="2400" spans="1:22" x14ac:dyDescent="0.3">
      <c r="A2400" s="5">
        <v>52399</v>
      </c>
      <c r="B2400" s="1">
        <v>0</v>
      </c>
      <c r="C2400" s="1">
        <v>30</v>
      </c>
      <c r="D2400" s="1" t="s">
        <v>62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6">
        <v>149</v>
      </c>
      <c r="U2400" s="6" t="str">
        <f>_xlfn.XLOOKUP(Tablo2[[#This Row],[Tenure]],$W$23:$W$26,$X$23:$X$26,"",-1)</f>
        <v>24+ Months</v>
      </c>
      <c r="V2400" s="1" t="str">
        <f>_xlfn.XLOOKUP(Tablo2[[#This Row],[CashbackAmount]],$W$31:$W$33,$X$31:$X$33,"",-1)</f>
        <v>Low</v>
      </c>
    </row>
    <row r="2401" spans="1:22" x14ac:dyDescent="0.3">
      <c r="A2401" s="5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6">
        <v>204.66</v>
      </c>
      <c r="U2401" s="6" t="str">
        <f>_xlfn.XLOOKUP(Tablo2[[#This Row],[Tenure]],$W$23:$W$26,$X$23:$X$26,"",-1)</f>
        <v>13-24 Months</v>
      </c>
      <c r="V2401" s="1" t="str">
        <f>_xlfn.XLOOKUP(Tablo2[[#This Row],[CashbackAmount]],$W$31:$W$33,$X$31:$X$33,"",-1)</f>
        <v>Medium</v>
      </c>
    </row>
    <row r="2402" spans="1:22" x14ac:dyDescent="0.3">
      <c r="A2402" s="5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>
        <v>1</v>
      </c>
      <c r="R2402" s="1">
        <v>6</v>
      </c>
      <c r="S2402" s="1">
        <v>9</v>
      </c>
      <c r="T2402" s="6">
        <v>270.07</v>
      </c>
      <c r="U2402" s="6" t="str">
        <f>_xlfn.XLOOKUP(Tablo2[[#This Row],[Tenure]],$W$23:$W$26,$X$23:$X$26,"",-1)</f>
        <v>7-12 Months</v>
      </c>
      <c r="V2402" s="1" t="str">
        <f>_xlfn.XLOOKUP(Tablo2[[#This Row],[CashbackAmount]],$W$31:$W$33,$X$31:$X$33,"",-1)</f>
        <v>High</v>
      </c>
    </row>
    <row r="2403" spans="1:22" x14ac:dyDescent="0.3">
      <c r="A2403" s="5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60</v>
      </c>
      <c r="H2403" s="1" t="s">
        <v>4</v>
      </c>
      <c r="I2403" s="1">
        <v>3</v>
      </c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6">
        <v>129.09</v>
      </c>
      <c r="U2403" s="6" t="str">
        <f>_xlfn.XLOOKUP(Tablo2[[#This Row],[Tenure]],$W$23:$W$26,$X$23:$X$26,"",-1)</f>
        <v>0-6 Months</v>
      </c>
      <c r="V2403" s="1" t="str">
        <f>_xlfn.XLOOKUP(Tablo2[[#This Row],[CashbackAmount]],$W$31:$W$33,$X$31:$X$33,"",-1)</f>
        <v>Low</v>
      </c>
    </row>
    <row r="2404" spans="1:22" x14ac:dyDescent="0.3">
      <c r="A2404" s="5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60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6">
        <v>157.65</v>
      </c>
      <c r="U2404" s="6" t="str">
        <f>_xlfn.XLOOKUP(Tablo2[[#This Row],[Tenure]],$W$23:$W$26,$X$23:$X$26,"",-1)</f>
        <v>0-6 Months</v>
      </c>
      <c r="V2404" s="1" t="str">
        <f>_xlfn.XLOOKUP(Tablo2[[#This Row],[CashbackAmount]],$W$31:$W$33,$X$31:$X$33,"",-1)</f>
        <v>Medium</v>
      </c>
    </row>
    <row r="2405" spans="1:22" x14ac:dyDescent="0.3">
      <c r="A2405" s="5">
        <v>52404</v>
      </c>
      <c r="B2405" s="1">
        <v>1</v>
      </c>
      <c r="C2405" s="1">
        <v>0</v>
      </c>
      <c r="D2405" s="1" t="s">
        <v>62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6">
        <v>145.99</v>
      </c>
      <c r="U2405" s="6" t="str">
        <f>_xlfn.XLOOKUP(Tablo2[[#This Row],[Tenure]],$W$23:$W$26,$X$23:$X$26,"",-1)</f>
        <v>0-6 Months</v>
      </c>
      <c r="V2405" s="1" t="str">
        <f>_xlfn.XLOOKUP(Tablo2[[#This Row],[CashbackAmount]],$W$31:$W$33,$X$31:$X$33,"",-1)</f>
        <v>Low</v>
      </c>
    </row>
    <row r="2406" spans="1:22" x14ac:dyDescent="0.3">
      <c r="A2406" s="5">
        <v>52405</v>
      </c>
      <c r="B2406" s="1">
        <v>0</v>
      </c>
      <c r="C2406" s="1">
        <v>8</v>
      </c>
      <c r="D2406" s="1" t="s">
        <v>62</v>
      </c>
      <c r="E2406" s="1">
        <v>3</v>
      </c>
      <c r="F2406" s="1">
        <v>14</v>
      </c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6">
        <v>124.03999999999999</v>
      </c>
      <c r="U2406" s="6" t="str">
        <f>_xlfn.XLOOKUP(Tablo2[[#This Row],[Tenure]],$W$23:$W$26,$X$23:$X$26,"",-1)</f>
        <v>7-12 Months</v>
      </c>
      <c r="V2406" s="1" t="str">
        <f>_xlfn.XLOOKUP(Tablo2[[#This Row],[CashbackAmount]],$W$31:$W$33,$X$31:$X$33,"",-1)</f>
        <v>Low</v>
      </c>
    </row>
    <row r="2407" spans="1:22" x14ac:dyDescent="0.3">
      <c r="A2407" s="5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61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6">
        <v>131.72</v>
      </c>
      <c r="U2407" s="6" t="str">
        <f>_xlfn.XLOOKUP(Tablo2[[#This Row],[Tenure]],$W$23:$W$26,$X$23:$X$26,"",-1)</f>
        <v>0-6 Months</v>
      </c>
      <c r="V2407" s="1" t="str">
        <f>_xlfn.XLOOKUP(Tablo2[[#This Row],[CashbackAmount]],$W$31:$W$33,$X$31:$X$33,"",-1)</f>
        <v>Low</v>
      </c>
    </row>
    <row r="2408" spans="1:22" x14ac:dyDescent="0.3">
      <c r="A2408" s="5">
        <v>52407</v>
      </c>
      <c r="B2408" s="1">
        <v>0</v>
      </c>
      <c r="C2408" s="1">
        <v>9</v>
      </c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6">
        <v>120.33000000000001</v>
      </c>
      <c r="U2408" s="6" t="str">
        <f>_xlfn.XLOOKUP(Tablo2[[#This Row],[Tenure]],$W$23:$W$26,$X$23:$X$26,"",-1)</f>
        <v>7-12 Months</v>
      </c>
      <c r="V2408" s="1" t="str">
        <f>_xlfn.XLOOKUP(Tablo2[[#This Row],[CashbackAmount]],$W$31:$W$33,$X$31:$X$33,"",-1)</f>
        <v>Low</v>
      </c>
    </row>
    <row r="2409" spans="1:22" x14ac:dyDescent="0.3">
      <c r="A2409" s="5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6">
        <v>202.09</v>
      </c>
      <c r="U2409" s="6" t="str">
        <f>_xlfn.XLOOKUP(Tablo2[[#This Row],[Tenure]],$W$23:$W$26,$X$23:$X$26,"",-1)</f>
        <v>13-24 Months</v>
      </c>
      <c r="V2409" s="1" t="str">
        <f>_xlfn.XLOOKUP(Tablo2[[#This Row],[CashbackAmount]],$W$31:$W$33,$X$31:$X$33,"",-1)</f>
        <v>Medium</v>
      </c>
    </row>
    <row r="2410" spans="1:22" x14ac:dyDescent="0.3">
      <c r="A2410" s="5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6">
        <v>186.2</v>
      </c>
      <c r="U2410" s="6" t="str">
        <f>_xlfn.XLOOKUP(Tablo2[[#This Row],[Tenure]],$W$23:$W$26,$X$23:$X$26,"",-1)</f>
        <v>0-6 Months</v>
      </c>
      <c r="V2410" s="1" t="str">
        <f>_xlfn.XLOOKUP(Tablo2[[#This Row],[CashbackAmount]],$W$31:$W$33,$X$31:$X$33,"",-1)</f>
        <v>Medium</v>
      </c>
    </row>
    <row r="2411" spans="1:22" x14ac:dyDescent="0.3">
      <c r="A2411" s="5">
        <v>52410</v>
      </c>
      <c r="B2411" s="1">
        <v>0</v>
      </c>
      <c r="C2411" s="1">
        <v>9</v>
      </c>
      <c r="D2411" s="1" t="s">
        <v>62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6">
        <v>120.63999999999999</v>
      </c>
      <c r="U2411" s="6" t="str">
        <f>_xlfn.XLOOKUP(Tablo2[[#This Row],[Tenure]],$W$23:$W$26,$X$23:$X$26,"",-1)</f>
        <v>7-12 Months</v>
      </c>
      <c r="V2411" s="1" t="str">
        <f>_xlfn.XLOOKUP(Tablo2[[#This Row],[CashbackAmount]],$W$31:$W$33,$X$31:$X$33,"",-1)</f>
        <v>Low</v>
      </c>
    </row>
    <row r="2412" spans="1:22" x14ac:dyDescent="0.3">
      <c r="A2412" s="5">
        <v>52411</v>
      </c>
      <c r="B2412" s="1">
        <v>0</v>
      </c>
      <c r="C2412" s="1">
        <v>28</v>
      </c>
      <c r="D2412" s="1" t="s">
        <v>62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6">
        <v>140.35</v>
      </c>
      <c r="U2412" s="6" t="str">
        <f>_xlfn.XLOOKUP(Tablo2[[#This Row],[Tenure]],$W$23:$W$26,$X$23:$X$26,"",-1)</f>
        <v>24+ Months</v>
      </c>
      <c r="V2412" s="1" t="str">
        <f>_xlfn.XLOOKUP(Tablo2[[#This Row],[CashbackAmount]],$W$31:$W$33,$X$31:$X$33,"",-1)</f>
        <v>Low</v>
      </c>
    </row>
    <row r="2413" spans="1:22" x14ac:dyDescent="0.3">
      <c r="A2413" s="5">
        <v>52412</v>
      </c>
      <c r="B2413" s="1">
        <v>0</v>
      </c>
      <c r="C2413" s="1">
        <v>6</v>
      </c>
      <c r="D2413" s="1" t="s">
        <v>62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6">
        <v>138.38</v>
      </c>
      <c r="U2413" s="6" t="str">
        <f>_xlfn.XLOOKUP(Tablo2[[#This Row],[Tenure]],$W$23:$W$26,$X$23:$X$26,"",-1)</f>
        <v>0-6 Months</v>
      </c>
      <c r="V2413" s="1" t="str">
        <f>_xlfn.XLOOKUP(Tablo2[[#This Row],[CashbackAmount]],$W$31:$W$33,$X$31:$X$33,"",-1)</f>
        <v>Low</v>
      </c>
    </row>
    <row r="2414" spans="1:22" x14ac:dyDescent="0.3">
      <c r="A2414" s="5">
        <v>52413</v>
      </c>
      <c r="B2414" s="1">
        <v>0</v>
      </c>
      <c r="C2414" s="1">
        <v>20</v>
      </c>
      <c r="D2414" s="1" t="s">
        <v>62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6">
        <v>145.91</v>
      </c>
      <c r="U2414" s="6" t="str">
        <f>_xlfn.XLOOKUP(Tablo2[[#This Row],[Tenure]],$W$23:$W$26,$X$23:$X$26,"",-1)</f>
        <v>13-24 Months</v>
      </c>
      <c r="V2414" s="1" t="str">
        <f>_xlfn.XLOOKUP(Tablo2[[#This Row],[CashbackAmount]],$W$31:$W$33,$X$31:$X$33,"",-1)</f>
        <v>Low</v>
      </c>
    </row>
    <row r="2415" spans="1:22" x14ac:dyDescent="0.3">
      <c r="A2415" s="5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>
        <v>14</v>
      </c>
      <c r="G2415" s="1" t="s">
        <v>61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6">
        <v>125.61000000000001</v>
      </c>
      <c r="U2415" s="6" t="str">
        <f>_xlfn.XLOOKUP(Tablo2[[#This Row],[Tenure]],$W$23:$W$26,$X$23:$X$26,"",-1)</f>
        <v>0-6 Months</v>
      </c>
      <c r="V2415" s="1" t="str">
        <f>_xlfn.XLOOKUP(Tablo2[[#This Row],[CashbackAmount]],$W$31:$W$33,$X$31:$X$33,"",-1)</f>
        <v>Low</v>
      </c>
    </row>
    <row r="2416" spans="1:22" x14ac:dyDescent="0.3">
      <c r="A2416" s="5">
        <v>52415</v>
      </c>
      <c r="B2416" s="1">
        <v>0</v>
      </c>
      <c r="C2416" s="1">
        <v>9</v>
      </c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6">
        <v>115.63</v>
      </c>
      <c r="U2416" s="6" t="str">
        <f>_xlfn.XLOOKUP(Tablo2[[#This Row],[Tenure]],$W$23:$W$26,$X$23:$X$26,"",-1)</f>
        <v>7-12 Months</v>
      </c>
      <c r="V2416" s="1" t="str">
        <f>_xlfn.XLOOKUP(Tablo2[[#This Row],[CashbackAmount]],$W$31:$W$33,$X$31:$X$33,"",-1)</f>
        <v>Low</v>
      </c>
    </row>
    <row r="2417" spans="1:22" x14ac:dyDescent="0.3">
      <c r="A2417" s="5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6">
        <v>148.97999999999999</v>
      </c>
      <c r="U2417" s="6" t="str">
        <f>_xlfn.XLOOKUP(Tablo2[[#This Row],[Tenure]],$W$23:$W$26,$X$23:$X$26,"",-1)</f>
        <v>0-6 Months</v>
      </c>
      <c r="V2417" s="1" t="str">
        <f>_xlfn.XLOOKUP(Tablo2[[#This Row],[CashbackAmount]],$W$31:$W$33,$X$31:$X$33,"",-1)</f>
        <v>Low</v>
      </c>
    </row>
    <row r="2418" spans="1:22" x14ac:dyDescent="0.3">
      <c r="A2418" s="5">
        <v>52417</v>
      </c>
      <c r="B2418" s="1">
        <v>0</v>
      </c>
      <c r="C2418" s="1">
        <v>22</v>
      </c>
      <c r="D2418" s="1" t="s">
        <v>62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6">
        <v>147.88999999999999</v>
      </c>
      <c r="U2418" s="6" t="str">
        <f>_xlfn.XLOOKUP(Tablo2[[#This Row],[Tenure]],$W$23:$W$26,$X$23:$X$26,"",-1)</f>
        <v>13-24 Months</v>
      </c>
      <c r="V2418" s="1" t="str">
        <f>_xlfn.XLOOKUP(Tablo2[[#This Row],[CashbackAmount]],$W$31:$W$33,$X$31:$X$33,"",-1)</f>
        <v>Low</v>
      </c>
    </row>
    <row r="2419" spans="1:22" x14ac:dyDescent="0.3">
      <c r="A2419" s="5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6">
        <v>131.80000000000001</v>
      </c>
      <c r="U2419" s="6" t="str">
        <f>_xlfn.XLOOKUP(Tablo2[[#This Row],[Tenure]],$W$23:$W$26,$X$23:$X$26,"",-1)</f>
        <v>0-6 Months</v>
      </c>
      <c r="V2419" s="1" t="str">
        <f>_xlfn.XLOOKUP(Tablo2[[#This Row],[CashbackAmount]],$W$31:$W$33,$X$31:$X$33,"",-1)</f>
        <v>Low</v>
      </c>
    </row>
    <row r="2420" spans="1:22" x14ac:dyDescent="0.3">
      <c r="A2420" s="5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6">
        <v>165.49</v>
      </c>
      <c r="U2420" s="6" t="str">
        <f>_xlfn.XLOOKUP(Tablo2[[#This Row],[Tenure]],$W$23:$W$26,$X$23:$X$26,"",-1)</f>
        <v>0-6 Months</v>
      </c>
      <c r="V2420" s="1" t="str">
        <f>_xlfn.XLOOKUP(Tablo2[[#This Row],[CashbackAmount]],$W$31:$W$33,$X$31:$X$33,"",-1)</f>
        <v>Medium</v>
      </c>
    </row>
    <row r="2421" spans="1:22" x14ac:dyDescent="0.3">
      <c r="A2421" s="5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6">
        <v>163.88</v>
      </c>
      <c r="U2421" s="6" t="str">
        <f>_xlfn.XLOOKUP(Tablo2[[#This Row],[Tenure]],$W$23:$W$26,$X$23:$X$26,"",-1)</f>
        <v>0-6 Months</v>
      </c>
      <c r="V2421" s="1" t="str">
        <f>_xlfn.XLOOKUP(Tablo2[[#This Row],[CashbackAmount]],$W$31:$W$33,$X$31:$X$33,"",-1)</f>
        <v>Medium</v>
      </c>
    </row>
    <row r="2422" spans="1:22" x14ac:dyDescent="0.3">
      <c r="A2422" s="5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>
        <v>3</v>
      </c>
      <c r="T2422" s="6">
        <v>212.44</v>
      </c>
      <c r="U2422" s="6" t="str">
        <f>_xlfn.XLOOKUP(Tablo2[[#This Row],[Tenure]],$W$23:$W$26,$X$23:$X$26,"",-1)</f>
        <v>0-6 Months</v>
      </c>
      <c r="V2422" s="1" t="str">
        <f>_xlfn.XLOOKUP(Tablo2[[#This Row],[CashbackAmount]],$W$31:$W$33,$X$31:$X$33,"",-1)</f>
        <v>Medium</v>
      </c>
    </row>
    <row r="2423" spans="1:22" x14ac:dyDescent="0.3">
      <c r="A2423" s="5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>
        <v>2</v>
      </c>
      <c r="S2423" s="1">
        <v>12</v>
      </c>
      <c r="T2423" s="6">
        <v>260.32</v>
      </c>
      <c r="U2423" s="6" t="str">
        <f>_xlfn.XLOOKUP(Tablo2[[#This Row],[Tenure]],$W$23:$W$26,$X$23:$X$26,"",-1)</f>
        <v>24+ Months</v>
      </c>
      <c r="V2423" s="1" t="str">
        <f>_xlfn.XLOOKUP(Tablo2[[#This Row],[CashbackAmount]],$W$31:$W$33,$X$31:$X$33,"",-1)</f>
        <v>High</v>
      </c>
    </row>
    <row r="2424" spans="1:22" x14ac:dyDescent="0.3">
      <c r="A2424" s="5">
        <v>52423</v>
      </c>
      <c r="B2424" s="1">
        <v>1</v>
      </c>
      <c r="C2424" s="1">
        <v>0</v>
      </c>
      <c r="D2424" s="1" t="s">
        <v>62</v>
      </c>
      <c r="E2424" s="1">
        <v>1</v>
      </c>
      <c r="F2424" s="1">
        <v>14</v>
      </c>
      <c r="G2424" s="1" t="s">
        <v>60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6">
        <v>123.62</v>
      </c>
      <c r="U2424" s="6" t="str">
        <f>_xlfn.XLOOKUP(Tablo2[[#This Row],[Tenure]],$W$23:$W$26,$X$23:$X$26,"",-1)</f>
        <v>0-6 Months</v>
      </c>
      <c r="V2424" s="1" t="str">
        <f>_xlfn.XLOOKUP(Tablo2[[#This Row],[CashbackAmount]],$W$31:$W$33,$X$31:$X$33,"",-1)</f>
        <v>Low</v>
      </c>
    </row>
    <row r="2425" spans="1:22" x14ac:dyDescent="0.3">
      <c r="A2425" s="5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>
        <v>1</v>
      </c>
      <c r="R2425" s="1">
        <v>14</v>
      </c>
      <c r="S2425" s="1">
        <v>17</v>
      </c>
      <c r="T2425" s="6">
        <v>263.27999999999997</v>
      </c>
      <c r="U2425" s="6" t="str">
        <f>_xlfn.XLOOKUP(Tablo2[[#This Row],[Tenure]],$W$23:$W$26,$X$23:$X$26,"",-1)</f>
        <v>13-24 Months</v>
      </c>
      <c r="V2425" s="1" t="str">
        <f>_xlfn.XLOOKUP(Tablo2[[#This Row],[CashbackAmount]],$W$31:$W$33,$X$31:$X$33,"",-1)</f>
        <v>High</v>
      </c>
    </row>
    <row r="2426" spans="1:22" x14ac:dyDescent="0.3">
      <c r="A2426" s="5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6">
        <v>183.76</v>
      </c>
      <c r="U2426" s="6" t="str">
        <f>_xlfn.XLOOKUP(Tablo2[[#This Row],[Tenure]],$W$23:$W$26,$X$23:$X$26,"",-1)</f>
        <v>7-12 Months</v>
      </c>
      <c r="V2426" s="1" t="str">
        <f>_xlfn.XLOOKUP(Tablo2[[#This Row],[CashbackAmount]],$W$31:$W$33,$X$31:$X$33,"",-1)</f>
        <v>Medium</v>
      </c>
    </row>
    <row r="2427" spans="1:22" x14ac:dyDescent="0.3">
      <c r="A2427" s="5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>
        <v>1</v>
      </c>
      <c r="R2427" s="1">
        <v>5</v>
      </c>
      <c r="S2427" s="1">
        <v>1</v>
      </c>
      <c r="T2427" s="6">
        <v>266.06</v>
      </c>
      <c r="U2427" s="6" t="str">
        <f>_xlfn.XLOOKUP(Tablo2[[#This Row],[Tenure]],$W$23:$W$26,$X$23:$X$26,"",-1)</f>
        <v>13-24 Months</v>
      </c>
      <c r="V2427" s="1" t="str">
        <f>_xlfn.XLOOKUP(Tablo2[[#This Row],[CashbackAmount]],$W$31:$W$33,$X$31:$X$33,"",-1)</f>
        <v>High</v>
      </c>
    </row>
    <row r="2428" spans="1:22" x14ac:dyDescent="0.3">
      <c r="A2428" s="5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6">
        <v>186.06</v>
      </c>
      <c r="U2428" s="6" t="str">
        <f>_xlfn.XLOOKUP(Tablo2[[#This Row],[Tenure]],$W$23:$W$26,$X$23:$X$26,"",-1)</f>
        <v>7-12 Months</v>
      </c>
      <c r="V2428" s="1" t="str">
        <f>_xlfn.XLOOKUP(Tablo2[[#This Row],[CashbackAmount]],$W$31:$W$33,$X$31:$X$33,"",-1)</f>
        <v>Medium</v>
      </c>
    </row>
    <row r="2429" spans="1:22" x14ac:dyDescent="0.3">
      <c r="A2429" s="5">
        <v>52428</v>
      </c>
      <c r="B2429" s="1">
        <v>0</v>
      </c>
      <c r="C2429" s="1">
        <v>9</v>
      </c>
      <c r="D2429" s="1" t="s">
        <v>62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6">
        <v>122.72</v>
      </c>
      <c r="U2429" s="6" t="str">
        <f>_xlfn.XLOOKUP(Tablo2[[#This Row],[Tenure]],$W$23:$W$26,$X$23:$X$26,"",-1)</f>
        <v>7-12 Months</v>
      </c>
      <c r="V2429" s="1" t="str">
        <f>_xlfn.XLOOKUP(Tablo2[[#This Row],[CashbackAmount]],$W$31:$W$33,$X$31:$X$33,"",-1)</f>
        <v>Low</v>
      </c>
    </row>
    <row r="2430" spans="1:22" x14ac:dyDescent="0.3">
      <c r="A2430" s="5">
        <v>52429</v>
      </c>
      <c r="B2430" s="1">
        <v>1</v>
      </c>
      <c r="C2430" s="1">
        <v>9</v>
      </c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6">
        <v>120.18</v>
      </c>
      <c r="U2430" s="6" t="str">
        <f>_xlfn.XLOOKUP(Tablo2[[#This Row],[Tenure]],$W$23:$W$26,$X$23:$X$26,"",-1)</f>
        <v>7-12 Months</v>
      </c>
      <c r="V2430" s="1" t="str">
        <f>_xlfn.XLOOKUP(Tablo2[[#This Row],[CashbackAmount]],$W$31:$W$33,$X$31:$X$33,"",-1)</f>
        <v>Low</v>
      </c>
    </row>
    <row r="2431" spans="1:22" x14ac:dyDescent="0.3">
      <c r="A2431" s="5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60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6">
        <v>170.83</v>
      </c>
      <c r="U2431" s="6" t="str">
        <f>_xlfn.XLOOKUP(Tablo2[[#This Row],[Tenure]],$W$23:$W$26,$X$23:$X$26,"",-1)</f>
        <v>7-12 Months</v>
      </c>
      <c r="V2431" s="1" t="str">
        <f>_xlfn.XLOOKUP(Tablo2[[#This Row],[CashbackAmount]],$W$31:$W$33,$X$31:$X$33,"",-1)</f>
        <v>Medium</v>
      </c>
    </row>
    <row r="2432" spans="1:22" x14ac:dyDescent="0.3">
      <c r="A2432" s="5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6">
        <v>140.84</v>
      </c>
      <c r="U2432" s="6" t="str">
        <f>_xlfn.XLOOKUP(Tablo2[[#This Row],[Tenure]],$W$23:$W$26,$X$23:$X$26,"",-1)</f>
        <v>0-6 Months</v>
      </c>
      <c r="V2432" s="1" t="str">
        <f>_xlfn.XLOOKUP(Tablo2[[#This Row],[CashbackAmount]],$W$31:$W$33,$X$31:$X$33,"",-1)</f>
        <v>Low</v>
      </c>
    </row>
    <row r="2433" spans="1:22" x14ac:dyDescent="0.3">
      <c r="A2433" s="5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>
        <v>2</v>
      </c>
      <c r="S2433" s="1">
        <v>9</v>
      </c>
      <c r="T2433" s="6">
        <v>244.11</v>
      </c>
      <c r="U2433" s="6" t="str">
        <f>_xlfn.XLOOKUP(Tablo2[[#This Row],[Tenure]],$W$23:$W$26,$X$23:$X$26,"",-1)</f>
        <v>13-24 Months</v>
      </c>
      <c r="V2433" s="1" t="str">
        <f>_xlfn.XLOOKUP(Tablo2[[#This Row],[CashbackAmount]],$W$31:$W$33,$X$31:$X$33,"",-1)</f>
        <v>Medium</v>
      </c>
    </row>
    <row r="2434" spans="1:22" x14ac:dyDescent="0.3">
      <c r="A2434" s="5">
        <v>52433</v>
      </c>
      <c r="B2434" s="1">
        <v>0</v>
      </c>
      <c r="C2434" s="1">
        <v>9</v>
      </c>
      <c r="D2434" s="1" t="s">
        <v>62</v>
      </c>
      <c r="E2434" s="1">
        <v>3</v>
      </c>
      <c r="F2434" s="1">
        <v>13</v>
      </c>
      <c r="G2434" s="1" t="s">
        <v>60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6">
        <v>123.08000000000001</v>
      </c>
      <c r="U2434" s="6" t="str">
        <f>_xlfn.XLOOKUP(Tablo2[[#This Row],[Tenure]],$W$23:$W$26,$X$23:$X$26,"",-1)</f>
        <v>7-12 Months</v>
      </c>
      <c r="V2434" s="1" t="str">
        <f>_xlfn.XLOOKUP(Tablo2[[#This Row],[CashbackAmount]],$W$31:$W$33,$X$31:$X$33,"",-1)</f>
        <v>Low</v>
      </c>
    </row>
    <row r="2435" spans="1:22" x14ac:dyDescent="0.3">
      <c r="A2435" s="5">
        <v>52434</v>
      </c>
      <c r="B2435" s="1">
        <v>0</v>
      </c>
      <c r="C2435" s="1">
        <v>15</v>
      </c>
      <c r="D2435" s="1" t="s">
        <v>62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6">
        <v>148.41</v>
      </c>
      <c r="U2435" s="6" t="str">
        <f>_xlfn.XLOOKUP(Tablo2[[#This Row],[Tenure]],$W$23:$W$26,$X$23:$X$26,"",-1)</f>
        <v>13-24 Months</v>
      </c>
      <c r="V2435" s="1" t="str">
        <f>_xlfn.XLOOKUP(Tablo2[[#This Row],[CashbackAmount]],$W$31:$W$33,$X$31:$X$33,"",-1)</f>
        <v>Low</v>
      </c>
    </row>
    <row r="2436" spans="1:22" x14ac:dyDescent="0.3">
      <c r="A2436" s="5">
        <v>52435</v>
      </c>
      <c r="B2436" s="1">
        <v>0</v>
      </c>
      <c r="C2436" s="1">
        <v>10</v>
      </c>
      <c r="D2436" s="1" t="s">
        <v>62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6">
        <v>142.85</v>
      </c>
      <c r="U2436" s="6" t="str">
        <f>_xlfn.XLOOKUP(Tablo2[[#This Row],[Tenure]],$W$23:$W$26,$X$23:$X$26,"",-1)</f>
        <v>7-12 Months</v>
      </c>
      <c r="V2436" s="1" t="str">
        <f>_xlfn.XLOOKUP(Tablo2[[#This Row],[CashbackAmount]],$W$31:$W$33,$X$31:$X$33,"",-1)</f>
        <v>Low</v>
      </c>
    </row>
    <row r="2437" spans="1:22" x14ac:dyDescent="0.3">
      <c r="A2437" s="5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6">
        <v>197.15</v>
      </c>
      <c r="U2437" s="6" t="str">
        <f>_xlfn.XLOOKUP(Tablo2[[#This Row],[Tenure]],$W$23:$W$26,$X$23:$X$26,"",-1)</f>
        <v>0-6 Months</v>
      </c>
      <c r="V2437" s="1" t="str">
        <f>_xlfn.XLOOKUP(Tablo2[[#This Row],[CashbackAmount]],$W$31:$W$33,$X$31:$X$33,"",-1)</f>
        <v>Medium</v>
      </c>
    </row>
    <row r="2438" spans="1:22" x14ac:dyDescent="0.3">
      <c r="A2438" s="5">
        <v>52437</v>
      </c>
      <c r="B2438" s="1">
        <v>0</v>
      </c>
      <c r="C2438" s="1">
        <v>6</v>
      </c>
      <c r="D2438" s="1" t="s">
        <v>62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6">
        <v>143.19999999999999</v>
      </c>
      <c r="U2438" s="6" t="str">
        <f>_xlfn.XLOOKUP(Tablo2[[#This Row],[Tenure]],$W$23:$W$26,$X$23:$X$26,"",-1)</f>
        <v>0-6 Months</v>
      </c>
      <c r="V2438" s="1" t="str">
        <f>_xlfn.XLOOKUP(Tablo2[[#This Row],[CashbackAmount]],$W$31:$W$33,$X$31:$X$33,"",-1)</f>
        <v>Low</v>
      </c>
    </row>
    <row r="2439" spans="1:22" x14ac:dyDescent="0.3">
      <c r="A2439" s="5">
        <v>52438</v>
      </c>
      <c r="B2439" s="1">
        <v>0</v>
      </c>
      <c r="C2439" s="1">
        <v>9</v>
      </c>
      <c r="D2439" s="1" t="s">
        <v>62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6">
        <v>121.32</v>
      </c>
      <c r="U2439" s="6" t="str">
        <f>_xlfn.XLOOKUP(Tablo2[[#This Row],[Tenure]],$W$23:$W$26,$X$23:$X$26,"",-1)</f>
        <v>7-12 Months</v>
      </c>
      <c r="V2439" s="1" t="str">
        <f>_xlfn.XLOOKUP(Tablo2[[#This Row],[CashbackAmount]],$W$31:$W$33,$X$31:$X$33,"",-1)</f>
        <v>Low</v>
      </c>
    </row>
    <row r="2440" spans="1:22" x14ac:dyDescent="0.3">
      <c r="A2440" s="5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6">
        <v>201.24</v>
      </c>
      <c r="U2440" s="6" t="str">
        <f>_xlfn.XLOOKUP(Tablo2[[#This Row],[Tenure]],$W$23:$W$26,$X$23:$X$26,"",-1)</f>
        <v>13-24 Months</v>
      </c>
      <c r="V2440" s="1" t="str">
        <f>_xlfn.XLOOKUP(Tablo2[[#This Row],[CashbackAmount]],$W$31:$W$33,$X$31:$X$33,"",-1)</f>
        <v>Medium</v>
      </c>
    </row>
    <row r="2441" spans="1:22" x14ac:dyDescent="0.3">
      <c r="A2441" s="5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6">
        <v>154.72999999999999</v>
      </c>
      <c r="U2441" s="6" t="str">
        <f>_xlfn.XLOOKUP(Tablo2[[#This Row],[Tenure]],$W$23:$W$26,$X$23:$X$26,"",-1)</f>
        <v>13-24 Months</v>
      </c>
      <c r="V2441" s="1" t="str">
        <f>_xlfn.XLOOKUP(Tablo2[[#This Row],[CashbackAmount]],$W$31:$W$33,$X$31:$X$33,"",-1)</f>
        <v>Medium</v>
      </c>
    </row>
    <row r="2442" spans="1:22" x14ac:dyDescent="0.3">
      <c r="A2442" s="5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6">
        <v>152.07</v>
      </c>
      <c r="U2442" s="6" t="str">
        <f>_xlfn.XLOOKUP(Tablo2[[#This Row],[Tenure]],$W$23:$W$26,$X$23:$X$26,"",-1)</f>
        <v>0-6 Months</v>
      </c>
      <c r="V2442" s="1" t="str">
        <f>_xlfn.XLOOKUP(Tablo2[[#This Row],[CashbackAmount]],$W$31:$W$33,$X$31:$X$33,"",-1)</f>
        <v>Medium</v>
      </c>
    </row>
    <row r="2443" spans="1:22" x14ac:dyDescent="0.3">
      <c r="A2443" s="5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>
        <v>1</v>
      </c>
      <c r="R2443" s="1">
        <v>7</v>
      </c>
      <c r="S2443" s="1">
        <v>7</v>
      </c>
      <c r="T2443" s="6">
        <v>264.37</v>
      </c>
      <c r="U2443" s="6" t="str">
        <f>_xlfn.XLOOKUP(Tablo2[[#This Row],[Tenure]],$W$23:$W$26,$X$23:$X$26,"",-1)</f>
        <v>13-24 Months</v>
      </c>
      <c r="V2443" s="1" t="str">
        <f>_xlfn.XLOOKUP(Tablo2[[#This Row],[CashbackAmount]],$W$31:$W$33,$X$31:$X$33,"",-1)</f>
        <v>High</v>
      </c>
    </row>
    <row r="2444" spans="1:22" x14ac:dyDescent="0.3">
      <c r="A2444" s="5">
        <v>52443</v>
      </c>
      <c r="B2444" s="1">
        <v>0</v>
      </c>
      <c r="C2444" s="1">
        <v>9</v>
      </c>
      <c r="D2444" s="1" t="s">
        <v>62</v>
      </c>
      <c r="E2444" s="1">
        <v>1</v>
      </c>
      <c r="F2444" s="1">
        <v>27</v>
      </c>
      <c r="G2444" s="1" t="s">
        <v>60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6">
        <v>122.96000000000001</v>
      </c>
      <c r="U2444" s="6" t="str">
        <f>_xlfn.XLOOKUP(Tablo2[[#This Row],[Tenure]],$W$23:$W$26,$X$23:$X$26,"",-1)</f>
        <v>7-12 Months</v>
      </c>
      <c r="V2444" s="1" t="str">
        <f>_xlfn.XLOOKUP(Tablo2[[#This Row],[CashbackAmount]],$W$31:$W$33,$X$31:$X$33,"",-1)</f>
        <v>Low</v>
      </c>
    </row>
    <row r="2445" spans="1:22" x14ac:dyDescent="0.3">
      <c r="A2445" s="5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6">
        <v>140.69</v>
      </c>
      <c r="U2445" s="6" t="str">
        <f>_xlfn.XLOOKUP(Tablo2[[#This Row],[Tenure]],$W$23:$W$26,$X$23:$X$26,"",-1)</f>
        <v>13-24 Months</v>
      </c>
      <c r="V2445" s="1" t="str">
        <f>_xlfn.XLOOKUP(Tablo2[[#This Row],[CashbackAmount]],$W$31:$W$33,$X$31:$X$33,"",-1)</f>
        <v>Low</v>
      </c>
    </row>
    <row r="2446" spans="1:22" x14ac:dyDescent="0.3">
      <c r="A2446" s="5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60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6">
        <v>174.41</v>
      </c>
      <c r="U2446" s="6" t="str">
        <f>_xlfn.XLOOKUP(Tablo2[[#This Row],[Tenure]],$W$23:$W$26,$X$23:$X$26,"",-1)</f>
        <v>13-24 Months</v>
      </c>
      <c r="V2446" s="1" t="str">
        <f>_xlfn.XLOOKUP(Tablo2[[#This Row],[CashbackAmount]],$W$31:$W$33,$X$31:$X$33,"",-1)</f>
        <v>Medium</v>
      </c>
    </row>
    <row r="2447" spans="1:22" x14ac:dyDescent="0.3">
      <c r="A2447" s="5">
        <v>52446</v>
      </c>
      <c r="B2447" s="1">
        <v>0</v>
      </c>
      <c r="C2447" s="1">
        <v>8</v>
      </c>
      <c r="D2447" s="1" t="s">
        <v>62</v>
      </c>
      <c r="E2447" s="1">
        <v>3</v>
      </c>
      <c r="F2447" s="1">
        <v>14</v>
      </c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6">
        <v>124.30000000000001</v>
      </c>
      <c r="U2447" s="6" t="str">
        <f>_xlfn.XLOOKUP(Tablo2[[#This Row],[Tenure]],$W$23:$W$26,$X$23:$X$26,"",-1)</f>
        <v>7-12 Months</v>
      </c>
      <c r="V2447" s="1" t="str">
        <f>_xlfn.XLOOKUP(Tablo2[[#This Row],[CashbackAmount]],$W$31:$W$33,$X$31:$X$33,"",-1)</f>
        <v>Low</v>
      </c>
    </row>
    <row r="2448" spans="1:22" x14ac:dyDescent="0.3">
      <c r="A2448" s="5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6">
        <v>158.78</v>
      </c>
      <c r="U2448" s="6" t="str">
        <f>_xlfn.XLOOKUP(Tablo2[[#This Row],[Tenure]],$W$23:$W$26,$X$23:$X$26,"",-1)</f>
        <v>0-6 Months</v>
      </c>
      <c r="V2448" s="1" t="str">
        <f>_xlfn.XLOOKUP(Tablo2[[#This Row],[CashbackAmount]],$W$31:$W$33,$X$31:$X$33,"",-1)</f>
        <v>Medium</v>
      </c>
    </row>
    <row r="2449" spans="1:22" x14ac:dyDescent="0.3">
      <c r="A2449" s="5">
        <v>52448</v>
      </c>
      <c r="B2449" s="1">
        <v>0</v>
      </c>
      <c r="C2449" s="1">
        <v>9</v>
      </c>
      <c r="D2449" s="1" t="s">
        <v>62</v>
      </c>
      <c r="E2449" s="1">
        <v>3</v>
      </c>
      <c r="F2449" s="1">
        <v>14</v>
      </c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6">
        <v>126.44</v>
      </c>
      <c r="U2449" s="6" t="str">
        <f>_xlfn.XLOOKUP(Tablo2[[#This Row],[Tenure]],$W$23:$W$26,$X$23:$X$26,"",-1)</f>
        <v>7-12 Months</v>
      </c>
      <c r="V2449" s="1" t="str">
        <f>_xlfn.XLOOKUP(Tablo2[[#This Row],[CashbackAmount]],$W$31:$W$33,$X$31:$X$33,"",-1)</f>
        <v>Low</v>
      </c>
    </row>
    <row r="2450" spans="1:22" x14ac:dyDescent="0.3">
      <c r="A2450" s="5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6">
        <v>164.39</v>
      </c>
      <c r="U2450" s="6" t="str">
        <f>_xlfn.XLOOKUP(Tablo2[[#This Row],[Tenure]],$W$23:$W$26,$X$23:$X$26,"",-1)</f>
        <v>13-24 Months</v>
      </c>
      <c r="V2450" s="1" t="str">
        <f>_xlfn.XLOOKUP(Tablo2[[#This Row],[CashbackAmount]],$W$31:$W$33,$X$31:$X$33,"",-1)</f>
        <v>Medium</v>
      </c>
    </row>
    <row r="2451" spans="1:22" x14ac:dyDescent="0.3">
      <c r="A2451" s="5">
        <v>52450</v>
      </c>
      <c r="B2451" s="1">
        <v>0</v>
      </c>
      <c r="C2451" s="1">
        <v>2</v>
      </c>
      <c r="D2451" s="1" t="s">
        <v>62</v>
      </c>
      <c r="E2451" s="1">
        <v>1</v>
      </c>
      <c r="F2451" s="1">
        <v>14</v>
      </c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6">
        <v>124.50999999999999</v>
      </c>
      <c r="U2451" s="6" t="str">
        <f>_xlfn.XLOOKUP(Tablo2[[#This Row],[Tenure]],$W$23:$W$26,$X$23:$X$26,"",-1)</f>
        <v>0-6 Months</v>
      </c>
      <c r="V2451" s="1" t="str">
        <f>_xlfn.XLOOKUP(Tablo2[[#This Row],[CashbackAmount]],$W$31:$W$33,$X$31:$X$33,"",-1)</f>
        <v>Low</v>
      </c>
    </row>
    <row r="2452" spans="1:22" x14ac:dyDescent="0.3">
      <c r="A2452" s="5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6">
        <v>163.92</v>
      </c>
      <c r="U2452" s="6" t="str">
        <f>_xlfn.XLOOKUP(Tablo2[[#This Row],[Tenure]],$W$23:$W$26,$X$23:$X$26,"",-1)</f>
        <v>0-6 Months</v>
      </c>
      <c r="V2452" s="1" t="str">
        <f>_xlfn.XLOOKUP(Tablo2[[#This Row],[CashbackAmount]],$W$31:$W$33,$X$31:$X$33,"",-1)</f>
        <v>Medium</v>
      </c>
    </row>
    <row r="2453" spans="1:22" x14ac:dyDescent="0.3">
      <c r="A2453" s="5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6">
        <v>197.14</v>
      </c>
      <c r="U2453" s="6" t="str">
        <f>_xlfn.XLOOKUP(Tablo2[[#This Row],[Tenure]],$W$23:$W$26,$X$23:$X$26,"",-1)</f>
        <v>0-6 Months</v>
      </c>
      <c r="V2453" s="1" t="str">
        <f>_xlfn.XLOOKUP(Tablo2[[#This Row],[CashbackAmount]],$W$31:$W$33,$X$31:$X$33,"",-1)</f>
        <v>Medium</v>
      </c>
    </row>
    <row r="2454" spans="1:22" x14ac:dyDescent="0.3">
      <c r="A2454" s="5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6">
        <v>160.77000000000001</v>
      </c>
      <c r="U2454" s="6" t="str">
        <f>_xlfn.XLOOKUP(Tablo2[[#This Row],[Tenure]],$W$23:$W$26,$X$23:$X$26,"",-1)</f>
        <v>7-12 Months</v>
      </c>
      <c r="V2454" s="1" t="str">
        <f>_xlfn.XLOOKUP(Tablo2[[#This Row],[CashbackAmount]],$W$31:$W$33,$X$31:$X$33,"",-1)</f>
        <v>Medium</v>
      </c>
    </row>
    <row r="2455" spans="1:22" x14ac:dyDescent="0.3">
      <c r="A2455" s="5">
        <v>52454</v>
      </c>
      <c r="B2455" s="1">
        <v>0</v>
      </c>
      <c r="C2455" s="1">
        <v>8</v>
      </c>
      <c r="D2455" s="1" t="s">
        <v>62</v>
      </c>
      <c r="E2455" s="1">
        <v>1</v>
      </c>
      <c r="F2455" s="1">
        <v>14</v>
      </c>
      <c r="G2455" s="1" t="s">
        <v>61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6">
        <v>124.5</v>
      </c>
      <c r="U2455" s="6" t="str">
        <f>_xlfn.XLOOKUP(Tablo2[[#This Row],[Tenure]],$W$23:$W$26,$X$23:$X$26,"",-1)</f>
        <v>7-12 Months</v>
      </c>
      <c r="V2455" s="1" t="str">
        <f>_xlfn.XLOOKUP(Tablo2[[#This Row],[CashbackAmount]],$W$31:$W$33,$X$31:$X$33,"",-1)</f>
        <v>Low</v>
      </c>
    </row>
    <row r="2456" spans="1:22" x14ac:dyDescent="0.3">
      <c r="A2456" s="5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60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6">
        <v>192.5</v>
      </c>
      <c r="U2456" s="6" t="str">
        <f>_xlfn.XLOOKUP(Tablo2[[#This Row],[Tenure]],$W$23:$W$26,$X$23:$X$26,"",-1)</f>
        <v>7-12 Months</v>
      </c>
      <c r="V2456" s="1" t="str">
        <f>_xlfn.XLOOKUP(Tablo2[[#This Row],[CashbackAmount]],$W$31:$W$33,$X$31:$X$33,"",-1)</f>
        <v>Medium</v>
      </c>
    </row>
    <row r="2457" spans="1:22" x14ac:dyDescent="0.3">
      <c r="A2457" s="5">
        <v>52456</v>
      </c>
      <c r="B2457" s="1">
        <v>1</v>
      </c>
      <c r="C2457" s="1">
        <v>9</v>
      </c>
      <c r="D2457" s="1" t="s">
        <v>62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6">
        <v>120.74000000000001</v>
      </c>
      <c r="U2457" s="6" t="str">
        <f>_xlfn.XLOOKUP(Tablo2[[#This Row],[Tenure]],$W$23:$W$26,$X$23:$X$26,"",-1)</f>
        <v>7-12 Months</v>
      </c>
      <c r="V2457" s="1" t="str">
        <f>_xlfn.XLOOKUP(Tablo2[[#This Row],[CashbackAmount]],$W$31:$W$33,$X$31:$X$33,"",-1)</f>
        <v>Low</v>
      </c>
    </row>
    <row r="2458" spans="1:22" x14ac:dyDescent="0.3">
      <c r="A2458" s="5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6">
        <v>201.69</v>
      </c>
      <c r="U2458" s="6" t="str">
        <f>_xlfn.XLOOKUP(Tablo2[[#This Row],[Tenure]],$W$23:$W$26,$X$23:$X$26,"",-1)</f>
        <v>13-24 Months</v>
      </c>
      <c r="V2458" s="1" t="str">
        <f>_xlfn.XLOOKUP(Tablo2[[#This Row],[CashbackAmount]],$W$31:$W$33,$X$31:$X$33,"",-1)</f>
        <v>Medium</v>
      </c>
    </row>
    <row r="2459" spans="1:22" x14ac:dyDescent="0.3">
      <c r="A2459" s="5">
        <v>52458</v>
      </c>
      <c r="B2459" s="1">
        <v>1</v>
      </c>
      <c r="C2459" s="1">
        <v>1</v>
      </c>
      <c r="D2459" s="1" t="s">
        <v>62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6">
        <v>148.55000000000001</v>
      </c>
      <c r="U2459" s="6" t="str">
        <f>_xlfn.XLOOKUP(Tablo2[[#This Row],[Tenure]],$W$23:$W$26,$X$23:$X$26,"",-1)</f>
        <v>0-6 Months</v>
      </c>
      <c r="V2459" s="1" t="str">
        <f>_xlfn.XLOOKUP(Tablo2[[#This Row],[CashbackAmount]],$W$31:$W$33,$X$31:$X$33,"",-1)</f>
        <v>Low</v>
      </c>
    </row>
    <row r="2460" spans="1:22" x14ac:dyDescent="0.3">
      <c r="A2460" s="5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60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6">
        <v>140.87</v>
      </c>
      <c r="U2460" s="6" t="str">
        <f>_xlfn.XLOOKUP(Tablo2[[#This Row],[Tenure]],$W$23:$W$26,$X$23:$X$26,"",-1)</f>
        <v>0-6 Months</v>
      </c>
      <c r="V2460" s="1" t="str">
        <f>_xlfn.XLOOKUP(Tablo2[[#This Row],[CashbackAmount]],$W$31:$W$33,$X$31:$X$33,"",-1)</f>
        <v>Low</v>
      </c>
    </row>
    <row r="2461" spans="1:22" x14ac:dyDescent="0.3">
      <c r="A2461" s="5">
        <v>52460</v>
      </c>
      <c r="B2461" s="1">
        <v>0</v>
      </c>
      <c r="C2461" s="1">
        <v>21</v>
      </c>
      <c r="D2461" s="1" t="s">
        <v>62</v>
      </c>
      <c r="E2461" s="1">
        <v>1</v>
      </c>
      <c r="F2461" s="1">
        <v>14</v>
      </c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6">
        <v>123.66999999999999</v>
      </c>
      <c r="U2461" s="6" t="str">
        <f>_xlfn.XLOOKUP(Tablo2[[#This Row],[Tenure]],$W$23:$W$26,$X$23:$X$26,"",-1)</f>
        <v>13-24 Months</v>
      </c>
      <c r="V2461" s="1" t="str">
        <f>_xlfn.XLOOKUP(Tablo2[[#This Row],[CashbackAmount]],$W$31:$W$33,$X$31:$X$33,"",-1)</f>
        <v>Low</v>
      </c>
    </row>
    <row r="2462" spans="1:22" x14ac:dyDescent="0.3">
      <c r="A2462" s="5">
        <v>52461</v>
      </c>
      <c r="B2462" s="1">
        <v>0</v>
      </c>
      <c r="C2462" s="1">
        <v>7</v>
      </c>
      <c r="D2462" s="1" t="s">
        <v>62</v>
      </c>
      <c r="E2462" s="1">
        <v>1</v>
      </c>
      <c r="F2462" s="1">
        <v>13</v>
      </c>
      <c r="G2462" s="1" t="s">
        <v>61</v>
      </c>
      <c r="H2462" s="1" t="s">
        <v>4</v>
      </c>
      <c r="I2462" s="1">
        <v>3</v>
      </c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6">
        <v>129.72</v>
      </c>
      <c r="U2462" s="6" t="str">
        <f>_xlfn.XLOOKUP(Tablo2[[#This Row],[Tenure]],$W$23:$W$26,$X$23:$X$26,"",-1)</f>
        <v>7-12 Months</v>
      </c>
      <c r="V2462" s="1" t="str">
        <f>_xlfn.XLOOKUP(Tablo2[[#This Row],[CashbackAmount]],$W$31:$W$33,$X$31:$X$33,"",-1)</f>
        <v>Low</v>
      </c>
    </row>
    <row r="2463" spans="1:22" x14ac:dyDescent="0.3">
      <c r="A2463" s="5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>
        <v>15</v>
      </c>
      <c r="Q2463" s="1">
        <v>0</v>
      </c>
      <c r="R2463" s="1">
        <v>2</v>
      </c>
      <c r="S2463" s="1">
        <v>13</v>
      </c>
      <c r="T2463" s="6">
        <v>295.86</v>
      </c>
      <c r="U2463" s="6" t="str">
        <f>_xlfn.XLOOKUP(Tablo2[[#This Row],[Tenure]],$W$23:$W$26,$X$23:$X$26,"",-1)</f>
        <v>24+ Months</v>
      </c>
      <c r="V2463" s="1" t="str">
        <f>_xlfn.XLOOKUP(Tablo2[[#This Row],[CashbackAmount]],$W$31:$W$33,$X$31:$X$33,"",-1)</f>
        <v>High</v>
      </c>
    </row>
    <row r="2464" spans="1:22" x14ac:dyDescent="0.3">
      <c r="A2464" s="5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6">
        <v>154.84</v>
      </c>
      <c r="U2464" s="6" t="str">
        <f>_xlfn.XLOOKUP(Tablo2[[#This Row],[Tenure]],$W$23:$W$26,$X$23:$X$26,"",-1)</f>
        <v>7-12 Months</v>
      </c>
      <c r="V2464" s="1" t="str">
        <f>_xlfn.XLOOKUP(Tablo2[[#This Row],[CashbackAmount]],$W$31:$W$33,$X$31:$X$33,"",-1)</f>
        <v>Medium</v>
      </c>
    </row>
    <row r="2465" spans="1:22" x14ac:dyDescent="0.3">
      <c r="A2465" s="5">
        <v>52464</v>
      </c>
      <c r="B2465" s="1">
        <v>0</v>
      </c>
      <c r="C2465" s="1">
        <v>9</v>
      </c>
      <c r="D2465" s="1" t="s">
        <v>62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6">
        <v>120.61000000000001</v>
      </c>
      <c r="U2465" s="6" t="str">
        <f>_xlfn.XLOOKUP(Tablo2[[#This Row],[Tenure]],$W$23:$W$26,$X$23:$X$26,"",-1)</f>
        <v>7-12 Months</v>
      </c>
      <c r="V2465" s="1" t="str">
        <f>_xlfn.XLOOKUP(Tablo2[[#This Row],[CashbackAmount]],$W$31:$W$33,$X$31:$X$33,"",-1)</f>
        <v>Low</v>
      </c>
    </row>
    <row r="2466" spans="1:22" x14ac:dyDescent="0.3">
      <c r="A2466" s="5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6">
        <v>199.24</v>
      </c>
      <c r="U2466" s="6" t="str">
        <f>_xlfn.XLOOKUP(Tablo2[[#This Row],[Tenure]],$W$23:$W$26,$X$23:$X$26,"",-1)</f>
        <v>7-12 Months</v>
      </c>
      <c r="V2466" s="1" t="str">
        <f>_xlfn.XLOOKUP(Tablo2[[#This Row],[CashbackAmount]],$W$31:$W$33,$X$31:$X$33,"",-1)</f>
        <v>Medium</v>
      </c>
    </row>
    <row r="2467" spans="1:22" x14ac:dyDescent="0.3">
      <c r="A2467" s="5">
        <v>52466</v>
      </c>
      <c r="B2467" s="1">
        <v>0</v>
      </c>
      <c r="C2467" s="1">
        <v>11</v>
      </c>
      <c r="D2467" s="1" t="s">
        <v>62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6">
        <v>141.97999999999999</v>
      </c>
      <c r="U2467" s="6" t="str">
        <f>_xlfn.XLOOKUP(Tablo2[[#This Row],[Tenure]],$W$23:$W$26,$X$23:$X$26,"",-1)</f>
        <v>7-12 Months</v>
      </c>
      <c r="V2467" s="1" t="str">
        <f>_xlfn.XLOOKUP(Tablo2[[#This Row],[CashbackAmount]],$W$31:$W$33,$X$31:$X$33,"",-1)</f>
        <v>Low</v>
      </c>
    </row>
    <row r="2468" spans="1:22" x14ac:dyDescent="0.3">
      <c r="A2468" s="5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6">
        <v>168.15</v>
      </c>
      <c r="U2468" s="6" t="str">
        <f>_xlfn.XLOOKUP(Tablo2[[#This Row],[Tenure]],$W$23:$W$26,$X$23:$X$26,"",-1)</f>
        <v>7-12 Months</v>
      </c>
      <c r="V2468" s="1" t="str">
        <f>_xlfn.XLOOKUP(Tablo2[[#This Row],[CashbackAmount]],$W$31:$W$33,$X$31:$X$33,"",-1)</f>
        <v>Medium</v>
      </c>
    </row>
    <row r="2469" spans="1:22" x14ac:dyDescent="0.3">
      <c r="A2469" s="5">
        <v>52468</v>
      </c>
      <c r="B2469" s="1">
        <v>0</v>
      </c>
      <c r="C2469" s="1">
        <v>2</v>
      </c>
      <c r="D2469" s="1" t="s">
        <v>62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6">
        <v>147.22999999999999</v>
      </c>
      <c r="U2469" s="6" t="str">
        <f>_xlfn.XLOOKUP(Tablo2[[#This Row],[Tenure]],$W$23:$W$26,$X$23:$X$26,"",-1)</f>
        <v>0-6 Months</v>
      </c>
      <c r="V2469" s="1" t="str">
        <f>_xlfn.XLOOKUP(Tablo2[[#This Row],[CashbackAmount]],$W$31:$W$33,$X$31:$X$33,"",-1)</f>
        <v>Low</v>
      </c>
    </row>
    <row r="2470" spans="1:22" x14ac:dyDescent="0.3">
      <c r="A2470" s="5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6">
        <v>161.41999999999999</v>
      </c>
      <c r="U2470" s="6" t="str">
        <f>_xlfn.XLOOKUP(Tablo2[[#This Row],[Tenure]],$W$23:$W$26,$X$23:$X$26,"",-1)</f>
        <v>7-12 Months</v>
      </c>
      <c r="V2470" s="1" t="str">
        <f>_xlfn.XLOOKUP(Tablo2[[#This Row],[CashbackAmount]],$W$31:$W$33,$X$31:$X$33,"",-1)</f>
        <v>Medium</v>
      </c>
    </row>
    <row r="2471" spans="1:22" x14ac:dyDescent="0.3">
      <c r="A2471" s="5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6">
        <v>182.37</v>
      </c>
      <c r="U2471" s="6" t="str">
        <f>_xlfn.XLOOKUP(Tablo2[[#This Row],[Tenure]],$W$23:$W$26,$X$23:$X$26,"",-1)</f>
        <v>7-12 Months</v>
      </c>
      <c r="V2471" s="1" t="str">
        <f>_xlfn.XLOOKUP(Tablo2[[#This Row],[CashbackAmount]],$W$31:$W$33,$X$31:$X$33,"",-1)</f>
        <v>Medium</v>
      </c>
    </row>
    <row r="2472" spans="1:22" x14ac:dyDescent="0.3">
      <c r="A2472" s="5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6">
        <v>188.53</v>
      </c>
      <c r="U2472" s="6" t="str">
        <f>_xlfn.XLOOKUP(Tablo2[[#This Row],[Tenure]],$W$23:$W$26,$X$23:$X$26,"",-1)</f>
        <v>0-6 Months</v>
      </c>
      <c r="V2472" s="1" t="str">
        <f>_xlfn.XLOOKUP(Tablo2[[#This Row],[CashbackAmount]],$W$31:$W$33,$X$31:$X$33,"",-1)</f>
        <v>Medium</v>
      </c>
    </row>
    <row r="2473" spans="1:22" x14ac:dyDescent="0.3">
      <c r="A2473" s="5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>
        <v>15</v>
      </c>
      <c r="Q2473" s="1">
        <v>0</v>
      </c>
      <c r="R2473" s="1">
        <v>1</v>
      </c>
      <c r="S2473" s="1">
        <v>0</v>
      </c>
      <c r="T2473" s="6">
        <v>293.31</v>
      </c>
      <c r="U2473" s="6" t="str">
        <f>_xlfn.XLOOKUP(Tablo2[[#This Row],[Tenure]],$W$23:$W$26,$X$23:$X$26,"",-1)</f>
        <v>13-24 Months</v>
      </c>
      <c r="V2473" s="1" t="str">
        <f>_xlfn.XLOOKUP(Tablo2[[#This Row],[CashbackAmount]],$W$31:$W$33,$X$31:$X$33,"",-1)</f>
        <v>High</v>
      </c>
    </row>
    <row r="2474" spans="1:22" x14ac:dyDescent="0.3">
      <c r="A2474" s="5">
        <v>52473</v>
      </c>
      <c r="B2474" s="1">
        <v>0</v>
      </c>
      <c r="C2474" s="1">
        <v>9</v>
      </c>
      <c r="D2474" s="1" t="s">
        <v>62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6">
        <v>120.72999999999999</v>
      </c>
      <c r="U2474" s="6" t="str">
        <f>_xlfn.XLOOKUP(Tablo2[[#This Row],[Tenure]],$W$23:$W$26,$X$23:$X$26,"",-1)</f>
        <v>7-12 Months</v>
      </c>
      <c r="V2474" s="1" t="str">
        <f>_xlfn.XLOOKUP(Tablo2[[#This Row],[CashbackAmount]],$W$31:$W$33,$X$31:$X$33,"",-1)</f>
        <v>Low</v>
      </c>
    </row>
    <row r="2475" spans="1:22" x14ac:dyDescent="0.3">
      <c r="A2475" s="5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6">
        <v>155.62</v>
      </c>
      <c r="U2475" s="6" t="str">
        <f>_xlfn.XLOOKUP(Tablo2[[#This Row],[Tenure]],$W$23:$W$26,$X$23:$X$26,"",-1)</f>
        <v>7-12 Months</v>
      </c>
      <c r="V2475" s="1" t="str">
        <f>_xlfn.XLOOKUP(Tablo2[[#This Row],[CashbackAmount]],$W$31:$W$33,$X$31:$X$33,"",-1)</f>
        <v>Medium</v>
      </c>
    </row>
    <row r="2476" spans="1:22" x14ac:dyDescent="0.3">
      <c r="A2476" s="5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>
        <v>15</v>
      </c>
      <c r="Q2476" s="1">
        <v>1</v>
      </c>
      <c r="R2476" s="1">
        <v>1</v>
      </c>
      <c r="S2476" s="1">
        <v>1</v>
      </c>
      <c r="T2476" s="6">
        <v>296.13</v>
      </c>
      <c r="U2476" s="6" t="str">
        <f>_xlfn.XLOOKUP(Tablo2[[#This Row],[Tenure]],$W$23:$W$26,$X$23:$X$26,"",-1)</f>
        <v>13-24 Months</v>
      </c>
      <c r="V2476" s="1" t="str">
        <f>_xlfn.XLOOKUP(Tablo2[[#This Row],[CashbackAmount]],$W$31:$W$33,$X$31:$X$33,"",-1)</f>
        <v>High</v>
      </c>
    </row>
    <row r="2477" spans="1:22" x14ac:dyDescent="0.3">
      <c r="A2477" s="5">
        <v>52476</v>
      </c>
      <c r="B2477" s="1">
        <v>0</v>
      </c>
      <c r="C2477" s="1">
        <v>8</v>
      </c>
      <c r="D2477" s="1" t="s">
        <v>62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6">
        <v>134.07</v>
      </c>
      <c r="U2477" s="6" t="str">
        <f>_xlfn.XLOOKUP(Tablo2[[#This Row],[Tenure]],$W$23:$W$26,$X$23:$X$26,"",-1)</f>
        <v>7-12 Months</v>
      </c>
      <c r="V2477" s="1" t="str">
        <f>_xlfn.XLOOKUP(Tablo2[[#This Row],[CashbackAmount]],$W$31:$W$33,$X$31:$X$33,"",-1)</f>
        <v>Low</v>
      </c>
    </row>
    <row r="2478" spans="1:22" x14ac:dyDescent="0.3">
      <c r="A2478" s="5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60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6">
        <v>150.63</v>
      </c>
      <c r="U2478" s="6" t="str">
        <f>_xlfn.XLOOKUP(Tablo2[[#This Row],[Tenure]],$W$23:$W$26,$X$23:$X$26,"",-1)</f>
        <v>7-12 Months</v>
      </c>
      <c r="V2478" s="1" t="str">
        <f>_xlfn.XLOOKUP(Tablo2[[#This Row],[CashbackAmount]],$W$31:$W$33,$X$31:$X$33,"",-1)</f>
        <v>Medium</v>
      </c>
    </row>
    <row r="2479" spans="1:22" x14ac:dyDescent="0.3">
      <c r="A2479" s="5">
        <v>52478</v>
      </c>
      <c r="B2479" s="1">
        <v>0</v>
      </c>
      <c r="C2479" s="1">
        <v>13</v>
      </c>
      <c r="D2479" s="1" t="s">
        <v>62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6">
        <v>146.38999999999999</v>
      </c>
      <c r="U2479" s="6" t="str">
        <f>_xlfn.XLOOKUP(Tablo2[[#This Row],[Tenure]],$W$23:$W$26,$X$23:$X$26,"",-1)</f>
        <v>13-24 Months</v>
      </c>
      <c r="V2479" s="1" t="str">
        <f>_xlfn.XLOOKUP(Tablo2[[#This Row],[CashbackAmount]],$W$31:$W$33,$X$31:$X$33,"",-1)</f>
        <v>Low</v>
      </c>
    </row>
    <row r="2480" spans="1:22" x14ac:dyDescent="0.3">
      <c r="A2480" s="5">
        <v>52479</v>
      </c>
      <c r="B2480" s="1">
        <v>0</v>
      </c>
      <c r="C2480" s="1">
        <v>16</v>
      </c>
      <c r="D2480" s="1" t="s">
        <v>62</v>
      </c>
      <c r="E2480" s="1">
        <v>1</v>
      </c>
      <c r="F2480" s="1">
        <v>33</v>
      </c>
      <c r="G2480" s="1" t="s">
        <v>60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6">
        <v>148.76</v>
      </c>
      <c r="U2480" s="6" t="str">
        <f>_xlfn.XLOOKUP(Tablo2[[#This Row],[Tenure]],$W$23:$W$26,$X$23:$X$26,"",-1)</f>
        <v>13-24 Months</v>
      </c>
      <c r="V2480" s="1" t="str">
        <f>_xlfn.XLOOKUP(Tablo2[[#This Row],[CashbackAmount]],$W$31:$W$33,$X$31:$X$33,"",-1)</f>
        <v>Low</v>
      </c>
    </row>
    <row r="2481" spans="1:22" x14ac:dyDescent="0.3">
      <c r="A2481" s="5">
        <v>52480</v>
      </c>
      <c r="B2481" s="1">
        <v>0</v>
      </c>
      <c r="C2481" s="1">
        <v>8</v>
      </c>
      <c r="D2481" s="1" t="s">
        <v>62</v>
      </c>
      <c r="E2481" s="1">
        <v>1</v>
      </c>
      <c r="F2481" s="1">
        <v>13</v>
      </c>
      <c r="G2481" s="1" t="s">
        <v>30</v>
      </c>
      <c r="H2481" s="1" t="s">
        <v>4</v>
      </c>
      <c r="I2481" s="1">
        <v>3</v>
      </c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6">
        <v>126.9</v>
      </c>
      <c r="U2481" s="6" t="str">
        <f>_xlfn.XLOOKUP(Tablo2[[#This Row],[Tenure]],$W$23:$W$26,$X$23:$X$26,"",-1)</f>
        <v>7-12 Months</v>
      </c>
      <c r="V2481" s="1" t="str">
        <f>_xlfn.XLOOKUP(Tablo2[[#This Row],[CashbackAmount]],$W$31:$W$33,$X$31:$X$33,"",-1)</f>
        <v>Low</v>
      </c>
    </row>
    <row r="2482" spans="1:22" x14ac:dyDescent="0.3">
      <c r="A2482" s="5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>
        <v>1</v>
      </c>
      <c r="R2482" s="1">
        <v>1</v>
      </c>
      <c r="S2482" s="1">
        <v>12</v>
      </c>
      <c r="T2482" s="6">
        <v>275.67</v>
      </c>
      <c r="U2482" s="6" t="str">
        <f>_xlfn.XLOOKUP(Tablo2[[#This Row],[Tenure]],$W$23:$W$26,$X$23:$X$26,"",-1)</f>
        <v>13-24 Months</v>
      </c>
      <c r="V2482" s="1" t="str">
        <f>_xlfn.XLOOKUP(Tablo2[[#This Row],[CashbackAmount]],$W$31:$W$33,$X$31:$X$33,"",-1)</f>
        <v>High</v>
      </c>
    </row>
    <row r="2483" spans="1:22" x14ac:dyDescent="0.3">
      <c r="A2483" s="5">
        <v>52482</v>
      </c>
      <c r="B2483" s="1">
        <v>1</v>
      </c>
      <c r="C2483" s="1">
        <v>0</v>
      </c>
      <c r="D2483" s="1" t="s">
        <v>62</v>
      </c>
      <c r="E2483" s="1">
        <v>1</v>
      </c>
      <c r="F2483" s="1">
        <v>14</v>
      </c>
      <c r="G2483" s="1" t="s">
        <v>61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6">
        <v>124.08000000000001</v>
      </c>
      <c r="U2483" s="6" t="str">
        <f>_xlfn.XLOOKUP(Tablo2[[#This Row],[Tenure]],$W$23:$W$26,$X$23:$X$26,"",-1)</f>
        <v>0-6 Months</v>
      </c>
      <c r="V2483" s="1" t="str">
        <f>_xlfn.XLOOKUP(Tablo2[[#This Row],[CashbackAmount]],$W$31:$W$33,$X$31:$X$33,"",-1)</f>
        <v>Low</v>
      </c>
    </row>
    <row r="2484" spans="1:22" x14ac:dyDescent="0.3">
      <c r="A2484" s="5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>
        <v>3</v>
      </c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6">
        <v>128.13999999999999</v>
      </c>
      <c r="U2484" s="6" t="str">
        <f>_xlfn.XLOOKUP(Tablo2[[#This Row],[Tenure]],$W$23:$W$26,$X$23:$X$26,"",-1)</f>
        <v>0-6 Months</v>
      </c>
      <c r="V2484" s="1" t="str">
        <f>_xlfn.XLOOKUP(Tablo2[[#This Row],[CashbackAmount]],$W$31:$W$33,$X$31:$X$33,"",-1)</f>
        <v>Low</v>
      </c>
    </row>
    <row r="2485" spans="1:22" x14ac:dyDescent="0.3">
      <c r="A2485" s="5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>
        <v>3</v>
      </c>
      <c r="T2485" s="6">
        <v>212.45</v>
      </c>
      <c r="U2485" s="6" t="str">
        <f>_xlfn.XLOOKUP(Tablo2[[#This Row],[Tenure]],$W$23:$W$26,$X$23:$X$26,"",-1)</f>
        <v>13-24 Months</v>
      </c>
      <c r="V2485" s="1" t="str">
        <f>_xlfn.XLOOKUP(Tablo2[[#This Row],[CashbackAmount]],$W$31:$W$33,$X$31:$X$33,"",-1)</f>
        <v>Medium</v>
      </c>
    </row>
    <row r="2486" spans="1:22" x14ac:dyDescent="0.3">
      <c r="A2486" s="5">
        <v>52485</v>
      </c>
      <c r="B2486" s="1">
        <v>0</v>
      </c>
      <c r="C2486" s="1">
        <v>5</v>
      </c>
      <c r="D2486" s="1" t="s">
        <v>62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6">
        <v>133.12</v>
      </c>
      <c r="U2486" s="6" t="str">
        <f>_xlfn.XLOOKUP(Tablo2[[#This Row],[Tenure]],$W$23:$W$26,$X$23:$X$26,"",-1)</f>
        <v>0-6 Months</v>
      </c>
      <c r="V2486" s="1" t="str">
        <f>_xlfn.XLOOKUP(Tablo2[[#This Row],[CashbackAmount]],$W$31:$W$33,$X$31:$X$33,"",-1)</f>
        <v>Low</v>
      </c>
    </row>
    <row r="2487" spans="1:22" x14ac:dyDescent="0.3">
      <c r="A2487" s="5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>
        <v>1</v>
      </c>
      <c r="R2487" s="1">
        <v>1</v>
      </c>
      <c r="S2487" s="1">
        <v>10</v>
      </c>
      <c r="T2487" s="6">
        <v>290.49</v>
      </c>
      <c r="U2487" s="6" t="str">
        <f>_xlfn.XLOOKUP(Tablo2[[#This Row],[Tenure]],$W$23:$W$26,$X$23:$X$26,"",-1)</f>
        <v>13-24 Months</v>
      </c>
      <c r="V2487" s="1" t="str">
        <f>_xlfn.XLOOKUP(Tablo2[[#This Row],[CashbackAmount]],$W$31:$W$33,$X$31:$X$33,"",-1)</f>
        <v>High</v>
      </c>
    </row>
    <row r="2488" spans="1:22" x14ac:dyDescent="0.3">
      <c r="A2488" s="5">
        <v>52487</v>
      </c>
      <c r="B2488" s="1">
        <v>0</v>
      </c>
      <c r="C2488" s="1">
        <v>9</v>
      </c>
      <c r="D2488" s="1" t="s">
        <v>62</v>
      </c>
      <c r="E2488" s="1">
        <v>1</v>
      </c>
      <c r="F2488" s="1">
        <v>13</v>
      </c>
      <c r="G2488" s="1" t="s">
        <v>61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6">
        <v>121.41</v>
      </c>
      <c r="U2488" s="6" t="str">
        <f>_xlfn.XLOOKUP(Tablo2[[#This Row],[Tenure]],$W$23:$W$26,$X$23:$X$26,"",-1)</f>
        <v>7-12 Months</v>
      </c>
      <c r="V2488" s="1" t="str">
        <f>_xlfn.XLOOKUP(Tablo2[[#This Row],[CashbackAmount]],$W$31:$W$33,$X$31:$X$33,"",-1)</f>
        <v>Low</v>
      </c>
    </row>
    <row r="2489" spans="1:22" x14ac:dyDescent="0.3">
      <c r="A2489" s="5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6">
        <v>157.69</v>
      </c>
      <c r="U2489" s="6" t="str">
        <f>_xlfn.XLOOKUP(Tablo2[[#This Row],[Tenure]],$W$23:$W$26,$X$23:$X$26,"",-1)</f>
        <v>13-24 Months</v>
      </c>
      <c r="V2489" s="1" t="str">
        <f>_xlfn.XLOOKUP(Tablo2[[#This Row],[CashbackAmount]],$W$31:$W$33,$X$31:$X$33,"",-1)</f>
        <v>Medium</v>
      </c>
    </row>
    <row r="2490" spans="1:22" x14ac:dyDescent="0.3">
      <c r="A2490" s="5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6">
        <v>143.85</v>
      </c>
      <c r="U2490" s="6" t="str">
        <f>_xlfn.XLOOKUP(Tablo2[[#This Row],[Tenure]],$W$23:$W$26,$X$23:$X$26,"",-1)</f>
        <v>13-24 Months</v>
      </c>
      <c r="V2490" s="1" t="str">
        <f>_xlfn.XLOOKUP(Tablo2[[#This Row],[CashbackAmount]],$W$31:$W$33,$X$31:$X$33,"",-1)</f>
        <v>Low</v>
      </c>
    </row>
    <row r="2491" spans="1:22" x14ac:dyDescent="0.3">
      <c r="A2491" s="5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6">
        <v>153.32</v>
      </c>
      <c r="U2491" s="6" t="str">
        <f>_xlfn.XLOOKUP(Tablo2[[#This Row],[Tenure]],$W$23:$W$26,$X$23:$X$26,"",-1)</f>
        <v>0-6 Months</v>
      </c>
      <c r="V2491" s="1" t="str">
        <f>_xlfn.XLOOKUP(Tablo2[[#This Row],[CashbackAmount]],$W$31:$W$33,$X$31:$X$33,"",-1)</f>
        <v>Medium</v>
      </c>
    </row>
    <row r="2492" spans="1:22" x14ac:dyDescent="0.3">
      <c r="A2492" s="5">
        <v>52491</v>
      </c>
      <c r="B2492" s="1">
        <v>0</v>
      </c>
      <c r="C2492" s="1">
        <v>9</v>
      </c>
      <c r="D2492" s="1" t="s">
        <v>62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6">
        <v>146.63</v>
      </c>
      <c r="U2492" s="6" t="str">
        <f>_xlfn.XLOOKUP(Tablo2[[#This Row],[Tenure]],$W$23:$W$26,$X$23:$X$26,"",-1)</f>
        <v>7-12 Months</v>
      </c>
      <c r="V2492" s="1" t="str">
        <f>_xlfn.XLOOKUP(Tablo2[[#This Row],[CashbackAmount]],$W$31:$W$33,$X$31:$X$33,"",-1)</f>
        <v>Low</v>
      </c>
    </row>
    <row r="2493" spans="1:22" x14ac:dyDescent="0.3">
      <c r="A2493" s="5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6">
        <v>147.24</v>
      </c>
      <c r="U2493" s="6" t="str">
        <f>_xlfn.XLOOKUP(Tablo2[[#This Row],[Tenure]],$W$23:$W$26,$X$23:$X$26,"",-1)</f>
        <v>7-12 Months</v>
      </c>
      <c r="V2493" s="1" t="str">
        <f>_xlfn.XLOOKUP(Tablo2[[#This Row],[CashbackAmount]],$W$31:$W$33,$X$31:$X$33,"",-1)</f>
        <v>Low</v>
      </c>
    </row>
    <row r="2494" spans="1:22" x14ac:dyDescent="0.3">
      <c r="A2494" s="5">
        <v>52493</v>
      </c>
      <c r="B2494" s="1">
        <v>0</v>
      </c>
      <c r="C2494" s="1">
        <v>22</v>
      </c>
      <c r="D2494" s="1" t="s">
        <v>62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6">
        <v>132.11000000000001</v>
      </c>
      <c r="U2494" s="6" t="str">
        <f>_xlfn.XLOOKUP(Tablo2[[#This Row],[Tenure]],$W$23:$W$26,$X$23:$X$26,"",-1)</f>
        <v>13-24 Months</v>
      </c>
      <c r="V2494" s="1" t="str">
        <f>_xlfn.XLOOKUP(Tablo2[[#This Row],[CashbackAmount]],$W$31:$W$33,$X$31:$X$33,"",-1)</f>
        <v>Low</v>
      </c>
    </row>
    <row r="2495" spans="1:22" x14ac:dyDescent="0.3">
      <c r="A2495" s="5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6">
        <v>153.77000000000001</v>
      </c>
      <c r="U2495" s="6" t="str">
        <f>_xlfn.XLOOKUP(Tablo2[[#This Row],[Tenure]],$W$23:$W$26,$X$23:$X$26,"",-1)</f>
        <v>7-12 Months</v>
      </c>
      <c r="V2495" s="1" t="str">
        <f>_xlfn.XLOOKUP(Tablo2[[#This Row],[CashbackAmount]],$W$31:$W$33,$X$31:$X$33,"",-1)</f>
        <v>Medium</v>
      </c>
    </row>
    <row r="2496" spans="1:22" x14ac:dyDescent="0.3">
      <c r="A2496" s="5">
        <v>52495</v>
      </c>
      <c r="B2496" s="1">
        <v>0</v>
      </c>
      <c r="C2496" s="1">
        <v>0</v>
      </c>
      <c r="D2496" s="1" t="s">
        <v>62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6">
        <v>140.66</v>
      </c>
      <c r="U2496" s="6" t="str">
        <f>_xlfn.XLOOKUP(Tablo2[[#This Row],[Tenure]],$W$23:$W$26,$X$23:$X$26,"",-1)</f>
        <v>0-6 Months</v>
      </c>
      <c r="V2496" s="1" t="str">
        <f>_xlfn.XLOOKUP(Tablo2[[#This Row],[CashbackAmount]],$W$31:$W$33,$X$31:$X$33,"",-1)</f>
        <v>Low</v>
      </c>
    </row>
    <row r="2497" spans="1:22" x14ac:dyDescent="0.3">
      <c r="A2497" s="5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6">
        <v>152.08000000000001</v>
      </c>
      <c r="U2497" s="6" t="str">
        <f>_xlfn.XLOOKUP(Tablo2[[#This Row],[Tenure]],$W$23:$W$26,$X$23:$X$26,"",-1)</f>
        <v>7-12 Months</v>
      </c>
      <c r="V2497" s="1" t="str">
        <f>_xlfn.XLOOKUP(Tablo2[[#This Row],[CashbackAmount]],$W$31:$W$33,$X$31:$X$33,"",-1)</f>
        <v>Medium</v>
      </c>
    </row>
    <row r="2498" spans="1:22" x14ac:dyDescent="0.3">
      <c r="A2498" s="5">
        <v>52497</v>
      </c>
      <c r="B2498" s="1">
        <v>0</v>
      </c>
      <c r="C2498" s="1">
        <v>1</v>
      </c>
      <c r="D2498" s="1" t="s">
        <v>62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6">
        <v>148.77000000000001</v>
      </c>
      <c r="U2498" s="6" t="str">
        <f>_xlfn.XLOOKUP(Tablo2[[#This Row],[Tenure]],$W$23:$W$26,$X$23:$X$26,"",-1)</f>
        <v>0-6 Months</v>
      </c>
      <c r="V2498" s="1" t="str">
        <f>_xlfn.XLOOKUP(Tablo2[[#This Row],[CashbackAmount]],$W$31:$W$33,$X$31:$X$33,"",-1)</f>
        <v>Low</v>
      </c>
    </row>
    <row r="2499" spans="1:22" x14ac:dyDescent="0.3">
      <c r="A2499" s="5">
        <v>52498</v>
      </c>
      <c r="B2499" s="1">
        <v>0</v>
      </c>
      <c r="C2499" s="1">
        <v>0</v>
      </c>
      <c r="D2499" s="1" t="s">
        <v>62</v>
      </c>
      <c r="E2499" s="1">
        <v>1</v>
      </c>
      <c r="F2499" s="1">
        <v>11</v>
      </c>
      <c r="G2499" s="1" t="s">
        <v>61</v>
      </c>
      <c r="H2499" s="1" t="s">
        <v>4</v>
      </c>
      <c r="I2499" s="1">
        <v>3</v>
      </c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6">
        <v>131.16999999999999</v>
      </c>
      <c r="U2499" s="6" t="str">
        <f>_xlfn.XLOOKUP(Tablo2[[#This Row],[Tenure]],$W$23:$W$26,$X$23:$X$26,"",-1)</f>
        <v>0-6 Months</v>
      </c>
      <c r="V2499" s="1" t="str">
        <f>_xlfn.XLOOKUP(Tablo2[[#This Row],[CashbackAmount]],$W$31:$W$33,$X$31:$X$33,"",-1)</f>
        <v>Low</v>
      </c>
    </row>
    <row r="2500" spans="1:22" x14ac:dyDescent="0.3">
      <c r="A2500" s="5">
        <v>52499</v>
      </c>
      <c r="B2500" s="1">
        <v>1</v>
      </c>
      <c r="C2500" s="1">
        <v>9</v>
      </c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6">
        <v>115.69</v>
      </c>
      <c r="U2500" s="6" t="str">
        <f>_xlfn.XLOOKUP(Tablo2[[#This Row],[Tenure]],$W$23:$W$26,$X$23:$X$26,"",-1)</f>
        <v>7-12 Months</v>
      </c>
      <c r="V2500" s="1" t="str">
        <f>_xlfn.XLOOKUP(Tablo2[[#This Row],[CashbackAmount]],$W$31:$W$33,$X$31:$X$33,"",-1)</f>
        <v>Low</v>
      </c>
    </row>
    <row r="2501" spans="1:22" x14ac:dyDescent="0.3">
      <c r="A2501" s="5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>
        <v>15</v>
      </c>
      <c r="Q2501" s="1">
        <v>1</v>
      </c>
      <c r="R2501" s="1">
        <v>1</v>
      </c>
      <c r="S2501" s="1">
        <v>0</v>
      </c>
      <c r="T2501" s="6">
        <v>296.58</v>
      </c>
      <c r="U2501" s="6" t="str">
        <f>_xlfn.XLOOKUP(Tablo2[[#This Row],[Tenure]],$W$23:$W$26,$X$23:$X$26,"",-1)</f>
        <v>13-24 Months</v>
      </c>
      <c r="V2501" s="1" t="str">
        <f>_xlfn.XLOOKUP(Tablo2[[#This Row],[CashbackAmount]],$W$31:$W$33,$X$31:$X$33,"",-1)</f>
        <v>High</v>
      </c>
    </row>
    <row r="2502" spans="1:22" x14ac:dyDescent="0.3">
      <c r="A2502" s="5">
        <v>52501</v>
      </c>
      <c r="B2502" s="1">
        <v>0</v>
      </c>
      <c r="C2502" s="1">
        <v>12</v>
      </c>
      <c r="D2502" s="1" t="s">
        <v>62</v>
      </c>
      <c r="E2502" s="1">
        <v>1</v>
      </c>
      <c r="F2502" s="1">
        <v>9</v>
      </c>
      <c r="G2502" s="1" t="s">
        <v>61</v>
      </c>
      <c r="H2502" s="1" t="s">
        <v>4</v>
      </c>
      <c r="I2502" s="1">
        <v>3</v>
      </c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6">
        <v>130.69</v>
      </c>
      <c r="U2502" s="6" t="str">
        <f>_xlfn.XLOOKUP(Tablo2[[#This Row],[Tenure]],$W$23:$W$26,$X$23:$X$26,"",-1)</f>
        <v>7-12 Months</v>
      </c>
      <c r="V2502" s="1" t="str">
        <f>_xlfn.XLOOKUP(Tablo2[[#This Row],[CashbackAmount]],$W$31:$W$33,$X$31:$X$33,"",-1)</f>
        <v>Low</v>
      </c>
    </row>
    <row r="2503" spans="1:22" x14ac:dyDescent="0.3">
      <c r="A2503" s="5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6">
        <v>204.35</v>
      </c>
      <c r="U2503" s="6" t="str">
        <f>_xlfn.XLOOKUP(Tablo2[[#This Row],[Tenure]],$W$23:$W$26,$X$23:$X$26,"",-1)</f>
        <v>13-24 Months</v>
      </c>
      <c r="V2503" s="1" t="str">
        <f>_xlfn.XLOOKUP(Tablo2[[#This Row],[CashbackAmount]],$W$31:$W$33,$X$31:$X$33,"",-1)</f>
        <v>Medium</v>
      </c>
    </row>
    <row r="2504" spans="1:22" x14ac:dyDescent="0.3">
      <c r="A2504" s="5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6">
        <v>141.47999999999999</v>
      </c>
      <c r="U2504" s="6" t="str">
        <f>_xlfn.XLOOKUP(Tablo2[[#This Row],[Tenure]],$W$23:$W$26,$X$23:$X$26,"",-1)</f>
        <v>7-12 Months</v>
      </c>
      <c r="V2504" s="1" t="str">
        <f>_xlfn.XLOOKUP(Tablo2[[#This Row],[CashbackAmount]],$W$31:$W$33,$X$31:$X$33,"",-1)</f>
        <v>Low</v>
      </c>
    </row>
    <row r="2505" spans="1:22" x14ac:dyDescent="0.3">
      <c r="A2505" s="5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6">
        <v>157.68</v>
      </c>
      <c r="U2505" s="6" t="str">
        <f>_xlfn.XLOOKUP(Tablo2[[#This Row],[Tenure]],$W$23:$W$26,$X$23:$X$26,"",-1)</f>
        <v>7-12 Months</v>
      </c>
      <c r="V2505" s="1" t="str">
        <f>_xlfn.XLOOKUP(Tablo2[[#This Row],[CashbackAmount]],$W$31:$W$33,$X$31:$X$33,"",-1)</f>
        <v>Medium</v>
      </c>
    </row>
    <row r="2506" spans="1:22" x14ac:dyDescent="0.3">
      <c r="A2506" s="5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6">
        <v>150.41999999999999</v>
      </c>
      <c r="U2506" s="6" t="str">
        <f>_xlfn.XLOOKUP(Tablo2[[#This Row],[Tenure]],$W$23:$W$26,$X$23:$X$26,"",-1)</f>
        <v>7-12 Months</v>
      </c>
      <c r="V2506" s="1" t="str">
        <f>_xlfn.XLOOKUP(Tablo2[[#This Row],[CashbackAmount]],$W$31:$W$33,$X$31:$X$33,"",-1)</f>
        <v>Medium</v>
      </c>
    </row>
    <row r="2507" spans="1:22" x14ac:dyDescent="0.3">
      <c r="A2507" s="5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6">
        <v>157.69999999999999</v>
      </c>
      <c r="U2507" s="6" t="str">
        <f>_xlfn.XLOOKUP(Tablo2[[#This Row],[Tenure]],$W$23:$W$26,$X$23:$X$26,"",-1)</f>
        <v>13-24 Months</v>
      </c>
      <c r="V2507" s="1" t="str">
        <f>_xlfn.XLOOKUP(Tablo2[[#This Row],[CashbackAmount]],$W$31:$W$33,$X$31:$X$33,"",-1)</f>
        <v>Medium</v>
      </c>
    </row>
    <row r="2508" spans="1:22" x14ac:dyDescent="0.3">
      <c r="A2508" s="5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6">
        <v>177.56</v>
      </c>
      <c r="U2508" s="6" t="str">
        <f>_xlfn.XLOOKUP(Tablo2[[#This Row],[Tenure]],$W$23:$W$26,$X$23:$X$26,"",-1)</f>
        <v>7-12 Months</v>
      </c>
      <c r="V2508" s="1" t="str">
        <f>_xlfn.XLOOKUP(Tablo2[[#This Row],[CashbackAmount]],$W$31:$W$33,$X$31:$X$33,"",-1)</f>
        <v>Medium</v>
      </c>
    </row>
    <row r="2509" spans="1:22" x14ac:dyDescent="0.3">
      <c r="A2509" s="5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6">
        <v>203.06</v>
      </c>
      <c r="U2509" s="6" t="str">
        <f>_xlfn.XLOOKUP(Tablo2[[#This Row],[Tenure]],$W$23:$W$26,$X$23:$X$26,"",-1)</f>
        <v>0-6 Months</v>
      </c>
      <c r="V2509" s="1" t="str">
        <f>_xlfn.XLOOKUP(Tablo2[[#This Row],[CashbackAmount]],$W$31:$W$33,$X$31:$X$33,"",-1)</f>
        <v>Medium</v>
      </c>
    </row>
    <row r="2510" spans="1:22" x14ac:dyDescent="0.3">
      <c r="A2510" s="5">
        <v>52509</v>
      </c>
      <c r="B2510" s="1">
        <v>0</v>
      </c>
      <c r="C2510" s="1">
        <v>10</v>
      </c>
      <c r="D2510" s="1" t="s">
        <v>62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6">
        <v>139.36000000000001</v>
      </c>
      <c r="U2510" s="6" t="str">
        <f>_xlfn.XLOOKUP(Tablo2[[#This Row],[Tenure]],$W$23:$W$26,$X$23:$X$26,"",-1)</f>
        <v>7-12 Months</v>
      </c>
      <c r="V2510" s="1" t="str">
        <f>_xlfn.XLOOKUP(Tablo2[[#This Row],[CashbackAmount]],$W$31:$W$33,$X$31:$X$33,"",-1)</f>
        <v>Low</v>
      </c>
    </row>
    <row r="2511" spans="1:22" x14ac:dyDescent="0.3">
      <c r="A2511" s="5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6">
        <v>179.45</v>
      </c>
      <c r="U2511" s="6" t="str">
        <f>_xlfn.XLOOKUP(Tablo2[[#This Row],[Tenure]],$W$23:$W$26,$X$23:$X$26,"",-1)</f>
        <v>13-24 Months</v>
      </c>
      <c r="V2511" s="1" t="str">
        <f>_xlfn.XLOOKUP(Tablo2[[#This Row],[CashbackAmount]],$W$31:$W$33,$X$31:$X$33,"",-1)</f>
        <v>Medium</v>
      </c>
    </row>
    <row r="2512" spans="1:22" x14ac:dyDescent="0.3">
      <c r="A2512" s="5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6">
        <v>157.43</v>
      </c>
      <c r="U2512" s="6" t="str">
        <f>_xlfn.XLOOKUP(Tablo2[[#This Row],[Tenure]],$W$23:$W$26,$X$23:$X$26,"",-1)</f>
        <v>13-24 Months</v>
      </c>
      <c r="V2512" s="1" t="str">
        <f>_xlfn.XLOOKUP(Tablo2[[#This Row],[CashbackAmount]],$W$31:$W$33,$X$31:$X$33,"",-1)</f>
        <v>Medium</v>
      </c>
    </row>
    <row r="2513" spans="1:22" x14ac:dyDescent="0.3">
      <c r="A2513" s="5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>
        <v>2</v>
      </c>
      <c r="S2513" s="1">
        <v>2</v>
      </c>
      <c r="T2513" s="6">
        <v>252.01999999999998</v>
      </c>
      <c r="U2513" s="6" t="str">
        <f>_xlfn.XLOOKUP(Tablo2[[#This Row],[Tenure]],$W$23:$W$26,$X$23:$X$26,"",-1)</f>
        <v>13-24 Months</v>
      </c>
      <c r="V2513" s="1" t="str">
        <f>_xlfn.XLOOKUP(Tablo2[[#This Row],[CashbackAmount]],$W$31:$W$33,$X$31:$X$33,"",-1)</f>
        <v>High</v>
      </c>
    </row>
    <row r="2514" spans="1:22" x14ac:dyDescent="0.3">
      <c r="A2514" s="5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6">
        <v>154.4</v>
      </c>
      <c r="U2514" s="6" t="str">
        <f>_xlfn.XLOOKUP(Tablo2[[#This Row],[Tenure]],$W$23:$W$26,$X$23:$X$26,"",-1)</f>
        <v>0-6 Months</v>
      </c>
      <c r="V2514" s="1" t="str">
        <f>_xlfn.XLOOKUP(Tablo2[[#This Row],[CashbackAmount]],$W$31:$W$33,$X$31:$X$33,"",-1)</f>
        <v>Medium</v>
      </c>
    </row>
    <row r="2515" spans="1:22" x14ac:dyDescent="0.3">
      <c r="A2515" s="5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60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6">
        <v>137.6</v>
      </c>
      <c r="U2515" s="6" t="str">
        <f>_xlfn.XLOOKUP(Tablo2[[#This Row],[Tenure]],$W$23:$W$26,$X$23:$X$26,"",-1)</f>
        <v>0-6 Months</v>
      </c>
      <c r="V2515" s="1" t="str">
        <f>_xlfn.XLOOKUP(Tablo2[[#This Row],[CashbackAmount]],$W$31:$W$33,$X$31:$X$33,"",-1)</f>
        <v>Low</v>
      </c>
    </row>
    <row r="2516" spans="1:22" x14ac:dyDescent="0.3">
      <c r="A2516" s="5">
        <v>52515</v>
      </c>
      <c r="B2516" s="1">
        <v>0</v>
      </c>
      <c r="C2516" s="1">
        <v>0</v>
      </c>
      <c r="D2516" s="1" t="s">
        <v>62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6">
        <v>135.16999999999999</v>
      </c>
      <c r="U2516" s="6" t="str">
        <f>_xlfn.XLOOKUP(Tablo2[[#This Row],[Tenure]],$W$23:$W$26,$X$23:$X$26,"",-1)</f>
        <v>0-6 Months</v>
      </c>
      <c r="V2516" s="1" t="str">
        <f>_xlfn.XLOOKUP(Tablo2[[#This Row],[CashbackAmount]],$W$31:$W$33,$X$31:$X$33,"",-1)</f>
        <v>Low</v>
      </c>
    </row>
    <row r="2517" spans="1:22" x14ac:dyDescent="0.3">
      <c r="A2517" s="5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>
        <v>14</v>
      </c>
      <c r="G2517" s="1" t="s">
        <v>61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6">
        <v>125.80000000000001</v>
      </c>
      <c r="U2517" s="6" t="str">
        <f>_xlfn.XLOOKUP(Tablo2[[#This Row],[Tenure]],$W$23:$W$26,$X$23:$X$26,"",-1)</f>
        <v>0-6 Months</v>
      </c>
      <c r="V2517" s="1" t="str">
        <f>_xlfn.XLOOKUP(Tablo2[[#This Row],[CashbackAmount]],$W$31:$W$33,$X$31:$X$33,"",-1)</f>
        <v>Low</v>
      </c>
    </row>
    <row r="2518" spans="1:22" x14ac:dyDescent="0.3">
      <c r="A2518" s="5">
        <v>52517</v>
      </c>
      <c r="B2518" s="1">
        <v>1</v>
      </c>
      <c r="C2518" s="1">
        <v>9</v>
      </c>
      <c r="D2518" s="1" t="s">
        <v>62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6">
        <v>121.66</v>
      </c>
      <c r="U2518" s="6" t="str">
        <f>_xlfn.XLOOKUP(Tablo2[[#This Row],[Tenure]],$W$23:$W$26,$X$23:$X$26,"",-1)</f>
        <v>7-12 Months</v>
      </c>
      <c r="V2518" s="1" t="str">
        <f>_xlfn.XLOOKUP(Tablo2[[#This Row],[CashbackAmount]],$W$31:$W$33,$X$31:$X$33,"",-1)</f>
        <v>Low</v>
      </c>
    </row>
    <row r="2519" spans="1:22" x14ac:dyDescent="0.3">
      <c r="A2519" s="5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6">
        <v>158.69</v>
      </c>
      <c r="U2519" s="6" t="str">
        <f>_xlfn.XLOOKUP(Tablo2[[#This Row],[Tenure]],$W$23:$W$26,$X$23:$X$26,"",-1)</f>
        <v>0-6 Months</v>
      </c>
      <c r="V2519" s="1" t="str">
        <f>_xlfn.XLOOKUP(Tablo2[[#This Row],[CashbackAmount]],$W$31:$W$33,$X$31:$X$33,"",-1)</f>
        <v>Medium</v>
      </c>
    </row>
    <row r="2520" spans="1:22" x14ac:dyDescent="0.3">
      <c r="A2520" s="5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6">
        <v>180.08</v>
      </c>
      <c r="U2520" s="6" t="str">
        <f>_xlfn.XLOOKUP(Tablo2[[#This Row],[Tenure]],$W$23:$W$26,$X$23:$X$26,"",-1)</f>
        <v>7-12 Months</v>
      </c>
      <c r="V2520" s="1" t="str">
        <f>_xlfn.XLOOKUP(Tablo2[[#This Row],[CashbackAmount]],$W$31:$W$33,$X$31:$X$33,"",-1)</f>
        <v>Medium</v>
      </c>
    </row>
    <row r="2521" spans="1:22" x14ac:dyDescent="0.3">
      <c r="A2521" s="5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6">
        <v>152.06</v>
      </c>
      <c r="U2521" s="6" t="str">
        <f>_xlfn.XLOOKUP(Tablo2[[#This Row],[Tenure]],$W$23:$W$26,$X$23:$X$26,"",-1)</f>
        <v>0-6 Months</v>
      </c>
      <c r="V2521" s="1" t="str">
        <f>_xlfn.XLOOKUP(Tablo2[[#This Row],[CashbackAmount]],$W$31:$W$33,$X$31:$X$33,"",-1)</f>
        <v>Medium</v>
      </c>
    </row>
    <row r="2522" spans="1:22" x14ac:dyDescent="0.3">
      <c r="A2522" s="5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6">
        <v>152.94999999999999</v>
      </c>
      <c r="U2522" s="6" t="str">
        <f>_xlfn.XLOOKUP(Tablo2[[#This Row],[Tenure]],$W$23:$W$26,$X$23:$X$26,"",-1)</f>
        <v>7-12 Months</v>
      </c>
      <c r="V2522" s="1" t="str">
        <f>_xlfn.XLOOKUP(Tablo2[[#This Row],[CashbackAmount]],$W$31:$W$33,$X$31:$X$33,"",-1)</f>
        <v>Medium</v>
      </c>
    </row>
    <row r="2523" spans="1:22" x14ac:dyDescent="0.3">
      <c r="A2523" s="5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>
        <v>1</v>
      </c>
      <c r="R2523" s="1">
        <v>1</v>
      </c>
      <c r="S2523" s="1">
        <v>2</v>
      </c>
      <c r="T2523" s="6">
        <v>264.13</v>
      </c>
      <c r="U2523" s="6" t="str">
        <f>_xlfn.XLOOKUP(Tablo2[[#This Row],[Tenure]],$W$23:$W$26,$X$23:$X$26,"",-1)</f>
        <v>13-24 Months</v>
      </c>
      <c r="V2523" s="1" t="str">
        <f>_xlfn.XLOOKUP(Tablo2[[#This Row],[CashbackAmount]],$W$31:$W$33,$X$31:$X$33,"",-1)</f>
        <v>High</v>
      </c>
    </row>
    <row r="2524" spans="1:22" x14ac:dyDescent="0.3">
      <c r="A2524" s="5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>
        <v>2</v>
      </c>
      <c r="S2524" s="1">
        <v>11</v>
      </c>
      <c r="T2524" s="6">
        <v>232.69</v>
      </c>
      <c r="U2524" s="6" t="str">
        <f>_xlfn.XLOOKUP(Tablo2[[#This Row],[Tenure]],$W$23:$W$26,$X$23:$X$26,"",-1)</f>
        <v>13-24 Months</v>
      </c>
      <c r="V2524" s="1" t="str">
        <f>_xlfn.XLOOKUP(Tablo2[[#This Row],[CashbackAmount]],$W$31:$W$33,$X$31:$X$33,"",-1)</f>
        <v>Medium</v>
      </c>
    </row>
    <row r="2525" spans="1:22" x14ac:dyDescent="0.3">
      <c r="A2525" s="5">
        <v>52524</v>
      </c>
      <c r="B2525" s="1">
        <v>0</v>
      </c>
      <c r="C2525" s="1">
        <v>0</v>
      </c>
      <c r="D2525" s="1" t="s">
        <v>62</v>
      </c>
      <c r="E2525" s="1">
        <v>3</v>
      </c>
      <c r="F2525" s="1">
        <v>8</v>
      </c>
      <c r="G2525" s="1" t="s">
        <v>61</v>
      </c>
      <c r="H2525" s="1" t="s">
        <v>2</v>
      </c>
      <c r="I2525" s="1">
        <v>3</v>
      </c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6">
        <v>127.83000000000001</v>
      </c>
      <c r="U2525" s="6" t="str">
        <f>_xlfn.XLOOKUP(Tablo2[[#This Row],[Tenure]],$W$23:$W$26,$X$23:$X$26,"",-1)</f>
        <v>0-6 Months</v>
      </c>
      <c r="V2525" s="1" t="str">
        <f>_xlfn.XLOOKUP(Tablo2[[#This Row],[CashbackAmount]],$W$31:$W$33,$X$31:$X$33,"",-1)</f>
        <v>Low</v>
      </c>
    </row>
    <row r="2526" spans="1:22" x14ac:dyDescent="0.3">
      <c r="A2526" s="5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6">
        <v>154.33000000000001</v>
      </c>
      <c r="U2526" s="6" t="str">
        <f>_xlfn.XLOOKUP(Tablo2[[#This Row],[Tenure]],$W$23:$W$26,$X$23:$X$26,"",-1)</f>
        <v>7-12 Months</v>
      </c>
      <c r="V2526" s="1" t="str">
        <f>_xlfn.XLOOKUP(Tablo2[[#This Row],[CashbackAmount]],$W$31:$W$33,$X$31:$X$33,"",-1)</f>
        <v>Medium</v>
      </c>
    </row>
    <row r="2527" spans="1:22" x14ac:dyDescent="0.3">
      <c r="A2527" s="5">
        <v>52526</v>
      </c>
      <c r="B2527" s="1">
        <v>0</v>
      </c>
      <c r="C2527" s="1">
        <v>9</v>
      </c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6">
        <v>120.13</v>
      </c>
      <c r="U2527" s="6" t="str">
        <f>_xlfn.XLOOKUP(Tablo2[[#This Row],[Tenure]],$W$23:$W$26,$X$23:$X$26,"",-1)</f>
        <v>7-12 Months</v>
      </c>
      <c r="V2527" s="1" t="str">
        <f>_xlfn.XLOOKUP(Tablo2[[#This Row],[CashbackAmount]],$W$31:$W$33,$X$31:$X$33,"",-1)</f>
        <v>Low</v>
      </c>
    </row>
    <row r="2528" spans="1:22" x14ac:dyDescent="0.3">
      <c r="A2528" s="5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>
        <v>2</v>
      </c>
      <c r="S2528" s="1">
        <v>12</v>
      </c>
      <c r="T2528" s="6">
        <v>239.66000000000003</v>
      </c>
      <c r="U2528" s="6" t="str">
        <f>_xlfn.XLOOKUP(Tablo2[[#This Row],[Tenure]],$W$23:$W$26,$X$23:$X$26,"",-1)</f>
        <v>13-24 Months</v>
      </c>
      <c r="V2528" s="1" t="str">
        <f>_xlfn.XLOOKUP(Tablo2[[#This Row],[CashbackAmount]],$W$31:$W$33,$X$31:$X$33,"",-1)</f>
        <v>Medium</v>
      </c>
    </row>
    <row r="2529" spans="1:22" x14ac:dyDescent="0.3">
      <c r="A2529" s="5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6">
        <v>143.74</v>
      </c>
      <c r="U2529" s="6" t="str">
        <f>_xlfn.XLOOKUP(Tablo2[[#This Row],[Tenure]],$W$23:$W$26,$X$23:$X$26,"",-1)</f>
        <v>7-12 Months</v>
      </c>
      <c r="V2529" s="1" t="str">
        <f>_xlfn.XLOOKUP(Tablo2[[#This Row],[CashbackAmount]],$W$31:$W$33,$X$31:$X$33,"",-1)</f>
        <v>Low</v>
      </c>
    </row>
    <row r="2530" spans="1:22" x14ac:dyDescent="0.3">
      <c r="A2530" s="5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6">
        <v>168.42</v>
      </c>
      <c r="U2530" s="6" t="str">
        <f>_xlfn.XLOOKUP(Tablo2[[#This Row],[Tenure]],$W$23:$W$26,$X$23:$X$26,"",-1)</f>
        <v>7-12 Months</v>
      </c>
      <c r="V2530" s="1" t="str">
        <f>_xlfn.XLOOKUP(Tablo2[[#This Row],[CashbackAmount]],$W$31:$W$33,$X$31:$X$33,"",-1)</f>
        <v>Medium</v>
      </c>
    </row>
    <row r="2531" spans="1:22" x14ac:dyDescent="0.3">
      <c r="A2531" s="5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>
        <v>1</v>
      </c>
      <c r="R2531" s="1">
        <v>4</v>
      </c>
      <c r="S2531" s="1">
        <v>7</v>
      </c>
      <c r="T2531" s="6">
        <v>274.26</v>
      </c>
      <c r="U2531" s="6" t="str">
        <f>_xlfn.XLOOKUP(Tablo2[[#This Row],[Tenure]],$W$23:$W$26,$X$23:$X$26,"",-1)</f>
        <v>24+ Months</v>
      </c>
      <c r="V2531" s="1" t="str">
        <f>_xlfn.XLOOKUP(Tablo2[[#This Row],[CashbackAmount]],$W$31:$W$33,$X$31:$X$33,"",-1)</f>
        <v>High</v>
      </c>
    </row>
    <row r="2532" spans="1:22" x14ac:dyDescent="0.3">
      <c r="A2532" s="5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>
        <v>1</v>
      </c>
      <c r="R2532" s="1">
        <v>6</v>
      </c>
      <c r="S2532" s="1">
        <v>11</v>
      </c>
      <c r="T2532" s="6">
        <v>276.02999999999997</v>
      </c>
      <c r="U2532" s="6" t="str">
        <f>_xlfn.XLOOKUP(Tablo2[[#This Row],[Tenure]],$W$23:$W$26,$X$23:$X$26,"",-1)</f>
        <v>13-24 Months</v>
      </c>
      <c r="V2532" s="1" t="str">
        <f>_xlfn.XLOOKUP(Tablo2[[#This Row],[CashbackAmount]],$W$31:$W$33,$X$31:$X$33,"",-1)</f>
        <v>High</v>
      </c>
    </row>
    <row r="2533" spans="1:22" x14ac:dyDescent="0.3">
      <c r="A2533" s="5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6">
        <v>145.81</v>
      </c>
      <c r="U2533" s="6" t="str">
        <f>_xlfn.XLOOKUP(Tablo2[[#This Row],[Tenure]],$W$23:$W$26,$X$23:$X$26,"",-1)</f>
        <v>0-6 Months</v>
      </c>
      <c r="V2533" s="1" t="str">
        <f>_xlfn.XLOOKUP(Tablo2[[#This Row],[CashbackAmount]],$W$31:$W$33,$X$31:$X$33,"",-1)</f>
        <v>Low</v>
      </c>
    </row>
    <row r="2534" spans="1:22" x14ac:dyDescent="0.3">
      <c r="A2534" s="5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6">
        <v>147.35</v>
      </c>
      <c r="U2534" s="6" t="str">
        <f>_xlfn.XLOOKUP(Tablo2[[#This Row],[Tenure]],$W$23:$W$26,$X$23:$X$26,"",-1)</f>
        <v>7-12 Months</v>
      </c>
      <c r="V2534" s="1" t="str">
        <f>_xlfn.XLOOKUP(Tablo2[[#This Row],[CashbackAmount]],$W$31:$W$33,$X$31:$X$33,"",-1)</f>
        <v>Low</v>
      </c>
    </row>
    <row r="2535" spans="1:22" x14ac:dyDescent="0.3">
      <c r="A2535" s="5">
        <v>52534</v>
      </c>
      <c r="B2535" s="1">
        <v>0</v>
      </c>
      <c r="C2535" s="1">
        <v>2</v>
      </c>
      <c r="D2535" s="1" t="s">
        <v>62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6">
        <v>141.87</v>
      </c>
      <c r="U2535" s="6" t="str">
        <f>_xlfn.XLOOKUP(Tablo2[[#This Row],[Tenure]],$W$23:$W$26,$X$23:$X$26,"",-1)</f>
        <v>0-6 Months</v>
      </c>
      <c r="V2535" s="1" t="str">
        <f>_xlfn.XLOOKUP(Tablo2[[#This Row],[CashbackAmount]],$W$31:$W$33,$X$31:$X$33,"",-1)</f>
        <v>Low</v>
      </c>
    </row>
    <row r="2536" spans="1:22" x14ac:dyDescent="0.3">
      <c r="A2536" s="5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6">
        <v>155.05000000000001</v>
      </c>
      <c r="U2536" s="6" t="str">
        <f>_xlfn.XLOOKUP(Tablo2[[#This Row],[Tenure]],$W$23:$W$26,$X$23:$X$26,"",-1)</f>
        <v>0-6 Months</v>
      </c>
      <c r="V2536" s="1" t="str">
        <f>_xlfn.XLOOKUP(Tablo2[[#This Row],[CashbackAmount]],$W$31:$W$33,$X$31:$X$33,"",-1)</f>
        <v>Medium</v>
      </c>
    </row>
    <row r="2537" spans="1:22" x14ac:dyDescent="0.3">
      <c r="A2537" s="5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6">
        <v>154.69999999999999</v>
      </c>
      <c r="U2537" s="6" t="str">
        <f>_xlfn.XLOOKUP(Tablo2[[#This Row],[Tenure]],$W$23:$W$26,$X$23:$X$26,"",-1)</f>
        <v>0-6 Months</v>
      </c>
      <c r="V2537" s="1" t="str">
        <f>_xlfn.XLOOKUP(Tablo2[[#This Row],[CashbackAmount]],$W$31:$W$33,$X$31:$X$33,"",-1)</f>
        <v>Medium</v>
      </c>
    </row>
    <row r="2538" spans="1:22" x14ac:dyDescent="0.3">
      <c r="A2538" s="5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6">
        <v>154.76</v>
      </c>
      <c r="U2538" s="6" t="str">
        <f>_xlfn.XLOOKUP(Tablo2[[#This Row],[Tenure]],$W$23:$W$26,$X$23:$X$26,"",-1)</f>
        <v>0-6 Months</v>
      </c>
      <c r="V2538" s="1" t="str">
        <f>_xlfn.XLOOKUP(Tablo2[[#This Row],[CashbackAmount]],$W$31:$W$33,$X$31:$X$33,"",-1)</f>
        <v>Medium</v>
      </c>
    </row>
    <row r="2539" spans="1:22" x14ac:dyDescent="0.3">
      <c r="A2539" s="5">
        <v>52538</v>
      </c>
      <c r="B2539" s="1">
        <v>0</v>
      </c>
      <c r="C2539" s="1">
        <v>22</v>
      </c>
      <c r="D2539" s="1" t="s">
        <v>62</v>
      </c>
      <c r="E2539" s="1">
        <v>1</v>
      </c>
      <c r="F2539" s="1">
        <v>14</v>
      </c>
      <c r="G2539" s="1" t="s">
        <v>61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6">
        <v>125.87</v>
      </c>
      <c r="U2539" s="6" t="str">
        <f>_xlfn.XLOOKUP(Tablo2[[#This Row],[Tenure]],$W$23:$W$26,$X$23:$X$26,"",-1)</f>
        <v>13-24 Months</v>
      </c>
      <c r="V2539" s="1" t="str">
        <f>_xlfn.XLOOKUP(Tablo2[[#This Row],[CashbackAmount]],$W$31:$W$33,$X$31:$X$33,"",-1)</f>
        <v>Low</v>
      </c>
    </row>
    <row r="2540" spans="1:22" x14ac:dyDescent="0.3">
      <c r="A2540" s="5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>
        <v>14</v>
      </c>
      <c r="G2540" s="1" t="s">
        <v>61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6">
        <v>124.4</v>
      </c>
      <c r="U2540" s="6" t="str">
        <f>_xlfn.XLOOKUP(Tablo2[[#This Row],[Tenure]],$W$23:$W$26,$X$23:$X$26,"",-1)</f>
        <v>7-12 Months</v>
      </c>
      <c r="V2540" s="1" t="str">
        <f>_xlfn.XLOOKUP(Tablo2[[#This Row],[CashbackAmount]],$W$31:$W$33,$X$31:$X$33,"",-1)</f>
        <v>Low</v>
      </c>
    </row>
    <row r="2541" spans="1:22" x14ac:dyDescent="0.3">
      <c r="A2541" s="5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>
        <v>2</v>
      </c>
      <c r="S2541" s="1">
        <v>2</v>
      </c>
      <c r="T2541" s="6">
        <v>259.72000000000003</v>
      </c>
      <c r="U2541" s="6" t="str">
        <f>_xlfn.XLOOKUP(Tablo2[[#This Row],[Tenure]],$W$23:$W$26,$X$23:$X$26,"",-1)</f>
        <v>13-24 Months</v>
      </c>
      <c r="V2541" s="1" t="str">
        <f>_xlfn.XLOOKUP(Tablo2[[#This Row],[CashbackAmount]],$W$31:$W$33,$X$31:$X$33,"",-1)</f>
        <v>High</v>
      </c>
    </row>
    <row r="2542" spans="1:22" x14ac:dyDescent="0.3">
      <c r="A2542" s="5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>
        <v>2</v>
      </c>
      <c r="S2542" s="1">
        <v>0</v>
      </c>
      <c r="T2542" s="6">
        <v>253.79000000000002</v>
      </c>
      <c r="U2542" s="6" t="str">
        <f>_xlfn.XLOOKUP(Tablo2[[#This Row],[Tenure]],$W$23:$W$26,$X$23:$X$26,"",-1)</f>
        <v>13-24 Months</v>
      </c>
      <c r="V2542" s="1" t="str">
        <f>_xlfn.XLOOKUP(Tablo2[[#This Row],[CashbackAmount]],$W$31:$W$33,$X$31:$X$33,"",-1)</f>
        <v>High</v>
      </c>
    </row>
    <row r="2543" spans="1:22" x14ac:dyDescent="0.3">
      <c r="A2543" s="5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6">
        <v>170.82</v>
      </c>
      <c r="U2543" s="6" t="str">
        <f>_xlfn.XLOOKUP(Tablo2[[#This Row],[Tenure]],$W$23:$W$26,$X$23:$X$26,"",-1)</f>
        <v>13-24 Months</v>
      </c>
      <c r="V2543" s="1" t="str">
        <f>_xlfn.XLOOKUP(Tablo2[[#This Row],[CashbackAmount]],$W$31:$W$33,$X$31:$X$33,"",-1)</f>
        <v>Medium</v>
      </c>
    </row>
    <row r="2544" spans="1:22" x14ac:dyDescent="0.3">
      <c r="A2544" s="5">
        <v>52543</v>
      </c>
      <c r="B2544" s="1">
        <v>0</v>
      </c>
      <c r="C2544" s="1">
        <v>0</v>
      </c>
      <c r="D2544" s="1" t="s">
        <v>62</v>
      </c>
      <c r="E2544" s="1">
        <v>3</v>
      </c>
      <c r="F2544" s="1">
        <v>15</v>
      </c>
      <c r="G2544" s="1" t="s">
        <v>30</v>
      </c>
      <c r="H2544" s="1" t="s">
        <v>4</v>
      </c>
      <c r="I2544" s="1">
        <v>3</v>
      </c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6">
        <v>127.28</v>
      </c>
      <c r="U2544" s="6" t="str">
        <f>_xlfn.XLOOKUP(Tablo2[[#This Row],[Tenure]],$W$23:$W$26,$X$23:$X$26,"",-1)</f>
        <v>0-6 Months</v>
      </c>
      <c r="V2544" s="1" t="str">
        <f>_xlfn.XLOOKUP(Tablo2[[#This Row],[CashbackAmount]],$W$31:$W$33,$X$31:$X$33,"",-1)</f>
        <v>Low</v>
      </c>
    </row>
    <row r="2545" spans="1:22" x14ac:dyDescent="0.3">
      <c r="A2545" s="5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6">
        <v>153.68</v>
      </c>
      <c r="U2545" s="6" t="str">
        <f>_xlfn.XLOOKUP(Tablo2[[#This Row],[Tenure]],$W$23:$W$26,$X$23:$X$26,"",-1)</f>
        <v>0-6 Months</v>
      </c>
      <c r="V2545" s="1" t="str">
        <f>_xlfn.XLOOKUP(Tablo2[[#This Row],[CashbackAmount]],$W$31:$W$33,$X$31:$X$33,"",-1)</f>
        <v>Medium</v>
      </c>
    </row>
    <row r="2546" spans="1:22" x14ac:dyDescent="0.3">
      <c r="A2546" s="5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6">
        <v>153.47</v>
      </c>
      <c r="U2546" s="6" t="str">
        <f>_xlfn.XLOOKUP(Tablo2[[#This Row],[Tenure]],$W$23:$W$26,$X$23:$X$26,"",-1)</f>
        <v>7-12 Months</v>
      </c>
      <c r="V2546" s="1" t="str">
        <f>_xlfn.XLOOKUP(Tablo2[[#This Row],[CashbackAmount]],$W$31:$W$33,$X$31:$X$33,"",-1)</f>
        <v>Medium</v>
      </c>
    </row>
    <row r="2547" spans="1:22" x14ac:dyDescent="0.3">
      <c r="A2547" s="5">
        <v>52546</v>
      </c>
      <c r="B2547" s="1">
        <v>0</v>
      </c>
      <c r="C2547" s="1">
        <v>17</v>
      </c>
      <c r="D2547" s="1" t="s">
        <v>62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6">
        <v>131.94999999999999</v>
      </c>
      <c r="U2547" s="6" t="str">
        <f>_xlfn.XLOOKUP(Tablo2[[#This Row],[Tenure]],$W$23:$W$26,$X$23:$X$26,"",-1)</f>
        <v>13-24 Months</v>
      </c>
      <c r="V2547" s="1" t="str">
        <f>_xlfn.XLOOKUP(Tablo2[[#This Row],[CashbackAmount]],$W$31:$W$33,$X$31:$X$33,"",-1)</f>
        <v>Low</v>
      </c>
    </row>
    <row r="2548" spans="1:22" x14ac:dyDescent="0.3">
      <c r="A2548" s="5">
        <v>52547</v>
      </c>
      <c r="B2548" s="1">
        <v>1</v>
      </c>
      <c r="C2548" s="1">
        <v>0</v>
      </c>
      <c r="D2548" s="1" t="s">
        <v>62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6">
        <v>139.88999999999999</v>
      </c>
      <c r="U2548" s="6" t="str">
        <f>_xlfn.XLOOKUP(Tablo2[[#This Row],[Tenure]],$W$23:$W$26,$X$23:$X$26,"",-1)</f>
        <v>0-6 Months</v>
      </c>
      <c r="V2548" s="1" t="str">
        <f>_xlfn.XLOOKUP(Tablo2[[#This Row],[CashbackAmount]],$W$31:$W$33,$X$31:$X$33,"",-1)</f>
        <v>Low</v>
      </c>
    </row>
    <row r="2549" spans="1:22" x14ac:dyDescent="0.3">
      <c r="A2549" s="5">
        <v>52548</v>
      </c>
      <c r="B2549" s="1">
        <v>0</v>
      </c>
      <c r="C2549" s="1">
        <v>11</v>
      </c>
      <c r="D2549" s="1" t="s">
        <v>62</v>
      </c>
      <c r="E2549" s="1">
        <v>1</v>
      </c>
      <c r="F2549" s="1">
        <v>10</v>
      </c>
      <c r="G2549" s="1" t="s">
        <v>61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6">
        <v>133.06</v>
      </c>
      <c r="U2549" s="6" t="str">
        <f>_xlfn.XLOOKUP(Tablo2[[#This Row],[Tenure]],$W$23:$W$26,$X$23:$X$26,"",-1)</f>
        <v>7-12 Months</v>
      </c>
      <c r="V2549" s="1" t="str">
        <f>_xlfn.XLOOKUP(Tablo2[[#This Row],[CashbackAmount]],$W$31:$W$33,$X$31:$X$33,"",-1)</f>
        <v>Low</v>
      </c>
    </row>
    <row r="2550" spans="1:22" x14ac:dyDescent="0.3">
      <c r="A2550" s="5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6">
        <v>170.05</v>
      </c>
      <c r="U2550" s="6" t="str">
        <f>_xlfn.XLOOKUP(Tablo2[[#This Row],[Tenure]],$W$23:$W$26,$X$23:$X$26,"",-1)</f>
        <v>24+ Months</v>
      </c>
      <c r="V2550" s="1" t="str">
        <f>_xlfn.XLOOKUP(Tablo2[[#This Row],[CashbackAmount]],$W$31:$W$33,$X$31:$X$33,"",-1)</f>
        <v>Medium</v>
      </c>
    </row>
    <row r="2551" spans="1:22" x14ac:dyDescent="0.3">
      <c r="A2551" s="5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>
        <v>14</v>
      </c>
      <c r="G2551" s="1" t="s">
        <v>61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6">
        <v>126.55000000000001</v>
      </c>
      <c r="U2551" s="6" t="str">
        <f>_xlfn.XLOOKUP(Tablo2[[#This Row],[Tenure]],$W$23:$W$26,$X$23:$X$26,"",-1)</f>
        <v>7-12 Months</v>
      </c>
      <c r="V2551" s="1" t="str">
        <f>_xlfn.XLOOKUP(Tablo2[[#This Row],[CashbackAmount]],$W$31:$W$33,$X$31:$X$33,"",-1)</f>
        <v>Low</v>
      </c>
    </row>
    <row r="2552" spans="1:22" x14ac:dyDescent="0.3">
      <c r="A2552" s="5">
        <v>52551</v>
      </c>
      <c r="B2552" s="1">
        <v>1</v>
      </c>
      <c r="C2552" s="1">
        <v>9</v>
      </c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6">
        <v>113.93</v>
      </c>
      <c r="U2552" s="6" t="str">
        <f>_xlfn.XLOOKUP(Tablo2[[#This Row],[Tenure]],$W$23:$W$26,$X$23:$X$26,"",-1)</f>
        <v>7-12 Months</v>
      </c>
      <c r="V2552" s="1" t="str">
        <f>_xlfn.XLOOKUP(Tablo2[[#This Row],[CashbackAmount]],$W$31:$W$33,$X$31:$X$33,"",-1)</f>
        <v>Low</v>
      </c>
    </row>
    <row r="2553" spans="1:22" x14ac:dyDescent="0.3">
      <c r="A2553" s="5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>
        <v>14</v>
      </c>
      <c r="G2553" s="1" t="s">
        <v>61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6">
        <v>125.69999999999999</v>
      </c>
      <c r="U2553" s="6" t="str">
        <f>_xlfn.XLOOKUP(Tablo2[[#This Row],[Tenure]],$W$23:$W$26,$X$23:$X$26,"",-1)</f>
        <v>0-6 Months</v>
      </c>
      <c r="V2553" s="1" t="str">
        <f>_xlfn.XLOOKUP(Tablo2[[#This Row],[CashbackAmount]],$W$31:$W$33,$X$31:$X$33,"",-1)</f>
        <v>Low</v>
      </c>
    </row>
    <row r="2554" spans="1:22" x14ac:dyDescent="0.3">
      <c r="A2554" s="5">
        <v>52553</v>
      </c>
      <c r="B2554" s="1">
        <v>0</v>
      </c>
      <c r="C2554" s="1">
        <v>28</v>
      </c>
      <c r="D2554" s="1" t="s">
        <v>62</v>
      </c>
      <c r="E2554" s="1">
        <v>1</v>
      </c>
      <c r="F2554" s="1">
        <v>28</v>
      </c>
      <c r="G2554" s="1" t="s">
        <v>60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6">
        <v>135.37</v>
      </c>
      <c r="U2554" s="6" t="str">
        <f>_xlfn.XLOOKUP(Tablo2[[#This Row],[Tenure]],$W$23:$W$26,$X$23:$X$26,"",-1)</f>
        <v>24+ Months</v>
      </c>
      <c r="V2554" s="1" t="str">
        <f>_xlfn.XLOOKUP(Tablo2[[#This Row],[CashbackAmount]],$W$31:$W$33,$X$31:$X$33,"",-1)</f>
        <v>Low</v>
      </c>
    </row>
    <row r="2555" spans="1:22" x14ac:dyDescent="0.3">
      <c r="A2555" s="5">
        <v>52554</v>
      </c>
      <c r="B2555" s="1">
        <v>0</v>
      </c>
      <c r="C2555" s="1">
        <v>7</v>
      </c>
      <c r="D2555" s="1" t="s">
        <v>62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6">
        <v>139.86000000000001</v>
      </c>
      <c r="U2555" s="6" t="str">
        <f>_xlfn.XLOOKUP(Tablo2[[#This Row],[Tenure]],$W$23:$W$26,$X$23:$X$26,"",-1)</f>
        <v>7-12 Months</v>
      </c>
      <c r="V2555" s="1" t="str">
        <f>_xlfn.XLOOKUP(Tablo2[[#This Row],[CashbackAmount]],$W$31:$W$33,$X$31:$X$33,"",-1)</f>
        <v>Low</v>
      </c>
    </row>
    <row r="2556" spans="1:22" x14ac:dyDescent="0.3">
      <c r="A2556" s="5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6">
        <v>208.82999999999998</v>
      </c>
      <c r="U2556" s="6" t="str">
        <f>_xlfn.XLOOKUP(Tablo2[[#This Row],[Tenure]],$W$23:$W$26,$X$23:$X$26,"",-1)</f>
        <v>24+ Months</v>
      </c>
      <c r="V2556" s="1" t="str">
        <f>_xlfn.XLOOKUP(Tablo2[[#This Row],[CashbackAmount]],$W$31:$W$33,$X$31:$X$33,"",-1)</f>
        <v>Medium</v>
      </c>
    </row>
    <row r="2557" spans="1:22" x14ac:dyDescent="0.3">
      <c r="A2557" s="5">
        <v>52556</v>
      </c>
      <c r="B2557" s="1">
        <v>0</v>
      </c>
      <c r="C2557" s="1">
        <v>9</v>
      </c>
      <c r="D2557" s="1" t="s">
        <v>62</v>
      </c>
      <c r="E2557" s="1">
        <v>1</v>
      </c>
      <c r="F2557" s="1">
        <v>27</v>
      </c>
      <c r="G2557" s="1" t="s">
        <v>61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6">
        <v>120.28</v>
      </c>
      <c r="U2557" s="6" t="str">
        <f>_xlfn.XLOOKUP(Tablo2[[#This Row],[Tenure]],$W$23:$W$26,$X$23:$X$26,"",-1)</f>
        <v>7-12 Months</v>
      </c>
      <c r="V2557" s="1" t="str">
        <f>_xlfn.XLOOKUP(Tablo2[[#This Row],[CashbackAmount]],$W$31:$W$33,$X$31:$X$33,"",-1)</f>
        <v>Low</v>
      </c>
    </row>
    <row r="2558" spans="1:22" x14ac:dyDescent="0.3">
      <c r="A2558" s="5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6">
        <v>195.25</v>
      </c>
      <c r="U2558" s="6" t="str">
        <f>_xlfn.XLOOKUP(Tablo2[[#This Row],[Tenure]],$W$23:$W$26,$X$23:$X$26,"",-1)</f>
        <v>7-12 Months</v>
      </c>
      <c r="V2558" s="1" t="str">
        <f>_xlfn.XLOOKUP(Tablo2[[#This Row],[CashbackAmount]],$W$31:$W$33,$X$31:$X$33,"",-1)</f>
        <v>Medium</v>
      </c>
    </row>
    <row r="2559" spans="1:22" x14ac:dyDescent="0.3">
      <c r="A2559" s="5">
        <v>52558</v>
      </c>
      <c r="B2559" s="1">
        <v>0</v>
      </c>
      <c r="C2559" s="1">
        <v>7</v>
      </c>
      <c r="D2559" s="1" t="s">
        <v>62</v>
      </c>
      <c r="E2559" s="1">
        <v>1</v>
      </c>
      <c r="F2559" s="1">
        <v>25</v>
      </c>
      <c r="G2559" s="1" t="s">
        <v>30</v>
      </c>
      <c r="H2559" s="1" t="s">
        <v>2</v>
      </c>
      <c r="I2559" s="1">
        <v>3</v>
      </c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6">
        <v>129.29</v>
      </c>
      <c r="U2559" s="6" t="str">
        <f>_xlfn.XLOOKUP(Tablo2[[#This Row],[Tenure]],$W$23:$W$26,$X$23:$X$26,"",-1)</f>
        <v>7-12 Months</v>
      </c>
      <c r="V2559" s="1" t="str">
        <f>_xlfn.XLOOKUP(Tablo2[[#This Row],[CashbackAmount]],$W$31:$W$33,$X$31:$X$33,"",-1)</f>
        <v>Low</v>
      </c>
    </row>
    <row r="2560" spans="1:22" x14ac:dyDescent="0.3">
      <c r="A2560" s="5">
        <v>52559</v>
      </c>
      <c r="B2560" s="1">
        <v>1</v>
      </c>
      <c r="C2560" s="1">
        <v>9</v>
      </c>
      <c r="D2560" s="1" t="s">
        <v>62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6">
        <v>122.75</v>
      </c>
      <c r="U2560" s="6" t="str">
        <f>_xlfn.XLOOKUP(Tablo2[[#This Row],[Tenure]],$W$23:$W$26,$X$23:$X$26,"",-1)</f>
        <v>7-12 Months</v>
      </c>
      <c r="V2560" s="1" t="str">
        <f>_xlfn.XLOOKUP(Tablo2[[#This Row],[CashbackAmount]],$W$31:$W$33,$X$31:$X$33,"",-1)</f>
        <v>Low</v>
      </c>
    </row>
    <row r="2561" spans="1:22" x14ac:dyDescent="0.3">
      <c r="A2561" s="5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6">
        <v>178.79</v>
      </c>
      <c r="U2561" s="6" t="str">
        <f>_xlfn.XLOOKUP(Tablo2[[#This Row],[Tenure]],$W$23:$W$26,$X$23:$X$26,"",-1)</f>
        <v>13-24 Months</v>
      </c>
      <c r="V2561" s="1" t="str">
        <f>_xlfn.XLOOKUP(Tablo2[[#This Row],[CashbackAmount]],$W$31:$W$33,$X$31:$X$33,"",-1)</f>
        <v>Medium</v>
      </c>
    </row>
    <row r="2562" spans="1:22" x14ac:dyDescent="0.3">
      <c r="A2562" s="5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6">
        <v>149.30000000000001</v>
      </c>
      <c r="U2562" s="6" t="str">
        <f>_xlfn.XLOOKUP(Tablo2[[#This Row],[Tenure]],$W$23:$W$26,$X$23:$X$26,"",-1)</f>
        <v>7-12 Months</v>
      </c>
      <c r="V2562" s="1" t="str">
        <f>_xlfn.XLOOKUP(Tablo2[[#This Row],[CashbackAmount]],$W$31:$W$33,$X$31:$X$33,"",-1)</f>
        <v>Low</v>
      </c>
    </row>
    <row r="2563" spans="1:22" x14ac:dyDescent="0.3">
      <c r="A2563" s="5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6">
        <v>178.47</v>
      </c>
      <c r="U2563" s="6" t="str">
        <f>_xlfn.XLOOKUP(Tablo2[[#This Row],[Tenure]],$W$23:$W$26,$X$23:$X$26,"",-1)</f>
        <v>13-24 Months</v>
      </c>
      <c r="V2563" s="1" t="str">
        <f>_xlfn.XLOOKUP(Tablo2[[#This Row],[CashbackAmount]],$W$31:$W$33,$X$31:$X$33,"",-1)</f>
        <v>Medium</v>
      </c>
    </row>
    <row r="2564" spans="1:22" x14ac:dyDescent="0.3">
      <c r="A2564" s="5">
        <v>52563</v>
      </c>
      <c r="B2564" s="1">
        <v>0</v>
      </c>
      <c r="C2564" s="1">
        <v>0</v>
      </c>
      <c r="D2564" s="1" t="s">
        <v>62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6">
        <v>144.01</v>
      </c>
      <c r="U2564" s="6" t="str">
        <f>_xlfn.XLOOKUP(Tablo2[[#This Row],[Tenure]],$W$23:$W$26,$X$23:$X$26,"",-1)</f>
        <v>0-6 Months</v>
      </c>
      <c r="V2564" s="1" t="str">
        <f>_xlfn.XLOOKUP(Tablo2[[#This Row],[CashbackAmount]],$W$31:$W$33,$X$31:$X$33,"",-1)</f>
        <v>Low</v>
      </c>
    </row>
    <row r="2565" spans="1:22" x14ac:dyDescent="0.3">
      <c r="A2565" s="5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6">
        <v>192.41</v>
      </c>
      <c r="U2565" s="6" t="str">
        <f>_xlfn.XLOOKUP(Tablo2[[#This Row],[Tenure]],$W$23:$W$26,$X$23:$X$26,"",-1)</f>
        <v>13-24 Months</v>
      </c>
      <c r="V2565" s="1" t="str">
        <f>_xlfn.XLOOKUP(Tablo2[[#This Row],[CashbackAmount]],$W$31:$W$33,$X$31:$X$33,"",-1)</f>
        <v>Medium</v>
      </c>
    </row>
    <row r="2566" spans="1:22" x14ac:dyDescent="0.3">
      <c r="A2566" s="5">
        <v>52565</v>
      </c>
      <c r="B2566" s="1">
        <v>0</v>
      </c>
      <c r="C2566" s="1">
        <v>2</v>
      </c>
      <c r="D2566" s="1" t="s">
        <v>62</v>
      </c>
      <c r="E2566" s="1">
        <v>1</v>
      </c>
      <c r="F2566" s="1">
        <v>15</v>
      </c>
      <c r="G2566" s="1" t="s">
        <v>61</v>
      </c>
      <c r="H2566" s="1" t="s">
        <v>2</v>
      </c>
      <c r="I2566" s="1">
        <v>3</v>
      </c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6">
        <v>129.74</v>
      </c>
      <c r="U2566" s="6" t="str">
        <f>_xlfn.XLOOKUP(Tablo2[[#This Row],[Tenure]],$W$23:$W$26,$X$23:$X$26,"",-1)</f>
        <v>0-6 Months</v>
      </c>
      <c r="V2566" s="1" t="str">
        <f>_xlfn.XLOOKUP(Tablo2[[#This Row],[CashbackAmount]],$W$31:$W$33,$X$31:$X$33,"",-1)</f>
        <v>Low</v>
      </c>
    </row>
    <row r="2567" spans="1:22" x14ac:dyDescent="0.3">
      <c r="A2567" s="5">
        <v>52566</v>
      </c>
      <c r="B2567" s="1">
        <v>0</v>
      </c>
      <c r="C2567" s="1">
        <v>9</v>
      </c>
      <c r="D2567" s="1" t="s">
        <v>62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6">
        <v>145.02000000000001</v>
      </c>
      <c r="U2567" s="6" t="str">
        <f>_xlfn.XLOOKUP(Tablo2[[#This Row],[Tenure]],$W$23:$W$26,$X$23:$X$26,"",-1)</f>
        <v>7-12 Months</v>
      </c>
      <c r="V2567" s="1" t="str">
        <f>_xlfn.XLOOKUP(Tablo2[[#This Row],[CashbackAmount]],$W$31:$W$33,$X$31:$X$33,"",-1)</f>
        <v>Low</v>
      </c>
    </row>
    <row r="2568" spans="1:22" x14ac:dyDescent="0.3">
      <c r="A2568" s="5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6">
        <v>207.48000000000002</v>
      </c>
      <c r="U2568" s="6" t="str">
        <f>_xlfn.XLOOKUP(Tablo2[[#This Row],[Tenure]],$W$23:$W$26,$X$23:$X$26,"",-1)</f>
        <v>13-24 Months</v>
      </c>
      <c r="V2568" s="1" t="str">
        <f>_xlfn.XLOOKUP(Tablo2[[#This Row],[CashbackAmount]],$W$31:$W$33,$X$31:$X$33,"",-1)</f>
        <v>Medium</v>
      </c>
    </row>
    <row r="2569" spans="1:22" x14ac:dyDescent="0.3">
      <c r="A2569" s="5">
        <v>52568</v>
      </c>
      <c r="B2569" s="1">
        <v>1</v>
      </c>
      <c r="C2569" s="1">
        <v>9</v>
      </c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6">
        <v>115.55000000000001</v>
      </c>
      <c r="U2569" s="6" t="str">
        <f>_xlfn.XLOOKUP(Tablo2[[#This Row],[Tenure]],$W$23:$W$26,$X$23:$X$26,"",-1)</f>
        <v>7-12 Months</v>
      </c>
      <c r="V2569" s="1" t="str">
        <f>_xlfn.XLOOKUP(Tablo2[[#This Row],[CashbackAmount]],$W$31:$W$33,$X$31:$X$33,"",-1)</f>
        <v>Low</v>
      </c>
    </row>
    <row r="2570" spans="1:22" x14ac:dyDescent="0.3">
      <c r="A2570" s="5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>
        <v>3</v>
      </c>
      <c r="T2570" s="6">
        <v>229.36</v>
      </c>
      <c r="U2570" s="6" t="str">
        <f>_xlfn.XLOOKUP(Tablo2[[#This Row],[Tenure]],$W$23:$W$26,$X$23:$X$26,"",-1)</f>
        <v>7-12 Months</v>
      </c>
      <c r="V2570" s="1" t="str">
        <f>_xlfn.XLOOKUP(Tablo2[[#This Row],[CashbackAmount]],$W$31:$W$33,$X$31:$X$33,"",-1)</f>
        <v>Medium</v>
      </c>
    </row>
    <row r="2571" spans="1:22" x14ac:dyDescent="0.3">
      <c r="A2571" s="5">
        <v>52570</v>
      </c>
      <c r="B2571" s="1">
        <v>0</v>
      </c>
      <c r="C2571" s="1">
        <v>9</v>
      </c>
      <c r="D2571" s="1" t="s">
        <v>62</v>
      </c>
      <c r="E2571" s="1">
        <v>1</v>
      </c>
      <c r="F2571" s="1">
        <v>23</v>
      </c>
      <c r="G2571" s="1" t="s">
        <v>61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6">
        <v>123.05000000000001</v>
      </c>
      <c r="U2571" s="6" t="str">
        <f>_xlfn.XLOOKUP(Tablo2[[#This Row],[Tenure]],$W$23:$W$26,$X$23:$X$26,"",-1)</f>
        <v>7-12 Months</v>
      </c>
      <c r="V2571" s="1" t="str">
        <f>_xlfn.XLOOKUP(Tablo2[[#This Row],[CashbackAmount]],$W$31:$W$33,$X$31:$X$33,"",-1)</f>
        <v>Low</v>
      </c>
    </row>
    <row r="2572" spans="1:22" x14ac:dyDescent="0.3">
      <c r="A2572" s="5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>
        <v>1</v>
      </c>
      <c r="R2572" s="1">
        <v>8</v>
      </c>
      <c r="S2572" s="1">
        <v>6</v>
      </c>
      <c r="T2572" s="6">
        <v>267.04000000000002</v>
      </c>
      <c r="U2572" s="6" t="str">
        <f>_xlfn.XLOOKUP(Tablo2[[#This Row],[Tenure]],$W$23:$W$26,$X$23:$X$26,"",-1)</f>
        <v>13-24 Months</v>
      </c>
      <c r="V2572" s="1" t="str">
        <f>_xlfn.XLOOKUP(Tablo2[[#This Row],[CashbackAmount]],$W$31:$W$33,$X$31:$X$33,"",-1)</f>
        <v>High</v>
      </c>
    </row>
    <row r="2573" spans="1:22" x14ac:dyDescent="0.3">
      <c r="A2573" s="5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6">
        <v>134.33000000000001</v>
      </c>
      <c r="U2573" s="6" t="str">
        <f>_xlfn.XLOOKUP(Tablo2[[#This Row],[Tenure]],$W$23:$W$26,$X$23:$X$26,"",-1)</f>
        <v>0-6 Months</v>
      </c>
      <c r="V2573" s="1" t="str">
        <f>_xlfn.XLOOKUP(Tablo2[[#This Row],[CashbackAmount]],$W$31:$W$33,$X$31:$X$33,"",-1)</f>
        <v>Low</v>
      </c>
    </row>
    <row r="2574" spans="1:22" x14ac:dyDescent="0.3">
      <c r="A2574" s="5">
        <v>52573</v>
      </c>
      <c r="B2574" s="1">
        <v>0</v>
      </c>
      <c r="C2574" s="1">
        <v>4</v>
      </c>
      <c r="D2574" s="1" t="s">
        <v>62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6">
        <v>134.77000000000001</v>
      </c>
      <c r="U2574" s="6" t="str">
        <f>_xlfn.XLOOKUP(Tablo2[[#This Row],[Tenure]],$W$23:$W$26,$X$23:$X$26,"",-1)</f>
        <v>0-6 Months</v>
      </c>
      <c r="V2574" s="1" t="str">
        <f>_xlfn.XLOOKUP(Tablo2[[#This Row],[CashbackAmount]],$W$31:$W$33,$X$31:$X$33,"",-1)</f>
        <v>Low</v>
      </c>
    </row>
    <row r="2575" spans="1:22" x14ac:dyDescent="0.3">
      <c r="A2575" s="5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6">
        <v>164.3</v>
      </c>
      <c r="U2575" s="6" t="str">
        <f>_xlfn.XLOOKUP(Tablo2[[#This Row],[Tenure]],$W$23:$W$26,$X$23:$X$26,"",-1)</f>
        <v>13-24 Months</v>
      </c>
      <c r="V2575" s="1" t="str">
        <f>_xlfn.XLOOKUP(Tablo2[[#This Row],[CashbackAmount]],$W$31:$W$33,$X$31:$X$33,"",-1)</f>
        <v>Medium</v>
      </c>
    </row>
    <row r="2576" spans="1:22" x14ac:dyDescent="0.3">
      <c r="A2576" s="5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6">
        <v>165.16</v>
      </c>
      <c r="U2576" s="6" t="str">
        <f>_xlfn.XLOOKUP(Tablo2[[#This Row],[Tenure]],$W$23:$W$26,$X$23:$X$26,"",-1)</f>
        <v>13-24 Months</v>
      </c>
      <c r="V2576" s="1" t="str">
        <f>_xlfn.XLOOKUP(Tablo2[[#This Row],[CashbackAmount]],$W$31:$W$33,$X$31:$X$33,"",-1)</f>
        <v>Medium</v>
      </c>
    </row>
    <row r="2577" spans="1:22" x14ac:dyDescent="0.3">
      <c r="A2577" s="5">
        <v>52576</v>
      </c>
      <c r="B2577" s="1">
        <v>0</v>
      </c>
      <c r="C2577" s="1">
        <v>0</v>
      </c>
      <c r="D2577" s="1" t="s">
        <v>62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6">
        <v>139.07</v>
      </c>
      <c r="U2577" s="6" t="str">
        <f>_xlfn.XLOOKUP(Tablo2[[#This Row],[Tenure]],$W$23:$W$26,$X$23:$X$26,"",-1)</f>
        <v>0-6 Months</v>
      </c>
      <c r="V2577" s="1" t="str">
        <f>_xlfn.XLOOKUP(Tablo2[[#This Row],[CashbackAmount]],$W$31:$W$33,$X$31:$X$33,"",-1)</f>
        <v>Low</v>
      </c>
    </row>
    <row r="2578" spans="1:22" x14ac:dyDescent="0.3">
      <c r="A2578" s="5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6">
        <v>155.62</v>
      </c>
      <c r="U2578" s="6" t="str">
        <f>_xlfn.XLOOKUP(Tablo2[[#This Row],[Tenure]],$W$23:$W$26,$X$23:$X$26,"",-1)</f>
        <v>13-24 Months</v>
      </c>
      <c r="V2578" s="1" t="str">
        <f>_xlfn.XLOOKUP(Tablo2[[#This Row],[CashbackAmount]],$W$31:$W$33,$X$31:$X$33,"",-1)</f>
        <v>Medium</v>
      </c>
    </row>
    <row r="2579" spans="1:22" x14ac:dyDescent="0.3">
      <c r="A2579" s="5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6">
        <v>168.83</v>
      </c>
      <c r="U2579" s="6" t="str">
        <f>_xlfn.XLOOKUP(Tablo2[[#This Row],[Tenure]],$W$23:$W$26,$X$23:$X$26,"",-1)</f>
        <v>7-12 Months</v>
      </c>
      <c r="V2579" s="1" t="str">
        <f>_xlfn.XLOOKUP(Tablo2[[#This Row],[CashbackAmount]],$W$31:$W$33,$X$31:$X$33,"",-1)</f>
        <v>Medium</v>
      </c>
    </row>
    <row r="2580" spans="1:22" x14ac:dyDescent="0.3">
      <c r="A2580" s="5">
        <v>52579</v>
      </c>
      <c r="B2580" s="1">
        <v>0</v>
      </c>
      <c r="C2580" s="1">
        <v>3</v>
      </c>
      <c r="D2580" s="1" t="s">
        <v>62</v>
      </c>
      <c r="E2580" s="1">
        <v>1</v>
      </c>
      <c r="F2580" s="1">
        <v>22</v>
      </c>
      <c r="G2580" s="1" t="s">
        <v>30</v>
      </c>
      <c r="H2580" s="1" t="s">
        <v>4</v>
      </c>
      <c r="I2580" s="1">
        <v>3</v>
      </c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6">
        <v>128.62</v>
      </c>
      <c r="U2580" s="6" t="str">
        <f>_xlfn.XLOOKUP(Tablo2[[#This Row],[Tenure]],$W$23:$W$26,$X$23:$X$26,"",-1)</f>
        <v>0-6 Months</v>
      </c>
      <c r="V2580" s="1" t="str">
        <f>_xlfn.XLOOKUP(Tablo2[[#This Row],[CashbackAmount]],$W$31:$W$33,$X$31:$X$33,"",-1)</f>
        <v>Low</v>
      </c>
    </row>
    <row r="2581" spans="1:22" x14ac:dyDescent="0.3">
      <c r="A2581" s="5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6">
        <v>149.78</v>
      </c>
      <c r="U2581" s="6" t="str">
        <f>_xlfn.XLOOKUP(Tablo2[[#This Row],[Tenure]],$W$23:$W$26,$X$23:$X$26,"",-1)</f>
        <v>13-24 Months</v>
      </c>
      <c r="V2581" s="1" t="str">
        <f>_xlfn.XLOOKUP(Tablo2[[#This Row],[CashbackAmount]],$W$31:$W$33,$X$31:$X$33,"",-1)</f>
        <v>Low</v>
      </c>
    </row>
    <row r="2582" spans="1:22" x14ac:dyDescent="0.3">
      <c r="A2582" s="5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6">
        <v>203.68</v>
      </c>
      <c r="U2582" s="6" t="str">
        <f>_xlfn.XLOOKUP(Tablo2[[#This Row],[Tenure]],$W$23:$W$26,$X$23:$X$26,"",-1)</f>
        <v>13-24 Months</v>
      </c>
      <c r="V2582" s="1" t="str">
        <f>_xlfn.XLOOKUP(Tablo2[[#This Row],[CashbackAmount]],$W$31:$W$33,$X$31:$X$33,"",-1)</f>
        <v>Medium</v>
      </c>
    </row>
    <row r="2583" spans="1:22" x14ac:dyDescent="0.3">
      <c r="A2583" s="5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6">
        <v>161.34</v>
      </c>
      <c r="U2583" s="6" t="str">
        <f>_xlfn.XLOOKUP(Tablo2[[#This Row],[Tenure]],$W$23:$W$26,$X$23:$X$26,"",-1)</f>
        <v>0-6 Months</v>
      </c>
      <c r="V2583" s="1" t="str">
        <f>_xlfn.XLOOKUP(Tablo2[[#This Row],[CashbackAmount]],$W$31:$W$33,$X$31:$X$33,"",-1)</f>
        <v>Medium</v>
      </c>
    </row>
    <row r="2584" spans="1:22" x14ac:dyDescent="0.3">
      <c r="A2584" s="5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6">
        <v>167.35</v>
      </c>
      <c r="U2584" s="6" t="str">
        <f>_xlfn.XLOOKUP(Tablo2[[#This Row],[Tenure]],$W$23:$W$26,$X$23:$X$26,"",-1)</f>
        <v>0-6 Months</v>
      </c>
      <c r="V2584" s="1" t="str">
        <f>_xlfn.XLOOKUP(Tablo2[[#This Row],[CashbackAmount]],$W$31:$W$33,$X$31:$X$33,"",-1)</f>
        <v>Medium</v>
      </c>
    </row>
    <row r="2585" spans="1:22" x14ac:dyDescent="0.3">
      <c r="A2585" s="5">
        <v>52584</v>
      </c>
      <c r="B2585" s="1">
        <v>0</v>
      </c>
      <c r="C2585" s="1">
        <v>0</v>
      </c>
      <c r="D2585" s="1" t="s">
        <v>62</v>
      </c>
      <c r="E2585" s="1">
        <v>1</v>
      </c>
      <c r="F2585" s="1">
        <v>10</v>
      </c>
      <c r="G2585" s="1" t="s">
        <v>61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6">
        <v>132.94999999999999</v>
      </c>
      <c r="U2585" s="6" t="str">
        <f>_xlfn.XLOOKUP(Tablo2[[#This Row],[Tenure]],$W$23:$W$26,$X$23:$X$26,"",-1)</f>
        <v>0-6 Months</v>
      </c>
      <c r="V2585" s="1" t="str">
        <f>_xlfn.XLOOKUP(Tablo2[[#This Row],[CashbackAmount]],$W$31:$W$33,$X$31:$X$33,"",-1)</f>
        <v>Low</v>
      </c>
    </row>
    <row r="2586" spans="1:22" x14ac:dyDescent="0.3">
      <c r="A2586" s="5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60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6">
        <v>152.38</v>
      </c>
      <c r="U2586" s="6" t="str">
        <f>_xlfn.XLOOKUP(Tablo2[[#This Row],[Tenure]],$W$23:$W$26,$X$23:$X$26,"",-1)</f>
        <v>0-6 Months</v>
      </c>
      <c r="V2586" s="1" t="str">
        <f>_xlfn.XLOOKUP(Tablo2[[#This Row],[CashbackAmount]],$W$31:$W$33,$X$31:$X$33,"",-1)</f>
        <v>Medium</v>
      </c>
    </row>
    <row r="2587" spans="1:22" x14ac:dyDescent="0.3">
      <c r="A2587" s="5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6">
        <v>164.72</v>
      </c>
      <c r="U2587" s="6" t="str">
        <f>_xlfn.XLOOKUP(Tablo2[[#This Row],[Tenure]],$W$23:$W$26,$X$23:$X$26,"",-1)</f>
        <v>7-12 Months</v>
      </c>
      <c r="V2587" s="1" t="str">
        <f>_xlfn.XLOOKUP(Tablo2[[#This Row],[CashbackAmount]],$W$31:$W$33,$X$31:$X$33,"",-1)</f>
        <v>Medium</v>
      </c>
    </row>
    <row r="2588" spans="1:22" x14ac:dyDescent="0.3">
      <c r="A2588" s="5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6">
        <v>196.1</v>
      </c>
      <c r="U2588" s="6" t="str">
        <f>_xlfn.XLOOKUP(Tablo2[[#This Row],[Tenure]],$W$23:$W$26,$X$23:$X$26,"",-1)</f>
        <v>0-6 Months</v>
      </c>
      <c r="V2588" s="1" t="str">
        <f>_xlfn.XLOOKUP(Tablo2[[#This Row],[CashbackAmount]],$W$31:$W$33,$X$31:$X$33,"",-1)</f>
        <v>Medium</v>
      </c>
    </row>
    <row r="2589" spans="1:22" x14ac:dyDescent="0.3">
      <c r="A2589" s="5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>
        <v>15</v>
      </c>
      <c r="Q2589" s="1">
        <v>12</v>
      </c>
      <c r="R2589" s="1">
        <v>12</v>
      </c>
      <c r="S2589" s="1">
        <v>8</v>
      </c>
      <c r="T2589" s="6">
        <v>298.33</v>
      </c>
      <c r="U2589" s="6" t="str">
        <f>_xlfn.XLOOKUP(Tablo2[[#This Row],[Tenure]],$W$23:$W$26,$X$23:$X$26,"",-1)</f>
        <v>13-24 Months</v>
      </c>
      <c r="V2589" s="1" t="str">
        <f>_xlfn.XLOOKUP(Tablo2[[#This Row],[CashbackAmount]],$W$31:$W$33,$X$31:$X$33,"",-1)</f>
        <v>High</v>
      </c>
    </row>
    <row r="2590" spans="1:22" x14ac:dyDescent="0.3">
      <c r="A2590" s="5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6">
        <v>197.56</v>
      </c>
      <c r="U2590" s="6" t="str">
        <f>_xlfn.XLOOKUP(Tablo2[[#This Row],[Tenure]],$W$23:$W$26,$X$23:$X$26,"",-1)</f>
        <v>13-24 Months</v>
      </c>
      <c r="V2590" s="1" t="str">
        <f>_xlfn.XLOOKUP(Tablo2[[#This Row],[CashbackAmount]],$W$31:$W$33,$X$31:$X$33,"",-1)</f>
        <v>Medium</v>
      </c>
    </row>
    <row r="2591" spans="1:22" x14ac:dyDescent="0.3">
      <c r="A2591" s="5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60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6">
        <v>149.68</v>
      </c>
      <c r="U2591" s="6" t="str">
        <f>_xlfn.XLOOKUP(Tablo2[[#This Row],[Tenure]],$W$23:$W$26,$X$23:$X$26,"",-1)</f>
        <v>0-6 Months</v>
      </c>
      <c r="V2591" s="1" t="str">
        <f>_xlfn.XLOOKUP(Tablo2[[#This Row],[CashbackAmount]],$W$31:$W$33,$X$31:$X$33,"",-1)</f>
        <v>Low</v>
      </c>
    </row>
    <row r="2592" spans="1:22" x14ac:dyDescent="0.3">
      <c r="A2592" s="5">
        <v>52591</v>
      </c>
      <c r="B2592" s="1">
        <v>0</v>
      </c>
      <c r="C2592" s="1">
        <v>9</v>
      </c>
      <c r="D2592" s="1" t="s">
        <v>11</v>
      </c>
      <c r="E2592" s="1">
        <v>2</v>
      </c>
      <c r="F2592" s="1">
        <v>16</v>
      </c>
      <c r="G2592" s="1" t="s">
        <v>61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6">
        <v>121.44999999999999</v>
      </c>
      <c r="U2592" s="6" t="str">
        <f>_xlfn.XLOOKUP(Tablo2[[#This Row],[Tenure]],$W$23:$W$26,$X$23:$X$26,"",-1)</f>
        <v>7-12 Months</v>
      </c>
      <c r="V2592" s="1" t="str">
        <f>_xlfn.XLOOKUP(Tablo2[[#This Row],[CashbackAmount]],$W$31:$W$33,$X$31:$X$33,"",-1)</f>
        <v>Low</v>
      </c>
    </row>
    <row r="2593" spans="1:22" x14ac:dyDescent="0.3">
      <c r="A2593" s="5">
        <v>52592</v>
      </c>
      <c r="B2593" s="1">
        <v>1</v>
      </c>
      <c r="C2593" s="1">
        <v>9</v>
      </c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6">
        <v>121.80000000000001</v>
      </c>
      <c r="U2593" s="6" t="str">
        <f>_xlfn.XLOOKUP(Tablo2[[#This Row],[Tenure]],$W$23:$W$26,$X$23:$X$26,"",-1)</f>
        <v>7-12 Months</v>
      </c>
      <c r="V2593" s="1" t="str">
        <f>_xlfn.XLOOKUP(Tablo2[[#This Row],[CashbackAmount]],$W$31:$W$33,$X$31:$X$33,"",-1)</f>
        <v>Low</v>
      </c>
    </row>
    <row r="2594" spans="1:22" x14ac:dyDescent="0.3">
      <c r="A2594" s="5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60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6">
        <v>183.46</v>
      </c>
      <c r="U2594" s="6" t="str">
        <f>_xlfn.XLOOKUP(Tablo2[[#This Row],[Tenure]],$W$23:$W$26,$X$23:$X$26,"",-1)</f>
        <v>0-6 Months</v>
      </c>
      <c r="V2594" s="1" t="str">
        <f>_xlfn.XLOOKUP(Tablo2[[#This Row],[CashbackAmount]],$W$31:$W$33,$X$31:$X$33,"",-1)</f>
        <v>Medium</v>
      </c>
    </row>
    <row r="2595" spans="1:22" x14ac:dyDescent="0.3">
      <c r="A2595" s="5">
        <v>52594</v>
      </c>
      <c r="B2595" s="1">
        <v>0</v>
      </c>
      <c r="C2595" s="1">
        <v>0</v>
      </c>
      <c r="D2595" s="1" t="s">
        <v>62</v>
      </c>
      <c r="E2595" s="1">
        <v>1</v>
      </c>
      <c r="F2595" s="1">
        <v>14</v>
      </c>
      <c r="G2595" s="1" t="s">
        <v>61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6">
        <v>134.44999999999999</v>
      </c>
      <c r="U2595" s="6" t="str">
        <f>_xlfn.XLOOKUP(Tablo2[[#This Row],[Tenure]],$W$23:$W$26,$X$23:$X$26,"",-1)</f>
        <v>0-6 Months</v>
      </c>
      <c r="V2595" s="1" t="str">
        <f>_xlfn.XLOOKUP(Tablo2[[#This Row],[CashbackAmount]],$W$31:$W$33,$X$31:$X$33,"",-1)</f>
        <v>Low</v>
      </c>
    </row>
    <row r="2596" spans="1:22" x14ac:dyDescent="0.3">
      <c r="A2596" s="5">
        <v>52595</v>
      </c>
      <c r="B2596" s="1">
        <v>1</v>
      </c>
      <c r="C2596" s="1">
        <v>0</v>
      </c>
      <c r="D2596" s="1" t="s">
        <v>62</v>
      </c>
      <c r="E2596" s="1">
        <v>3</v>
      </c>
      <c r="F2596" s="1">
        <v>15</v>
      </c>
      <c r="G2596" s="1" t="s">
        <v>29</v>
      </c>
      <c r="H2596" s="1" t="s">
        <v>2</v>
      </c>
      <c r="I2596" s="1">
        <v>3</v>
      </c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6">
        <v>127.6</v>
      </c>
      <c r="U2596" s="6" t="str">
        <f>_xlfn.XLOOKUP(Tablo2[[#This Row],[Tenure]],$W$23:$W$26,$X$23:$X$26,"",-1)</f>
        <v>0-6 Months</v>
      </c>
      <c r="V2596" s="1" t="str">
        <f>_xlfn.XLOOKUP(Tablo2[[#This Row],[CashbackAmount]],$W$31:$W$33,$X$31:$X$33,"",-1)</f>
        <v>Low</v>
      </c>
    </row>
    <row r="2597" spans="1:22" x14ac:dyDescent="0.3">
      <c r="A2597" s="5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6">
        <v>162.94</v>
      </c>
      <c r="U2597" s="6" t="str">
        <f>_xlfn.XLOOKUP(Tablo2[[#This Row],[Tenure]],$W$23:$W$26,$X$23:$X$26,"",-1)</f>
        <v>0-6 Months</v>
      </c>
      <c r="V2597" s="1" t="str">
        <f>_xlfn.XLOOKUP(Tablo2[[#This Row],[CashbackAmount]],$W$31:$W$33,$X$31:$X$33,"",-1)</f>
        <v>Medium</v>
      </c>
    </row>
    <row r="2598" spans="1:22" x14ac:dyDescent="0.3">
      <c r="A2598" s="5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6">
        <v>171.4</v>
      </c>
      <c r="U2598" s="6" t="str">
        <f>_xlfn.XLOOKUP(Tablo2[[#This Row],[Tenure]],$W$23:$W$26,$X$23:$X$26,"",-1)</f>
        <v>0-6 Months</v>
      </c>
      <c r="V2598" s="1" t="str">
        <f>_xlfn.XLOOKUP(Tablo2[[#This Row],[CashbackAmount]],$W$31:$W$33,$X$31:$X$33,"",-1)</f>
        <v>Medium</v>
      </c>
    </row>
    <row r="2599" spans="1:22" x14ac:dyDescent="0.3">
      <c r="A2599" s="5">
        <v>52598</v>
      </c>
      <c r="B2599" s="1">
        <v>0</v>
      </c>
      <c r="C2599" s="1">
        <v>7</v>
      </c>
      <c r="D2599" s="1" t="s">
        <v>62</v>
      </c>
      <c r="E2599" s="1">
        <v>1</v>
      </c>
      <c r="F2599" s="1">
        <v>8</v>
      </c>
      <c r="G2599" s="1" t="s">
        <v>61</v>
      </c>
      <c r="H2599" s="1" t="s">
        <v>4</v>
      </c>
      <c r="I2599" s="1">
        <v>3</v>
      </c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6">
        <v>129.32</v>
      </c>
      <c r="U2599" s="6" t="str">
        <f>_xlfn.XLOOKUP(Tablo2[[#This Row],[Tenure]],$W$23:$W$26,$X$23:$X$26,"",-1)</f>
        <v>7-12 Months</v>
      </c>
      <c r="V2599" s="1" t="str">
        <f>_xlfn.XLOOKUP(Tablo2[[#This Row],[CashbackAmount]],$W$31:$W$33,$X$31:$X$33,"",-1)</f>
        <v>Low</v>
      </c>
    </row>
    <row r="2600" spans="1:22" x14ac:dyDescent="0.3">
      <c r="A2600" s="5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6">
        <v>151.47</v>
      </c>
      <c r="U2600" s="6" t="str">
        <f>_xlfn.XLOOKUP(Tablo2[[#This Row],[Tenure]],$W$23:$W$26,$X$23:$X$26,"",-1)</f>
        <v>0-6 Months</v>
      </c>
      <c r="V2600" s="1" t="str">
        <f>_xlfn.XLOOKUP(Tablo2[[#This Row],[CashbackAmount]],$W$31:$W$33,$X$31:$X$33,"",-1)</f>
        <v>Medium</v>
      </c>
    </row>
    <row r="2601" spans="1:22" x14ac:dyDescent="0.3">
      <c r="A2601" s="5">
        <v>52600</v>
      </c>
      <c r="B2601" s="1">
        <v>0</v>
      </c>
      <c r="C2601" s="1">
        <v>22</v>
      </c>
      <c r="D2601" s="1" t="s">
        <v>62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6">
        <v>145.07</v>
      </c>
      <c r="U2601" s="6" t="str">
        <f>_xlfn.XLOOKUP(Tablo2[[#This Row],[Tenure]],$W$23:$W$26,$X$23:$X$26,"",-1)</f>
        <v>13-24 Months</v>
      </c>
      <c r="V2601" s="1" t="str">
        <f>_xlfn.XLOOKUP(Tablo2[[#This Row],[CashbackAmount]],$W$31:$W$33,$X$31:$X$33,"",-1)</f>
        <v>Low</v>
      </c>
    </row>
    <row r="2602" spans="1:22" x14ac:dyDescent="0.3">
      <c r="A2602" s="5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6">
        <v>185.64</v>
      </c>
      <c r="U2602" s="6" t="str">
        <f>_xlfn.XLOOKUP(Tablo2[[#This Row],[Tenure]],$W$23:$W$26,$X$23:$X$26,"",-1)</f>
        <v>0-6 Months</v>
      </c>
      <c r="V2602" s="1" t="str">
        <f>_xlfn.XLOOKUP(Tablo2[[#This Row],[CashbackAmount]],$W$31:$W$33,$X$31:$X$33,"",-1)</f>
        <v>Medium</v>
      </c>
    </row>
    <row r="2603" spans="1:22" x14ac:dyDescent="0.3">
      <c r="A2603" s="5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>
        <v>14</v>
      </c>
      <c r="G2603" s="1" t="s">
        <v>61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6">
        <v>124.68</v>
      </c>
      <c r="U2603" s="6" t="str">
        <f>_xlfn.XLOOKUP(Tablo2[[#This Row],[Tenure]],$W$23:$W$26,$X$23:$X$26,"",-1)</f>
        <v>7-12 Months</v>
      </c>
      <c r="V2603" s="1" t="str">
        <f>_xlfn.XLOOKUP(Tablo2[[#This Row],[CashbackAmount]],$W$31:$W$33,$X$31:$X$33,"",-1)</f>
        <v>Low</v>
      </c>
    </row>
    <row r="2604" spans="1:22" x14ac:dyDescent="0.3">
      <c r="A2604" s="5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6">
        <v>181.61</v>
      </c>
      <c r="U2604" s="6" t="str">
        <f>_xlfn.XLOOKUP(Tablo2[[#This Row],[Tenure]],$W$23:$W$26,$X$23:$X$26,"",-1)</f>
        <v>0-6 Months</v>
      </c>
      <c r="V2604" s="1" t="str">
        <f>_xlfn.XLOOKUP(Tablo2[[#This Row],[CashbackAmount]],$W$31:$W$33,$X$31:$X$33,"",-1)</f>
        <v>Medium</v>
      </c>
    </row>
    <row r="2605" spans="1:22" x14ac:dyDescent="0.3">
      <c r="A2605" s="5">
        <v>52604</v>
      </c>
      <c r="B2605" s="1">
        <v>0</v>
      </c>
      <c r="C2605" s="1">
        <v>9</v>
      </c>
      <c r="D2605" s="1" t="s">
        <v>62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6">
        <v>121.09</v>
      </c>
      <c r="U2605" s="6" t="str">
        <f>_xlfn.XLOOKUP(Tablo2[[#This Row],[Tenure]],$W$23:$W$26,$X$23:$X$26,"",-1)</f>
        <v>7-12 Months</v>
      </c>
      <c r="V2605" s="1" t="str">
        <f>_xlfn.XLOOKUP(Tablo2[[#This Row],[CashbackAmount]],$W$31:$W$33,$X$31:$X$33,"",-1)</f>
        <v>Low</v>
      </c>
    </row>
    <row r="2606" spans="1:22" x14ac:dyDescent="0.3">
      <c r="A2606" s="5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6">
        <v>152.94</v>
      </c>
      <c r="U2606" s="6" t="str">
        <f>_xlfn.XLOOKUP(Tablo2[[#This Row],[Tenure]],$W$23:$W$26,$X$23:$X$26,"",-1)</f>
        <v>0-6 Months</v>
      </c>
      <c r="V2606" s="1" t="str">
        <f>_xlfn.XLOOKUP(Tablo2[[#This Row],[CashbackAmount]],$W$31:$W$33,$X$31:$X$33,"",-1)</f>
        <v>Medium</v>
      </c>
    </row>
    <row r="2607" spans="1:22" x14ac:dyDescent="0.3">
      <c r="A2607" s="5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60</v>
      </c>
      <c r="H2607" s="1" t="s">
        <v>4</v>
      </c>
      <c r="I2607" s="1">
        <v>3</v>
      </c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6">
        <v>127.18</v>
      </c>
      <c r="U2607" s="6" t="str">
        <f>_xlfn.XLOOKUP(Tablo2[[#This Row],[Tenure]],$W$23:$W$26,$X$23:$X$26,"",-1)</f>
        <v>0-6 Months</v>
      </c>
      <c r="V2607" s="1" t="str">
        <f>_xlfn.XLOOKUP(Tablo2[[#This Row],[CashbackAmount]],$W$31:$W$33,$X$31:$X$33,"",-1)</f>
        <v>Low</v>
      </c>
    </row>
    <row r="2608" spans="1:22" x14ac:dyDescent="0.3">
      <c r="A2608" s="5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6">
        <v>158.11000000000001</v>
      </c>
      <c r="U2608" s="6" t="str">
        <f>_xlfn.XLOOKUP(Tablo2[[#This Row],[Tenure]],$W$23:$W$26,$X$23:$X$26,"",-1)</f>
        <v>7-12 Months</v>
      </c>
      <c r="V2608" s="1" t="str">
        <f>_xlfn.XLOOKUP(Tablo2[[#This Row],[CashbackAmount]],$W$31:$W$33,$X$31:$X$33,"",-1)</f>
        <v>Medium</v>
      </c>
    </row>
    <row r="2609" spans="1:22" x14ac:dyDescent="0.3">
      <c r="A2609" s="5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>
        <v>14</v>
      </c>
      <c r="G2609" s="1" t="s">
        <v>60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6">
        <v>124.37</v>
      </c>
      <c r="U2609" s="6" t="str">
        <f>_xlfn.XLOOKUP(Tablo2[[#This Row],[Tenure]],$W$23:$W$26,$X$23:$X$26,"",-1)</f>
        <v>0-6 Months</v>
      </c>
      <c r="V2609" s="1" t="str">
        <f>_xlfn.XLOOKUP(Tablo2[[#This Row],[CashbackAmount]],$W$31:$W$33,$X$31:$X$33,"",-1)</f>
        <v>Low</v>
      </c>
    </row>
    <row r="2610" spans="1:22" x14ac:dyDescent="0.3">
      <c r="A2610" s="5">
        <v>52609</v>
      </c>
      <c r="B2610" s="1">
        <v>0</v>
      </c>
      <c r="C2610" s="1">
        <v>15</v>
      </c>
      <c r="D2610" s="1" t="s">
        <v>62</v>
      </c>
      <c r="E2610" s="1">
        <v>1</v>
      </c>
      <c r="F2610" s="1">
        <v>18</v>
      </c>
      <c r="G2610" s="1" t="s">
        <v>61</v>
      </c>
      <c r="H2610" s="1" t="s">
        <v>4</v>
      </c>
      <c r="I2610" s="1">
        <v>3</v>
      </c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6">
        <v>127.66</v>
      </c>
      <c r="U2610" s="6" t="str">
        <f>_xlfn.XLOOKUP(Tablo2[[#This Row],[Tenure]],$W$23:$W$26,$X$23:$X$26,"",-1)</f>
        <v>13-24 Months</v>
      </c>
      <c r="V2610" s="1" t="str">
        <f>_xlfn.XLOOKUP(Tablo2[[#This Row],[CashbackAmount]],$W$31:$W$33,$X$31:$X$33,"",-1)</f>
        <v>Low</v>
      </c>
    </row>
    <row r="2611" spans="1:22" x14ac:dyDescent="0.3">
      <c r="A2611" s="5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>
        <v>1</v>
      </c>
      <c r="R2611" s="1">
        <v>1</v>
      </c>
      <c r="S2611" s="1">
        <v>0</v>
      </c>
      <c r="T2611" s="6">
        <v>290.38</v>
      </c>
      <c r="U2611" s="6" t="str">
        <f>_xlfn.XLOOKUP(Tablo2[[#This Row],[Tenure]],$W$23:$W$26,$X$23:$X$26,"",-1)</f>
        <v>24+ Months</v>
      </c>
      <c r="V2611" s="1" t="str">
        <f>_xlfn.XLOOKUP(Tablo2[[#This Row],[CashbackAmount]],$W$31:$W$33,$X$31:$X$33,"",-1)</f>
        <v>High</v>
      </c>
    </row>
    <row r="2612" spans="1:22" x14ac:dyDescent="0.3">
      <c r="A2612" s="5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60</v>
      </c>
      <c r="H2612" s="1" t="s">
        <v>4</v>
      </c>
      <c r="I2612" s="1">
        <v>3</v>
      </c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6">
        <v>130.55000000000001</v>
      </c>
      <c r="U2612" s="6" t="str">
        <f>_xlfn.XLOOKUP(Tablo2[[#This Row],[Tenure]],$W$23:$W$26,$X$23:$X$26,"",-1)</f>
        <v>0-6 Months</v>
      </c>
      <c r="V2612" s="1" t="str">
        <f>_xlfn.XLOOKUP(Tablo2[[#This Row],[CashbackAmount]],$W$31:$W$33,$X$31:$X$33,"",-1)</f>
        <v>Low</v>
      </c>
    </row>
    <row r="2613" spans="1:22" x14ac:dyDescent="0.3">
      <c r="A2613" s="5">
        <v>52612</v>
      </c>
      <c r="B2613" s="1">
        <v>0</v>
      </c>
      <c r="C2613" s="1">
        <v>9</v>
      </c>
      <c r="D2613" s="1" t="s">
        <v>62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6">
        <v>122.88999999999999</v>
      </c>
      <c r="U2613" s="6" t="str">
        <f>_xlfn.XLOOKUP(Tablo2[[#This Row],[Tenure]],$W$23:$W$26,$X$23:$X$26,"",-1)</f>
        <v>7-12 Months</v>
      </c>
      <c r="V2613" s="1" t="str">
        <f>_xlfn.XLOOKUP(Tablo2[[#This Row],[CashbackAmount]],$W$31:$W$33,$X$31:$X$33,"",-1)</f>
        <v>Low</v>
      </c>
    </row>
    <row r="2614" spans="1:22" x14ac:dyDescent="0.3">
      <c r="A2614" s="5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6">
        <v>140.01</v>
      </c>
      <c r="U2614" s="6" t="str">
        <f>_xlfn.XLOOKUP(Tablo2[[#This Row],[Tenure]],$W$23:$W$26,$X$23:$X$26,"",-1)</f>
        <v>7-12 Months</v>
      </c>
      <c r="V2614" s="1" t="str">
        <f>_xlfn.XLOOKUP(Tablo2[[#This Row],[CashbackAmount]],$W$31:$W$33,$X$31:$X$33,"",-1)</f>
        <v>Low</v>
      </c>
    </row>
    <row r="2615" spans="1:22" x14ac:dyDescent="0.3">
      <c r="A2615" s="5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>
        <v>3</v>
      </c>
      <c r="T2615" s="6">
        <v>229.64999999999998</v>
      </c>
      <c r="U2615" s="6" t="str">
        <f>_xlfn.XLOOKUP(Tablo2[[#This Row],[Tenure]],$W$23:$W$26,$X$23:$X$26,"",-1)</f>
        <v>24+ Months</v>
      </c>
      <c r="V2615" s="1" t="str">
        <f>_xlfn.XLOOKUP(Tablo2[[#This Row],[CashbackAmount]],$W$31:$W$33,$X$31:$X$33,"",-1)</f>
        <v>Medium</v>
      </c>
    </row>
    <row r="2616" spans="1:22" x14ac:dyDescent="0.3">
      <c r="A2616" s="5">
        <v>52615</v>
      </c>
      <c r="B2616" s="1">
        <v>0</v>
      </c>
      <c r="C2616" s="1">
        <v>16</v>
      </c>
      <c r="D2616" s="1" t="s">
        <v>62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6">
        <v>135.38999999999999</v>
      </c>
      <c r="U2616" s="6" t="str">
        <f>_xlfn.XLOOKUP(Tablo2[[#This Row],[Tenure]],$W$23:$W$26,$X$23:$X$26,"",-1)</f>
        <v>13-24 Months</v>
      </c>
      <c r="V2616" s="1" t="str">
        <f>_xlfn.XLOOKUP(Tablo2[[#This Row],[CashbackAmount]],$W$31:$W$33,$X$31:$X$33,"",-1)</f>
        <v>Low</v>
      </c>
    </row>
    <row r="2617" spans="1:22" x14ac:dyDescent="0.3">
      <c r="A2617" s="5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6">
        <v>160.29</v>
      </c>
      <c r="U2617" s="6" t="str">
        <f>_xlfn.XLOOKUP(Tablo2[[#This Row],[Tenure]],$W$23:$W$26,$X$23:$X$26,"",-1)</f>
        <v>7-12 Months</v>
      </c>
      <c r="V2617" s="1" t="str">
        <f>_xlfn.XLOOKUP(Tablo2[[#This Row],[CashbackAmount]],$W$31:$W$33,$X$31:$X$33,"",-1)</f>
        <v>Medium</v>
      </c>
    </row>
    <row r="2618" spans="1:22" x14ac:dyDescent="0.3">
      <c r="A2618" s="5">
        <v>52617</v>
      </c>
      <c r="B2618" s="1">
        <v>1</v>
      </c>
      <c r="C2618" s="1">
        <v>0</v>
      </c>
      <c r="D2618" s="1" t="s">
        <v>62</v>
      </c>
      <c r="E2618" s="1">
        <v>3</v>
      </c>
      <c r="F2618" s="1">
        <v>13</v>
      </c>
      <c r="G2618" s="1" t="s">
        <v>29</v>
      </c>
      <c r="H2618" s="1" t="s">
        <v>4</v>
      </c>
      <c r="I2618" s="1">
        <v>3</v>
      </c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6">
        <v>126.78999999999999</v>
      </c>
      <c r="U2618" s="6" t="str">
        <f>_xlfn.XLOOKUP(Tablo2[[#This Row],[Tenure]],$W$23:$W$26,$X$23:$X$26,"",-1)</f>
        <v>0-6 Months</v>
      </c>
      <c r="V2618" s="1" t="str">
        <f>_xlfn.XLOOKUP(Tablo2[[#This Row],[CashbackAmount]],$W$31:$W$33,$X$31:$X$33,"",-1)</f>
        <v>Low</v>
      </c>
    </row>
    <row r="2619" spans="1:22" x14ac:dyDescent="0.3">
      <c r="A2619" s="5">
        <v>52618</v>
      </c>
      <c r="B2619" s="1">
        <v>0</v>
      </c>
      <c r="C2619" s="1">
        <v>11</v>
      </c>
      <c r="D2619" s="1" t="s">
        <v>62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6">
        <v>137.02000000000001</v>
      </c>
      <c r="U2619" s="6" t="str">
        <f>_xlfn.XLOOKUP(Tablo2[[#This Row],[Tenure]],$W$23:$W$26,$X$23:$X$26,"",-1)</f>
        <v>7-12 Months</v>
      </c>
      <c r="V2619" s="1" t="str">
        <f>_xlfn.XLOOKUP(Tablo2[[#This Row],[CashbackAmount]],$W$31:$W$33,$X$31:$X$33,"",-1)</f>
        <v>Low</v>
      </c>
    </row>
    <row r="2620" spans="1:22" x14ac:dyDescent="0.3">
      <c r="A2620" s="5">
        <v>52619</v>
      </c>
      <c r="B2620" s="1">
        <v>1</v>
      </c>
      <c r="C2620" s="1">
        <v>0</v>
      </c>
      <c r="D2620" s="1" t="s">
        <v>62</v>
      </c>
      <c r="E2620" s="1">
        <v>1</v>
      </c>
      <c r="F2620" s="1">
        <v>14</v>
      </c>
      <c r="G2620" s="1" t="s">
        <v>61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6">
        <v>123.97999999999999</v>
      </c>
      <c r="U2620" s="6" t="str">
        <f>_xlfn.XLOOKUP(Tablo2[[#This Row],[Tenure]],$W$23:$W$26,$X$23:$X$26,"",-1)</f>
        <v>0-6 Months</v>
      </c>
      <c r="V2620" s="1" t="str">
        <f>_xlfn.XLOOKUP(Tablo2[[#This Row],[CashbackAmount]],$W$31:$W$33,$X$31:$X$33,"",-1)</f>
        <v>Low</v>
      </c>
    </row>
    <row r="2621" spans="1:22" x14ac:dyDescent="0.3">
      <c r="A2621" s="5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6">
        <v>154.68</v>
      </c>
      <c r="U2621" s="6" t="str">
        <f>_xlfn.XLOOKUP(Tablo2[[#This Row],[Tenure]],$W$23:$W$26,$X$23:$X$26,"",-1)</f>
        <v>0-6 Months</v>
      </c>
      <c r="V2621" s="1" t="str">
        <f>_xlfn.XLOOKUP(Tablo2[[#This Row],[CashbackAmount]],$W$31:$W$33,$X$31:$X$33,"",-1)</f>
        <v>Medium</v>
      </c>
    </row>
    <row r="2622" spans="1:22" x14ac:dyDescent="0.3">
      <c r="A2622" s="5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>
        <v>3</v>
      </c>
      <c r="T2622" s="6">
        <v>231.16000000000003</v>
      </c>
      <c r="U2622" s="6" t="str">
        <f>_xlfn.XLOOKUP(Tablo2[[#This Row],[Tenure]],$W$23:$W$26,$X$23:$X$26,"",-1)</f>
        <v>13-24 Months</v>
      </c>
      <c r="V2622" s="1" t="str">
        <f>_xlfn.XLOOKUP(Tablo2[[#This Row],[CashbackAmount]],$W$31:$W$33,$X$31:$X$33,"",-1)</f>
        <v>Medium</v>
      </c>
    </row>
    <row r="2623" spans="1:22" x14ac:dyDescent="0.3">
      <c r="A2623" s="5">
        <v>52622</v>
      </c>
      <c r="B2623" s="1">
        <v>0</v>
      </c>
      <c r="C2623" s="1">
        <v>10</v>
      </c>
      <c r="D2623" s="1" t="s">
        <v>62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6">
        <v>141.88999999999999</v>
      </c>
      <c r="U2623" s="6" t="str">
        <f>_xlfn.XLOOKUP(Tablo2[[#This Row],[Tenure]],$W$23:$W$26,$X$23:$X$26,"",-1)</f>
        <v>7-12 Months</v>
      </c>
      <c r="V2623" s="1" t="str">
        <f>_xlfn.XLOOKUP(Tablo2[[#This Row],[CashbackAmount]],$W$31:$W$33,$X$31:$X$33,"",-1)</f>
        <v>Low</v>
      </c>
    </row>
    <row r="2624" spans="1:22" x14ac:dyDescent="0.3">
      <c r="A2624" s="5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>
        <v>15</v>
      </c>
      <c r="Q2624" s="1">
        <v>2</v>
      </c>
      <c r="R2624" s="1">
        <v>2</v>
      </c>
      <c r="S2624" s="1">
        <v>2</v>
      </c>
      <c r="T2624" s="6">
        <v>293.27999999999997</v>
      </c>
      <c r="U2624" s="6" t="str">
        <f>_xlfn.XLOOKUP(Tablo2[[#This Row],[Tenure]],$W$23:$W$26,$X$23:$X$26,"",-1)</f>
        <v>13-24 Months</v>
      </c>
      <c r="V2624" s="1" t="str">
        <f>_xlfn.XLOOKUP(Tablo2[[#This Row],[CashbackAmount]],$W$31:$W$33,$X$31:$X$33,"",-1)</f>
        <v>High</v>
      </c>
    </row>
    <row r="2625" spans="1:22" x14ac:dyDescent="0.3">
      <c r="A2625" s="5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6">
        <v>183.21</v>
      </c>
      <c r="U2625" s="6" t="str">
        <f>_xlfn.XLOOKUP(Tablo2[[#This Row],[Tenure]],$W$23:$W$26,$X$23:$X$26,"",-1)</f>
        <v>7-12 Months</v>
      </c>
      <c r="V2625" s="1" t="str">
        <f>_xlfn.XLOOKUP(Tablo2[[#This Row],[CashbackAmount]],$W$31:$W$33,$X$31:$X$33,"",-1)</f>
        <v>Medium</v>
      </c>
    </row>
    <row r="2626" spans="1:22" x14ac:dyDescent="0.3">
      <c r="A2626" s="5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>
        <v>14</v>
      </c>
      <c r="G2626" s="1" t="s">
        <v>61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6">
        <v>123.41999999999999</v>
      </c>
      <c r="U2626" s="6" t="str">
        <f>_xlfn.XLOOKUP(Tablo2[[#This Row],[Tenure]],$W$23:$W$26,$X$23:$X$26,"",-1)</f>
        <v>7-12 Months</v>
      </c>
      <c r="V2626" s="1" t="str">
        <f>_xlfn.XLOOKUP(Tablo2[[#This Row],[CashbackAmount]],$W$31:$W$33,$X$31:$X$33,"",-1)</f>
        <v>Low</v>
      </c>
    </row>
    <row r="2627" spans="1:22" x14ac:dyDescent="0.3">
      <c r="A2627" s="5">
        <v>52626</v>
      </c>
      <c r="B2627" s="1">
        <v>0</v>
      </c>
      <c r="C2627" s="1">
        <v>10</v>
      </c>
      <c r="D2627" s="1" t="s">
        <v>62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6">
        <v>140.71</v>
      </c>
      <c r="U2627" s="6" t="str">
        <f>_xlfn.XLOOKUP(Tablo2[[#This Row],[Tenure]],$W$23:$W$26,$X$23:$X$26,"",-1)</f>
        <v>7-12 Months</v>
      </c>
      <c r="V2627" s="1" t="str">
        <f>_xlfn.XLOOKUP(Tablo2[[#This Row],[CashbackAmount]],$W$31:$W$33,$X$31:$X$33,"",-1)</f>
        <v>Low</v>
      </c>
    </row>
    <row r="2628" spans="1:22" x14ac:dyDescent="0.3">
      <c r="A2628" s="5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6">
        <v>158.13</v>
      </c>
      <c r="U2628" s="6" t="str">
        <f>_xlfn.XLOOKUP(Tablo2[[#This Row],[Tenure]],$W$23:$W$26,$X$23:$X$26,"",-1)</f>
        <v>0-6 Months</v>
      </c>
      <c r="V2628" s="1" t="str">
        <f>_xlfn.XLOOKUP(Tablo2[[#This Row],[CashbackAmount]],$W$31:$W$33,$X$31:$X$33,"",-1)</f>
        <v>Medium</v>
      </c>
    </row>
    <row r="2629" spans="1:22" x14ac:dyDescent="0.3">
      <c r="A2629" s="5">
        <v>52628</v>
      </c>
      <c r="B2629" s="1">
        <v>0</v>
      </c>
      <c r="C2629" s="1">
        <v>6</v>
      </c>
      <c r="D2629" s="1" t="s">
        <v>62</v>
      </c>
      <c r="E2629" s="1">
        <v>1</v>
      </c>
      <c r="F2629" s="1">
        <v>14</v>
      </c>
      <c r="G2629" s="1" t="s">
        <v>30</v>
      </c>
      <c r="H2629" s="1" t="s">
        <v>4</v>
      </c>
      <c r="I2629" s="1">
        <v>3</v>
      </c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6">
        <v>131.43</v>
      </c>
      <c r="U2629" s="6" t="str">
        <f>_xlfn.XLOOKUP(Tablo2[[#This Row],[Tenure]],$W$23:$W$26,$X$23:$X$26,"",-1)</f>
        <v>0-6 Months</v>
      </c>
      <c r="V2629" s="1" t="str">
        <f>_xlfn.XLOOKUP(Tablo2[[#This Row],[CashbackAmount]],$W$31:$W$33,$X$31:$X$33,"",-1)</f>
        <v>Low</v>
      </c>
    </row>
    <row r="2630" spans="1:22" x14ac:dyDescent="0.3">
      <c r="A2630" s="5">
        <v>52629</v>
      </c>
      <c r="B2630" s="1">
        <v>0</v>
      </c>
      <c r="C2630" s="1">
        <v>9</v>
      </c>
      <c r="D2630" s="1" t="s">
        <v>62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6">
        <v>120.44</v>
      </c>
      <c r="U2630" s="6" t="str">
        <f>_xlfn.XLOOKUP(Tablo2[[#This Row],[Tenure]],$W$23:$W$26,$X$23:$X$26,"",-1)</f>
        <v>7-12 Months</v>
      </c>
      <c r="V2630" s="1" t="str">
        <f>_xlfn.XLOOKUP(Tablo2[[#This Row],[CashbackAmount]],$W$31:$W$33,$X$31:$X$33,"",-1)</f>
        <v>Low</v>
      </c>
    </row>
    <row r="2631" spans="1:22" x14ac:dyDescent="0.3">
      <c r="A2631" s="5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>
        <v>2</v>
      </c>
      <c r="S2631" s="1">
        <v>2</v>
      </c>
      <c r="T2631" s="6">
        <v>234.64</v>
      </c>
      <c r="U2631" s="6" t="str">
        <f>_xlfn.XLOOKUP(Tablo2[[#This Row],[Tenure]],$W$23:$W$26,$X$23:$X$26,"",-1)</f>
        <v>7-12 Months</v>
      </c>
      <c r="V2631" s="1" t="str">
        <f>_xlfn.XLOOKUP(Tablo2[[#This Row],[CashbackAmount]],$W$31:$W$33,$X$31:$X$33,"",-1)</f>
        <v>Medium</v>
      </c>
    </row>
    <row r="2632" spans="1:22" x14ac:dyDescent="0.3">
      <c r="A2632" s="5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6">
        <v>179.91</v>
      </c>
      <c r="U2632" s="6" t="str">
        <f>_xlfn.XLOOKUP(Tablo2[[#This Row],[Tenure]],$W$23:$W$26,$X$23:$X$26,"",-1)</f>
        <v>13-24 Months</v>
      </c>
      <c r="V2632" s="1" t="str">
        <f>_xlfn.XLOOKUP(Tablo2[[#This Row],[CashbackAmount]],$W$31:$W$33,$X$31:$X$33,"",-1)</f>
        <v>Medium</v>
      </c>
    </row>
    <row r="2633" spans="1:22" x14ac:dyDescent="0.3">
      <c r="A2633" s="5">
        <v>52632</v>
      </c>
      <c r="B2633" s="1">
        <v>0</v>
      </c>
      <c r="C2633" s="1">
        <v>13</v>
      </c>
      <c r="D2633" s="1" t="s">
        <v>62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6">
        <v>133.77000000000001</v>
      </c>
      <c r="U2633" s="6" t="str">
        <f>_xlfn.XLOOKUP(Tablo2[[#This Row],[Tenure]],$W$23:$W$26,$X$23:$X$26,"",-1)</f>
        <v>13-24 Months</v>
      </c>
      <c r="V2633" s="1" t="str">
        <f>_xlfn.XLOOKUP(Tablo2[[#This Row],[CashbackAmount]],$W$31:$W$33,$X$31:$X$33,"",-1)</f>
        <v>Low</v>
      </c>
    </row>
    <row r="2634" spans="1:22" x14ac:dyDescent="0.3">
      <c r="A2634" s="5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6">
        <v>155.38</v>
      </c>
      <c r="U2634" s="6" t="str">
        <f>_xlfn.XLOOKUP(Tablo2[[#This Row],[Tenure]],$W$23:$W$26,$X$23:$X$26,"",-1)</f>
        <v>13-24 Months</v>
      </c>
      <c r="V2634" s="1" t="str">
        <f>_xlfn.XLOOKUP(Tablo2[[#This Row],[CashbackAmount]],$W$31:$W$33,$X$31:$X$33,"",-1)</f>
        <v>Medium</v>
      </c>
    </row>
    <row r="2635" spans="1:22" x14ac:dyDescent="0.3">
      <c r="A2635" s="5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6">
        <v>157.62</v>
      </c>
      <c r="U2635" s="6" t="str">
        <f>_xlfn.XLOOKUP(Tablo2[[#This Row],[Tenure]],$W$23:$W$26,$X$23:$X$26,"",-1)</f>
        <v>7-12 Months</v>
      </c>
      <c r="V2635" s="1" t="str">
        <f>_xlfn.XLOOKUP(Tablo2[[#This Row],[CashbackAmount]],$W$31:$W$33,$X$31:$X$33,"",-1)</f>
        <v>Medium</v>
      </c>
    </row>
    <row r="2636" spans="1:22" x14ac:dyDescent="0.3">
      <c r="A2636" s="5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>
        <v>14</v>
      </c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6">
        <v>125.91999999999999</v>
      </c>
      <c r="U2636" s="6" t="str">
        <f>_xlfn.XLOOKUP(Tablo2[[#This Row],[Tenure]],$W$23:$W$26,$X$23:$X$26,"",-1)</f>
        <v>7-12 Months</v>
      </c>
      <c r="V2636" s="1" t="str">
        <f>_xlfn.XLOOKUP(Tablo2[[#This Row],[CashbackAmount]],$W$31:$W$33,$X$31:$X$33,"",-1)</f>
        <v>Low</v>
      </c>
    </row>
    <row r="2637" spans="1:22" x14ac:dyDescent="0.3">
      <c r="A2637" s="5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6">
        <v>153.46</v>
      </c>
      <c r="U2637" s="6" t="str">
        <f>_xlfn.XLOOKUP(Tablo2[[#This Row],[Tenure]],$W$23:$W$26,$X$23:$X$26,"",-1)</f>
        <v>0-6 Months</v>
      </c>
      <c r="V2637" s="1" t="str">
        <f>_xlfn.XLOOKUP(Tablo2[[#This Row],[CashbackAmount]],$W$31:$W$33,$X$31:$X$33,"",-1)</f>
        <v>Medium</v>
      </c>
    </row>
    <row r="2638" spans="1:22" x14ac:dyDescent="0.3">
      <c r="A2638" s="5">
        <v>52637</v>
      </c>
      <c r="B2638" s="1">
        <v>1</v>
      </c>
      <c r="C2638" s="1">
        <v>0</v>
      </c>
      <c r="D2638" s="1" t="s">
        <v>62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6">
        <v>142.13</v>
      </c>
      <c r="U2638" s="6" t="str">
        <f>_xlfn.XLOOKUP(Tablo2[[#This Row],[Tenure]],$W$23:$W$26,$X$23:$X$26,"",-1)</f>
        <v>0-6 Months</v>
      </c>
      <c r="V2638" s="1" t="str">
        <f>_xlfn.XLOOKUP(Tablo2[[#This Row],[CashbackAmount]],$W$31:$W$33,$X$31:$X$33,"",-1)</f>
        <v>Low</v>
      </c>
    </row>
    <row r="2639" spans="1:22" x14ac:dyDescent="0.3">
      <c r="A2639" s="5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6">
        <v>141.27000000000001</v>
      </c>
      <c r="U2639" s="6" t="str">
        <f>_xlfn.XLOOKUP(Tablo2[[#This Row],[Tenure]],$W$23:$W$26,$X$23:$X$26,"",-1)</f>
        <v>7-12 Months</v>
      </c>
      <c r="V2639" s="1" t="str">
        <f>_xlfn.XLOOKUP(Tablo2[[#This Row],[CashbackAmount]],$W$31:$W$33,$X$31:$X$33,"",-1)</f>
        <v>Low</v>
      </c>
    </row>
    <row r="2640" spans="1:22" x14ac:dyDescent="0.3">
      <c r="A2640" s="5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>
        <v>14</v>
      </c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6">
        <v>124.38</v>
      </c>
      <c r="U2640" s="6" t="str">
        <f>_xlfn.XLOOKUP(Tablo2[[#This Row],[Tenure]],$W$23:$W$26,$X$23:$X$26,"",-1)</f>
        <v>13-24 Months</v>
      </c>
      <c r="V2640" s="1" t="str">
        <f>_xlfn.XLOOKUP(Tablo2[[#This Row],[CashbackAmount]],$W$31:$W$33,$X$31:$X$33,"",-1)</f>
        <v>Low</v>
      </c>
    </row>
    <row r="2641" spans="1:22" x14ac:dyDescent="0.3">
      <c r="A2641" s="5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6">
        <v>168.7</v>
      </c>
      <c r="U2641" s="6" t="str">
        <f>_xlfn.XLOOKUP(Tablo2[[#This Row],[Tenure]],$W$23:$W$26,$X$23:$X$26,"",-1)</f>
        <v>13-24 Months</v>
      </c>
      <c r="V2641" s="1" t="str">
        <f>_xlfn.XLOOKUP(Tablo2[[#This Row],[CashbackAmount]],$W$31:$W$33,$X$31:$X$33,"",-1)</f>
        <v>Medium</v>
      </c>
    </row>
    <row r="2642" spans="1:22" x14ac:dyDescent="0.3">
      <c r="A2642" s="5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6">
        <v>204.47</v>
      </c>
      <c r="U2642" s="6" t="str">
        <f>_xlfn.XLOOKUP(Tablo2[[#This Row],[Tenure]],$W$23:$W$26,$X$23:$X$26,"",-1)</f>
        <v>13-24 Months</v>
      </c>
      <c r="V2642" s="1" t="str">
        <f>_xlfn.XLOOKUP(Tablo2[[#This Row],[CashbackAmount]],$W$31:$W$33,$X$31:$X$33,"",-1)</f>
        <v>Medium</v>
      </c>
    </row>
    <row r="2643" spans="1:22" x14ac:dyDescent="0.3">
      <c r="A2643" s="5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6">
        <v>196.67</v>
      </c>
      <c r="U2643" s="6" t="str">
        <f>_xlfn.XLOOKUP(Tablo2[[#This Row],[Tenure]],$W$23:$W$26,$X$23:$X$26,"",-1)</f>
        <v>0-6 Months</v>
      </c>
      <c r="V2643" s="1" t="str">
        <f>_xlfn.XLOOKUP(Tablo2[[#This Row],[CashbackAmount]],$W$31:$W$33,$X$31:$X$33,"",-1)</f>
        <v>Medium</v>
      </c>
    </row>
    <row r="2644" spans="1:22" x14ac:dyDescent="0.3">
      <c r="A2644" s="5">
        <v>52643</v>
      </c>
      <c r="B2644" s="1">
        <v>1</v>
      </c>
      <c r="C2644" s="1">
        <v>9</v>
      </c>
      <c r="D2644" s="1" t="s">
        <v>62</v>
      </c>
      <c r="E2644" s="1">
        <v>2</v>
      </c>
      <c r="F2644" s="1">
        <v>26</v>
      </c>
      <c r="G2644" s="1" t="s">
        <v>61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6">
        <v>121.47999999999999</v>
      </c>
      <c r="U2644" s="6" t="str">
        <f>_xlfn.XLOOKUP(Tablo2[[#This Row],[Tenure]],$W$23:$W$26,$X$23:$X$26,"",-1)</f>
        <v>7-12 Months</v>
      </c>
      <c r="V2644" s="1" t="str">
        <f>_xlfn.XLOOKUP(Tablo2[[#This Row],[CashbackAmount]],$W$31:$W$33,$X$31:$X$33,"",-1)</f>
        <v>Low</v>
      </c>
    </row>
    <row r="2645" spans="1:22" x14ac:dyDescent="0.3">
      <c r="A2645" s="5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6">
        <v>189.26</v>
      </c>
      <c r="U2645" s="6" t="str">
        <f>_xlfn.XLOOKUP(Tablo2[[#This Row],[Tenure]],$W$23:$W$26,$X$23:$X$26,"",-1)</f>
        <v>7-12 Months</v>
      </c>
      <c r="V2645" s="1" t="str">
        <f>_xlfn.XLOOKUP(Tablo2[[#This Row],[CashbackAmount]],$W$31:$W$33,$X$31:$X$33,"",-1)</f>
        <v>Medium</v>
      </c>
    </row>
    <row r="2646" spans="1:22" x14ac:dyDescent="0.3">
      <c r="A2646" s="5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6">
        <v>165.13</v>
      </c>
      <c r="U2646" s="6" t="str">
        <f>_xlfn.XLOOKUP(Tablo2[[#This Row],[Tenure]],$W$23:$W$26,$X$23:$X$26,"",-1)</f>
        <v>13-24 Months</v>
      </c>
      <c r="V2646" s="1" t="str">
        <f>_xlfn.XLOOKUP(Tablo2[[#This Row],[CashbackAmount]],$W$31:$W$33,$X$31:$X$33,"",-1)</f>
        <v>Medium</v>
      </c>
    </row>
    <row r="2647" spans="1:22" x14ac:dyDescent="0.3">
      <c r="A2647" s="5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60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6">
        <v>167.99</v>
      </c>
      <c r="U2647" s="6" t="str">
        <f>_xlfn.XLOOKUP(Tablo2[[#This Row],[Tenure]],$W$23:$W$26,$X$23:$X$26,"",-1)</f>
        <v>7-12 Months</v>
      </c>
      <c r="V2647" s="1" t="str">
        <f>_xlfn.XLOOKUP(Tablo2[[#This Row],[CashbackAmount]],$W$31:$W$33,$X$31:$X$33,"",-1)</f>
        <v>Medium</v>
      </c>
    </row>
    <row r="2648" spans="1:22" x14ac:dyDescent="0.3">
      <c r="A2648" s="5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>
        <v>1</v>
      </c>
      <c r="R2648" s="1">
        <v>14</v>
      </c>
      <c r="S2648" s="1">
        <v>14</v>
      </c>
      <c r="T2648" s="6">
        <v>262.91000000000003</v>
      </c>
      <c r="U2648" s="6" t="str">
        <f>_xlfn.XLOOKUP(Tablo2[[#This Row],[Tenure]],$W$23:$W$26,$X$23:$X$26,"",-1)</f>
        <v>24+ Months</v>
      </c>
      <c r="V2648" s="1" t="str">
        <f>_xlfn.XLOOKUP(Tablo2[[#This Row],[CashbackAmount]],$W$31:$W$33,$X$31:$X$33,"",-1)</f>
        <v>High</v>
      </c>
    </row>
    <row r="2649" spans="1:22" x14ac:dyDescent="0.3">
      <c r="A2649" s="5">
        <v>52648</v>
      </c>
      <c r="B2649" s="1">
        <v>0</v>
      </c>
      <c r="C2649" s="1">
        <v>8</v>
      </c>
      <c r="D2649" s="1" t="s">
        <v>62</v>
      </c>
      <c r="E2649" s="1">
        <v>1</v>
      </c>
      <c r="F2649" s="1">
        <v>29</v>
      </c>
      <c r="G2649" s="1" t="s">
        <v>61</v>
      </c>
      <c r="H2649" s="1" t="s">
        <v>4</v>
      </c>
      <c r="I2649" s="1">
        <v>3</v>
      </c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6">
        <v>127.05000000000001</v>
      </c>
      <c r="U2649" s="6" t="str">
        <f>_xlfn.XLOOKUP(Tablo2[[#This Row],[Tenure]],$W$23:$W$26,$X$23:$X$26,"",-1)</f>
        <v>7-12 Months</v>
      </c>
      <c r="V2649" s="1" t="str">
        <f>_xlfn.XLOOKUP(Tablo2[[#This Row],[CashbackAmount]],$W$31:$W$33,$X$31:$X$33,"",-1)</f>
        <v>Low</v>
      </c>
    </row>
    <row r="2650" spans="1:22" x14ac:dyDescent="0.3">
      <c r="A2650" s="5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6">
        <v>203.33</v>
      </c>
      <c r="U2650" s="6" t="str">
        <f>_xlfn.XLOOKUP(Tablo2[[#This Row],[Tenure]],$W$23:$W$26,$X$23:$X$26,"",-1)</f>
        <v>13-24 Months</v>
      </c>
      <c r="V2650" s="1" t="str">
        <f>_xlfn.XLOOKUP(Tablo2[[#This Row],[CashbackAmount]],$W$31:$W$33,$X$31:$X$33,"",-1)</f>
        <v>Medium</v>
      </c>
    </row>
    <row r="2651" spans="1:22" x14ac:dyDescent="0.3">
      <c r="A2651" s="5">
        <v>52650</v>
      </c>
      <c r="B2651" s="1">
        <v>0</v>
      </c>
      <c r="C2651" s="1">
        <v>13</v>
      </c>
      <c r="D2651" s="1" t="s">
        <v>62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6">
        <v>144.47999999999999</v>
      </c>
      <c r="U2651" s="6" t="str">
        <f>_xlfn.XLOOKUP(Tablo2[[#This Row],[Tenure]],$W$23:$W$26,$X$23:$X$26,"",-1)</f>
        <v>13-24 Months</v>
      </c>
      <c r="V2651" s="1" t="str">
        <f>_xlfn.XLOOKUP(Tablo2[[#This Row],[CashbackAmount]],$W$31:$W$33,$X$31:$X$33,"",-1)</f>
        <v>Low</v>
      </c>
    </row>
    <row r="2652" spans="1:22" x14ac:dyDescent="0.3">
      <c r="A2652" s="5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6">
        <v>168.54</v>
      </c>
      <c r="U2652" s="6" t="str">
        <f>_xlfn.XLOOKUP(Tablo2[[#This Row],[Tenure]],$W$23:$W$26,$X$23:$X$26,"",-1)</f>
        <v>24+ Months</v>
      </c>
      <c r="V2652" s="1" t="str">
        <f>_xlfn.XLOOKUP(Tablo2[[#This Row],[CashbackAmount]],$W$31:$W$33,$X$31:$X$33,"",-1)</f>
        <v>Medium</v>
      </c>
    </row>
    <row r="2653" spans="1:22" x14ac:dyDescent="0.3">
      <c r="A2653" s="5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6">
        <v>196.37</v>
      </c>
      <c r="U2653" s="6" t="str">
        <f>_xlfn.XLOOKUP(Tablo2[[#This Row],[Tenure]],$W$23:$W$26,$X$23:$X$26,"",-1)</f>
        <v>0-6 Months</v>
      </c>
      <c r="V2653" s="1" t="str">
        <f>_xlfn.XLOOKUP(Tablo2[[#This Row],[CashbackAmount]],$W$31:$W$33,$X$31:$X$33,"",-1)</f>
        <v>Medium</v>
      </c>
    </row>
    <row r="2654" spans="1:22" x14ac:dyDescent="0.3">
      <c r="A2654" s="5">
        <v>52653</v>
      </c>
      <c r="B2654" s="1">
        <v>0</v>
      </c>
      <c r="C2654" s="1">
        <v>1</v>
      </c>
      <c r="D2654" s="1" t="s">
        <v>62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6">
        <v>135.91</v>
      </c>
      <c r="U2654" s="6" t="str">
        <f>_xlfn.XLOOKUP(Tablo2[[#This Row],[Tenure]],$W$23:$W$26,$X$23:$X$26,"",-1)</f>
        <v>0-6 Months</v>
      </c>
      <c r="V2654" s="1" t="str">
        <f>_xlfn.XLOOKUP(Tablo2[[#This Row],[CashbackAmount]],$W$31:$W$33,$X$31:$X$33,"",-1)</f>
        <v>Low</v>
      </c>
    </row>
    <row r="2655" spans="1:22" x14ac:dyDescent="0.3">
      <c r="A2655" s="5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6">
        <v>154.05000000000001</v>
      </c>
      <c r="U2655" s="6" t="str">
        <f>_xlfn.XLOOKUP(Tablo2[[#This Row],[Tenure]],$W$23:$W$26,$X$23:$X$26,"",-1)</f>
        <v>7-12 Months</v>
      </c>
      <c r="V2655" s="1" t="str">
        <f>_xlfn.XLOOKUP(Tablo2[[#This Row],[CashbackAmount]],$W$31:$W$33,$X$31:$X$33,"",-1)</f>
        <v>Medium</v>
      </c>
    </row>
    <row r="2656" spans="1:22" x14ac:dyDescent="0.3">
      <c r="A2656" s="5">
        <v>52655</v>
      </c>
      <c r="B2656" s="1">
        <v>0</v>
      </c>
      <c r="C2656" s="1">
        <v>0</v>
      </c>
      <c r="D2656" s="1" t="s">
        <v>62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6">
        <v>146.84</v>
      </c>
      <c r="U2656" s="6" t="str">
        <f>_xlfn.XLOOKUP(Tablo2[[#This Row],[Tenure]],$W$23:$W$26,$X$23:$X$26,"",-1)</f>
        <v>0-6 Months</v>
      </c>
      <c r="V2656" s="1" t="str">
        <f>_xlfn.XLOOKUP(Tablo2[[#This Row],[CashbackAmount]],$W$31:$W$33,$X$31:$X$33,"",-1)</f>
        <v>Low</v>
      </c>
    </row>
    <row r="2657" spans="1:22" x14ac:dyDescent="0.3">
      <c r="A2657" s="5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>
        <v>2</v>
      </c>
      <c r="S2657" s="1">
        <v>2</v>
      </c>
      <c r="T2657" s="6">
        <v>257.87</v>
      </c>
      <c r="U2657" s="6" t="str">
        <f>_xlfn.XLOOKUP(Tablo2[[#This Row],[Tenure]],$W$23:$W$26,$X$23:$X$26,"",-1)</f>
        <v>24+ Months</v>
      </c>
      <c r="V2657" s="1" t="str">
        <f>_xlfn.XLOOKUP(Tablo2[[#This Row],[CashbackAmount]],$W$31:$W$33,$X$31:$X$33,"",-1)</f>
        <v>High</v>
      </c>
    </row>
    <row r="2658" spans="1:22" x14ac:dyDescent="0.3">
      <c r="A2658" s="5">
        <v>52657</v>
      </c>
      <c r="B2658" s="1">
        <v>0</v>
      </c>
      <c r="C2658" s="1">
        <v>9</v>
      </c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6">
        <v>115.13999999999999</v>
      </c>
      <c r="U2658" s="6" t="str">
        <f>_xlfn.XLOOKUP(Tablo2[[#This Row],[Tenure]],$W$23:$W$26,$X$23:$X$26,"",-1)</f>
        <v>7-12 Months</v>
      </c>
      <c r="V2658" s="1" t="str">
        <f>_xlfn.XLOOKUP(Tablo2[[#This Row],[CashbackAmount]],$W$31:$W$33,$X$31:$X$33,"",-1)</f>
        <v>Low</v>
      </c>
    </row>
    <row r="2659" spans="1:22" x14ac:dyDescent="0.3">
      <c r="A2659" s="5">
        <v>52658</v>
      </c>
      <c r="B2659" s="1">
        <v>1</v>
      </c>
      <c r="C2659" s="1">
        <v>0</v>
      </c>
      <c r="D2659" s="1" t="s">
        <v>62</v>
      </c>
      <c r="E2659" s="1">
        <v>2</v>
      </c>
      <c r="F2659" s="1">
        <v>24</v>
      </c>
      <c r="G2659" s="1" t="s">
        <v>32</v>
      </c>
      <c r="H2659" s="1" t="s">
        <v>4</v>
      </c>
      <c r="I2659" s="1">
        <v>3</v>
      </c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6">
        <v>129.56</v>
      </c>
      <c r="U2659" s="6" t="str">
        <f>_xlfn.XLOOKUP(Tablo2[[#This Row],[Tenure]],$W$23:$W$26,$X$23:$X$26,"",-1)</f>
        <v>0-6 Months</v>
      </c>
      <c r="V2659" s="1" t="str">
        <f>_xlfn.XLOOKUP(Tablo2[[#This Row],[CashbackAmount]],$W$31:$W$33,$X$31:$X$33,"",-1)</f>
        <v>Low</v>
      </c>
    </row>
    <row r="2660" spans="1:22" x14ac:dyDescent="0.3">
      <c r="A2660" s="5">
        <v>52659</v>
      </c>
      <c r="B2660" s="1">
        <v>1</v>
      </c>
      <c r="C2660" s="1">
        <v>0</v>
      </c>
      <c r="D2660" s="1" t="s">
        <v>62</v>
      </c>
      <c r="E2660" s="1">
        <v>2</v>
      </c>
      <c r="F2660" s="1">
        <v>14</v>
      </c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6">
        <v>123.35</v>
      </c>
      <c r="U2660" s="6" t="str">
        <f>_xlfn.XLOOKUP(Tablo2[[#This Row],[Tenure]],$W$23:$W$26,$X$23:$X$26,"",-1)</f>
        <v>0-6 Months</v>
      </c>
      <c r="V2660" s="1" t="str">
        <f>_xlfn.XLOOKUP(Tablo2[[#This Row],[CashbackAmount]],$W$31:$W$33,$X$31:$X$33,"",-1)</f>
        <v>Low</v>
      </c>
    </row>
    <row r="2661" spans="1:22" x14ac:dyDescent="0.3">
      <c r="A2661" s="5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6">
        <v>151.54</v>
      </c>
      <c r="U2661" s="6" t="str">
        <f>_xlfn.XLOOKUP(Tablo2[[#This Row],[Tenure]],$W$23:$W$26,$X$23:$X$26,"",-1)</f>
        <v>13-24 Months</v>
      </c>
      <c r="V2661" s="1" t="str">
        <f>_xlfn.XLOOKUP(Tablo2[[#This Row],[CashbackAmount]],$W$31:$W$33,$X$31:$X$33,"",-1)</f>
        <v>Medium</v>
      </c>
    </row>
    <row r="2662" spans="1:22" x14ac:dyDescent="0.3">
      <c r="A2662" s="5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6">
        <v>169.62</v>
      </c>
      <c r="U2662" s="6" t="str">
        <f>_xlfn.XLOOKUP(Tablo2[[#This Row],[Tenure]],$W$23:$W$26,$X$23:$X$26,"",-1)</f>
        <v>7-12 Months</v>
      </c>
      <c r="V2662" s="1" t="str">
        <f>_xlfn.XLOOKUP(Tablo2[[#This Row],[CashbackAmount]],$W$31:$W$33,$X$31:$X$33,"",-1)</f>
        <v>Medium</v>
      </c>
    </row>
    <row r="2663" spans="1:22" x14ac:dyDescent="0.3">
      <c r="A2663" s="5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6">
        <v>156.75</v>
      </c>
      <c r="U2663" s="6" t="str">
        <f>_xlfn.XLOOKUP(Tablo2[[#This Row],[Tenure]],$W$23:$W$26,$X$23:$X$26,"",-1)</f>
        <v>13-24 Months</v>
      </c>
      <c r="V2663" s="1" t="str">
        <f>_xlfn.XLOOKUP(Tablo2[[#This Row],[CashbackAmount]],$W$31:$W$33,$X$31:$X$33,"",-1)</f>
        <v>Medium</v>
      </c>
    </row>
    <row r="2664" spans="1:22" x14ac:dyDescent="0.3">
      <c r="A2664" s="5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>
        <v>14</v>
      </c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6">
        <v>123.78999999999999</v>
      </c>
      <c r="U2664" s="6" t="str">
        <f>_xlfn.XLOOKUP(Tablo2[[#This Row],[Tenure]],$W$23:$W$26,$X$23:$X$26,"",-1)</f>
        <v>0-6 Months</v>
      </c>
      <c r="V2664" s="1" t="str">
        <f>_xlfn.XLOOKUP(Tablo2[[#This Row],[CashbackAmount]],$W$31:$W$33,$X$31:$X$33,"",-1)</f>
        <v>Low</v>
      </c>
    </row>
    <row r="2665" spans="1:22" x14ac:dyDescent="0.3">
      <c r="A2665" s="5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6">
        <v>138.12</v>
      </c>
      <c r="U2665" s="6" t="str">
        <f>_xlfn.XLOOKUP(Tablo2[[#This Row],[Tenure]],$W$23:$W$26,$X$23:$X$26,"",-1)</f>
        <v>0-6 Months</v>
      </c>
      <c r="V2665" s="1" t="str">
        <f>_xlfn.XLOOKUP(Tablo2[[#This Row],[CashbackAmount]],$W$31:$W$33,$X$31:$X$33,"",-1)</f>
        <v>Low</v>
      </c>
    </row>
    <row r="2666" spans="1:22" x14ac:dyDescent="0.3">
      <c r="A2666" s="5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6">
        <v>146.47999999999999</v>
      </c>
      <c r="U2666" s="6" t="str">
        <f>_xlfn.XLOOKUP(Tablo2[[#This Row],[Tenure]],$W$23:$W$26,$X$23:$X$26,"",-1)</f>
        <v>0-6 Months</v>
      </c>
      <c r="V2666" s="1" t="str">
        <f>_xlfn.XLOOKUP(Tablo2[[#This Row],[CashbackAmount]],$W$31:$W$33,$X$31:$X$33,"",-1)</f>
        <v>Low</v>
      </c>
    </row>
    <row r="2667" spans="1:22" x14ac:dyDescent="0.3">
      <c r="A2667" s="5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60</v>
      </c>
      <c r="H2667" s="1" t="s">
        <v>4</v>
      </c>
      <c r="I2667" s="1">
        <v>3</v>
      </c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6">
        <v>129.36000000000001</v>
      </c>
      <c r="U2667" s="6" t="str">
        <f>_xlfn.XLOOKUP(Tablo2[[#This Row],[Tenure]],$W$23:$W$26,$X$23:$X$26,"",-1)</f>
        <v>13-24 Months</v>
      </c>
      <c r="V2667" s="1" t="str">
        <f>_xlfn.XLOOKUP(Tablo2[[#This Row],[CashbackAmount]],$W$31:$W$33,$X$31:$X$33,"",-1)</f>
        <v>Low</v>
      </c>
    </row>
    <row r="2668" spans="1:22" x14ac:dyDescent="0.3">
      <c r="A2668" s="5">
        <v>52667</v>
      </c>
      <c r="B2668" s="1">
        <v>0</v>
      </c>
      <c r="C2668" s="1">
        <v>9</v>
      </c>
      <c r="D2668" s="1" t="s">
        <v>62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6">
        <v>121.05000000000001</v>
      </c>
      <c r="U2668" s="6" t="str">
        <f>_xlfn.XLOOKUP(Tablo2[[#This Row],[Tenure]],$W$23:$W$26,$X$23:$X$26,"",-1)</f>
        <v>7-12 Months</v>
      </c>
      <c r="V2668" s="1" t="str">
        <f>_xlfn.XLOOKUP(Tablo2[[#This Row],[CashbackAmount]],$W$31:$W$33,$X$31:$X$33,"",-1)</f>
        <v>Low</v>
      </c>
    </row>
    <row r="2669" spans="1:22" x14ac:dyDescent="0.3">
      <c r="A2669" s="5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6">
        <v>185.78</v>
      </c>
      <c r="U2669" s="6" t="str">
        <f>_xlfn.XLOOKUP(Tablo2[[#This Row],[Tenure]],$W$23:$W$26,$X$23:$X$26,"",-1)</f>
        <v>13-24 Months</v>
      </c>
      <c r="V2669" s="1" t="str">
        <f>_xlfn.XLOOKUP(Tablo2[[#This Row],[CashbackAmount]],$W$31:$W$33,$X$31:$X$33,"",-1)</f>
        <v>Medium</v>
      </c>
    </row>
    <row r="2670" spans="1:22" x14ac:dyDescent="0.3">
      <c r="A2670" s="5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>
        <v>3</v>
      </c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6">
        <v>127.06</v>
      </c>
      <c r="U2670" s="6" t="str">
        <f>_xlfn.XLOOKUP(Tablo2[[#This Row],[Tenure]],$W$23:$W$26,$X$23:$X$26,"",-1)</f>
        <v>0-6 Months</v>
      </c>
      <c r="V2670" s="1" t="str">
        <f>_xlfn.XLOOKUP(Tablo2[[#This Row],[CashbackAmount]],$W$31:$W$33,$X$31:$X$33,"",-1)</f>
        <v>Low</v>
      </c>
    </row>
    <row r="2671" spans="1:22" x14ac:dyDescent="0.3">
      <c r="A2671" s="5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6">
        <v>163.84</v>
      </c>
      <c r="U2671" s="6" t="str">
        <f>_xlfn.XLOOKUP(Tablo2[[#This Row],[Tenure]],$W$23:$W$26,$X$23:$X$26,"",-1)</f>
        <v>0-6 Months</v>
      </c>
      <c r="V2671" s="1" t="str">
        <f>_xlfn.XLOOKUP(Tablo2[[#This Row],[CashbackAmount]],$W$31:$W$33,$X$31:$X$33,"",-1)</f>
        <v>Medium</v>
      </c>
    </row>
    <row r="2672" spans="1:22" x14ac:dyDescent="0.3">
      <c r="A2672" s="5">
        <v>52671</v>
      </c>
      <c r="B2672" s="1">
        <v>0</v>
      </c>
      <c r="C2672" s="1">
        <v>15</v>
      </c>
      <c r="D2672" s="1" t="s">
        <v>62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6">
        <v>139.68</v>
      </c>
      <c r="U2672" s="6" t="str">
        <f>_xlfn.XLOOKUP(Tablo2[[#This Row],[Tenure]],$W$23:$W$26,$X$23:$X$26,"",-1)</f>
        <v>13-24 Months</v>
      </c>
      <c r="V2672" s="1" t="str">
        <f>_xlfn.XLOOKUP(Tablo2[[#This Row],[CashbackAmount]],$W$31:$W$33,$X$31:$X$33,"",-1)</f>
        <v>Low</v>
      </c>
    </row>
    <row r="2673" spans="1:22" x14ac:dyDescent="0.3">
      <c r="A2673" s="5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6">
        <v>199.07</v>
      </c>
      <c r="U2673" s="6" t="str">
        <f>_xlfn.XLOOKUP(Tablo2[[#This Row],[Tenure]],$W$23:$W$26,$X$23:$X$26,"",-1)</f>
        <v>0-6 Months</v>
      </c>
      <c r="V2673" s="1" t="str">
        <f>_xlfn.XLOOKUP(Tablo2[[#This Row],[CashbackAmount]],$W$31:$W$33,$X$31:$X$33,"",-1)</f>
        <v>Medium</v>
      </c>
    </row>
    <row r="2674" spans="1:22" x14ac:dyDescent="0.3">
      <c r="A2674" s="5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>
        <v>2</v>
      </c>
      <c r="S2674" s="1">
        <v>8</v>
      </c>
      <c r="T2674" s="6">
        <v>232.25</v>
      </c>
      <c r="U2674" s="6" t="str">
        <f>_xlfn.XLOOKUP(Tablo2[[#This Row],[Tenure]],$W$23:$W$26,$X$23:$X$26,"",-1)</f>
        <v>13-24 Months</v>
      </c>
      <c r="V2674" s="1" t="str">
        <f>_xlfn.XLOOKUP(Tablo2[[#This Row],[CashbackAmount]],$W$31:$W$33,$X$31:$X$33,"",-1)</f>
        <v>Medium</v>
      </c>
    </row>
    <row r="2675" spans="1:22" x14ac:dyDescent="0.3">
      <c r="A2675" s="5">
        <v>52674</v>
      </c>
      <c r="B2675" s="1">
        <v>0</v>
      </c>
      <c r="C2675" s="1">
        <v>0</v>
      </c>
      <c r="D2675" s="1" t="s">
        <v>62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6">
        <v>135.4</v>
      </c>
      <c r="U2675" s="6" t="str">
        <f>_xlfn.XLOOKUP(Tablo2[[#This Row],[Tenure]],$W$23:$W$26,$X$23:$X$26,"",-1)</f>
        <v>0-6 Months</v>
      </c>
      <c r="V2675" s="1" t="str">
        <f>_xlfn.XLOOKUP(Tablo2[[#This Row],[CashbackAmount]],$W$31:$W$33,$X$31:$X$33,"",-1)</f>
        <v>Low</v>
      </c>
    </row>
    <row r="2676" spans="1:22" x14ac:dyDescent="0.3">
      <c r="A2676" s="5">
        <v>52675</v>
      </c>
      <c r="B2676" s="1">
        <v>0</v>
      </c>
      <c r="C2676" s="1">
        <v>2</v>
      </c>
      <c r="D2676" s="1" t="s">
        <v>62</v>
      </c>
      <c r="E2676" s="1">
        <v>2</v>
      </c>
      <c r="F2676" s="1">
        <v>12</v>
      </c>
      <c r="G2676" s="1" t="s">
        <v>61</v>
      </c>
      <c r="H2676" s="1" t="s">
        <v>4</v>
      </c>
      <c r="I2676" s="1">
        <v>3</v>
      </c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6">
        <v>128.04</v>
      </c>
      <c r="U2676" s="6" t="str">
        <f>_xlfn.XLOOKUP(Tablo2[[#This Row],[Tenure]],$W$23:$W$26,$X$23:$X$26,"",-1)</f>
        <v>0-6 Months</v>
      </c>
      <c r="V2676" s="1" t="str">
        <f>_xlfn.XLOOKUP(Tablo2[[#This Row],[CashbackAmount]],$W$31:$W$33,$X$31:$X$33,"",-1)</f>
        <v>Low</v>
      </c>
    </row>
    <row r="2677" spans="1:22" x14ac:dyDescent="0.3">
      <c r="A2677" s="5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>
        <v>15</v>
      </c>
      <c r="Q2677" s="1">
        <v>6</v>
      </c>
      <c r="R2677" s="1">
        <v>6</v>
      </c>
      <c r="S2677" s="1">
        <v>14</v>
      </c>
      <c r="T2677" s="6">
        <v>293.92</v>
      </c>
      <c r="U2677" s="6" t="str">
        <f>_xlfn.XLOOKUP(Tablo2[[#This Row],[Tenure]],$W$23:$W$26,$X$23:$X$26,"",-1)</f>
        <v>13-24 Months</v>
      </c>
      <c r="V2677" s="1" t="str">
        <f>_xlfn.XLOOKUP(Tablo2[[#This Row],[CashbackAmount]],$W$31:$W$33,$X$31:$X$33,"",-1)</f>
        <v>High</v>
      </c>
    </row>
    <row r="2678" spans="1:22" x14ac:dyDescent="0.3">
      <c r="A2678" s="5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>
        <v>15</v>
      </c>
      <c r="Q2678" s="1">
        <v>3</v>
      </c>
      <c r="R2678" s="1">
        <v>12</v>
      </c>
      <c r="S2678" s="1">
        <v>9</v>
      </c>
      <c r="T2678" s="6">
        <v>296.64999999999998</v>
      </c>
      <c r="U2678" s="6" t="str">
        <f>_xlfn.XLOOKUP(Tablo2[[#This Row],[Tenure]],$W$23:$W$26,$X$23:$X$26,"",-1)</f>
        <v>13-24 Months</v>
      </c>
      <c r="V2678" s="1" t="str">
        <f>_xlfn.XLOOKUP(Tablo2[[#This Row],[CashbackAmount]],$W$31:$W$33,$X$31:$X$33,"",-1)</f>
        <v>High</v>
      </c>
    </row>
    <row r="2679" spans="1:22" x14ac:dyDescent="0.3">
      <c r="A2679" s="5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>
        <v>14</v>
      </c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6">
        <v>124.38999999999999</v>
      </c>
      <c r="U2679" s="6" t="str">
        <f>_xlfn.XLOOKUP(Tablo2[[#This Row],[Tenure]],$W$23:$W$26,$X$23:$X$26,"",-1)</f>
        <v>0-6 Months</v>
      </c>
      <c r="V2679" s="1" t="str">
        <f>_xlfn.XLOOKUP(Tablo2[[#This Row],[CashbackAmount]],$W$31:$W$33,$X$31:$X$33,"",-1)</f>
        <v>Low</v>
      </c>
    </row>
    <row r="2680" spans="1:22" x14ac:dyDescent="0.3">
      <c r="A2680" s="5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6">
        <v>173.14</v>
      </c>
      <c r="U2680" s="6" t="str">
        <f>_xlfn.XLOOKUP(Tablo2[[#This Row],[Tenure]],$W$23:$W$26,$X$23:$X$26,"",-1)</f>
        <v>7-12 Months</v>
      </c>
      <c r="V2680" s="1" t="str">
        <f>_xlfn.XLOOKUP(Tablo2[[#This Row],[CashbackAmount]],$W$31:$W$33,$X$31:$X$33,"",-1)</f>
        <v>Medium</v>
      </c>
    </row>
    <row r="2681" spans="1:22" x14ac:dyDescent="0.3">
      <c r="A2681" s="5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6">
        <v>147.74</v>
      </c>
      <c r="U2681" s="6" t="str">
        <f>_xlfn.XLOOKUP(Tablo2[[#This Row],[Tenure]],$W$23:$W$26,$X$23:$X$26,"",-1)</f>
        <v>0-6 Months</v>
      </c>
      <c r="V2681" s="1" t="str">
        <f>_xlfn.XLOOKUP(Tablo2[[#This Row],[CashbackAmount]],$W$31:$W$33,$X$31:$X$33,"",-1)</f>
        <v>Low</v>
      </c>
    </row>
    <row r="2682" spans="1:22" x14ac:dyDescent="0.3">
      <c r="A2682" s="5">
        <v>52681</v>
      </c>
      <c r="B2682" s="1">
        <v>0</v>
      </c>
      <c r="C2682" s="1">
        <v>12</v>
      </c>
      <c r="D2682" s="1" t="s">
        <v>62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6">
        <v>139.02000000000001</v>
      </c>
      <c r="U2682" s="6" t="str">
        <f>_xlfn.XLOOKUP(Tablo2[[#This Row],[Tenure]],$W$23:$W$26,$X$23:$X$26,"",-1)</f>
        <v>7-12 Months</v>
      </c>
      <c r="V2682" s="1" t="str">
        <f>_xlfn.XLOOKUP(Tablo2[[#This Row],[CashbackAmount]],$W$31:$W$33,$X$31:$X$33,"",-1)</f>
        <v>Low</v>
      </c>
    </row>
    <row r="2683" spans="1:22" x14ac:dyDescent="0.3">
      <c r="A2683" s="5">
        <v>52682</v>
      </c>
      <c r="B2683" s="1">
        <v>0</v>
      </c>
      <c r="C2683" s="1">
        <v>28</v>
      </c>
      <c r="D2683" s="1" t="s">
        <v>62</v>
      </c>
      <c r="E2683" s="1">
        <v>1</v>
      </c>
      <c r="F2683" s="1">
        <v>8</v>
      </c>
      <c r="G2683" s="1" t="s">
        <v>60</v>
      </c>
      <c r="H2683" s="1" t="s">
        <v>4</v>
      </c>
      <c r="I2683" s="1">
        <v>3</v>
      </c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6">
        <v>126.62</v>
      </c>
      <c r="U2683" s="6" t="str">
        <f>_xlfn.XLOOKUP(Tablo2[[#This Row],[Tenure]],$W$23:$W$26,$X$23:$X$26,"",-1)</f>
        <v>24+ Months</v>
      </c>
      <c r="V2683" s="1" t="str">
        <f>_xlfn.XLOOKUP(Tablo2[[#This Row],[CashbackAmount]],$W$31:$W$33,$X$31:$X$33,"",-1)</f>
        <v>Low</v>
      </c>
    </row>
    <row r="2684" spans="1:22" x14ac:dyDescent="0.3">
      <c r="A2684" s="5">
        <v>52683</v>
      </c>
      <c r="B2684" s="1">
        <v>0</v>
      </c>
      <c r="C2684" s="1">
        <v>1</v>
      </c>
      <c r="D2684" s="1" t="s">
        <v>62</v>
      </c>
      <c r="E2684" s="1">
        <v>3</v>
      </c>
      <c r="F2684" s="1">
        <v>9</v>
      </c>
      <c r="G2684" s="1" t="s">
        <v>61</v>
      </c>
      <c r="H2684" s="1" t="s">
        <v>2</v>
      </c>
      <c r="I2684" s="1">
        <v>3</v>
      </c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6">
        <v>128.56</v>
      </c>
      <c r="U2684" s="6" t="str">
        <f>_xlfn.XLOOKUP(Tablo2[[#This Row],[Tenure]],$W$23:$W$26,$X$23:$X$26,"",-1)</f>
        <v>0-6 Months</v>
      </c>
      <c r="V2684" s="1" t="str">
        <f>_xlfn.XLOOKUP(Tablo2[[#This Row],[CashbackAmount]],$W$31:$W$33,$X$31:$X$33,"",-1)</f>
        <v>Low</v>
      </c>
    </row>
    <row r="2685" spans="1:22" x14ac:dyDescent="0.3">
      <c r="A2685" s="5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6">
        <v>110.81</v>
      </c>
      <c r="U2685" s="6" t="str">
        <f>_xlfn.XLOOKUP(Tablo2[[#This Row],[Tenure]],$W$23:$W$26,$X$23:$X$26,"",-1)</f>
        <v>0-6 Months</v>
      </c>
      <c r="V2685" s="1" t="str">
        <f>_xlfn.XLOOKUP(Tablo2[[#This Row],[CashbackAmount]],$W$31:$W$33,$X$31:$X$33,"",-1)</f>
        <v>Low</v>
      </c>
    </row>
    <row r="2686" spans="1:22" x14ac:dyDescent="0.3">
      <c r="A2686" s="5">
        <v>52685</v>
      </c>
      <c r="B2686" s="1">
        <v>1</v>
      </c>
      <c r="C2686" s="1">
        <v>0</v>
      </c>
      <c r="D2686" s="1" t="s">
        <v>62</v>
      </c>
      <c r="E2686" s="1">
        <v>1</v>
      </c>
      <c r="F2686" s="1">
        <v>14</v>
      </c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6">
        <v>124.72</v>
      </c>
      <c r="U2686" s="6" t="str">
        <f>_xlfn.XLOOKUP(Tablo2[[#This Row],[Tenure]],$W$23:$W$26,$X$23:$X$26,"",-1)</f>
        <v>0-6 Months</v>
      </c>
      <c r="V2686" s="1" t="str">
        <f>_xlfn.XLOOKUP(Tablo2[[#This Row],[CashbackAmount]],$W$31:$W$33,$X$31:$X$33,"",-1)</f>
        <v>Low</v>
      </c>
    </row>
    <row r="2687" spans="1:22" x14ac:dyDescent="0.3">
      <c r="A2687" s="5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60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6">
        <v>156.72999999999999</v>
      </c>
      <c r="U2687" s="6" t="str">
        <f>_xlfn.XLOOKUP(Tablo2[[#This Row],[Tenure]],$W$23:$W$26,$X$23:$X$26,"",-1)</f>
        <v>7-12 Months</v>
      </c>
      <c r="V2687" s="1" t="str">
        <f>_xlfn.XLOOKUP(Tablo2[[#This Row],[CashbackAmount]],$W$31:$W$33,$X$31:$X$33,"",-1)</f>
        <v>Medium</v>
      </c>
    </row>
    <row r="2688" spans="1:22" x14ac:dyDescent="0.3">
      <c r="A2688" s="5">
        <v>52687</v>
      </c>
      <c r="B2688" s="1">
        <v>0</v>
      </c>
      <c r="C2688" s="1">
        <v>4</v>
      </c>
      <c r="D2688" s="1" t="s">
        <v>62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6">
        <v>141.97</v>
      </c>
      <c r="U2688" s="6" t="str">
        <f>_xlfn.XLOOKUP(Tablo2[[#This Row],[Tenure]],$W$23:$W$26,$X$23:$X$26,"",-1)</f>
        <v>0-6 Months</v>
      </c>
      <c r="V2688" s="1" t="str">
        <f>_xlfn.XLOOKUP(Tablo2[[#This Row],[CashbackAmount]],$W$31:$W$33,$X$31:$X$33,"",-1)</f>
        <v>Low</v>
      </c>
    </row>
    <row r="2689" spans="1:22" x14ac:dyDescent="0.3">
      <c r="A2689" s="5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6">
        <v>197.13</v>
      </c>
      <c r="U2689" s="6" t="str">
        <f>_xlfn.XLOOKUP(Tablo2[[#This Row],[Tenure]],$W$23:$W$26,$X$23:$X$26,"",-1)</f>
        <v>7-12 Months</v>
      </c>
      <c r="V2689" s="1" t="str">
        <f>_xlfn.XLOOKUP(Tablo2[[#This Row],[CashbackAmount]],$W$31:$W$33,$X$31:$X$33,"",-1)</f>
        <v>Medium</v>
      </c>
    </row>
    <row r="2690" spans="1:22" x14ac:dyDescent="0.3">
      <c r="A2690" s="5">
        <v>52689</v>
      </c>
      <c r="B2690" s="1">
        <v>0</v>
      </c>
      <c r="C2690" s="1">
        <v>9</v>
      </c>
      <c r="D2690" s="1" t="s">
        <v>62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6">
        <v>120.62</v>
      </c>
      <c r="U2690" s="6" t="str">
        <f>_xlfn.XLOOKUP(Tablo2[[#This Row],[Tenure]],$W$23:$W$26,$X$23:$X$26,"",-1)</f>
        <v>7-12 Months</v>
      </c>
      <c r="V2690" s="1" t="str">
        <f>_xlfn.XLOOKUP(Tablo2[[#This Row],[CashbackAmount]],$W$31:$W$33,$X$31:$X$33,"",-1)</f>
        <v>Low</v>
      </c>
    </row>
    <row r="2691" spans="1:22" x14ac:dyDescent="0.3">
      <c r="A2691" s="5">
        <v>52690</v>
      </c>
      <c r="B2691" s="1">
        <v>0</v>
      </c>
      <c r="C2691" s="1">
        <v>10</v>
      </c>
      <c r="D2691" s="1" t="s">
        <v>62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6">
        <v>142.84</v>
      </c>
      <c r="U2691" s="6" t="str">
        <f>_xlfn.XLOOKUP(Tablo2[[#This Row],[Tenure]],$W$23:$W$26,$X$23:$X$26,"",-1)</f>
        <v>7-12 Months</v>
      </c>
      <c r="V2691" s="1" t="str">
        <f>_xlfn.XLOOKUP(Tablo2[[#This Row],[CashbackAmount]],$W$31:$W$33,$X$31:$X$33,"",-1)</f>
        <v>Low</v>
      </c>
    </row>
    <row r="2692" spans="1:22" x14ac:dyDescent="0.3">
      <c r="A2692" s="5">
        <v>52691</v>
      </c>
      <c r="B2692" s="1">
        <v>0</v>
      </c>
      <c r="C2692" s="1">
        <v>8</v>
      </c>
      <c r="D2692" s="1" t="s">
        <v>62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6">
        <v>147.88</v>
      </c>
      <c r="U2692" s="6" t="str">
        <f>_xlfn.XLOOKUP(Tablo2[[#This Row],[Tenure]],$W$23:$W$26,$X$23:$X$26,"",-1)</f>
        <v>7-12 Months</v>
      </c>
      <c r="V2692" s="1" t="str">
        <f>_xlfn.XLOOKUP(Tablo2[[#This Row],[CashbackAmount]],$W$31:$W$33,$X$31:$X$33,"",-1)</f>
        <v>Low</v>
      </c>
    </row>
    <row r="2693" spans="1:22" x14ac:dyDescent="0.3">
      <c r="A2693" s="5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6">
        <v>159.06</v>
      </c>
      <c r="U2693" s="6" t="str">
        <f>_xlfn.XLOOKUP(Tablo2[[#This Row],[Tenure]],$W$23:$W$26,$X$23:$X$26,"",-1)</f>
        <v>13-24 Months</v>
      </c>
      <c r="V2693" s="1" t="str">
        <f>_xlfn.XLOOKUP(Tablo2[[#This Row],[CashbackAmount]],$W$31:$W$33,$X$31:$X$33,"",-1)</f>
        <v>Medium</v>
      </c>
    </row>
    <row r="2694" spans="1:22" x14ac:dyDescent="0.3">
      <c r="A2694" s="5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6">
        <v>138.86000000000001</v>
      </c>
      <c r="U2694" s="6" t="str">
        <f>_xlfn.XLOOKUP(Tablo2[[#This Row],[Tenure]],$W$23:$W$26,$X$23:$X$26,"",-1)</f>
        <v>7-12 Months</v>
      </c>
      <c r="V2694" s="1" t="str">
        <f>_xlfn.XLOOKUP(Tablo2[[#This Row],[CashbackAmount]],$W$31:$W$33,$X$31:$X$33,"",-1)</f>
        <v>Low</v>
      </c>
    </row>
    <row r="2695" spans="1:22" x14ac:dyDescent="0.3">
      <c r="A2695" s="5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>
        <v>1</v>
      </c>
      <c r="R2695" s="1">
        <v>11</v>
      </c>
      <c r="S2695" s="1">
        <v>16</v>
      </c>
      <c r="T2695" s="6">
        <v>268.23</v>
      </c>
      <c r="U2695" s="6" t="str">
        <f>_xlfn.XLOOKUP(Tablo2[[#This Row],[Tenure]],$W$23:$W$26,$X$23:$X$26,"",-1)</f>
        <v>13-24 Months</v>
      </c>
      <c r="V2695" s="1" t="str">
        <f>_xlfn.XLOOKUP(Tablo2[[#This Row],[CashbackAmount]],$W$31:$W$33,$X$31:$X$33,"",-1)</f>
        <v>High</v>
      </c>
    </row>
    <row r="2696" spans="1:22" x14ac:dyDescent="0.3">
      <c r="A2696" s="5">
        <v>52695</v>
      </c>
      <c r="B2696" s="1">
        <v>0</v>
      </c>
      <c r="C2696" s="1">
        <v>0</v>
      </c>
      <c r="D2696" s="1" t="s">
        <v>62</v>
      </c>
      <c r="E2696" s="1">
        <v>1</v>
      </c>
      <c r="F2696" s="1">
        <v>7</v>
      </c>
      <c r="G2696" s="1" t="s">
        <v>30</v>
      </c>
      <c r="H2696" s="1" t="s">
        <v>2</v>
      </c>
      <c r="I2696" s="1">
        <v>3</v>
      </c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6">
        <v>129.33000000000001</v>
      </c>
      <c r="U2696" s="6" t="str">
        <f>_xlfn.XLOOKUP(Tablo2[[#This Row],[Tenure]],$W$23:$W$26,$X$23:$X$26,"",-1)</f>
        <v>0-6 Months</v>
      </c>
      <c r="V2696" s="1" t="str">
        <f>_xlfn.XLOOKUP(Tablo2[[#This Row],[CashbackAmount]],$W$31:$W$33,$X$31:$X$33,"",-1)</f>
        <v>Low</v>
      </c>
    </row>
    <row r="2697" spans="1:22" x14ac:dyDescent="0.3">
      <c r="A2697" s="5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6">
        <v>165</v>
      </c>
      <c r="U2697" s="6" t="str">
        <f>_xlfn.XLOOKUP(Tablo2[[#This Row],[Tenure]],$W$23:$W$26,$X$23:$X$26,"",-1)</f>
        <v>0-6 Months</v>
      </c>
      <c r="V2697" s="1" t="str">
        <f>_xlfn.XLOOKUP(Tablo2[[#This Row],[CashbackAmount]],$W$31:$W$33,$X$31:$X$33,"",-1)</f>
        <v>Medium</v>
      </c>
    </row>
    <row r="2698" spans="1:22" x14ac:dyDescent="0.3">
      <c r="A2698" s="5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>
        <v>1</v>
      </c>
      <c r="R2698" s="1">
        <v>4</v>
      </c>
      <c r="S2698" s="1">
        <v>7</v>
      </c>
      <c r="T2698" s="6">
        <v>271.74</v>
      </c>
      <c r="U2698" s="6" t="str">
        <f>_xlfn.XLOOKUP(Tablo2[[#This Row],[Tenure]],$W$23:$W$26,$X$23:$X$26,"",-1)</f>
        <v>13-24 Months</v>
      </c>
      <c r="V2698" s="1" t="str">
        <f>_xlfn.XLOOKUP(Tablo2[[#This Row],[CashbackAmount]],$W$31:$W$33,$X$31:$X$33,"",-1)</f>
        <v>High</v>
      </c>
    </row>
    <row r="2699" spans="1:22" x14ac:dyDescent="0.3">
      <c r="A2699" s="5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6">
        <v>150.33000000000001</v>
      </c>
      <c r="U2699" s="6" t="str">
        <f>_xlfn.XLOOKUP(Tablo2[[#This Row],[Tenure]],$W$23:$W$26,$X$23:$X$26,"",-1)</f>
        <v>13-24 Months</v>
      </c>
      <c r="V2699" s="1" t="str">
        <f>_xlfn.XLOOKUP(Tablo2[[#This Row],[CashbackAmount]],$W$31:$W$33,$X$31:$X$33,"",-1)</f>
        <v>Medium</v>
      </c>
    </row>
    <row r="2700" spans="1:22" x14ac:dyDescent="0.3">
      <c r="A2700" s="5">
        <v>52699</v>
      </c>
      <c r="B2700" s="1">
        <v>1</v>
      </c>
      <c r="C2700" s="1">
        <v>9</v>
      </c>
      <c r="D2700" s="1" t="s">
        <v>11</v>
      </c>
      <c r="E2700" s="1">
        <v>1</v>
      </c>
      <c r="F2700" s="1">
        <v>22</v>
      </c>
      <c r="G2700" s="1" t="s">
        <v>60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6">
        <v>123.07</v>
      </c>
      <c r="U2700" s="6" t="str">
        <f>_xlfn.XLOOKUP(Tablo2[[#This Row],[Tenure]],$W$23:$W$26,$X$23:$X$26,"",-1)</f>
        <v>7-12 Months</v>
      </c>
      <c r="V2700" s="1" t="str">
        <f>_xlfn.XLOOKUP(Tablo2[[#This Row],[CashbackAmount]],$W$31:$W$33,$X$31:$X$33,"",-1)</f>
        <v>Low</v>
      </c>
    </row>
    <row r="2701" spans="1:22" x14ac:dyDescent="0.3">
      <c r="A2701" s="5">
        <v>52700</v>
      </c>
      <c r="B2701" s="1">
        <v>1</v>
      </c>
      <c r="C2701" s="1">
        <v>19</v>
      </c>
      <c r="D2701" s="1" t="s">
        <v>62</v>
      </c>
      <c r="E2701" s="1">
        <v>1</v>
      </c>
      <c r="F2701" s="1">
        <v>14</v>
      </c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6">
        <v>125.87</v>
      </c>
      <c r="U2701" s="6" t="str">
        <f>_xlfn.XLOOKUP(Tablo2[[#This Row],[Tenure]],$W$23:$W$26,$X$23:$X$26,"",-1)</f>
        <v>13-24 Months</v>
      </c>
      <c r="V2701" s="1" t="str">
        <f>_xlfn.XLOOKUP(Tablo2[[#This Row],[CashbackAmount]],$W$31:$W$33,$X$31:$X$33,"",-1)</f>
        <v>Low</v>
      </c>
    </row>
    <row r="2702" spans="1:22" x14ac:dyDescent="0.3">
      <c r="A2702" s="5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6">
        <v>155.07</v>
      </c>
      <c r="U2702" s="6" t="str">
        <f>_xlfn.XLOOKUP(Tablo2[[#This Row],[Tenure]],$W$23:$W$26,$X$23:$X$26,"",-1)</f>
        <v>7-12 Months</v>
      </c>
      <c r="V2702" s="1" t="str">
        <f>_xlfn.XLOOKUP(Tablo2[[#This Row],[CashbackAmount]],$W$31:$W$33,$X$31:$X$33,"",-1)</f>
        <v>Medium</v>
      </c>
    </row>
    <row r="2703" spans="1:22" x14ac:dyDescent="0.3">
      <c r="A2703" s="5">
        <v>52702</v>
      </c>
      <c r="B2703" s="1">
        <v>0</v>
      </c>
      <c r="C2703" s="1">
        <v>14</v>
      </c>
      <c r="D2703" s="1" t="s">
        <v>62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6">
        <v>143.93</v>
      </c>
      <c r="U2703" s="6" t="str">
        <f>_xlfn.XLOOKUP(Tablo2[[#This Row],[Tenure]],$W$23:$W$26,$X$23:$X$26,"",-1)</f>
        <v>13-24 Months</v>
      </c>
      <c r="V2703" s="1" t="str">
        <f>_xlfn.XLOOKUP(Tablo2[[#This Row],[CashbackAmount]],$W$31:$W$33,$X$31:$X$33,"",-1)</f>
        <v>Low</v>
      </c>
    </row>
    <row r="2704" spans="1:22" x14ac:dyDescent="0.3">
      <c r="A2704" s="5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>
        <v>2</v>
      </c>
      <c r="S2704" s="1">
        <v>7</v>
      </c>
      <c r="T2704" s="6">
        <v>233.48000000000002</v>
      </c>
      <c r="U2704" s="6" t="str">
        <f>_xlfn.XLOOKUP(Tablo2[[#This Row],[Tenure]],$W$23:$W$26,$X$23:$X$26,"",-1)</f>
        <v>13-24 Months</v>
      </c>
      <c r="V2704" s="1" t="str">
        <f>_xlfn.XLOOKUP(Tablo2[[#This Row],[CashbackAmount]],$W$31:$W$33,$X$31:$X$33,"",-1)</f>
        <v>Medium</v>
      </c>
    </row>
    <row r="2705" spans="1:22" x14ac:dyDescent="0.3">
      <c r="A2705" s="5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6">
        <v>165.83</v>
      </c>
      <c r="U2705" s="6" t="str">
        <f>_xlfn.XLOOKUP(Tablo2[[#This Row],[Tenure]],$W$23:$W$26,$X$23:$X$26,"",-1)</f>
        <v>0-6 Months</v>
      </c>
      <c r="V2705" s="1" t="str">
        <f>_xlfn.XLOOKUP(Tablo2[[#This Row],[CashbackAmount]],$W$31:$W$33,$X$31:$X$33,"",-1)</f>
        <v>Medium</v>
      </c>
    </row>
    <row r="2706" spans="1:22" x14ac:dyDescent="0.3">
      <c r="A2706" s="5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6">
        <v>181.03</v>
      </c>
      <c r="U2706" s="6" t="str">
        <f>_xlfn.XLOOKUP(Tablo2[[#This Row],[Tenure]],$W$23:$W$26,$X$23:$X$26,"",-1)</f>
        <v>7-12 Months</v>
      </c>
      <c r="V2706" s="1" t="str">
        <f>_xlfn.XLOOKUP(Tablo2[[#This Row],[CashbackAmount]],$W$31:$W$33,$X$31:$X$33,"",-1)</f>
        <v>Medium</v>
      </c>
    </row>
    <row r="2707" spans="1:22" x14ac:dyDescent="0.3">
      <c r="A2707" s="5">
        <v>52706</v>
      </c>
      <c r="B2707" s="1">
        <v>0</v>
      </c>
      <c r="C2707" s="1">
        <v>4</v>
      </c>
      <c r="D2707" s="1" t="s">
        <v>62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6">
        <v>139.78</v>
      </c>
      <c r="U2707" s="6" t="str">
        <f>_xlfn.XLOOKUP(Tablo2[[#This Row],[Tenure]],$W$23:$W$26,$X$23:$X$26,"",-1)</f>
        <v>0-6 Months</v>
      </c>
      <c r="V2707" s="1" t="str">
        <f>_xlfn.XLOOKUP(Tablo2[[#This Row],[CashbackAmount]],$W$31:$W$33,$X$31:$X$33,"",-1)</f>
        <v>Low</v>
      </c>
    </row>
    <row r="2708" spans="1:22" x14ac:dyDescent="0.3">
      <c r="A2708" s="5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>
        <v>14</v>
      </c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6">
        <v>125.44</v>
      </c>
      <c r="U2708" s="6" t="str">
        <f>_xlfn.XLOOKUP(Tablo2[[#This Row],[Tenure]],$W$23:$W$26,$X$23:$X$26,"",-1)</f>
        <v>0-6 Months</v>
      </c>
      <c r="V2708" s="1" t="str">
        <f>_xlfn.XLOOKUP(Tablo2[[#This Row],[CashbackAmount]],$W$31:$W$33,$X$31:$X$33,"",-1)</f>
        <v>Low</v>
      </c>
    </row>
    <row r="2709" spans="1:22" x14ac:dyDescent="0.3">
      <c r="A2709" s="5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6">
        <v>153.99</v>
      </c>
      <c r="U2709" s="6" t="str">
        <f>_xlfn.XLOOKUP(Tablo2[[#This Row],[Tenure]],$W$23:$W$26,$X$23:$X$26,"",-1)</f>
        <v>13-24 Months</v>
      </c>
      <c r="V2709" s="1" t="str">
        <f>_xlfn.XLOOKUP(Tablo2[[#This Row],[CashbackAmount]],$W$31:$W$33,$X$31:$X$33,"",-1)</f>
        <v>Medium</v>
      </c>
    </row>
    <row r="2710" spans="1:22" x14ac:dyDescent="0.3">
      <c r="A2710" s="5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6">
        <v>154.87</v>
      </c>
      <c r="U2710" s="6" t="str">
        <f>_xlfn.XLOOKUP(Tablo2[[#This Row],[Tenure]],$W$23:$W$26,$X$23:$X$26,"",-1)</f>
        <v>0-6 Months</v>
      </c>
      <c r="V2710" s="1" t="str">
        <f>_xlfn.XLOOKUP(Tablo2[[#This Row],[CashbackAmount]],$W$31:$W$33,$X$31:$X$33,"",-1)</f>
        <v>Medium</v>
      </c>
    </row>
    <row r="2711" spans="1:22" x14ac:dyDescent="0.3">
      <c r="A2711" s="5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6">
        <v>168.34</v>
      </c>
      <c r="U2711" s="6" t="str">
        <f>_xlfn.XLOOKUP(Tablo2[[#This Row],[Tenure]],$W$23:$W$26,$X$23:$X$26,"",-1)</f>
        <v>0-6 Months</v>
      </c>
      <c r="V2711" s="1" t="str">
        <f>_xlfn.XLOOKUP(Tablo2[[#This Row],[CashbackAmount]],$W$31:$W$33,$X$31:$X$33,"",-1)</f>
        <v>Medium</v>
      </c>
    </row>
    <row r="2712" spans="1:22" x14ac:dyDescent="0.3">
      <c r="A2712" s="5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6">
        <v>110.91</v>
      </c>
      <c r="U2712" s="6" t="str">
        <f>_xlfn.XLOOKUP(Tablo2[[#This Row],[Tenure]],$W$23:$W$26,$X$23:$X$26,"",-1)</f>
        <v>0-6 Months</v>
      </c>
      <c r="V2712" s="1" t="str">
        <f>_xlfn.XLOOKUP(Tablo2[[#This Row],[CashbackAmount]],$W$31:$W$33,$X$31:$X$33,"",-1)</f>
        <v>Low</v>
      </c>
    </row>
    <row r="2713" spans="1:22" x14ac:dyDescent="0.3">
      <c r="A2713" s="5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6">
        <v>157.36000000000001</v>
      </c>
      <c r="U2713" s="6" t="str">
        <f>_xlfn.XLOOKUP(Tablo2[[#This Row],[Tenure]],$W$23:$W$26,$X$23:$X$26,"",-1)</f>
        <v>7-12 Months</v>
      </c>
      <c r="V2713" s="1" t="str">
        <f>_xlfn.XLOOKUP(Tablo2[[#This Row],[CashbackAmount]],$W$31:$W$33,$X$31:$X$33,"",-1)</f>
        <v>Medium</v>
      </c>
    </row>
    <row r="2714" spans="1:22" x14ac:dyDescent="0.3">
      <c r="A2714" s="5">
        <v>52713</v>
      </c>
      <c r="B2714" s="1">
        <v>0</v>
      </c>
      <c r="C2714" s="1">
        <v>9</v>
      </c>
      <c r="D2714" s="1" t="s">
        <v>62</v>
      </c>
      <c r="E2714" s="1">
        <v>1</v>
      </c>
      <c r="F2714" s="1">
        <v>8</v>
      </c>
      <c r="G2714" s="1" t="s">
        <v>60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6">
        <v>122.25999999999999</v>
      </c>
      <c r="U2714" s="6" t="str">
        <f>_xlfn.XLOOKUP(Tablo2[[#This Row],[Tenure]],$W$23:$W$26,$X$23:$X$26,"",-1)</f>
        <v>7-12 Months</v>
      </c>
      <c r="V2714" s="1" t="str">
        <f>_xlfn.XLOOKUP(Tablo2[[#This Row],[CashbackAmount]],$W$31:$W$33,$X$31:$X$33,"",-1)</f>
        <v>Low</v>
      </c>
    </row>
    <row r="2715" spans="1:22" x14ac:dyDescent="0.3">
      <c r="A2715" s="5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6">
        <v>157.47</v>
      </c>
      <c r="U2715" s="6" t="str">
        <f>_xlfn.XLOOKUP(Tablo2[[#This Row],[Tenure]],$W$23:$W$26,$X$23:$X$26,"",-1)</f>
        <v>7-12 Months</v>
      </c>
      <c r="V2715" s="1" t="str">
        <f>_xlfn.XLOOKUP(Tablo2[[#This Row],[CashbackAmount]],$W$31:$W$33,$X$31:$X$33,"",-1)</f>
        <v>Medium</v>
      </c>
    </row>
    <row r="2716" spans="1:22" x14ac:dyDescent="0.3">
      <c r="A2716" s="5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6">
        <v>198.54</v>
      </c>
      <c r="U2716" s="6" t="str">
        <f>_xlfn.XLOOKUP(Tablo2[[#This Row],[Tenure]],$W$23:$W$26,$X$23:$X$26,"",-1)</f>
        <v>0-6 Months</v>
      </c>
      <c r="V2716" s="1" t="str">
        <f>_xlfn.XLOOKUP(Tablo2[[#This Row],[CashbackAmount]],$W$31:$W$33,$X$31:$X$33,"",-1)</f>
        <v>Medium</v>
      </c>
    </row>
    <row r="2717" spans="1:22" x14ac:dyDescent="0.3">
      <c r="A2717" s="5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60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6">
        <v>154.66999999999999</v>
      </c>
      <c r="U2717" s="6" t="str">
        <f>_xlfn.XLOOKUP(Tablo2[[#This Row],[Tenure]],$W$23:$W$26,$X$23:$X$26,"",-1)</f>
        <v>13-24 Months</v>
      </c>
      <c r="V2717" s="1" t="str">
        <f>_xlfn.XLOOKUP(Tablo2[[#This Row],[CashbackAmount]],$W$31:$W$33,$X$31:$X$33,"",-1)</f>
        <v>Medium</v>
      </c>
    </row>
    <row r="2718" spans="1:22" x14ac:dyDescent="0.3">
      <c r="A2718" s="5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6">
        <v>153.80000000000001</v>
      </c>
      <c r="U2718" s="6" t="str">
        <f>_xlfn.XLOOKUP(Tablo2[[#This Row],[Tenure]],$W$23:$W$26,$X$23:$X$26,"",-1)</f>
        <v>24+ Months</v>
      </c>
      <c r="V2718" s="1" t="str">
        <f>_xlfn.XLOOKUP(Tablo2[[#This Row],[CashbackAmount]],$W$31:$W$33,$X$31:$X$33,"",-1)</f>
        <v>Medium</v>
      </c>
    </row>
    <row r="2719" spans="1:22" x14ac:dyDescent="0.3">
      <c r="A2719" s="5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6">
        <v>151.51</v>
      </c>
      <c r="U2719" s="6" t="str">
        <f>_xlfn.XLOOKUP(Tablo2[[#This Row],[Tenure]],$W$23:$W$26,$X$23:$X$26,"",-1)</f>
        <v>7-12 Months</v>
      </c>
      <c r="V2719" s="1" t="str">
        <f>_xlfn.XLOOKUP(Tablo2[[#This Row],[CashbackAmount]],$W$31:$W$33,$X$31:$X$33,"",-1)</f>
        <v>Medium</v>
      </c>
    </row>
    <row r="2720" spans="1:22" x14ac:dyDescent="0.3">
      <c r="A2720" s="5">
        <v>52719</v>
      </c>
      <c r="B2720" s="1">
        <v>0</v>
      </c>
      <c r="C2720" s="1">
        <v>9</v>
      </c>
      <c r="D2720" s="1" t="s">
        <v>11</v>
      </c>
      <c r="E2720" s="1">
        <v>1</v>
      </c>
      <c r="F2720" s="1">
        <v>14</v>
      </c>
      <c r="G2720" s="1" t="s">
        <v>61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6">
        <v>121.33000000000001</v>
      </c>
      <c r="U2720" s="6" t="str">
        <f>_xlfn.XLOOKUP(Tablo2[[#This Row],[Tenure]],$W$23:$W$26,$X$23:$X$26,"",-1)</f>
        <v>7-12 Months</v>
      </c>
      <c r="V2720" s="1" t="str">
        <f>_xlfn.XLOOKUP(Tablo2[[#This Row],[CashbackAmount]],$W$31:$W$33,$X$31:$X$33,"",-1)</f>
        <v>Low</v>
      </c>
    </row>
    <row r="2721" spans="1:22" x14ac:dyDescent="0.3">
      <c r="A2721" s="5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>
        <v>1</v>
      </c>
      <c r="R2721" s="1">
        <v>1</v>
      </c>
      <c r="S2721" s="1">
        <v>0</v>
      </c>
      <c r="T2721" s="6">
        <v>278.75</v>
      </c>
      <c r="U2721" s="6" t="str">
        <f>_xlfn.XLOOKUP(Tablo2[[#This Row],[Tenure]],$W$23:$W$26,$X$23:$X$26,"",-1)</f>
        <v>24+ Months</v>
      </c>
      <c r="V2721" s="1" t="str">
        <f>_xlfn.XLOOKUP(Tablo2[[#This Row],[CashbackAmount]],$W$31:$W$33,$X$31:$X$33,"",-1)</f>
        <v>High</v>
      </c>
    </row>
    <row r="2722" spans="1:22" x14ac:dyDescent="0.3">
      <c r="A2722" s="5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>
        <v>14</v>
      </c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6">
        <v>124.32</v>
      </c>
      <c r="U2722" s="6" t="str">
        <f>_xlfn.XLOOKUP(Tablo2[[#This Row],[Tenure]],$W$23:$W$26,$X$23:$X$26,"",-1)</f>
        <v>0-6 Months</v>
      </c>
      <c r="V2722" s="1" t="str">
        <f>_xlfn.XLOOKUP(Tablo2[[#This Row],[CashbackAmount]],$W$31:$W$33,$X$31:$X$33,"",-1)</f>
        <v>Low</v>
      </c>
    </row>
    <row r="2723" spans="1:22" x14ac:dyDescent="0.3">
      <c r="A2723" s="5">
        <v>52722</v>
      </c>
      <c r="B2723" s="1">
        <v>0</v>
      </c>
      <c r="C2723" s="1">
        <v>11</v>
      </c>
      <c r="D2723" s="1" t="s">
        <v>62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6">
        <v>147.71</v>
      </c>
      <c r="U2723" s="6" t="str">
        <f>_xlfn.XLOOKUP(Tablo2[[#This Row],[Tenure]],$W$23:$W$26,$X$23:$X$26,"",-1)</f>
        <v>7-12 Months</v>
      </c>
      <c r="V2723" s="1" t="str">
        <f>_xlfn.XLOOKUP(Tablo2[[#This Row],[CashbackAmount]],$W$31:$W$33,$X$31:$X$33,"",-1)</f>
        <v>Low</v>
      </c>
    </row>
    <row r="2724" spans="1:22" x14ac:dyDescent="0.3">
      <c r="A2724" s="5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>
        <v>1</v>
      </c>
      <c r="R2724" s="1">
        <v>4</v>
      </c>
      <c r="S2724" s="1">
        <v>3</v>
      </c>
      <c r="T2724" s="6">
        <v>291.61</v>
      </c>
      <c r="U2724" s="6" t="str">
        <f>_xlfn.XLOOKUP(Tablo2[[#This Row],[Tenure]],$W$23:$W$26,$X$23:$X$26,"",-1)</f>
        <v>13-24 Months</v>
      </c>
      <c r="V2724" s="1" t="str">
        <f>_xlfn.XLOOKUP(Tablo2[[#This Row],[CashbackAmount]],$W$31:$W$33,$X$31:$X$33,"",-1)</f>
        <v>High</v>
      </c>
    </row>
    <row r="2725" spans="1:22" x14ac:dyDescent="0.3">
      <c r="A2725" s="5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6">
        <v>150.87</v>
      </c>
      <c r="U2725" s="6" t="str">
        <f>_xlfn.XLOOKUP(Tablo2[[#This Row],[Tenure]],$W$23:$W$26,$X$23:$X$26,"",-1)</f>
        <v>13-24 Months</v>
      </c>
      <c r="V2725" s="1" t="str">
        <f>_xlfn.XLOOKUP(Tablo2[[#This Row],[CashbackAmount]],$W$31:$W$33,$X$31:$X$33,"",-1)</f>
        <v>Medium</v>
      </c>
    </row>
    <row r="2726" spans="1:22" x14ac:dyDescent="0.3">
      <c r="A2726" s="5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>
        <v>3</v>
      </c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6">
        <v>128.63</v>
      </c>
      <c r="U2726" s="6" t="str">
        <f>_xlfn.XLOOKUP(Tablo2[[#This Row],[Tenure]],$W$23:$W$26,$X$23:$X$26,"",-1)</f>
        <v>0-6 Months</v>
      </c>
      <c r="V2726" s="1" t="str">
        <f>_xlfn.XLOOKUP(Tablo2[[#This Row],[CashbackAmount]],$W$31:$W$33,$X$31:$X$33,"",-1)</f>
        <v>Low</v>
      </c>
    </row>
    <row r="2727" spans="1:22" x14ac:dyDescent="0.3">
      <c r="A2727" s="5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6">
        <v>155.61000000000001</v>
      </c>
      <c r="U2727" s="6" t="str">
        <f>_xlfn.XLOOKUP(Tablo2[[#This Row],[Tenure]],$W$23:$W$26,$X$23:$X$26,"",-1)</f>
        <v>7-12 Months</v>
      </c>
      <c r="V2727" s="1" t="str">
        <f>_xlfn.XLOOKUP(Tablo2[[#This Row],[CashbackAmount]],$W$31:$W$33,$X$31:$X$33,"",-1)</f>
        <v>Medium</v>
      </c>
    </row>
    <row r="2728" spans="1:22" x14ac:dyDescent="0.3">
      <c r="A2728" s="5">
        <v>52727</v>
      </c>
      <c r="B2728" s="1">
        <v>0</v>
      </c>
      <c r="C2728" s="1">
        <v>9</v>
      </c>
      <c r="D2728" s="1" t="s">
        <v>11</v>
      </c>
      <c r="E2728" s="1">
        <v>1</v>
      </c>
      <c r="F2728" s="1">
        <v>22</v>
      </c>
      <c r="G2728" s="1" t="s">
        <v>61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6">
        <v>121.44</v>
      </c>
      <c r="U2728" s="6" t="str">
        <f>_xlfn.XLOOKUP(Tablo2[[#This Row],[Tenure]],$W$23:$W$26,$X$23:$X$26,"",-1)</f>
        <v>7-12 Months</v>
      </c>
      <c r="V2728" s="1" t="str">
        <f>_xlfn.XLOOKUP(Tablo2[[#This Row],[CashbackAmount]],$W$31:$W$33,$X$31:$X$33,"",-1)</f>
        <v>Low</v>
      </c>
    </row>
    <row r="2729" spans="1:22" x14ac:dyDescent="0.3">
      <c r="A2729" s="5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61</v>
      </c>
      <c r="H2729" s="1" t="s">
        <v>4</v>
      </c>
      <c r="I2729" s="1">
        <v>3</v>
      </c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6">
        <v>130.65</v>
      </c>
      <c r="U2729" s="6" t="str">
        <f>_xlfn.XLOOKUP(Tablo2[[#This Row],[Tenure]],$W$23:$W$26,$X$23:$X$26,"",-1)</f>
        <v>0-6 Months</v>
      </c>
      <c r="V2729" s="1" t="str">
        <f>_xlfn.XLOOKUP(Tablo2[[#This Row],[CashbackAmount]],$W$31:$W$33,$X$31:$X$33,"",-1)</f>
        <v>Low</v>
      </c>
    </row>
    <row r="2730" spans="1:22" x14ac:dyDescent="0.3">
      <c r="A2730" s="5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>
        <v>3</v>
      </c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6">
        <v>128.1</v>
      </c>
      <c r="U2730" s="6" t="str">
        <f>_xlfn.XLOOKUP(Tablo2[[#This Row],[Tenure]],$W$23:$W$26,$X$23:$X$26,"",-1)</f>
        <v>7-12 Months</v>
      </c>
      <c r="V2730" s="1" t="str">
        <f>_xlfn.XLOOKUP(Tablo2[[#This Row],[CashbackAmount]],$W$31:$W$33,$X$31:$X$33,"",-1)</f>
        <v>Low</v>
      </c>
    </row>
    <row r="2731" spans="1:22" x14ac:dyDescent="0.3">
      <c r="A2731" s="5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6">
        <v>198.88</v>
      </c>
      <c r="U2731" s="6" t="str">
        <f>_xlfn.XLOOKUP(Tablo2[[#This Row],[Tenure]],$W$23:$W$26,$X$23:$X$26,"",-1)</f>
        <v>7-12 Months</v>
      </c>
      <c r="V2731" s="1" t="str">
        <f>_xlfn.XLOOKUP(Tablo2[[#This Row],[CashbackAmount]],$W$31:$W$33,$X$31:$X$33,"",-1)</f>
        <v>Medium</v>
      </c>
    </row>
    <row r="2732" spans="1:22" x14ac:dyDescent="0.3">
      <c r="A2732" s="5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6">
        <v>186.28</v>
      </c>
      <c r="U2732" s="6" t="str">
        <f>_xlfn.XLOOKUP(Tablo2[[#This Row],[Tenure]],$W$23:$W$26,$X$23:$X$26,"",-1)</f>
        <v>7-12 Months</v>
      </c>
      <c r="V2732" s="1" t="str">
        <f>_xlfn.XLOOKUP(Tablo2[[#This Row],[CashbackAmount]],$W$31:$W$33,$X$31:$X$33,"",-1)</f>
        <v>Medium</v>
      </c>
    </row>
    <row r="2733" spans="1:22" x14ac:dyDescent="0.3">
      <c r="A2733" s="5">
        <v>52732</v>
      </c>
      <c r="B2733" s="1">
        <v>0</v>
      </c>
      <c r="C2733" s="1">
        <v>0</v>
      </c>
      <c r="D2733" s="1" t="s">
        <v>62</v>
      </c>
      <c r="E2733" s="1">
        <v>1</v>
      </c>
      <c r="F2733" s="1">
        <v>7</v>
      </c>
      <c r="G2733" s="1" t="s">
        <v>61</v>
      </c>
      <c r="H2733" s="1" t="s">
        <v>4</v>
      </c>
      <c r="I2733" s="1">
        <v>3</v>
      </c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6">
        <v>128.66999999999999</v>
      </c>
      <c r="U2733" s="6" t="str">
        <f>_xlfn.XLOOKUP(Tablo2[[#This Row],[Tenure]],$W$23:$W$26,$X$23:$X$26,"",-1)</f>
        <v>0-6 Months</v>
      </c>
      <c r="V2733" s="1" t="str">
        <f>_xlfn.XLOOKUP(Tablo2[[#This Row],[CashbackAmount]],$W$31:$W$33,$X$31:$X$33,"",-1)</f>
        <v>Low</v>
      </c>
    </row>
    <row r="2734" spans="1:22" x14ac:dyDescent="0.3">
      <c r="A2734" s="5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6">
        <v>153.72999999999999</v>
      </c>
      <c r="U2734" s="6" t="str">
        <f>_xlfn.XLOOKUP(Tablo2[[#This Row],[Tenure]],$W$23:$W$26,$X$23:$X$26,"",-1)</f>
        <v>0-6 Months</v>
      </c>
      <c r="V2734" s="1" t="str">
        <f>_xlfn.XLOOKUP(Tablo2[[#This Row],[CashbackAmount]],$W$31:$W$33,$X$31:$X$33,"",-1)</f>
        <v>Medium</v>
      </c>
    </row>
    <row r="2735" spans="1:22" x14ac:dyDescent="0.3">
      <c r="A2735" s="5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6">
        <v>166.67</v>
      </c>
      <c r="U2735" s="6" t="str">
        <f>_xlfn.XLOOKUP(Tablo2[[#This Row],[Tenure]],$W$23:$W$26,$X$23:$X$26,"",-1)</f>
        <v>0-6 Months</v>
      </c>
      <c r="V2735" s="1" t="str">
        <f>_xlfn.XLOOKUP(Tablo2[[#This Row],[CashbackAmount]],$W$31:$W$33,$X$31:$X$33,"",-1)</f>
        <v>Medium</v>
      </c>
    </row>
    <row r="2736" spans="1:22" x14ac:dyDescent="0.3">
      <c r="A2736" s="5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6">
        <v>150.03</v>
      </c>
      <c r="U2736" s="6" t="str">
        <f>_xlfn.XLOOKUP(Tablo2[[#This Row],[Tenure]],$W$23:$W$26,$X$23:$X$26,"",-1)</f>
        <v>0-6 Months</v>
      </c>
      <c r="V2736" s="1" t="str">
        <f>_xlfn.XLOOKUP(Tablo2[[#This Row],[CashbackAmount]],$W$31:$W$33,$X$31:$X$33,"",-1)</f>
        <v>Medium</v>
      </c>
    </row>
    <row r="2737" spans="1:22" x14ac:dyDescent="0.3">
      <c r="A2737" s="5">
        <v>52736</v>
      </c>
      <c r="B2737" s="1">
        <v>1</v>
      </c>
      <c r="C2737" s="1">
        <v>0</v>
      </c>
      <c r="D2737" s="1" t="s">
        <v>62</v>
      </c>
      <c r="E2737" s="1">
        <v>1</v>
      </c>
      <c r="F2737" s="1">
        <v>14</v>
      </c>
      <c r="G2737" s="1" t="s">
        <v>60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6">
        <v>123.66999999999999</v>
      </c>
      <c r="U2737" s="6" t="str">
        <f>_xlfn.XLOOKUP(Tablo2[[#This Row],[Tenure]],$W$23:$W$26,$X$23:$X$26,"",-1)</f>
        <v>0-6 Months</v>
      </c>
      <c r="V2737" s="1" t="str">
        <f>_xlfn.XLOOKUP(Tablo2[[#This Row],[CashbackAmount]],$W$31:$W$33,$X$31:$X$33,"",-1)</f>
        <v>Low</v>
      </c>
    </row>
    <row r="2738" spans="1:22" x14ac:dyDescent="0.3">
      <c r="A2738" s="5">
        <v>52737</v>
      </c>
      <c r="B2738" s="1">
        <v>0</v>
      </c>
      <c r="C2738" s="1">
        <v>11</v>
      </c>
      <c r="D2738" s="1" t="s">
        <v>62</v>
      </c>
      <c r="E2738" s="1">
        <v>3</v>
      </c>
      <c r="F2738" s="1">
        <v>7</v>
      </c>
      <c r="G2738" s="1" t="s">
        <v>30</v>
      </c>
      <c r="H2738" s="1" t="s">
        <v>4</v>
      </c>
      <c r="I2738" s="1">
        <v>3</v>
      </c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6">
        <v>128.58000000000001</v>
      </c>
      <c r="U2738" s="6" t="str">
        <f>_xlfn.XLOOKUP(Tablo2[[#This Row],[Tenure]],$W$23:$W$26,$X$23:$X$26,"",-1)</f>
        <v>7-12 Months</v>
      </c>
      <c r="V2738" s="1" t="str">
        <f>_xlfn.XLOOKUP(Tablo2[[#This Row],[CashbackAmount]],$W$31:$W$33,$X$31:$X$33,"",-1)</f>
        <v>Low</v>
      </c>
    </row>
    <row r="2739" spans="1:22" x14ac:dyDescent="0.3">
      <c r="A2739" s="5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6">
        <v>152.04</v>
      </c>
      <c r="U2739" s="6" t="str">
        <f>_xlfn.XLOOKUP(Tablo2[[#This Row],[Tenure]],$W$23:$W$26,$X$23:$X$26,"",-1)</f>
        <v>7-12 Months</v>
      </c>
      <c r="V2739" s="1" t="str">
        <f>_xlfn.XLOOKUP(Tablo2[[#This Row],[CashbackAmount]],$W$31:$W$33,$X$31:$X$33,"",-1)</f>
        <v>Medium</v>
      </c>
    </row>
    <row r="2740" spans="1:22" x14ac:dyDescent="0.3">
      <c r="A2740" s="5">
        <v>52739</v>
      </c>
      <c r="B2740" s="1">
        <v>0</v>
      </c>
      <c r="C2740" s="1">
        <v>0</v>
      </c>
      <c r="D2740" s="1" t="s">
        <v>62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6">
        <v>141.05000000000001</v>
      </c>
      <c r="U2740" s="6" t="str">
        <f>_xlfn.XLOOKUP(Tablo2[[#This Row],[Tenure]],$W$23:$W$26,$X$23:$X$26,"",-1)</f>
        <v>0-6 Months</v>
      </c>
      <c r="V2740" s="1" t="str">
        <f>_xlfn.XLOOKUP(Tablo2[[#This Row],[CashbackAmount]],$W$31:$W$33,$X$31:$X$33,"",-1)</f>
        <v>Low</v>
      </c>
    </row>
    <row r="2741" spans="1:22" x14ac:dyDescent="0.3">
      <c r="A2741" s="5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6">
        <v>196.79</v>
      </c>
      <c r="U2741" s="6" t="str">
        <f>_xlfn.XLOOKUP(Tablo2[[#This Row],[Tenure]],$W$23:$W$26,$X$23:$X$26,"",-1)</f>
        <v>0-6 Months</v>
      </c>
      <c r="V2741" s="1" t="str">
        <f>_xlfn.XLOOKUP(Tablo2[[#This Row],[CashbackAmount]],$W$31:$W$33,$X$31:$X$33,"",-1)</f>
        <v>Medium</v>
      </c>
    </row>
    <row r="2742" spans="1:22" x14ac:dyDescent="0.3">
      <c r="A2742" s="5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6">
        <v>156.16999999999999</v>
      </c>
      <c r="U2742" s="6" t="str">
        <f>_xlfn.XLOOKUP(Tablo2[[#This Row],[Tenure]],$W$23:$W$26,$X$23:$X$26,"",-1)</f>
        <v>0-6 Months</v>
      </c>
      <c r="V2742" s="1" t="str">
        <f>_xlfn.XLOOKUP(Tablo2[[#This Row],[CashbackAmount]],$W$31:$W$33,$X$31:$X$33,"",-1)</f>
        <v>Medium</v>
      </c>
    </row>
    <row r="2743" spans="1:22" x14ac:dyDescent="0.3">
      <c r="A2743" s="5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6">
        <v>204.48</v>
      </c>
      <c r="U2743" s="6" t="str">
        <f>_xlfn.XLOOKUP(Tablo2[[#This Row],[Tenure]],$W$23:$W$26,$X$23:$X$26,"",-1)</f>
        <v>13-24 Months</v>
      </c>
      <c r="V2743" s="1" t="str">
        <f>_xlfn.XLOOKUP(Tablo2[[#This Row],[CashbackAmount]],$W$31:$W$33,$X$31:$X$33,"",-1)</f>
        <v>Medium</v>
      </c>
    </row>
    <row r="2744" spans="1:22" x14ac:dyDescent="0.3">
      <c r="A2744" s="5">
        <v>52743</v>
      </c>
      <c r="B2744" s="1">
        <v>0</v>
      </c>
      <c r="C2744" s="1">
        <v>27</v>
      </c>
      <c r="D2744" s="1" t="s">
        <v>62</v>
      </c>
      <c r="E2744" s="1">
        <v>1</v>
      </c>
      <c r="F2744" s="1">
        <v>15</v>
      </c>
      <c r="G2744" s="1" t="s">
        <v>30</v>
      </c>
      <c r="H2744" s="1" t="s">
        <v>2</v>
      </c>
      <c r="I2744" s="1">
        <v>3</v>
      </c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6">
        <v>128.97</v>
      </c>
      <c r="U2744" s="6" t="str">
        <f>_xlfn.XLOOKUP(Tablo2[[#This Row],[Tenure]],$W$23:$W$26,$X$23:$X$26,"",-1)</f>
        <v>24+ Months</v>
      </c>
      <c r="V2744" s="1" t="str">
        <f>_xlfn.XLOOKUP(Tablo2[[#This Row],[CashbackAmount]],$W$31:$W$33,$X$31:$X$33,"",-1)</f>
        <v>Low</v>
      </c>
    </row>
    <row r="2745" spans="1:22" x14ac:dyDescent="0.3">
      <c r="A2745" s="5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6">
        <v>159.68</v>
      </c>
      <c r="U2745" s="6" t="str">
        <f>_xlfn.XLOOKUP(Tablo2[[#This Row],[Tenure]],$W$23:$W$26,$X$23:$X$26,"",-1)</f>
        <v>0-6 Months</v>
      </c>
      <c r="V2745" s="1" t="str">
        <f>_xlfn.XLOOKUP(Tablo2[[#This Row],[CashbackAmount]],$W$31:$W$33,$X$31:$X$33,"",-1)</f>
        <v>Medium</v>
      </c>
    </row>
    <row r="2746" spans="1:22" x14ac:dyDescent="0.3">
      <c r="A2746" s="5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6">
        <v>175.1</v>
      </c>
      <c r="U2746" s="6" t="str">
        <f>_xlfn.XLOOKUP(Tablo2[[#This Row],[Tenure]],$W$23:$W$26,$X$23:$X$26,"",-1)</f>
        <v>13-24 Months</v>
      </c>
      <c r="V2746" s="1" t="str">
        <f>_xlfn.XLOOKUP(Tablo2[[#This Row],[CashbackAmount]],$W$31:$W$33,$X$31:$X$33,"",-1)</f>
        <v>Medium</v>
      </c>
    </row>
    <row r="2747" spans="1:22" x14ac:dyDescent="0.3">
      <c r="A2747" s="5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>
        <v>3</v>
      </c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6">
        <v>129.91</v>
      </c>
      <c r="U2747" s="6" t="str">
        <f>_xlfn.XLOOKUP(Tablo2[[#This Row],[Tenure]],$W$23:$W$26,$X$23:$X$26,"",-1)</f>
        <v>7-12 Months</v>
      </c>
      <c r="V2747" s="1" t="str">
        <f>_xlfn.XLOOKUP(Tablo2[[#This Row],[CashbackAmount]],$W$31:$W$33,$X$31:$X$33,"",-1)</f>
        <v>Low</v>
      </c>
    </row>
    <row r="2748" spans="1:22" x14ac:dyDescent="0.3">
      <c r="A2748" s="5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>
        <v>15</v>
      </c>
      <c r="Q2748" s="1">
        <v>1</v>
      </c>
      <c r="R2748" s="1">
        <v>1</v>
      </c>
      <c r="S2748" s="1">
        <v>4</v>
      </c>
      <c r="T2748" s="6">
        <v>296.36</v>
      </c>
      <c r="U2748" s="6" t="str">
        <f>_xlfn.XLOOKUP(Tablo2[[#This Row],[Tenure]],$W$23:$W$26,$X$23:$X$26,"",-1)</f>
        <v>24+ Months</v>
      </c>
      <c r="V2748" s="1" t="str">
        <f>_xlfn.XLOOKUP(Tablo2[[#This Row],[CashbackAmount]],$W$31:$W$33,$X$31:$X$33,"",-1)</f>
        <v>High</v>
      </c>
    </row>
    <row r="2749" spans="1:22" x14ac:dyDescent="0.3">
      <c r="A2749" s="5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6">
        <v>111.28999999999999</v>
      </c>
      <c r="U2749" s="6" t="str">
        <f>_xlfn.XLOOKUP(Tablo2[[#This Row],[Tenure]],$W$23:$W$26,$X$23:$X$26,"",-1)</f>
        <v>0-6 Months</v>
      </c>
      <c r="V2749" s="1" t="str">
        <f>_xlfn.XLOOKUP(Tablo2[[#This Row],[CashbackAmount]],$W$31:$W$33,$X$31:$X$33,"",-1)</f>
        <v>Low</v>
      </c>
    </row>
    <row r="2750" spans="1:22" x14ac:dyDescent="0.3">
      <c r="A2750" s="5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>
        <v>2</v>
      </c>
      <c r="S2750" s="1">
        <v>10</v>
      </c>
      <c r="T2750" s="6">
        <v>233.41000000000003</v>
      </c>
      <c r="U2750" s="6" t="str">
        <f>_xlfn.XLOOKUP(Tablo2[[#This Row],[Tenure]],$W$23:$W$26,$X$23:$X$26,"",-1)</f>
        <v>7-12 Months</v>
      </c>
      <c r="V2750" s="1" t="str">
        <f>_xlfn.XLOOKUP(Tablo2[[#This Row],[CashbackAmount]],$W$31:$W$33,$X$31:$X$33,"",-1)</f>
        <v>Medium</v>
      </c>
    </row>
    <row r="2751" spans="1:22" x14ac:dyDescent="0.3">
      <c r="A2751" s="5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6">
        <v>143.32</v>
      </c>
      <c r="U2751" s="6" t="str">
        <f>_xlfn.XLOOKUP(Tablo2[[#This Row],[Tenure]],$W$23:$W$26,$X$23:$X$26,"",-1)</f>
        <v>13-24 Months</v>
      </c>
      <c r="V2751" s="1" t="str">
        <f>_xlfn.XLOOKUP(Tablo2[[#This Row],[CashbackAmount]],$W$31:$W$33,$X$31:$X$33,"",-1)</f>
        <v>Low</v>
      </c>
    </row>
    <row r="2752" spans="1:22" x14ac:dyDescent="0.3">
      <c r="A2752" s="5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>
        <v>3</v>
      </c>
      <c r="T2752" s="6">
        <v>210.31</v>
      </c>
      <c r="U2752" s="6" t="str">
        <f>_xlfn.XLOOKUP(Tablo2[[#This Row],[Tenure]],$W$23:$W$26,$X$23:$X$26,"",-1)</f>
        <v>0-6 Months</v>
      </c>
      <c r="V2752" s="1" t="str">
        <f>_xlfn.XLOOKUP(Tablo2[[#This Row],[CashbackAmount]],$W$31:$W$33,$X$31:$X$33,"",-1)</f>
        <v>Medium</v>
      </c>
    </row>
    <row r="2753" spans="1:22" x14ac:dyDescent="0.3">
      <c r="A2753" s="5">
        <v>52752</v>
      </c>
      <c r="B2753" s="1">
        <v>0</v>
      </c>
      <c r="C2753" s="1">
        <v>27</v>
      </c>
      <c r="D2753" s="1" t="s">
        <v>62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6">
        <v>144.4</v>
      </c>
      <c r="U2753" s="6" t="str">
        <f>_xlfn.XLOOKUP(Tablo2[[#This Row],[Tenure]],$W$23:$W$26,$X$23:$X$26,"",-1)</f>
        <v>24+ Months</v>
      </c>
      <c r="V2753" s="1" t="str">
        <f>_xlfn.XLOOKUP(Tablo2[[#This Row],[CashbackAmount]],$W$31:$W$33,$X$31:$X$33,"",-1)</f>
        <v>Low</v>
      </c>
    </row>
    <row r="2754" spans="1:22" x14ac:dyDescent="0.3">
      <c r="A2754" s="5">
        <v>52753</v>
      </c>
      <c r="B2754" s="1">
        <v>0</v>
      </c>
      <c r="C2754" s="1">
        <v>0</v>
      </c>
      <c r="D2754" s="1" t="s">
        <v>62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6">
        <v>146.16999999999999</v>
      </c>
      <c r="U2754" s="6" t="str">
        <f>_xlfn.XLOOKUP(Tablo2[[#This Row],[Tenure]],$W$23:$W$26,$X$23:$X$26,"",-1)</f>
        <v>0-6 Months</v>
      </c>
      <c r="V2754" s="1" t="str">
        <f>_xlfn.XLOOKUP(Tablo2[[#This Row],[CashbackAmount]],$W$31:$W$33,$X$31:$X$33,"",-1)</f>
        <v>Low</v>
      </c>
    </row>
    <row r="2755" spans="1:22" x14ac:dyDescent="0.3">
      <c r="A2755" s="5">
        <v>52754</v>
      </c>
      <c r="B2755" s="1">
        <v>0</v>
      </c>
      <c r="C2755" s="1">
        <v>0</v>
      </c>
      <c r="D2755" s="1" t="s">
        <v>62</v>
      </c>
      <c r="E2755" s="1">
        <v>1</v>
      </c>
      <c r="F2755" s="1">
        <v>14</v>
      </c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6">
        <v>126.47</v>
      </c>
      <c r="U2755" s="6" t="str">
        <f>_xlfn.XLOOKUP(Tablo2[[#This Row],[Tenure]],$W$23:$W$26,$X$23:$X$26,"",-1)</f>
        <v>0-6 Months</v>
      </c>
      <c r="V2755" s="1" t="str">
        <f>_xlfn.XLOOKUP(Tablo2[[#This Row],[CashbackAmount]],$W$31:$W$33,$X$31:$X$33,"",-1)</f>
        <v>Low</v>
      </c>
    </row>
    <row r="2756" spans="1:22" x14ac:dyDescent="0.3">
      <c r="A2756" s="5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60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6">
        <v>163.22999999999999</v>
      </c>
      <c r="U2756" s="6" t="str">
        <f>_xlfn.XLOOKUP(Tablo2[[#This Row],[Tenure]],$W$23:$W$26,$X$23:$X$26,"",-1)</f>
        <v>13-24 Months</v>
      </c>
      <c r="V2756" s="1" t="str">
        <f>_xlfn.XLOOKUP(Tablo2[[#This Row],[CashbackAmount]],$W$31:$W$33,$X$31:$X$33,"",-1)</f>
        <v>Medium</v>
      </c>
    </row>
    <row r="2757" spans="1:22" x14ac:dyDescent="0.3">
      <c r="A2757" s="5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6">
        <v>156.77000000000001</v>
      </c>
      <c r="U2757" s="6" t="str">
        <f>_xlfn.XLOOKUP(Tablo2[[#This Row],[Tenure]],$W$23:$W$26,$X$23:$X$26,"",-1)</f>
        <v>13-24 Months</v>
      </c>
      <c r="V2757" s="1" t="str">
        <f>_xlfn.XLOOKUP(Tablo2[[#This Row],[CashbackAmount]],$W$31:$W$33,$X$31:$X$33,"",-1)</f>
        <v>Medium</v>
      </c>
    </row>
    <row r="2758" spans="1:22" x14ac:dyDescent="0.3">
      <c r="A2758" s="5">
        <v>52757</v>
      </c>
      <c r="B2758" s="1">
        <v>0</v>
      </c>
      <c r="C2758" s="1">
        <v>9</v>
      </c>
      <c r="D2758" s="1" t="s">
        <v>62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6">
        <v>121.87</v>
      </c>
      <c r="U2758" s="6" t="str">
        <f>_xlfn.XLOOKUP(Tablo2[[#This Row],[Tenure]],$W$23:$W$26,$X$23:$X$26,"",-1)</f>
        <v>7-12 Months</v>
      </c>
      <c r="V2758" s="1" t="str">
        <f>_xlfn.XLOOKUP(Tablo2[[#This Row],[CashbackAmount]],$W$31:$W$33,$X$31:$X$33,"",-1)</f>
        <v>Low</v>
      </c>
    </row>
    <row r="2759" spans="1:22" x14ac:dyDescent="0.3">
      <c r="A2759" s="5">
        <v>52758</v>
      </c>
      <c r="B2759" s="1">
        <v>0</v>
      </c>
      <c r="C2759" s="1">
        <v>3</v>
      </c>
      <c r="D2759" s="1" t="s">
        <v>62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6">
        <v>137.47999999999999</v>
      </c>
      <c r="U2759" s="6" t="str">
        <f>_xlfn.XLOOKUP(Tablo2[[#This Row],[Tenure]],$W$23:$W$26,$X$23:$X$26,"",-1)</f>
        <v>0-6 Months</v>
      </c>
      <c r="V2759" s="1" t="str">
        <f>_xlfn.XLOOKUP(Tablo2[[#This Row],[CashbackAmount]],$W$31:$W$33,$X$31:$X$33,"",-1)</f>
        <v>Low</v>
      </c>
    </row>
    <row r="2760" spans="1:22" x14ac:dyDescent="0.3">
      <c r="A2760" s="5">
        <v>52759</v>
      </c>
      <c r="B2760" s="1">
        <v>0</v>
      </c>
      <c r="C2760" s="1">
        <v>0</v>
      </c>
      <c r="D2760" s="1" t="s">
        <v>62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6">
        <v>139.77000000000001</v>
      </c>
      <c r="U2760" s="6" t="str">
        <f>_xlfn.XLOOKUP(Tablo2[[#This Row],[Tenure]],$W$23:$W$26,$X$23:$X$26,"",-1)</f>
        <v>0-6 Months</v>
      </c>
      <c r="V2760" s="1" t="str">
        <f>_xlfn.XLOOKUP(Tablo2[[#This Row],[CashbackAmount]],$W$31:$W$33,$X$31:$X$33,"",-1)</f>
        <v>Low</v>
      </c>
    </row>
    <row r="2761" spans="1:22" x14ac:dyDescent="0.3">
      <c r="A2761" s="5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6">
        <v>186.33</v>
      </c>
      <c r="U2761" s="6" t="str">
        <f>_xlfn.XLOOKUP(Tablo2[[#This Row],[Tenure]],$W$23:$W$26,$X$23:$X$26,"",-1)</f>
        <v>13-24 Months</v>
      </c>
      <c r="V2761" s="1" t="str">
        <f>_xlfn.XLOOKUP(Tablo2[[#This Row],[CashbackAmount]],$W$31:$W$33,$X$31:$X$33,"",-1)</f>
        <v>Medium</v>
      </c>
    </row>
    <row r="2762" spans="1:22" x14ac:dyDescent="0.3">
      <c r="A2762" s="5">
        <v>52761</v>
      </c>
      <c r="B2762" s="1">
        <v>0</v>
      </c>
      <c r="C2762" s="1">
        <v>9</v>
      </c>
      <c r="D2762" s="1" t="s">
        <v>11</v>
      </c>
      <c r="E2762" s="1">
        <v>1</v>
      </c>
      <c r="F2762" s="1">
        <v>7</v>
      </c>
      <c r="G2762" s="1" t="s">
        <v>61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6">
        <v>120.08000000000001</v>
      </c>
      <c r="U2762" s="6" t="str">
        <f>_xlfn.XLOOKUP(Tablo2[[#This Row],[Tenure]],$W$23:$W$26,$X$23:$X$26,"",-1)</f>
        <v>7-12 Months</v>
      </c>
      <c r="V2762" s="1" t="str">
        <f>_xlfn.XLOOKUP(Tablo2[[#This Row],[CashbackAmount]],$W$31:$W$33,$X$31:$X$33,"",-1)</f>
        <v>Low</v>
      </c>
    </row>
    <row r="2763" spans="1:22" x14ac:dyDescent="0.3">
      <c r="A2763" s="5">
        <v>52762</v>
      </c>
      <c r="B2763" s="1">
        <v>0</v>
      </c>
      <c r="C2763" s="1">
        <v>11</v>
      </c>
      <c r="D2763" s="1" t="s">
        <v>62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6">
        <v>144.4</v>
      </c>
      <c r="U2763" s="6" t="str">
        <f>_xlfn.XLOOKUP(Tablo2[[#This Row],[Tenure]],$W$23:$W$26,$X$23:$X$26,"",-1)</f>
        <v>7-12 Months</v>
      </c>
      <c r="V2763" s="1" t="str">
        <f>_xlfn.XLOOKUP(Tablo2[[#This Row],[CashbackAmount]],$W$31:$W$33,$X$31:$X$33,"",-1)</f>
        <v>Low</v>
      </c>
    </row>
    <row r="2764" spans="1:22" x14ac:dyDescent="0.3">
      <c r="A2764" s="5">
        <v>52763</v>
      </c>
      <c r="B2764" s="1">
        <v>0</v>
      </c>
      <c r="C2764" s="1">
        <v>4</v>
      </c>
      <c r="D2764" s="1" t="s">
        <v>62</v>
      </c>
      <c r="E2764" s="1">
        <v>3</v>
      </c>
      <c r="F2764" s="1">
        <v>8</v>
      </c>
      <c r="G2764" s="1" t="s">
        <v>30</v>
      </c>
      <c r="H2764" s="1" t="s">
        <v>4</v>
      </c>
      <c r="I2764" s="1">
        <v>3</v>
      </c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6">
        <v>130.66999999999999</v>
      </c>
      <c r="U2764" s="6" t="str">
        <f>_xlfn.XLOOKUP(Tablo2[[#This Row],[Tenure]],$W$23:$W$26,$X$23:$X$26,"",-1)</f>
        <v>0-6 Months</v>
      </c>
      <c r="V2764" s="1" t="str">
        <f>_xlfn.XLOOKUP(Tablo2[[#This Row],[CashbackAmount]],$W$31:$W$33,$X$31:$X$33,"",-1)</f>
        <v>Low</v>
      </c>
    </row>
    <row r="2765" spans="1:22" x14ac:dyDescent="0.3">
      <c r="A2765" s="5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6">
        <v>153.21</v>
      </c>
      <c r="U2765" s="6" t="str">
        <f>_xlfn.XLOOKUP(Tablo2[[#This Row],[Tenure]],$W$23:$W$26,$X$23:$X$26,"",-1)</f>
        <v>7-12 Months</v>
      </c>
      <c r="V2765" s="1" t="str">
        <f>_xlfn.XLOOKUP(Tablo2[[#This Row],[CashbackAmount]],$W$31:$W$33,$X$31:$X$33,"",-1)</f>
        <v>Medium</v>
      </c>
    </row>
    <row r="2766" spans="1:22" x14ac:dyDescent="0.3">
      <c r="A2766" s="5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6">
        <v>154.1</v>
      </c>
      <c r="U2766" s="6" t="str">
        <f>_xlfn.XLOOKUP(Tablo2[[#This Row],[Tenure]],$W$23:$W$26,$X$23:$X$26,"",-1)</f>
        <v>13-24 Months</v>
      </c>
      <c r="V2766" s="1" t="str">
        <f>_xlfn.XLOOKUP(Tablo2[[#This Row],[CashbackAmount]],$W$31:$W$33,$X$31:$X$33,"",-1)</f>
        <v>Medium</v>
      </c>
    </row>
    <row r="2767" spans="1:22" x14ac:dyDescent="0.3">
      <c r="A2767" s="5">
        <v>52766</v>
      </c>
      <c r="B2767" s="1">
        <v>0</v>
      </c>
      <c r="C2767" s="1">
        <v>14</v>
      </c>
      <c r="D2767" s="1" t="s">
        <v>62</v>
      </c>
      <c r="E2767" s="1">
        <v>1</v>
      </c>
      <c r="F2767" s="1">
        <v>7</v>
      </c>
      <c r="G2767" s="1" t="s">
        <v>30</v>
      </c>
      <c r="H2767" s="1" t="s">
        <v>4</v>
      </c>
      <c r="I2767" s="1">
        <v>3</v>
      </c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6">
        <v>127.82</v>
      </c>
      <c r="U2767" s="6" t="str">
        <f>_xlfn.XLOOKUP(Tablo2[[#This Row],[Tenure]],$W$23:$W$26,$X$23:$X$26,"",-1)</f>
        <v>13-24 Months</v>
      </c>
      <c r="V2767" s="1" t="str">
        <f>_xlfn.XLOOKUP(Tablo2[[#This Row],[CashbackAmount]],$W$31:$W$33,$X$31:$X$33,"",-1)</f>
        <v>Low</v>
      </c>
    </row>
    <row r="2768" spans="1:22" x14ac:dyDescent="0.3">
      <c r="A2768" s="5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>
        <v>3</v>
      </c>
      <c r="T2768" s="6">
        <v>219.57</v>
      </c>
      <c r="U2768" s="6" t="str">
        <f>_xlfn.XLOOKUP(Tablo2[[#This Row],[Tenure]],$W$23:$W$26,$X$23:$X$26,"",-1)</f>
        <v>13-24 Months</v>
      </c>
      <c r="V2768" s="1" t="str">
        <f>_xlfn.XLOOKUP(Tablo2[[#This Row],[CashbackAmount]],$W$31:$W$33,$X$31:$X$33,"",-1)</f>
        <v>Medium</v>
      </c>
    </row>
    <row r="2769" spans="1:22" x14ac:dyDescent="0.3">
      <c r="A2769" s="5">
        <v>52768</v>
      </c>
      <c r="B2769" s="1">
        <v>0</v>
      </c>
      <c r="C2769" s="1">
        <v>8</v>
      </c>
      <c r="D2769" s="1" t="s">
        <v>62</v>
      </c>
      <c r="E2769" s="1">
        <v>1</v>
      </c>
      <c r="F2769" s="1">
        <v>17</v>
      </c>
      <c r="G2769" s="1" t="s">
        <v>61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6">
        <v>126.6</v>
      </c>
      <c r="U2769" s="6" t="str">
        <f>_xlfn.XLOOKUP(Tablo2[[#This Row],[Tenure]],$W$23:$W$26,$X$23:$X$26,"",-1)</f>
        <v>7-12 Months</v>
      </c>
      <c r="V2769" s="1" t="str">
        <f>_xlfn.XLOOKUP(Tablo2[[#This Row],[CashbackAmount]],$W$31:$W$33,$X$31:$X$33,"",-1)</f>
        <v>Low</v>
      </c>
    </row>
    <row r="2770" spans="1:22" x14ac:dyDescent="0.3">
      <c r="A2770" s="5">
        <v>52769</v>
      </c>
      <c r="B2770" s="1">
        <v>0</v>
      </c>
      <c r="C2770" s="1">
        <v>0</v>
      </c>
      <c r="D2770" s="1" t="s">
        <v>62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6">
        <v>133.75</v>
      </c>
      <c r="U2770" s="6" t="str">
        <f>_xlfn.XLOOKUP(Tablo2[[#This Row],[Tenure]],$W$23:$W$26,$X$23:$X$26,"",-1)</f>
        <v>0-6 Months</v>
      </c>
      <c r="V2770" s="1" t="str">
        <f>_xlfn.XLOOKUP(Tablo2[[#This Row],[CashbackAmount]],$W$31:$W$33,$X$31:$X$33,"",-1)</f>
        <v>Low</v>
      </c>
    </row>
    <row r="2771" spans="1:22" x14ac:dyDescent="0.3">
      <c r="A2771" s="5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6">
        <v>150.97999999999999</v>
      </c>
      <c r="U2771" s="6" t="str">
        <f>_xlfn.XLOOKUP(Tablo2[[#This Row],[Tenure]],$W$23:$W$26,$X$23:$X$26,"",-1)</f>
        <v>7-12 Months</v>
      </c>
      <c r="V2771" s="1" t="str">
        <f>_xlfn.XLOOKUP(Tablo2[[#This Row],[CashbackAmount]],$W$31:$W$33,$X$31:$X$33,"",-1)</f>
        <v>Medium</v>
      </c>
    </row>
    <row r="2772" spans="1:22" x14ac:dyDescent="0.3">
      <c r="A2772" s="5">
        <v>52771</v>
      </c>
      <c r="B2772" s="1">
        <v>0</v>
      </c>
      <c r="C2772" s="1">
        <v>6</v>
      </c>
      <c r="D2772" s="1" t="s">
        <v>62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6">
        <v>148.78</v>
      </c>
      <c r="U2772" s="6" t="str">
        <f>_xlfn.XLOOKUP(Tablo2[[#This Row],[Tenure]],$W$23:$W$26,$X$23:$X$26,"",-1)</f>
        <v>0-6 Months</v>
      </c>
      <c r="V2772" s="1" t="str">
        <f>_xlfn.XLOOKUP(Tablo2[[#This Row],[CashbackAmount]],$W$31:$W$33,$X$31:$X$33,"",-1)</f>
        <v>Low</v>
      </c>
    </row>
    <row r="2773" spans="1:22" x14ac:dyDescent="0.3">
      <c r="A2773" s="5">
        <v>52772</v>
      </c>
      <c r="B2773" s="1">
        <v>0</v>
      </c>
      <c r="C2773" s="1">
        <v>5</v>
      </c>
      <c r="D2773" s="1" t="s">
        <v>62</v>
      </c>
      <c r="E2773" s="1">
        <v>1</v>
      </c>
      <c r="F2773" s="1">
        <v>35</v>
      </c>
      <c r="G2773" s="1" t="s">
        <v>30</v>
      </c>
      <c r="H2773" s="1" t="s">
        <v>2</v>
      </c>
      <c r="I2773" s="1">
        <v>3</v>
      </c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6">
        <v>128.37</v>
      </c>
      <c r="U2773" s="6" t="str">
        <f>_xlfn.XLOOKUP(Tablo2[[#This Row],[Tenure]],$W$23:$W$26,$X$23:$X$26,"",-1)</f>
        <v>0-6 Months</v>
      </c>
      <c r="V2773" s="1" t="str">
        <f>_xlfn.XLOOKUP(Tablo2[[#This Row],[CashbackAmount]],$W$31:$W$33,$X$31:$X$33,"",-1)</f>
        <v>Low</v>
      </c>
    </row>
    <row r="2774" spans="1:22" x14ac:dyDescent="0.3">
      <c r="A2774" s="5">
        <v>52773</v>
      </c>
      <c r="B2774" s="1">
        <v>0</v>
      </c>
      <c r="C2774" s="1">
        <v>13</v>
      </c>
      <c r="D2774" s="1" t="s">
        <v>62</v>
      </c>
      <c r="E2774" s="1">
        <v>1</v>
      </c>
      <c r="F2774" s="1">
        <v>14</v>
      </c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6">
        <v>124.06</v>
      </c>
      <c r="U2774" s="6" t="str">
        <f>_xlfn.XLOOKUP(Tablo2[[#This Row],[Tenure]],$W$23:$W$26,$X$23:$X$26,"",-1)</f>
        <v>13-24 Months</v>
      </c>
      <c r="V2774" s="1" t="str">
        <f>_xlfn.XLOOKUP(Tablo2[[#This Row],[CashbackAmount]],$W$31:$W$33,$X$31:$X$33,"",-1)</f>
        <v>Low</v>
      </c>
    </row>
    <row r="2775" spans="1:22" x14ac:dyDescent="0.3">
      <c r="A2775" s="5">
        <v>52774</v>
      </c>
      <c r="B2775" s="1">
        <v>0</v>
      </c>
      <c r="C2775" s="1">
        <v>9</v>
      </c>
      <c r="D2775" s="1" t="s">
        <v>62</v>
      </c>
      <c r="E2775" s="1">
        <v>3</v>
      </c>
      <c r="F2775" s="1">
        <v>7</v>
      </c>
      <c r="G2775" s="1" t="s">
        <v>61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6">
        <v>122.69</v>
      </c>
      <c r="U2775" s="6" t="str">
        <f>_xlfn.XLOOKUP(Tablo2[[#This Row],[Tenure]],$W$23:$W$26,$X$23:$X$26,"",-1)</f>
        <v>7-12 Months</v>
      </c>
      <c r="V2775" s="1" t="str">
        <f>_xlfn.XLOOKUP(Tablo2[[#This Row],[CashbackAmount]],$W$31:$W$33,$X$31:$X$33,"",-1)</f>
        <v>Low</v>
      </c>
    </row>
    <row r="2776" spans="1:22" x14ac:dyDescent="0.3">
      <c r="A2776" s="5">
        <v>52775</v>
      </c>
      <c r="B2776" s="1">
        <v>0</v>
      </c>
      <c r="C2776" s="1">
        <v>12</v>
      </c>
      <c r="D2776" s="1" t="s">
        <v>62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6">
        <v>141.08000000000001</v>
      </c>
      <c r="U2776" s="6" t="str">
        <f>_xlfn.XLOOKUP(Tablo2[[#This Row],[Tenure]],$W$23:$W$26,$X$23:$X$26,"",-1)</f>
        <v>7-12 Months</v>
      </c>
      <c r="V2776" s="1" t="str">
        <f>_xlfn.XLOOKUP(Tablo2[[#This Row],[CashbackAmount]],$W$31:$W$33,$X$31:$X$33,"",-1)</f>
        <v>Low</v>
      </c>
    </row>
    <row r="2777" spans="1:22" x14ac:dyDescent="0.3">
      <c r="A2777" s="5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>
        <v>2</v>
      </c>
      <c r="S2777" s="1">
        <v>11</v>
      </c>
      <c r="T2777" s="6">
        <v>232.06</v>
      </c>
      <c r="U2777" s="6" t="str">
        <f>_xlfn.XLOOKUP(Tablo2[[#This Row],[Tenure]],$W$23:$W$26,$X$23:$X$26,"",-1)</f>
        <v>7-12 Months</v>
      </c>
      <c r="V2777" s="1" t="str">
        <f>_xlfn.XLOOKUP(Tablo2[[#This Row],[CashbackAmount]],$W$31:$W$33,$X$31:$X$33,"",-1)</f>
        <v>Medium</v>
      </c>
    </row>
    <row r="2778" spans="1:22" x14ac:dyDescent="0.3">
      <c r="A2778" s="5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6">
        <v>204.22</v>
      </c>
      <c r="U2778" s="6" t="str">
        <f>_xlfn.XLOOKUP(Tablo2[[#This Row],[Tenure]],$W$23:$W$26,$X$23:$X$26,"",-1)</f>
        <v>0-6 Months</v>
      </c>
      <c r="V2778" s="1" t="str">
        <f>_xlfn.XLOOKUP(Tablo2[[#This Row],[CashbackAmount]],$W$31:$W$33,$X$31:$X$33,"",-1)</f>
        <v>Medium</v>
      </c>
    </row>
    <row r="2779" spans="1:22" x14ac:dyDescent="0.3">
      <c r="A2779" s="5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>
        <v>2</v>
      </c>
      <c r="S2779" s="1">
        <v>8</v>
      </c>
      <c r="T2779" s="6">
        <v>237.44</v>
      </c>
      <c r="U2779" s="6" t="str">
        <f>_xlfn.XLOOKUP(Tablo2[[#This Row],[Tenure]],$W$23:$W$26,$X$23:$X$26,"",-1)</f>
        <v>7-12 Months</v>
      </c>
      <c r="V2779" s="1" t="str">
        <f>_xlfn.XLOOKUP(Tablo2[[#This Row],[CashbackAmount]],$W$31:$W$33,$X$31:$X$33,"",-1)</f>
        <v>Medium</v>
      </c>
    </row>
    <row r="2780" spans="1:22" x14ac:dyDescent="0.3">
      <c r="A2780" s="5">
        <v>52779</v>
      </c>
      <c r="B2780" s="1">
        <v>0</v>
      </c>
      <c r="C2780" s="1">
        <v>0</v>
      </c>
      <c r="D2780" s="1" t="s">
        <v>62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6">
        <v>149.07</v>
      </c>
      <c r="U2780" s="6" t="str">
        <f>_xlfn.XLOOKUP(Tablo2[[#This Row],[Tenure]],$W$23:$W$26,$X$23:$X$26,"",-1)</f>
        <v>0-6 Months</v>
      </c>
      <c r="V2780" s="1" t="str">
        <f>_xlfn.XLOOKUP(Tablo2[[#This Row],[CashbackAmount]],$W$31:$W$33,$X$31:$X$33,"",-1)</f>
        <v>Low</v>
      </c>
    </row>
    <row r="2781" spans="1:22" x14ac:dyDescent="0.3">
      <c r="A2781" s="5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6">
        <v>134.82</v>
      </c>
      <c r="U2781" s="6" t="str">
        <f>_xlfn.XLOOKUP(Tablo2[[#This Row],[Tenure]],$W$23:$W$26,$X$23:$X$26,"",-1)</f>
        <v>24+ Months</v>
      </c>
      <c r="V2781" s="1" t="str">
        <f>_xlfn.XLOOKUP(Tablo2[[#This Row],[CashbackAmount]],$W$31:$W$33,$X$31:$X$33,"",-1)</f>
        <v>Low</v>
      </c>
    </row>
    <row r="2782" spans="1:22" x14ac:dyDescent="0.3">
      <c r="A2782" s="5">
        <v>52781</v>
      </c>
      <c r="B2782" s="1">
        <v>0</v>
      </c>
      <c r="C2782" s="1">
        <v>17</v>
      </c>
      <c r="D2782" s="1" t="s">
        <v>62</v>
      </c>
      <c r="E2782" s="1">
        <v>1</v>
      </c>
      <c r="F2782" s="1">
        <v>14</v>
      </c>
      <c r="G2782" s="1" t="s">
        <v>61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6">
        <v>124.36000000000001</v>
      </c>
      <c r="U2782" s="6" t="str">
        <f>_xlfn.XLOOKUP(Tablo2[[#This Row],[Tenure]],$W$23:$W$26,$X$23:$X$26,"",-1)</f>
        <v>13-24 Months</v>
      </c>
      <c r="V2782" s="1" t="str">
        <f>_xlfn.XLOOKUP(Tablo2[[#This Row],[CashbackAmount]],$W$31:$W$33,$X$31:$X$33,"",-1)</f>
        <v>Low</v>
      </c>
    </row>
    <row r="2783" spans="1:22" x14ac:dyDescent="0.3">
      <c r="A2783" s="5">
        <v>52782</v>
      </c>
      <c r="B2783" s="1">
        <v>0</v>
      </c>
      <c r="C2783" s="1">
        <v>0</v>
      </c>
      <c r="D2783" s="1" t="s">
        <v>62</v>
      </c>
      <c r="E2783" s="1">
        <v>3</v>
      </c>
      <c r="F2783" s="1">
        <v>14</v>
      </c>
      <c r="G2783" s="1" t="s">
        <v>61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6">
        <v>123.80000000000001</v>
      </c>
      <c r="U2783" s="6" t="str">
        <f>_xlfn.XLOOKUP(Tablo2[[#This Row],[Tenure]],$W$23:$W$26,$X$23:$X$26,"",-1)</f>
        <v>0-6 Months</v>
      </c>
      <c r="V2783" s="1" t="str">
        <f>_xlfn.XLOOKUP(Tablo2[[#This Row],[CashbackAmount]],$W$31:$W$33,$X$31:$X$33,"",-1)</f>
        <v>Low</v>
      </c>
    </row>
    <row r="2784" spans="1:22" x14ac:dyDescent="0.3">
      <c r="A2784" s="5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>
        <v>15</v>
      </c>
      <c r="Q2784" s="1">
        <v>1</v>
      </c>
      <c r="R2784" s="1">
        <v>1</v>
      </c>
      <c r="S2784" s="1">
        <v>3</v>
      </c>
      <c r="T2784" s="6">
        <v>294.31</v>
      </c>
      <c r="U2784" s="6" t="str">
        <f>_xlfn.XLOOKUP(Tablo2[[#This Row],[Tenure]],$W$23:$W$26,$X$23:$X$26,"",-1)</f>
        <v>7-12 Months</v>
      </c>
      <c r="V2784" s="1" t="str">
        <f>_xlfn.XLOOKUP(Tablo2[[#This Row],[CashbackAmount]],$W$31:$W$33,$X$31:$X$33,"",-1)</f>
        <v>High</v>
      </c>
    </row>
    <row r="2785" spans="1:22" x14ac:dyDescent="0.3">
      <c r="A2785" s="5">
        <v>52784</v>
      </c>
      <c r="B2785" s="1">
        <v>1</v>
      </c>
      <c r="C2785" s="1">
        <v>9</v>
      </c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6">
        <v>117.9</v>
      </c>
      <c r="U2785" s="6" t="str">
        <f>_xlfn.XLOOKUP(Tablo2[[#This Row],[Tenure]],$W$23:$W$26,$X$23:$X$26,"",-1)</f>
        <v>7-12 Months</v>
      </c>
      <c r="V2785" s="1" t="str">
        <f>_xlfn.XLOOKUP(Tablo2[[#This Row],[CashbackAmount]],$W$31:$W$33,$X$31:$X$33,"",-1)</f>
        <v>Low</v>
      </c>
    </row>
    <row r="2786" spans="1:22" x14ac:dyDescent="0.3">
      <c r="A2786" s="5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6">
        <v>176.44</v>
      </c>
      <c r="U2786" s="6" t="str">
        <f>_xlfn.XLOOKUP(Tablo2[[#This Row],[Tenure]],$W$23:$W$26,$X$23:$X$26,"",-1)</f>
        <v>7-12 Months</v>
      </c>
      <c r="V2786" s="1" t="str">
        <f>_xlfn.XLOOKUP(Tablo2[[#This Row],[CashbackAmount]],$W$31:$W$33,$X$31:$X$33,"",-1)</f>
        <v>Medium</v>
      </c>
    </row>
    <row r="2787" spans="1:22" x14ac:dyDescent="0.3">
      <c r="A2787" s="5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6">
        <v>151.31</v>
      </c>
      <c r="U2787" s="6" t="str">
        <f>_xlfn.XLOOKUP(Tablo2[[#This Row],[Tenure]],$W$23:$W$26,$X$23:$X$26,"",-1)</f>
        <v>7-12 Months</v>
      </c>
      <c r="V2787" s="1" t="str">
        <f>_xlfn.XLOOKUP(Tablo2[[#This Row],[CashbackAmount]],$W$31:$W$33,$X$31:$X$33,"",-1)</f>
        <v>Medium</v>
      </c>
    </row>
    <row r="2788" spans="1:22" x14ac:dyDescent="0.3">
      <c r="A2788" s="5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6">
        <v>163.06</v>
      </c>
      <c r="U2788" s="6" t="str">
        <f>_xlfn.XLOOKUP(Tablo2[[#This Row],[Tenure]],$W$23:$W$26,$X$23:$X$26,"",-1)</f>
        <v>24+ Months</v>
      </c>
      <c r="V2788" s="1" t="str">
        <f>_xlfn.XLOOKUP(Tablo2[[#This Row],[CashbackAmount]],$W$31:$W$33,$X$31:$X$33,"",-1)</f>
        <v>Medium</v>
      </c>
    </row>
    <row r="2789" spans="1:22" x14ac:dyDescent="0.3">
      <c r="A2789" s="5">
        <v>52788</v>
      </c>
      <c r="B2789" s="1">
        <v>1</v>
      </c>
      <c r="C2789" s="1">
        <v>0</v>
      </c>
      <c r="D2789" s="1" t="s">
        <v>62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6">
        <v>147.87</v>
      </c>
      <c r="U2789" s="6" t="str">
        <f>_xlfn.XLOOKUP(Tablo2[[#This Row],[Tenure]],$W$23:$W$26,$X$23:$X$26,"",-1)</f>
        <v>0-6 Months</v>
      </c>
      <c r="V2789" s="1" t="str">
        <f>_xlfn.XLOOKUP(Tablo2[[#This Row],[CashbackAmount]],$W$31:$W$33,$X$31:$X$33,"",-1)</f>
        <v>Low</v>
      </c>
    </row>
    <row r="2790" spans="1:22" x14ac:dyDescent="0.3">
      <c r="A2790" s="5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>
        <v>1</v>
      </c>
      <c r="R2790" s="1">
        <v>4</v>
      </c>
      <c r="S2790" s="1">
        <v>14</v>
      </c>
      <c r="T2790" s="6">
        <v>288.8</v>
      </c>
      <c r="U2790" s="6" t="str">
        <f>_xlfn.XLOOKUP(Tablo2[[#This Row],[Tenure]],$W$23:$W$26,$X$23:$X$26,"",-1)</f>
        <v>13-24 Months</v>
      </c>
      <c r="V2790" s="1" t="str">
        <f>_xlfn.XLOOKUP(Tablo2[[#This Row],[CashbackAmount]],$W$31:$W$33,$X$31:$X$33,"",-1)</f>
        <v>High</v>
      </c>
    </row>
    <row r="2791" spans="1:22" x14ac:dyDescent="0.3">
      <c r="A2791" s="5">
        <v>52790</v>
      </c>
      <c r="B2791" s="1">
        <v>1</v>
      </c>
      <c r="C2791" s="1">
        <v>19</v>
      </c>
      <c r="D2791" s="1" t="s">
        <v>62</v>
      </c>
      <c r="E2791" s="1">
        <v>1</v>
      </c>
      <c r="F2791" s="1">
        <v>14</v>
      </c>
      <c r="G2791" s="1" t="s">
        <v>60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6">
        <v>123.38999999999999</v>
      </c>
      <c r="U2791" s="6" t="str">
        <f>_xlfn.XLOOKUP(Tablo2[[#This Row],[Tenure]],$W$23:$W$26,$X$23:$X$26,"",-1)</f>
        <v>13-24 Months</v>
      </c>
      <c r="V2791" s="1" t="str">
        <f>_xlfn.XLOOKUP(Tablo2[[#This Row],[CashbackAmount]],$W$31:$W$33,$X$31:$X$33,"",-1)</f>
        <v>Low</v>
      </c>
    </row>
    <row r="2792" spans="1:22" x14ac:dyDescent="0.3">
      <c r="A2792" s="5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>
        <v>2</v>
      </c>
      <c r="S2792" s="1">
        <v>10</v>
      </c>
      <c r="T2792" s="6">
        <v>235.7</v>
      </c>
      <c r="U2792" s="6" t="str">
        <f>_xlfn.XLOOKUP(Tablo2[[#This Row],[Tenure]],$W$23:$W$26,$X$23:$X$26,"",-1)</f>
        <v>13-24 Months</v>
      </c>
      <c r="V2792" s="1" t="str">
        <f>_xlfn.XLOOKUP(Tablo2[[#This Row],[CashbackAmount]],$W$31:$W$33,$X$31:$X$33,"",-1)</f>
        <v>Medium</v>
      </c>
    </row>
    <row r="2793" spans="1:22" x14ac:dyDescent="0.3">
      <c r="A2793" s="5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6">
        <v>167.12</v>
      </c>
      <c r="U2793" s="6" t="str">
        <f>_xlfn.XLOOKUP(Tablo2[[#This Row],[Tenure]],$W$23:$W$26,$X$23:$X$26,"",-1)</f>
        <v>7-12 Months</v>
      </c>
      <c r="V2793" s="1" t="str">
        <f>_xlfn.XLOOKUP(Tablo2[[#This Row],[CashbackAmount]],$W$31:$W$33,$X$31:$X$33,"",-1)</f>
        <v>Medium</v>
      </c>
    </row>
    <row r="2794" spans="1:22" x14ac:dyDescent="0.3">
      <c r="A2794" s="5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6">
        <v>154.06</v>
      </c>
      <c r="U2794" s="6" t="str">
        <f>_xlfn.XLOOKUP(Tablo2[[#This Row],[Tenure]],$W$23:$W$26,$X$23:$X$26,"",-1)</f>
        <v>7-12 Months</v>
      </c>
      <c r="V2794" s="1" t="str">
        <f>_xlfn.XLOOKUP(Tablo2[[#This Row],[CashbackAmount]],$W$31:$W$33,$X$31:$X$33,"",-1)</f>
        <v>Medium</v>
      </c>
    </row>
    <row r="2795" spans="1:22" x14ac:dyDescent="0.3">
      <c r="A2795" s="5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6">
        <v>189.38</v>
      </c>
      <c r="U2795" s="6" t="str">
        <f>_xlfn.XLOOKUP(Tablo2[[#This Row],[Tenure]],$W$23:$W$26,$X$23:$X$26,"",-1)</f>
        <v>13-24 Months</v>
      </c>
      <c r="V2795" s="1" t="str">
        <f>_xlfn.XLOOKUP(Tablo2[[#This Row],[CashbackAmount]],$W$31:$W$33,$X$31:$X$33,"",-1)</f>
        <v>Medium</v>
      </c>
    </row>
    <row r="2796" spans="1:22" x14ac:dyDescent="0.3">
      <c r="A2796" s="5">
        <v>52795</v>
      </c>
      <c r="B2796" s="1">
        <v>0</v>
      </c>
      <c r="C2796" s="1">
        <v>5</v>
      </c>
      <c r="D2796" s="1" t="s">
        <v>62</v>
      </c>
      <c r="E2796" s="1">
        <v>1</v>
      </c>
      <c r="F2796" s="1">
        <v>14</v>
      </c>
      <c r="G2796" s="1" t="s">
        <v>60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6">
        <v>124.38999999999999</v>
      </c>
      <c r="U2796" s="6" t="str">
        <f>_xlfn.XLOOKUP(Tablo2[[#This Row],[Tenure]],$W$23:$W$26,$X$23:$X$26,"",-1)</f>
        <v>0-6 Months</v>
      </c>
      <c r="V2796" s="1" t="str">
        <f>_xlfn.XLOOKUP(Tablo2[[#This Row],[CashbackAmount]],$W$31:$W$33,$X$31:$X$33,"",-1)</f>
        <v>Low</v>
      </c>
    </row>
    <row r="2797" spans="1:22" x14ac:dyDescent="0.3">
      <c r="A2797" s="5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6">
        <v>188.37</v>
      </c>
      <c r="U2797" s="6" t="str">
        <f>_xlfn.XLOOKUP(Tablo2[[#This Row],[Tenure]],$W$23:$W$26,$X$23:$X$26,"",-1)</f>
        <v>7-12 Months</v>
      </c>
      <c r="V2797" s="1" t="str">
        <f>_xlfn.XLOOKUP(Tablo2[[#This Row],[CashbackAmount]],$W$31:$W$33,$X$31:$X$33,"",-1)</f>
        <v>Medium</v>
      </c>
    </row>
    <row r="2798" spans="1:22" x14ac:dyDescent="0.3">
      <c r="A2798" s="5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6">
        <v>153.43</v>
      </c>
      <c r="U2798" s="6" t="str">
        <f>_xlfn.XLOOKUP(Tablo2[[#This Row],[Tenure]],$W$23:$W$26,$X$23:$X$26,"",-1)</f>
        <v>7-12 Months</v>
      </c>
      <c r="V2798" s="1" t="str">
        <f>_xlfn.XLOOKUP(Tablo2[[#This Row],[CashbackAmount]],$W$31:$W$33,$X$31:$X$33,"",-1)</f>
        <v>Medium</v>
      </c>
    </row>
    <row r="2799" spans="1:22" x14ac:dyDescent="0.3">
      <c r="A2799" s="5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6">
        <v>167.28</v>
      </c>
      <c r="U2799" s="6" t="str">
        <f>_xlfn.XLOOKUP(Tablo2[[#This Row],[Tenure]],$W$23:$W$26,$X$23:$X$26,"",-1)</f>
        <v>13-24 Months</v>
      </c>
      <c r="V2799" s="1" t="str">
        <f>_xlfn.XLOOKUP(Tablo2[[#This Row],[CashbackAmount]],$W$31:$W$33,$X$31:$X$33,"",-1)</f>
        <v>Medium</v>
      </c>
    </row>
    <row r="2800" spans="1:22" x14ac:dyDescent="0.3">
      <c r="A2800" s="5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6">
        <v>166.52</v>
      </c>
      <c r="U2800" s="6" t="str">
        <f>_xlfn.XLOOKUP(Tablo2[[#This Row],[Tenure]],$W$23:$W$26,$X$23:$X$26,"",-1)</f>
        <v>7-12 Months</v>
      </c>
      <c r="V2800" s="1" t="str">
        <f>_xlfn.XLOOKUP(Tablo2[[#This Row],[CashbackAmount]],$W$31:$W$33,$X$31:$X$33,"",-1)</f>
        <v>Medium</v>
      </c>
    </row>
    <row r="2801" spans="1:22" x14ac:dyDescent="0.3">
      <c r="A2801" s="5">
        <v>52800</v>
      </c>
      <c r="B2801" s="1">
        <v>0</v>
      </c>
      <c r="C2801" s="1">
        <v>18</v>
      </c>
      <c r="D2801" s="1" t="s">
        <v>62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6">
        <v>148.5</v>
      </c>
      <c r="U2801" s="6" t="str">
        <f>_xlfn.XLOOKUP(Tablo2[[#This Row],[Tenure]],$W$23:$W$26,$X$23:$X$26,"",-1)</f>
        <v>13-24 Months</v>
      </c>
      <c r="V2801" s="1" t="str">
        <f>_xlfn.XLOOKUP(Tablo2[[#This Row],[CashbackAmount]],$W$31:$W$33,$X$31:$X$33,"",-1)</f>
        <v>Low</v>
      </c>
    </row>
    <row r="2802" spans="1:22" x14ac:dyDescent="0.3">
      <c r="A2802" s="5">
        <v>52801</v>
      </c>
      <c r="B2802" s="1">
        <v>0</v>
      </c>
      <c r="C2802" s="1">
        <v>13</v>
      </c>
      <c r="D2802" s="1" t="s">
        <v>62</v>
      </c>
      <c r="E2802" s="1">
        <v>1</v>
      </c>
      <c r="F2802" s="1">
        <v>8</v>
      </c>
      <c r="G2802" s="1" t="s">
        <v>30</v>
      </c>
      <c r="H2802" s="1" t="s">
        <v>4</v>
      </c>
      <c r="I2802" s="1">
        <v>3</v>
      </c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6">
        <v>128.09</v>
      </c>
      <c r="U2802" s="6" t="str">
        <f>_xlfn.XLOOKUP(Tablo2[[#This Row],[Tenure]],$W$23:$W$26,$X$23:$X$26,"",-1)</f>
        <v>13-24 Months</v>
      </c>
      <c r="V2802" s="1" t="str">
        <f>_xlfn.XLOOKUP(Tablo2[[#This Row],[CashbackAmount]],$W$31:$W$33,$X$31:$X$33,"",-1)</f>
        <v>Low</v>
      </c>
    </row>
    <row r="2803" spans="1:22" x14ac:dyDescent="0.3">
      <c r="A2803" s="5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6">
        <v>156.88999999999999</v>
      </c>
      <c r="U2803" s="6" t="str">
        <f>_xlfn.XLOOKUP(Tablo2[[#This Row],[Tenure]],$W$23:$W$26,$X$23:$X$26,"",-1)</f>
        <v>7-12 Months</v>
      </c>
      <c r="V2803" s="1" t="str">
        <f>_xlfn.XLOOKUP(Tablo2[[#This Row],[CashbackAmount]],$W$31:$W$33,$X$31:$X$33,"",-1)</f>
        <v>Medium</v>
      </c>
    </row>
    <row r="2804" spans="1:22" x14ac:dyDescent="0.3">
      <c r="A2804" s="5">
        <v>52803</v>
      </c>
      <c r="B2804" s="1">
        <v>0</v>
      </c>
      <c r="C2804" s="1">
        <v>9</v>
      </c>
      <c r="D2804" s="1" t="s">
        <v>21</v>
      </c>
      <c r="E2804" s="1">
        <v>1</v>
      </c>
      <c r="F2804" s="1">
        <v>8</v>
      </c>
      <c r="G2804" s="1" t="s">
        <v>61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6">
        <v>120.00999999999999</v>
      </c>
      <c r="U2804" s="6" t="str">
        <f>_xlfn.XLOOKUP(Tablo2[[#This Row],[Tenure]],$W$23:$W$26,$X$23:$X$26,"",-1)</f>
        <v>7-12 Months</v>
      </c>
      <c r="V2804" s="1" t="str">
        <f>_xlfn.XLOOKUP(Tablo2[[#This Row],[CashbackAmount]],$W$31:$W$33,$X$31:$X$33,"",-1)</f>
        <v>Low</v>
      </c>
    </row>
    <row r="2805" spans="1:22" x14ac:dyDescent="0.3">
      <c r="A2805" s="5">
        <v>52804</v>
      </c>
      <c r="B2805" s="1">
        <v>0</v>
      </c>
      <c r="C2805" s="1">
        <v>8</v>
      </c>
      <c r="D2805" s="1" t="s">
        <v>62</v>
      </c>
      <c r="E2805" s="1">
        <v>1</v>
      </c>
      <c r="F2805" s="1">
        <v>7</v>
      </c>
      <c r="G2805" s="1" t="s">
        <v>30</v>
      </c>
      <c r="H2805" s="1" t="s">
        <v>2</v>
      </c>
      <c r="I2805" s="1">
        <v>3</v>
      </c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6">
        <v>129.77000000000001</v>
      </c>
      <c r="U2805" s="6" t="str">
        <f>_xlfn.XLOOKUP(Tablo2[[#This Row],[Tenure]],$W$23:$W$26,$X$23:$X$26,"",-1)</f>
        <v>7-12 Months</v>
      </c>
      <c r="V2805" s="1" t="str">
        <f>_xlfn.XLOOKUP(Tablo2[[#This Row],[CashbackAmount]],$W$31:$W$33,$X$31:$X$33,"",-1)</f>
        <v>Low</v>
      </c>
    </row>
    <row r="2806" spans="1:22" x14ac:dyDescent="0.3">
      <c r="A2806" s="5">
        <v>52805</v>
      </c>
      <c r="B2806" s="1">
        <v>0</v>
      </c>
      <c r="C2806" s="1">
        <v>2</v>
      </c>
      <c r="D2806" s="1" t="s">
        <v>62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6">
        <v>140.25</v>
      </c>
      <c r="U2806" s="6" t="str">
        <f>_xlfn.XLOOKUP(Tablo2[[#This Row],[Tenure]],$W$23:$W$26,$X$23:$X$26,"",-1)</f>
        <v>0-6 Months</v>
      </c>
      <c r="V2806" s="1" t="str">
        <f>_xlfn.XLOOKUP(Tablo2[[#This Row],[CashbackAmount]],$W$31:$W$33,$X$31:$X$33,"",-1)</f>
        <v>Low</v>
      </c>
    </row>
    <row r="2807" spans="1:22" x14ac:dyDescent="0.3">
      <c r="A2807" s="5">
        <v>52806</v>
      </c>
      <c r="B2807" s="1">
        <v>0</v>
      </c>
      <c r="C2807" s="1">
        <v>2</v>
      </c>
      <c r="D2807" s="1" t="s">
        <v>62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6">
        <v>137.85</v>
      </c>
      <c r="U2807" s="6" t="str">
        <f>_xlfn.XLOOKUP(Tablo2[[#This Row],[Tenure]],$W$23:$W$26,$X$23:$X$26,"",-1)</f>
        <v>0-6 Months</v>
      </c>
      <c r="V2807" s="1" t="str">
        <f>_xlfn.XLOOKUP(Tablo2[[#This Row],[CashbackAmount]],$W$31:$W$33,$X$31:$X$33,"",-1)</f>
        <v>Low</v>
      </c>
    </row>
    <row r="2808" spans="1:22" x14ac:dyDescent="0.3">
      <c r="A2808" s="5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6">
        <v>208.54000000000002</v>
      </c>
      <c r="U2808" s="6" t="str">
        <f>_xlfn.XLOOKUP(Tablo2[[#This Row],[Tenure]],$W$23:$W$26,$X$23:$X$26,"",-1)</f>
        <v>13-24 Months</v>
      </c>
      <c r="V2808" s="1" t="str">
        <f>_xlfn.XLOOKUP(Tablo2[[#This Row],[CashbackAmount]],$W$31:$W$33,$X$31:$X$33,"",-1)</f>
        <v>Medium</v>
      </c>
    </row>
    <row r="2809" spans="1:22" x14ac:dyDescent="0.3">
      <c r="A2809" s="5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>
        <v>3</v>
      </c>
      <c r="T2809" s="6">
        <v>220.31</v>
      </c>
      <c r="U2809" s="6" t="str">
        <f>_xlfn.XLOOKUP(Tablo2[[#This Row],[Tenure]],$W$23:$W$26,$X$23:$X$26,"",-1)</f>
        <v>7-12 Months</v>
      </c>
      <c r="V2809" s="1" t="str">
        <f>_xlfn.XLOOKUP(Tablo2[[#This Row],[CashbackAmount]],$W$31:$W$33,$X$31:$X$33,"",-1)</f>
        <v>Medium</v>
      </c>
    </row>
    <row r="2810" spans="1:22" x14ac:dyDescent="0.3">
      <c r="A2810" s="5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6">
        <v>199.36</v>
      </c>
      <c r="U2810" s="6" t="str">
        <f>_xlfn.XLOOKUP(Tablo2[[#This Row],[Tenure]],$W$23:$W$26,$X$23:$X$26,"",-1)</f>
        <v>0-6 Months</v>
      </c>
      <c r="V2810" s="1" t="str">
        <f>_xlfn.XLOOKUP(Tablo2[[#This Row],[CashbackAmount]],$W$31:$W$33,$X$31:$X$33,"",-1)</f>
        <v>Medium</v>
      </c>
    </row>
    <row r="2811" spans="1:22" x14ac:dyDescent="0.3">
      <c r="A2811" s="5">
        <v>52810</v>
      </c>
      <c r="B2811" s="1">
        <v>0</v>
      </c>
      <c r="C2811" s="1">
        <v>0</v>
      </c>
      <c r="D2811" s="1" t="s">
        <v>62</v>
      </c>
      <c r="E2811" s="1">
        <v>3</v>
      </c>
      <c r="F2811" s="1">
        <v>11</v>
      </c>
      <c r="G2811" s="1" t="s">
        <v>32</v>
      </c>
      <c r="H2811" s="1" t="s">
        <v>2</v>
      </c>
      <c r="I2811" s="1">
        <v>3</v>
      </c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6">
        <v>129.66</v>
      </c>
      <c r="U2811" s="6" t="str">
        <f>_xlfn.XLOOKUP(Tablo2[[#This Row],[Tenure]],$W$23:$W$26,$X$23:$X$26,"",-1)</f>
        <v>0-6 Months</v>
      </c>
      <c r="V2811" s="1" t="str">
        <f>_xlfn.XLOOKUP(Tablo2[[#This Row],[CashbackAmount]],$W$31:$W$33,$X$31:$X$33,"",-1)</f>
        <v>Low</v>
      </c>
    </row>
    <row r="2812" spans="1:22" x14ac:dyDescent="0.3">
      <c r="A2812" s="5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>
        <v>14</v>
      </c>
      <c r="G2812" s="1" t="s">
        <v>61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6">
        <v>125.71000000000001</v>
      </c>
      <c r="U2812" s="6" t="str">
        <f>_xlfn.XLOOKUP(Tablo2[[#This Row],[Tenure]],$W$23:$W$26,$X$23:$X$26,"",-1)</f>
        <v>7-12 Months</v>
      </c>
      <c r="V2812" s="1" t="str">
        <f>_xlfn.XLOOKUP(Tablo2[[#This Row],[CashbackAmount]],$W$31:$W$33,$X$31:$X$33,"",-1)</f>
        <v>Low</v>
      </c>
    </row>
    <row r="2813" spans="1:22" x14ac:dyDescent="0.3">
      <c r="A2813" s="5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6">
        <v>199.91</v>
      </c>
      <c r="U2813" s="6" t="str">
        <f>_xlfn.XLOOKUP(Tablo2[[#This Row],[Tenure]],$W$23:$W$26,$X$23:$X$26,"",-1)</f>
        <v>7-12 Months</v>
      </c>
      <c r="V2813" s="1" t="str">
        <f>_xlfn.XLOOKUP(Tablo2[[#This Row],[CashbackAmount]],$W$31:$W$33,$X$31:$X$33,"",-1)</f>
        <v>Medium</v>
      </c>
    </row>
    <row r="2814" spans="1:22" x14ac:dyDescent="0.3">
      <c r="A2814" s="5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6">
        <v>161.41999999999999</v>
      </c>
      <c r="U2814" s="6" t="str">
        <f>_xlfn.XLOOKUP(Tablo2[[#This Row],[Tenure]],$W$23:$W$26,$X$23:$X$26,"",-1)</f>
        <v>0-6 Months</v>
      </c>
      <c r="V2814" s="1" t="str">
        <f>_xlfn.XLOOKUP(Tablo2[[#This Row],[CashbackAmount]],$W$31:$W$33,$X$31:$X$33,"",-1)</f>
        <v>Medium</v>
      </c>
    </row>
    <row r="2815" spans="1:22" x14ac:dyDescent="0.3">
      <c r="A2815" s="5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6">
        <v>153.9</v>
      </c>
      <c r="U2815" s="6" t="str">
        <f>_xlfn.XLOOKUP(Tablo2[[#This Row],[Tenure]],$W$23:$W$26,$X$23:$X$26,"",-1)</f>
        <v>13-24 Months</v>
      </c>
      <c r="V2815" s="1" t="str">
        <f>_xlfn.XLOOKUP(Tablo2[[#This Row],[CashbackAmount]],$W$31:$W$33,$X$31:$X$33,"",-1)</f>
        <v>Medium</v>
      </c>
    </row>
    <row r="2816" spans="1:22" x14ac:dyDescent="0.3">
      <c r="A2816" s="5">
        <v>52815</v>
      </c>
      <c r="B2816" s="1">
        <v>0</v>
      </c>
      <c r="C2816" s="1">
        <v>7</v>
      </c>
      <c r="D2816" s="1" t="s">
        <v>62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6">
        <v>144.04</v>
      </c>
      <c r="U2816" s="6" t="str">
        <f>_xlfn.XLOOKUP(Tablo2[[#This Row],[Tenure]],$W$23:$W$26,$X$23:$X$26,"",-1)</f>
        <v>7-12 Months</v>
      </c>
      <c r="V2816" s="1" t="str">
        <f>_xlfn.XLOOKUP(Tablo2[[#This Row],[CashbackAmount]],$W$31:$W$33,$X$31:$X$33,"",-1)</f>
        <v>Low</v>
      </c>
    </row>
    <row r="2817" spans="1:22" x14ac:dyDescent="0.3">
      <c r="A2817" s="5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6">
        <v>184.93</v>
      </c>
      <c r="U2817" s="6" t="str">
        <f>_xlfn.XLOOKUP(Tablo2[[#This Row],[Tenure]],$W$23:$W$26,$X$23:$X$26,"",-1)</f>
        <v>0-6 Months</v>
      </c>
      <c r="V2817" s="1" t="str">
        <f>_xlfn.XLOOKUP(Tablo2[[#This Row],[CashbackAmount]],$W$31:$W$33,$X$31:$X$33,"",-1)</f>
        <v>Medium</v>
      </c>
    </row>
    <row r="2818" spans="1:22" x14ac:dyDescent="0.3">
      <c r="A2818" s="5">
        <v>52817</v>
      </c>
      <c r="B2818" s="1">
        <v>1</v>
      </c>
      <c r="C2818" s="1">
        <v>1</v>
      </c>
      <c r="D2818" s="1" t="s">
        <v>62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6">
        <v>145.9</v>
      </c>
      <c r="U2818" s="6" t="str">
        <f>_xlfn.XLOOKUP(Tablo2[[#This Row],[Tenure]],$W$23:$W$26,$X$23:$X$26,"",-1)</f>
        <v>0-6 Months</v>
      </c>
      <c r="V2818" s="1" t="str">
        <f>_xlfn.XLOOKUP(Tablo2[[#This Row],[CashbackAmount]],$W$31:$W$33,$X$31:$X$33,"",-1)</f>
        <v>Low</v>
      </c>
    </row>
    <row r="2819" spans="1:22" x14ac:dyDescent="0.3">
      <c r="A2819" s="5">
        <v>52818</v>
      </c>
      <c r="B2819" s="1">
        <v>1</v>
      </c>
      <c r="C2819" s="1">
        <v>1</v>
      </c>
      <c r="D2819" s="1" t="s">
        <v>62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6">
        <v>145.28</v>
      </c>
      <c r="U2819" s="6" t="str">
        <f>_xlfn.XLOOKUP(Tablo2[[#This Row],[Tenure]],$W$23:$W$26,$X$23:$X$26,"",-1)</f>
        <v>0-6 Months</v>
      </c>
      <c r="V2819" s="1" t="str">
        <f>_xlfn.XLOOKUP(Tablo2[[#This Row],[CashbackAmount]],$W$31:$W$33,$X$31:$X$33,"",-1)</f>
        <v>Low</v>
      </c>
    </row>
    <row r="2820" spans="1:22" x14ac:dyDescent="0.3">
      <c r="A2820" s="5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6">
        <v>159.07</v>
      </c>
      <c r="U2820" s="6" t="str">
        <f>_xlfn.XLOOKUP(Tablo2[[#This Row],[Tenure]],$W$23:$W$26,$X$23:$X$26,"",-1)</f>
        <v>0-6 Months</v>
      </c>
      <c r="V2820" s="1" t="str">
        <f>_xlfn.XLOOKUP(Tablo2[[#This Row],[CashbackAmount]],$W$31:$W$33,$X$31:$X$33,"",-1)</f>
        <v>Medium</v>
      </c>
    </row>
    <row r="2821" spans="1:22" x14ac:dyDescent="0.3">
      <c r="A2821" s="5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6">
        <v>154.6</v>
      </c>
      <c r="U2821" s="6" t="str">
        <f>_xlfn.XLOOKUP(Tablo2[[#This Row],[Tenure]],$W$23:$W$26,$X$23:$X$26,"",-1)</f>
        <v>0-6 Months</v>
      </c>
      <c r="V2821" s="1" t="str">
        <f>_xlfn.XLOOKUP(Tablo2[[#This Row],[CashbackAmount]],$W$31:$W$33,$X$31:$X$33,"",-1)</f>
        <v>Medium</v>
      </c>
    </row>
    <row r="2822" spans="1:22" x14ac:dyDescent="0.3">
      <c r="A2822" s="5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6">
        <v>164.19</v>
      </c>
      <c r="U2822" s="6" t="str">
        <f>_xlfn.XLOOKUP(Tablo2[[#This Row],[Tenure]],$W$23:$W$26,$X$23:$X$26,"",-1)</f>
        <v>0-6 Months</v>
      </c>
      <c r="V2822" s="1" t="str">
        <f>_xlfn.XLOOKUP(Tablo2[[#This Row],[CashbackAmount]],$W$31:$W$33,$X$31:$X$33,"",-1)</f>
        <v>Medium</v>
      </c>
    </row>
    <row r="2823" spans="1:22" x14ac:dyDescent="0.3">
      <c r="A2823" s="5">
        <v>52822</v>
      </c>
      <c r="B2823" s="1">
        <v>1</v>
      </c>
      <c r="C2823" s="1">
        <v>3</v>
      </c>
      <c r="D2823" s="1" t="s">
        <v>62</v>
      </c>
      <c r="E2823" s="1">
        <v>3</v>
      </c>
      <c r="F2823" s="1">
        <v>12</v>
      </c>
      <c r="G2823" s="1" t="s">
        <v>60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63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6">
        <v>145.86000000000001</v>
      </c>
      <c r="U2823" s="6" t="str">
        <f>_xlfn.XLOOKUP(Tablo2[[#This Row],[Tenure]],$W$23:$W$26,$X$23:$X$26,"",-1)</f>
        <v>0-6 Months</v>
      </c>
      <c r="V2823" s="1" t="str">
        <f>_xlfn.XLOOKUP(Tablo2[[#This Row],[CashbackAmount]],$W$31:$W$33,$X$31:$X$33,"",-1)</f>
        <v>Low</v>
      </c>
    </row>
    <row r="2824" spans="1:22" x14ac:dyDescent="0.3">
      <c r="A2824" s="5">
        <v>52823</v>
      </c>
      <c r="B2824" s="1">
        <v>1</v>
      </c>
      <c r="C2824" s="1">
        <v>1</v>
      </c>
      <c r="D2824" s="1" t="s">
        <v>62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63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6">
        <v>147.93</v>
      </c>
      <c r="U2824" s="6" t="str">
        <f>_xlfn.XLOOKUP(Tablo2[[#This Row],[Tenure]],$W$23:$W$26,$X$23:$X$26,"",-1)</f>
        <v>0-6 Months</v>
      </c>
      <c r="V2824" s="1" t="str">
        <f>_xlfn.XLOOKUP(Tablo2[[#This Row],[CashbackAmount]],$W$31:$W$33,$X$31:$X$33,"",-1)</f>
        <v>Low</v>
      </c>
    </row>
    <row r="2825" spans="1:22" x14ac:dyDescent="0.3">
      <c r="A2825" s="5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63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6">
        <v>151.83000000000001</v>
      </c>
      <c r="U2825" s="6" t="str">
        <f>_xlfn.XLOOKUP(Tablo2[[#This Row],[Tenure]],$W$23:$W$26,$X$23:$X$26,"",-1)</f>
        <v>13-24 Months</v>
      </c>
      <c r="V2825" s="1" t="str">
        <f>_xlfn.XLOOKUP(Tablo2[[#This Row],[CashbackAmount]],$W$31:$W$33,$X$31:$X$33,"",-1)</f>
        <v>Medium</v>
      </c>
    </row>
    <row r="2826" spans="1:22" x14ac:dyDescent="0.3">
      <c r="A2826" s="5">
        <v>52825</v>
      </c>
      <c r="B2826" s="1">
        <v>1</v>
      </c>
      <c r="C2826" s="1">
        <v>1</v>
      </c>
      <c r="D2826" s="1" t="s">
        <v>62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6">
        <v>147.93</v>
      </c>
      <c r="U2826" s="6" t="str">
        <f>_xlfn.XLOOKUP(Tablo2[[#This Row],[Tenure]],$W$23:$W$26,$X$23:$X$26,"",-1)</f>
        <v>0-6 Months</v>
      </c>
      <c r="V2826" s="1" t="str">
        <f>_xlfn.XLOOKUP(Tablo2[[#This Row],[CashbackAmount]],$W$31:$W$33,$X$31:$X$33,"",-1)</f>
        <v>Low</v>
      </c>
    </row>
    <row r="2827" spans="1:22" x14ac:dyDescent="0.3">
      <c r="A2827" s="5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63</v>
      </c>
      <c r="N2827" s="1">
        <v>3</v>
      </c>
      <c r="O2827" s="1">
        <v>0</v>
      </c>
      <c r="P2827" s="1">
        <v>15</v>
      </c>
      <c r="Q2827" s="1">
        <v>10</v>
      </c>
      <c r="R2827" s="1">
        <v>16</v>
      </c>
      <c r="S2827" s="1">
        <v>9</v>
      </c>
      <c r="T2827" s="6">
        <v>320.45</v>
      </c>
      <c r="U2827" s="6" t="str">
        <f>_xlfn.XLOOKUP(Tablo2[[#This Row],[Tenure]],$W$23:$W$26,$X$23:$X$26,"",-1)</f>
        <v>0-6 Months</v>
      </c>
      <c r="V2827" s="1" t="str">
        <f>_xlfn.XLOOKUP(Tablo2[[#This Row],[CashbackAmount]],$W$31:$W$33,$X$31:$X$33,"",-1)</f>
        <v>High</v>
      </c>
    </row>
    <row r="2828" spans="1:22" x14ac:dyDescent="0.3">
      <c r="A2828" s="5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6">
        <v>178.81</v>
      </c>
      <c r="U2828" s="6" t="str">
        <f>_xlfn.XLOOKUP(Tablo2[[#This Row],[Tenure]],$W$23:$W$26,$X$23:$X$26,"",-1)</f>
        <v>7-12 Months</v>
      </c>
      <c r="V2828" s="1" t="str">
        <f>_xlfn.XLOOKUP(Tablo2[[#This Row],[CashbackAmount]],$W$31:$W$33,$X$31:$X$33,"",-1)</f>
        <v>Medium</v>
      </c>
    </row>
    <row r="2829" spans="1:22" x14ac:dyDescent="0.3">
      <c r="A2829" s="5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60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6">
        <v>159.41</v>
      </c>
      <c r="U2829" s="6" t="str">
        <f>_xlfn.XLOOKUP(Tablo2[[#This Row],[Tenure]],$W$23:$W$26,$X$23:$X$26,"",-1)</f>
        <v>0-6 Months</v>
      </c>
      <c r="V2829" s="1" t="str">
        <f>_xlfn.XLOOKUP(Tablo2[[#This Row],[CashbackAmount]],$W$31:$W$33,$X$31:$X$33,"",-1)</f>
        <v>Medium</v>
      </c>
    </row>
    <row r="2830" spans="1:22" x14ac:dyDescent="0.3">
      <c r="A2830" s="5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63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6">
        <v>158.88</v>
      </c>
      <c r="U2830" s="6" t="str">
        <f>_xlfn.XLOOKUP(Tablo2[[#This Row],[Tenure]],$W$23:$W$26,$X$23:$X$26,"",-1)</f>
        <v>0-6 Months</v>
      </c>
      <c r="V2830" s="1" t="str">
        <f>_xlfn.XLOOKUP(Tablo2[[#This Row],[CashbackAmount]],$W$31:$W$33,$X$31:$X$33,"",-1)</f>
        <v>Medium</v>
      </c>
    </row>
    <row r="2831" spans="1:22" x14ac:dyDescent="0.3">
      <c r="A2831" s="5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>
        <v>3</v>
      </c>
      <c r="T2831" s="6">
        <v>221.19</v>
      </c>
      <c r="U2831" s="6" t="str">
        <f>_xlfn.XLOOKUP(Tablo2[[#This Row],[Tenure]],$W$23:$W$26,$X$23:$X$26,"",-1)</f>
        <v>7-12 Months</v>
      </c>
      <c r="V2831" s="1" t="str">
        <f>_xlfn.XLOOKUP(Tablo2[[#This Row],[CashbackAmount]],$W$31:$W$33,$X$31:$X$33,"",-1)</f>
        <v>Medium</v>
      </c>
    </row>
    <row r="2832" spans="1:22" x14ac:dyDescent="0.3">
      <c r="A2832" s="5">
        <v>52831</v>
      </c>
      <c r="B2832" s="1">
        <v>1</v>
      </c>
      <c r="C2832" s="1">
        <v>1</v>
      </c>
      <c r="D2832" s="1" t="s">
        <v>62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6">
        <v>145.72999999999999</v>
      </c>
      <c r="U2832" s="6" t="str">
        <f>_xlfn.XLOOKUP(Tablo2[[#This Row],[Tenure]],$W$23:$W$26,$X$23:$X$26,"",-1)</f>
        <v>0-6 Months</v>
      </c>
      <c r="V2832" s="1" t="str">
        <f>_xlfn.XLOOKUP(Tablo2[[#This Row],[CashbackAmount]],$W$31:$W$33,$X$31:$X$33,"",-1)</f>
        <v>Low</v>
      </c>
    </row>
    <row r="2833" spans="1:22" x14ac:dyDescent="0.3">
      <c r="A2833" s="5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6">
        <v>154.26</v>
      </c>
      <c r="U2833" s="6" t="str">
        <f>_xlfn.XLOOKUP(Tablo2[[#This Row],[Tenure]],$W$23:$W$26,$X$23:$X$26,"",-1)</f>
        <v>0-6 Months</v>
      </c>
      <c r="V2833" s="1" t="str">
        <f>_xlfn.XLOOKUP(Tablo2[[#This Row],[CashbackAmount]],$W$31:$W$33,$X$31:$X$33,"",-1)</f>
        <v>Medium</v>
      </c>
    </row>
    <row r="2834" spans="1:22" x14ac:dyDescent="0.3">
      <c r="A2834" s="5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6">
        <v>182.44</v>
      </c>
      <c r="U2834" s="6" t="str">
        <f>_xlfn.XLOOKUP(Tablo2[[#This Row],[Tenure]],$W$23:$W$26,$X$23:$X$26,"",-1)</f>
        <v>0-6 Months</v>
      </c>
      <c r="V2834" s="1" t="str">
        <f>_xlfn.XLOOKUP(Tablo2[[#This Row],[CashbackAmount]],$W$31:$W$33,$X$31:$X$33,"",-1)</f>
        <v>Medium</v>
      </c>
    </row>
    <row r="2835" spans="1:22" x14ac:dyDescent="0.3">
      <c r="A2835" s="5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6">
        <v>185.74</v>
      </c>
      <c r="U2835" s="6" t="str">
        <f>_xlfn.XLOOKUP(Tablo2[[#This Row],[Tenure]],$W$23:$W$26,$X$23:$X$26,"",-1)</f>
        <v>0-6 Months</v>
      </c>
      <c r="V2835" s="1" t="str">
        <f>_xlfn.XLOOKUP(Tablo2[[#This Row],[CashbackAmount]],$W$31:$W$33,$X$31:$X$33,"",-1)</f>
        <v>Medium</v>
      </c>
    </row>
    <row r="2836" spans="1:22" x14ac:dyDescent="0.3">
      <c r="A2836" s="5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63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6">
        <v>174.63</v>
      </c>
      <c r="U2836" s="6" t="str">
        <f>_xlfn.XLOOKUP(Tablo2[[#This Row],[Tenure]],$W$23:$W$26,$X$23:$X$26,"",-1)</f>
        <v>13-24 Months</v>
      </c>
      <c r="V2836" s="1" t="str">
        <f>_xlfn.XLOOKUP(Tablo2[[#This Row],[CashbackAmount]],$W$31:$W$33,$X$31:$X$33,"",-1)</f>
        <v>Medium</v>
      </c>
    </row>
    <row r="2837" spans="1:22" x14ac:dyDescent="0.3">
      <c r="A2837" s="5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63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6">
        <v>186.72</v>
      </c>
      <c r="U2837" s="6" t="str">
        <f>_xlfn.XLOOKUP(Tablo2[[#This Row],[Tenure]],$W$23:$W$26,$X$23:$X$26,"",-1)</f>
        <v>0-6 Months</v>
      </c>
      <c r="V2837" s="1" t="str">
        <f>_xlfn.XLOOKUP(Tablo2[[#This Row],[CashbackAmount]],$W$31:$W$33,$X$31:$X$33,"",-1)</f>
        <v>Medium</v>
      </c>
    </row>
    <row r="2838" spans="1:22" x14ac:dyDescent="0.3">
      <c r="A2838" s="5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63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>
        <v>3</v>
      </c>
      <c r="T2838" s="6">
        <v>228.12</v>
      </c>
      <c r="U2838" s="6" t="str">
        <f>_xlfn.XLOOKUP(Tablo2[[#This Row],[Tenure]],$W$23:$W$26,$X$23:$X$26,"",-1)</f>
        <v>13-24 Months</v>
      </c>
      <c r="V2838" s="1" t="str">
        <f>_xlfn.XLOOKUP(Tablo2[[#This Row],[CashbackAmount]],$W$31:$W$33,$X$31:$X$33,"",-1)</f>
        <v>Medium</v>
      </c>
    </row>
    <row r="2839" spans="1:22" x14ac:dyDescent="0.3">
      <c r="A2839" s="5">
        <v>52838</v>
      </c>
      <c r="B2839" s="1">
        <v>1</v>
      </c>
      <c r="C2839" s="1">
        <v>1</v>
      </c>
      <c r="D2839" s="1" t="s">
        <v>62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6">
        <v>141.75</v>
      </c>
      <c r="U2839" s="6" t="str">
        <f>_xlfn.XLOOKUP(Tablo2[[#This Row],[Tenure]],$W$23:$W$26,$X$23:$X$26,"",-1)</f>
        <v>0-6 Months</v>
      </c>
      <c r="V2839" s="1" t="str">
        <f>_xlfn.XLOOKUP(Tablo2[[#This Row],[CashbackAmount]],$W$31:$W$33,$X$31:$X$33,"",-1)</f>
        <v>Low</v>
      </c>
    </row>
    <row r="2840" spans="1:22" x14ac:dyDescent="0.3">
      <c r="A2840" s="5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63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6">
        <v>170.59</v>
      </c>
      <c r="U2840" s="6" t="str">
        <f>_xlfn.XLOOKUP(Tablo2[[#This Row],[Tenure]],$W$23:$W$26,$X$23:$X$26,"",-1)</f>
        <v>0-6 Months</v>
      </c>
      <c r="V2840" s="1" t="str">
        <f>_xlfn.XLOOKUP(Tablo2[[#This Row],[CashbackAmount]],$W$31:$W$33,$X$31:$X$33,"",-1)</f>
        <v>Medium</v>
      </c>
    </row>
    <row r="2841" spans="1:22" x14ac:dyDescent="0.3">
      <c r="A2841" s="5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6">
        <v>231.5</v>
      </c>
      <c r="U2841" s="6" t="str">
        <f>_xlfn.XLOOKUP(Tablo2[[#This Row],[Tenure]],$W$23:$W$26,$X$23:$X$26,"",-1)</f>
        <v>13-24 Months</v>
      </c>
      <c r="V2841" s="1" t="str">
        <f>_xlfn.XLOOKUP(Tablo2[[#This Row],[CashbackAmount]],$W$31:$W$33,$X$31:$X$33,"",-1)</f>
        <v>Medium</v>
      </c>
    </row>
    <row r="2842" spans="1:22" x14ac:dyDescent="0.3">
      <c r="A2842" s="5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6">
        <v>167</v>
      </c>
      <c r="U2842" s="6" t="str">
        <f>_xlfn.XLOOKUP(Tablo2[[#This Row],[Tenure]],$W$23:$W$26,$X$23:$X$26,"",-1)</f>
        <v>0-6 Months</v>
      </c>
      <c r="V2842" s="1" t="str">
        <f>_xlfn.XLOOKUP(Tablo2[[#This Row],[CashbackAmount]],$W$31:$W$33,$X$31:$X$33,"",-1)</f>
        <v>Medium</v>
      </c>
    </row>
    <row r="2843" spans="1:22" x14ac:dyDescent="0.3">
      <c r="A2843" s="5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63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6">
        <v>197.95</v>
      </c>
      <c r="U2843" s="6" t="str">
        <f>_xlfn.XLOOKUP(Tablo2[[#This Row],[Tenure]],$W$23:$W$26,$X$23:$X$26,"",-1)</f>
        <v>7-12 Months</v>
      </c>
      <c r="V2843" s="1" t="str">
        <f>_xlfn.XLOOKUP(Tablo2[[#This Row],[CashbackAmount]],$W$31:$W$33,$X$31:$X$33,"",-1)</f>
        <v>Medium</v>
      </c>
    </row>
    <row r="2844" spans="1:22" x14ac:dyDescent="0.3">
      <c r="A2844" s="5">
        <v>52843</v>
      </c>
      <c r="B2844" s="1">
        <v>0</v>
      </c>
      <c r="C2844" s="1">
        <v>27</v>
      </c>
      <c r="D2844" s="1" t="s">
        <v>62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63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6">
        <v>148.06</v>
      </c>
      <c r="U2844" s="6" t="str">
        <f>_xlfn.XLOOKUP(Tablo2[[#This Row],[Tenure]],$W$23:$W$26,$X$23:$X$26,"",-1)</f>
        <v>24+ Months</v>
      </c>
      <c r="V2844" s="1" t="str">
        <f>_xlfn.XLOOKUP(Tablo2[[#This Row],[CashbackAmount]],$W$31:$W$33,$X$31:$X$33,"",-1)</f>
        <v>Low</v>
      </c>
    </row>
    <row r="2845" spans="1:22" x14ac:dyDescent="0.3">
      <c r="A2845" s="5">
        <v>52844</v>
      </c>
      <c r="B2845" s="1">
        <v>0</v>
      </c>
      <c r="C2845" s="1">
        <v>19</v>
      </c>
      <c r="D2845" s="1" t="s">
        <v>62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6">
        <v>148.47999999999999</v>
      </c>
      <c r="U2845" s="6" t="str">
        <f>_xlfn.XLOOKUP(Tablo2[[#This Row],[Tenure]],$W$23:$W$26,$X$23:$X$26,"",-1)</f>
        <v>13-24 Months</v>
      </c>
      <c r="V2845" s="1" t="str">
        <f>_xlfn.XLOOKUP(Tablo2[[#This Row],[CashbackAmount]],$W$31:$W$33,$X$31:$X$33,"",-1)</f>
        <v>Low</v>
      </c>
    </row>
    <row r="2846" spans="1:22" x14ac:dyDescent="0.3">
      <c r="A2846" s="5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>
        <v>3</v>
      </c>
      <c r="T2846" s="6">
        <v>214.98</v>
      </c>
      <c r="U2846" s="6" t="str">
        <f>_xlfn.XLOOKUP(Tablo2[[#This Row],[Tenure]],$W$23:$W$26,$X$23:$X$26,"",-1)</f>
        <v>0-6 Months</v>
      </c>
      <c r="V2846" s="1" t="str">
        <f>_xlfn.XLOOKUP(Tablo2[[#This Row],[CashbackAmount]],$W$31:$W$33,$X$31:$X$33,"",-1)</f>
        <v>Medium</v>
      </c>
    </row>
    <row r="2847" spans="1:22" x14ac:dyDescent="0.3">
      <c r="A2847" s="5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60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63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6">
        <v>168.19</v>
      </c>
      <c r="U2847" s="6" t="str">
        <f>_xlfn.XLOOKUP(Tablo2[[#This Row],[Tenure]],$W$23:$W$26,$X$23:$X$26,"",-1)</f>
        <v>0-6 Months</v>
      </c>
      <c r="V2847" s="1" t="str">
        <f>_xlfn.XLOOKUP(Tablo2[[#This Row],[CashbackAmount]],$W$31:$W$33,$X$31:$X$33,"",-1)</f>
        <v>Medium</v>
      </c>
    </row>
    <row r="2848" spans="1:22" x14ac:dyDescent="0.3">
      <c r="A2848" s="5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63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6">
        <v>186.32</v>
      </c>
      <c r="U2848" s="6" t="str">
        <f>_xlfn.XLOOKUP(Tablo2[[#This Row],[Tenure]],$W$23:$W$26,$X$23:$X$26,"",-1)</f>
        <v>0-6 Months</v>
      </c>
      <c r="V2848" s="1" t="str">
        <f>_xlfn.XLOOKUP(Tablo2[[#This Row],[CashbackAmount]],$W$31:$W$33,$X$31:$X$33,"",-1)</f>
        <v>Medium</v>
      </c>
    </row>
    <row r="2849" spans="1:22" x14ac:dyDescent="0.3">
      <c r="A2849" s="5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63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6">
        <v>158.46</v>
      </c>
      <c r="U2849" s="6" t="str">
        <f>_xlfn.XLOOKUP(Tablo2[[#This Row],[Tenure]],$W$23:$W$26,$X$23:$X$26,"",-1)</f>
        <v>24+ Months</v>
      </c>
      <c r="V2849" s="1" t="str">
        <f>_xlfn.XLOOKUP(Tablo2[[#This Row],[CashbackAmount]],$W$31:$W$33,$X$31:$X$33,"",-1)</f>
        <v>Medium</v>
      </c>
    </row>
    <row r="2850" spans="1:22" x14ac:dyDescent="0.3">
      <c r="A2850" s="5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63</v>
      </c>
      <c r="N2850" s="1">
        <v>9</v>
      </c>
      <c r="O2850" s="1">
        <v>0</v>
      </c>
      <c r="P2850" s="1">
        <v>12</v>
      </c>
      <c r="Q2850" s="1">
        <v>3</v>
      </c>
      <c r="R2850" s="1">
        <v>2</v>
      </c>
      <c r="S2850" s="1">
        <v>12</v>
      </c>
      <c r="T2850" s="6">
        <v>233.55</v>
      </c>
      <c r="U2850" s="6" t="str">
        <f>_xlfn.XLOOKUP(Tablo2[[#This Row],[Tenure]],$W$23:$W$26,$X$23:$X$26,"",-1)</f>
        <v>13-24 Months</v>
      </c>
      <c r="V2850" s="1" t="str">
        <f>_xlfn.XLOOKUP(Tablo2[[#This Row],[CashbackAmount]],$W$31:$W$33,$X$31:$X$33,"",-1)</f>
        <v>Medium</v>
      </c>
    </row>
    <row r="2851" spans="1:22" x14ac:dyDescent="0.3">
      <c r="A2851" s="5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63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6">
        <v>147.31</v>
      </c>
      <c r="U2851" s="6" t="str">
        <f>_xlfn.XLOOKUP(Tablo2[[#This Row],[Tenure]],$W$23:$W$26,$X$23:$X$26,"",-1)</f>
        <v>7-12 Months</v>
      </c>
      <c r="V2851" s="1" t="str">
        <f>_xlfn.XLOOKUP(Tablo2[[#This Row],[CashbackAmount]],$W$31:$W$33,$X$31:$X$33,"",-1)</f>
        <v>Low</v>
      </c>
    </row>
    <row r="2852" spans="1:22" x14ac:dyDescent="0.3">
      <c r="A2852" s="5">
        <v>52851</v>
      </c>
      <c r="B2852" s="1">
        <v>0</v>
      </c>
      <c r="C2852" s="1">
        <v>1</v>
      </c>
      <c r="D2852" s="1" t="s">
        <v>62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63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6">
        <v>148.22999999999999</v>
      </c>
      <c r="U2852" s="6" t="str">
        <f>_xlfn.XLOOKUP(Tablo2[[#This Row],[Tenure]],$W$23:$W$26,$X$23:$X$26,"",-1)</f>
        <v>0-6 Months</v>
      </c>
      <c r="V2852" s="1" t="str">
        <f>_xlfn.XLOOKUP(Tablo2[[#This Row],[CashbackAmount]],$W$31:$W$33,$X$31:$X$33,"",-1)</f>
        <v>Low</v>
      </c>
    </row>
    <row r="2853" spans="1:22" x14ac:dyDescent="0.3">
      <c r="A2853" s="5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6">
        <v>145.24</v>
      </c>
      <c r="U2853" s="6" t="str">
        <f>_xlfn.XLOOKUP(Tablo2[[#This Row],[Tenure]],$W$23:$W$26,$X$23:$X$26,"",-1)</f>
        <v>0-6 Months</v>
      </c>
      <c r="V2853" s="1" t="str">
        <f>_xlfn.XLOOKUP(Tablo2[[#This Row],[CashbackAmount]],$W$31:$W$33,$X$31:$X$33,"",-1)</f>
        <v>Low</v>
      </c>
    </row>
    <row r="2854" spans="1:22" x14ac:dyDescent="0.3">
      <c r="A2854" s="5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63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6">
        <v>152.13</v>
      </c>
      <c r="U2854" s="6" t="str">
        <f>_xlfn.XLOOKUP(Tablo2[[#This Row],[Tenure]],$W$23:$W$26,$X$23:$X$26,"",-1)</f>
        <v>0-6 Months</v>
      </c>
      <c r="V2854" s="1" t="str">
        <f>_xlfn.XLOOKUP(Tablo2[[#This Row],[CashbackAmount]],$W$31:$W$33,$X$31:$X$33,"",-1)</f>
        <v>Medium</v>
      </c>
    </row>
    <row r="2855" spans="1:22" x14ac:dyDescent="0.3">
      <c r="A2855" s="5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>
        <v>3</v>
      </c>
      <c r="T2855" s="6">
        <v>219.39</v>
      </c>
      <c r="U2855" s="6" t="str">
        <f>_xlfn.XLOOKUP(Tablo2[[#This Row],[Tenure]],$W$23:$W$26,$X$23:$X$26,"",-1)</f>
        <v>24+ Months</v>
      </c>
      <c r="V2855" s="1" t="str">
        <f>_xlfn.XLOOKUP(Tablo2[[#This Row],[CashbackAmount]],$W$31:$W$33,$X$31:$X$33,"",-1)</f>
        <v>Medium</v>
      </c>
    </row>
    <row r="2856" spans="1:22" x14ac:dyDescent="0.3">
      <c r="A2856" s="5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6">
        <v>150.66</v>
      </c>
      <c r="U2856" s="6" t="str">
        <f>_xlfn.XLOOKUP(Tablo2[[#This Row],[Tenure]],$W$23:$W$26,$X$23:$X$26,"",-1)</f>
        <v>0-6 Months</v>
      </c>
      <c r="V2856" s="1" t="str">
        <f>_xlfn.XLOOKUP(Tablo2[[#This Row],[CashbackAmount]],$W$31:$W$33,$X$31:$X$33,"",-1)</f>
        <v>Medium</v>
      </c>
    </row>
    <row r="2857" spans="1:22" x14ac:dyDescent="0.3">
      <c r="A2857" s="5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6">
        <v>324.26</v>
      </c>
      <c r="U2857" s="6" t="str">
        <f>_xlfn.XLOOKUP(Tablo2[[#This Row],[Tenure]],$W$23:$W$26,$X$23:$X$26,"",-1)</f>
        <v>13-24 Months</v>
      </c>
      <c r="V2857" s="1" t="str">
        <f>_xlfn.XLOOKUP(Tablo2[[#This Row],[CashbackAmount]],$W$31:$W$33,$X$31:$X$33,"",-1)</f>
        <v>High</v>
      </c>
    </row>
    <row r="2858" spans="1:22" x14ac:dyDescent="0.3">
      <c r="A2858" s="5">
        <v>52857</v>
      </c>
      <c r="B2858" s="1">
        <v>0</v>
      </c>
      <c r="C2858" s="1">
        <v>15</v>
      </c>
      <c r="D2858" s="1" t="s">
        <v>62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6">
        <v>149.51</v>
      </c>
      <c r="U2858" s="6" t="str">
        <f>_xlfn.XLOOKUP(Tablo2[[#This Row],[Tenure]],$W$23:$W$26,$X$23:$X$26,"",-1)</f>
        <v>13-24 Months</v>
      </c>
      <c r="V2858" s="1" t="str">
        <f>_xlfn.XLOOKUP(Tablo2[[#This Row],[CashbackAmount]],$W$31:$W$33,$X$31:$X$33,"",-1)</f>
        <v>Low</v>
      </c>
    </row>
    <row r="2859" spans="1:22" x14ac:dyDescent="0.3">
      <c r="A2859" s="5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63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>
        <v>3</v>
      </c>
      <c r="T2859" s="6">
        <v>219.19</v>
      </c>
      <c r="U2859" s="6" t="str">
        <f>_xlfn.XLOOKUP(Tablo2[[#This Row],[Tenure]],$W$23:$W$26,$X$23:$X$26,"",-1)</f>
        <v>0-6 Months</v>
      </c>
      <c r="V2859" s="1" t="str">
        <f>_xlfn.XLOOKUP(Tablo2[[#This Row],[CashbackAmount]],$W$31:$W$33,$X$31:$X$33,"",-1)</f>
        <v>Medium</v>
      </c>
    </row>
    <row r="2860" spans="1:22" x14ac:dyDescent="0.3">
      <c r="A2860" s="5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>
        <v>3</v>
      </c>
      <c r="T2860" s="6">
        <v>211.86</v>
      </c>
      <c r="U2860" s="6" t="str">
        <f>_xlfn.XLOOKUP(Tablo2[[#This Row],[Tenure]],$W$23:$W$26,$X$23:$X$26,"",-1)</f>
        <v>7-12 Months</v>
      </c>
      <c r="V2860" s="1" t="str">
        <f>_xlfn.XLOOKUP(Tablo2[[#This Row],[CashbackAmount]],$W$31:$W$33,$X$31:$X$33,"",-1)</f>
        <v>Medium</v>
      </c>
    </row>
    <row r="2861" spans="1:22" x14ac:dyDescent="0.3">
      <c r="A2861" s="5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6">
        <v>155.38</v>
      </c>
      <c r="U2861" s="6" t="str">
        <f>_xlfn.XLOOKUP(Tablo2[[#This Row],[Tenure]],$W$23:$W$26,$X$23:$X$26,"",-1)</f>
        <v>0-6 Months</v>
      </c>
      <c r="V2861" s="1" t="str">
        <f>_xlfn.XLOOKUP(Tablo2[[#This Row],[CashbackAmount]],$W$31:$W$33,$X$31:$X$33,"",-1)</f>
        <v>Medium</v>
      </c>
    </row>
    <row r="2862" spans="1:22" x14ac:dyDescent="0.3">
      <c r="A2862" s="5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60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63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6">
        <v>155.58000000000001</v>
      </c>
      <c r="U2862" s="6" t="str">
        <f>_xlfn.XLOOKUP(Tablo2[[#This Row],[Tenure]],$W$23:$W$26,$X$23:$X$26,"",-1)</f>
        <v>0-6 Months</v>
      </c>
      <c r="V2862" s="1" t="str">
        <f>_xlfn.XLOOKUP(Tablo2[[#This Row],[CashbackAmount]],$W$31:$W$33,$X$31:$X$33,"",-1)</f>
        <v>Medium</v>
      </c>
    </row>
    <row r="2863" spans="1:22" x14ac:dyDescent="0.3">
      <c r="A2863" s="5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60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6">
        <v>148.25</v>
      </c>
      <c r="U2863" s="6" t="str">
        <f>_xlfn.XLOOKUP(Tablo2[[#This Row],[Tenure]],$W$23:$W$26,$X$23:$X$26,"",-1)</f>
        <v>0-6 Months</v>
      </c>
      <c r="V2863" s="1" t="str">
        <f>_xlfn.XLOOKUP(Tablo2[[#This Row],[CashbackAmount]],$W$31:$W$33,$X$31:$X$33,"",-1)</f>
        <v>Low</v>
      </c>
    </row>
    <row r="2864" spans="1:22" x14ac:dyDescent="0.3">
      <c r="A2864" s="5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6">
        <v>145.88</v>
      </c>
      <c r="U2864" s="6" t="str">
        <f>_xlfn.XLOOKUP(Tablo2[[#This Row],[Tenure]],$W$23:$W$26,$X$23:$X$26,"",-1)</f>
        <v>7-12 Months</v>
      </c>
      <c r="V2864" s="1" t="str">
        <f>_xlfn.XLOOKUP(Tablo2[[#This Row],[CashbackAmount]],$W$31:$W$33,$X$31:$X$33,"",-1)</f>
        <v>Low</v>
      </c>
    </row>
    <row r="2865" spans="1:22" x14ac:dyDescent="0.3">
      <c r="A2865" s="5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6">
        <v>155.72</v>
      </c>
      <c r="U2865" s="6" t="str">
        <f>_xlfn.XLOOKUP(Tablo2[[#This Row],[Tenure]],$W$23:$W$26,$X$23:$X$26,"",-1)</f>
        <v>0-6 Months</v>
      </c>
      <c r="V2865" s="1" t="str">
        <f>_xlfn.XLOOKUP(Tablo2[[#This Row],[CashbackAmount]],$W$31:$W$33,$X$31:$X$33,"",-1)</f>
        <v>Medium</v>
      </c>
    </row>
    <row r="2866" spans="1:22" x14ac:dyDescent="0.3">
      <c r="A2866" s="5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6">
        <v>175.06</v>
      </c>
      <c r="U2866" s="6" t="str">
        <f>_xlfn.XLOOKUP(Tablo2[[#This Row],[Tenure]],$W$23:$W$26,$X$23:$X$26,"",-1)</f>
        <v>13-24 Months</v>
      </c>
      <c r="V2866" s="1" t="str">
        <f>_xlfn.XLOOKUP(Tablo2[[#This Row],[CashbackAmount]],$W$31:$W$33,$X$31:$X$33,"",-1)</f>
        <v>Medium</v>
      </c>
    </row>
    <row r="2867" spans="1:22" x14ac:dyDescent="0.3">
      <c r="A2867" s="5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6">
        <v>167.57</v>
      </c>
      <c r="U2867" s="6" t="str">
        <f>_xlfn.XLOOKUP(Tablo2[[#This Row],[Tenure]],$W$23:$W$26,$X$23:$X$26,"",-1)</f>
        <v>24+ Months</v>
      </c>
      <c r="V2867" s="1" t="str">
        <f>_xlfn.XLOOKUP(Tablo2[[#This Row],[CashbackAmount]],$W$31:$W$33,$X$31:$X$33,"",-1)</f>
        <v>Medium</v>
      </c>
    </row>
    <row r="2868" spans="1:22" x14ac:dyDescent="0.3">
      <c r="A2868" s="5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6">
        <v>150</v>
      </c>
      <c r="U2868" s="6" t="str">
        <f>_xlfn.XLOOKUP(Tablo2[[#This Row],[Tenure]],$W$23:$W$26,$X$23:$X$26,"",-1)</f>
        <v>7-12 Months</v>
      </c>
      <c r="V2868" s="1" t="str">
        <f>_xlfn.XLOOKUP(Tablo2[[#This Row],[CashbackAmount]],$W$31:$W$33,$X$31:$X$33,"",-1)</f>
        <v>Medium</v>
      </c>
    </row>
    <row r="2869" spans="1:22" x14ac:dyDescent="0.3">
      <c r="A2869" s="5">
        <v>52868</v>
      </c>
      <c r="B2869" s="1">
        <v>1</v>
      </c>
      <c r="C2869" s="1">
        <v>1</v>
      </c>
      <c r="D2869" s="1" t="s">
        <v>62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6">
        <v>136.02000000000001</v>
      </c>
      <c r="U2869" s="6" t="str">
        <f>_xlfn.XLOOKUP(Tablo2[[#This Row],[Tenure]],$W$23:$W$26,$X$23:$X$26,"",-1)</f>
        <v>0-6 Months</v>
      </c>
      <c r="V2869" s="1" t="str">
        <f>_xlfn.XLOOKUP(Tablo2[[#This Row],[CashbackAmount]],$W$31:$W$33,$X$31:$X$33,"",-1)</f>
        <v>Low</v>
      </c>
    </row>
    <row r="2870" spans="1:22" x14ac:dyDescent="0.3">
      <c r="A2870" s="5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>
        <v>3</v>
      </c>
      <c r="T2870" s="6">
        <v>229.53</v>
      </c>
      <c r="U2870" s="6" t="str">
        <f>_xlfn.XLOOKUP(Tablo2[[#This Row],[Tenure]],$W$23:$W$26,$X$23:$X$26,"",-1)</f>
        <v>13-24 Months</v>
      </c>
      <c r="V2870" s="1" t="str">
        <f>_xlfn.XLOOKUP(Tablo2[[#This Row],[CashbackAmount]],$W$31:$W$33,$X$31:$X$33,"",-1)</f>
        <v>Medium</v>
      </c>
    </row>
    <row r="2871" spans="1:22" x14ac:dyDescent="0.3">
      <c r="A2871" s="5">
        <v>52870</v>
      </c>
      <c r="B2871" s="1">
        <v>0</v>
      </c>
      <c r="C2871" s="1">
        <v>12</v>
      </c>
      <c r="D2871" s="1" t="s">
        <v>62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6">
        <v>147.88</v>
      </c>
      <c r="U2871" s="6" t="str">
        <f>_xlfn.XLOOKUP(Tablo2[[#This Row],[Tenure]],$W$23:$W$26,$X$23:$X$26,"",-1)</f>
        <v>7-12 Months</v>
      </c>
      <c r="V2871" s="1" t="str">
        <f>_xlfn.XLOOKUP(Tablo2[[#This Row],[CashbackAmount]],$W$31:$W$33,$X$31:$X$33,"",-1)</f>
        <v>Low</v>
      </c>
    </row>
    <row r="2872" spans="1:22" x14ac:dyDescent="0.3">
      <c r="A2872" s="5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63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6">
        <v>164.29</v>
      </c>
      <c r="U2872" s="6" t="str">
        <f>_xlfn.XLOOKUP(Tablo2[[#This Row],[Tenure]],$W$23:$W$26,$X$23:$X$26,"",-1)</f>
        <v>0-6 Months</v>
      </c>
      <c r="V2872" s="1" t="str">
        <f>_xlfn.XLOOKUP(Tablo2[[#This Row],[CashbackAmount]],$W$31:$W$33,$X$31:$X$33,"",-1)</f>
        <v>Medium</v>
      </c>
    </row>
    <row r="2873" spans="1:22" x14ac:dyDescent="0.3">
      <c r="A2873" s="5">
        <v>52872</v>
      </c>
      <c r="B2873" s="1">
        <v>0</v>
      </c>
      <c r="C2873" s="1">
        <v>8</v>
      </c>
      <c r="D2873" s="1" t="s">
        <v>62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6">
        <v>148.11000000000001</v>
      </c>
      <c r="U2873" s="6" t="str">
        <f>_xlfn.XLOOKUP(Tablo2[[#This Row],[Tenure]],$W$23:$W$26,$X$23:$X$26,"",-1)</f>
        <v>7-12 Months</v>
      </c>
      <c r="V2873" s="1" t="str">
        <f>_xlfn.XLOOKUP(Tablo2[[#This Row],[CashbackAmount]],$W$31:$W$33,$X$31:$X$33,"",-1)</f>
        <v>Low</v>
      </c>
    </row>
    <row r="2874" spans="1:22" x14ac:dyDescent="0.3">
      <c r="A2874" s="5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6">
        <v>156.4</v>
      </c>
      <c r="U2874" s="6" t="str">
        <f>_xlfn.XLOOKUP(Tablo2[[#This Row],[Tenure]],$W$23:$W$26,$X$23:$X$26,"",-1)</f>
        <v>0-6 Months</v>
      </c>
      <c r="V2874" s="1" t="str">
        <f>_xlfn.XLOOKUP(Tablo2[[#This Row],[CashbackAmount]],$W$31:$W$33,$X$31:$X$33,"",-1)</f>
        <v>Medium</v>
      </c>
    </row>
    <row r="2875" spans="1:22" x14ac:dyDescent="0.3">
      <c r="A2875" s="5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63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6">
        <v>161.9</v>
      </c>
      <c r="U2875" s="6" t="str">
        <f>_xlfn.XLOOKUP(Tablo2[[#This Row],[Tenure]],$W$23:$W$26,$X$23:$X$26,"",-1)</f>
        <v>13-24 Months</v>
      </c>
      <c r="V2875" s="1" t="str">
        <f>_xlfn.XLOOKUP(Tablo2[[#This Row],[CashbackAmount]],$W$31:$W$33,$X$31:$X$33,"",-1)</f>
        <v>Medium</v>
      </c>
    </row>
    <row r="2876" spans="1:22" x14ac:dyDescent="0.3">
      <c r="A2876" s="5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6">
        <v>169.5</v>
      </c>
      <c r="U2876" s="6" t="str">
        <f>_xlfn.XLOOKUP(Tablo2[[#This Row],[Tenure]],$W$23:$W$26,$X$23:$X$26,"",-1)</f>
        <v>24+ Months</v>
      </c>
      <c r="V2876" s="1" t="str">
        <f>_xlfn.XLOOKUP(Tablo2[[#This Row],[CashbackAmount]],$W$31:$W$33,$X$31:$X$33,"",-1)</f>
        <v>Medium</v>
      </c>
    </row>
    <row r="2877" spans="1:22" x14ac:dyDescent="0.3">
      <c r="A2877" s="5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63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6">
        <v>152.56</v>
      </c>
      <c r="U2877" s="6" t="str">
        <f>_xlfn.XLOOKUP(Tablo2[[#This Row],[Tenure]],$W$23:$W$26,$X$23:$X$26,"",-1)</f>
        <v>7-12 Months</v>
      </c>
      <c r="V2877" s="1" t="str">
        <f>_xlfn.XLOOKUP(Tablo2[[#This Row],[CashbackAmount]],$W$31:$W$33,$X$31:$X$33,"",-1)</f>
        <v>Medium</v>
      </c>
    </row>
    <row r="2878" spans="1:22" x14ac:dyDescent="0.3">
      <c r="A2878" s="5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63</v>
      </c>
      <c r="N2878" s="1">
        <v>3</v>
      </c>
      <c r="O2878" s="1">
        <v>0</v>
      </c>
      <c r="P2878" s="1">
        <v>15</v>
      </c>
      <c r="Q2878" s="1">
        <v>1</v>
      </c>
      <c r="R2878" s="1">
        <v>10</v>
      </c>
      <c r="S2878" s="1">
        <v>10</v>
      </c>
      <c r="T2878" s="6">
        <v>315.33</v>
      </c>
      <c r="U2878" s="6" t="str">
        <f>_xlfn.XLOOKUP(Tablo2[[#This Row],[Tenure]],$W$23:$W$26,$X$23:$X$26,"",-1)</f>
        <v>13-24 Months</v>
      </c>
      <c r="V2878" s="1" t="str">
        <f>_xlfn.XLOOKUP(Tablo2[[#This Row],[CashbackAmount]],$W$31:$W$33,$X$31:$X$33,"",-1)</f>
        <v>High</v>
      </c>
    </row>
    <row r="2879" spans="1:22" x14ac:dyDescent="0.3">
      <c r="A2879" s="5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>
        <v>15</v>
      </c>
      <c r="Q2879" s="1">
        <v>1</v>
      </c>
      <c r="R2879" s="1">
        <v>3</v>
      </c>
      <c r="S2879" s="1">
        <v>16</v>
      </c>
      <c r="T2879" s="6">
        <v>312.22000000000003</v>
      </c>
      <c r="U2879" s="6" t="str">
        <f>_xlfn.XLOOKUP(Tablo2[[#This Row],[Tenure]],$W$23:$W$26,$X$23:$X$26,"",-1)</f>
        <v>24+ Months</v>
      </c>
      <c r="V2879" s="1" t="str">
        <f>_xlfn.XLOOKUP(Tablo2[[#This Row],[CashbackAmount]],$W$31:$W$33,$X$31:$X$33,"",-1)</f>
        <v>High</v>
      </c>
    </row>
    <row r="2880" spans="1:22" x14ac:dyDescent="0.3">
      <c r="A2880" s="5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63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>
        <v>3</v>
      </c>
      <c r="T2880" s="6">
        <v>220.47</v>
      </c>
      <c r="U2880" s="6" t="str">
        <f>_xlfn.XLOOKUP(Tablo2[[#This Row],[Tenure]],$W$23:$W$26,$X$23:$X$26,"",-1)</f>
        <v>7-12 Months</v>
      </c>
      <c r="V2880" s="1" t="str">
        <f>_xlfn.XLOOKUP(Tablo2[[#This Row],[CashbackAmount]],$W$31:$W$33,$X$31:$X$33,"",-1)</f>
        <v>Medium</v>
      </c>
    </row>
    <row r="2881" spans="1:22" x14ac:dyDescent="0.3">
      <c r="A2881" s="5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>
        <v>1</v>
      </c>
      <c r="R2881" s="1">
        <v>2</v>
      </c>
      <c r="S2881" s="1">
        <v>1</v>
      </c>
      <c r="T2881" s="6">
        <v>262.33999999999997</v>
      </c>
      <c r="U2881" s="6" t="str">
        <f>_xlfn.XLOOKUP(Tablo2[[#This Row],[Tenure]],$W$23:$W$26,$X$23:$X$26,"",-1)</f>
        <v>24+ Months</v>
      </c>
      <c r="V2881" s="1" t="str">
        <f>_xlfn.XLOOKUP(Tablo2[[#This Row],[CashbackAmount]],$W$31:$W$33,$X$31:$X$33,"",-1)</f>
        <v>High</v>
      </c>
    </row>
    <row r="2882" spans="1:22" x14ac:dyDescent="0.3">
      <c r="A2882" s="5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63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6">
        <v>324.99</v>
      </c>
      <c r="U2882" s="6" t="str">
        <f>_xlfn.XLOOKUP(Tablo2[[#This Row],[Tenure]],$W$23:$W$26,$X$23:$X$26,"",-1)</f>
        <v>24+ Months</v>
      </c>
      <c r="V2882" s="1" t="str">
        <f>_xlfn.XLOOKUP(Tablo2[[#This Row],[CashbackAmount]],$W$31:$W$33,$X$31:$X$33,"",-1)</f>
        <v>High</v>
      </c>
    </row>
    <row r="2883" spans="1:22" x14ac:dyDescent="0.3">
      <c r="A2883" s="5">
        <v>52882</v>
      </c>
      <c r="B2883" s="1">
        <v>0</v>
      </c>
      <c r="C2883" s="1">
        <v>1</v>
      </c>
      <c r="D2883" s="1" t="s">
        <v>62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6">
        <v>147.79</v>
      </c>
      <c r="U2883" s="6" t="str">
        <f>_xlfn.XLOOKUP(Tablo2[[#This Row],[Tenure]],$W$23:$W$26,$X$23:$X$26,"",-1)</f>
        <v>0-6 Months</v>
      </c>
      <c r="V2883" s="1" t="str">
        <f>_xlfn.XLOOKUP(Tablo2[[#This Row],[CashbackAmount]],$W$31:$W$33,$X$31:$X$33,"",-1)</f>
        <v>Low</v>
      </c>
    </row>
    <row r="2884" spans="1:22" x14ac:dyDescent="0.3">
      <c r="A2884" s="5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63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6">
        <v>184.16</v>
      </c>
      <c r="U2884" s="6" t="str">
        <f>_xlfn.XLOOKUP(Tablo2[[#This Row],[Tenure]],$W$23:$W$26,$X$23:$X$26,"",-1)</f>
        <v>0-6 Months</v>
      </c>
      <c r="V2884" s="1" t="str">
        <f>_xlfn.XLOOKUP(Tablo2[[#This Row],[CashbackAmount]],$W$31:$W$33,$X$31:$X$33,"",-1)</f>
        <v>Medium</v>
      </c>
    </row>
    <row r="2885" spans="1:22" x14ac:dyDescent="0.3">
      <c r="A2885" s="5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6">
        <v>145.88999999999999</v>
      </c>
      <c r="U2885" s="6" t="str">
        <f>_xlfn.XLOOKUP(Tablo2[[#This Row],[Tenure]],$W$23:$W$26,$X$23:$X$26,"",-1)</f>
        <v>13-24 Months</v>
      </c>
      <c r="V2885" s="1" t="str">
        <f>_xlfn.XLOOKUP(Tablo2[[#This Row],[CashbackAmount]],$W$31:$W$33,$X$31:$X$33,"",-1)</f>
        <v>Low</v>
      </c>
    </row>
    <row r="2886" spans="1:22" x14ac:dyDescent="0.3">
      <c r="A2886" s="5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63</v>
      </c>
      <c r="N2886" s="1">
        <v>11</v>
      </c>
      <c r="O2886" s="1">
        <v>0</v>
      </c>
      <c r="P2886" s="1">
        <v>15</v>
      </c>
      <c r="Q2886" s="1">
        <v>10</v>
      </c>
      <c r="R2886" s="1">
        <v>12</v>
      </c>
      <c r="S2886" s="1">
        <v>9</v>
      </c>
      <c r="T2886" s="6">
        <v>292.92</v>
      </c>
      <c r="U2886" s="6" t="str">
        <f>_xlfn.XLOOKUP(Tablo2[[#This Row],[Tenure]],$W$23:$W$26,$X$23:$X$26,"",-1)</f>
        <v>13-24 Months</v>
      </c>
      <c r="V2886" s="1" t="str">
        <f>_xlfn.XLOOKUP(Tablo2[[#This Row],[CashbackAmount]],$W$31:$W$33,$X$31:$X$33,"",-1)</f>
        <v>High</v>
      </c>
    </row>
    <row r="2887" spans="1:22" x14ac:dyDescent="0.3">
      <c r="A2887" s="5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63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6">
        <v>160.63999999999999</v>
      </c>
      <c r="U2887" s="6" t="str">
        <f>_xlfn.XLOOKUP(Tablo2[[#This Row],[Tenure]],$W$23:$W$26,$X$23:$X$26,"",-1)</f>
        <v>7-12 Months</v>
      </c>
      <c r="V2887" s="1" t="str">
        <f>_xlfn.XLOOKUP(Tablo2[[#This Row],[CashbackAmount]],$W$31:$W$33,$X$31:$X$33,"",-1)</f>
        <v>Medium</v>
      </c>
    </row>
    <row r="2888" spans="1:22" x14ac:dyDescent="0.3">
      <c r="A2888" s="5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6">
        <v>169.25</v>
      </c>
      <c r="U2888" s="6" t="str">
        <f>_xlfn.XLOOKUP(Tablo2[[#This Row],[Tenure]],$W$23:$W$26,$X$23:$X$26,"",-1)</f>
        <v>7-12 Months</v>
      </c>
      <c r="V2888" s="1" t="str">
        <f>_xlfn.XLOOKUP(Tablo2[[#This Row],[CashbackAmount]],$W$31:$W$33,$X$31:$X$33,"",-1)</f>
        <v>Medium</v>
      </c>
    </row>
    <row r="2889" spans="1:22" x14ac:dyDescent="0.3">
      <c r="A2889" s="5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6">
        <v>177.65</v>
      </c>
      <c r="U2889" s="6" t="str">
        <f>_xlfn.XLOOKUP(Tablo2[[#This Row],[Tenure]],$W$23:$W$26,$X$23:$X$26,"",-1)</f>
        <v>13-24 Months</v>
      </c>
      <c r="V2889" s="1" t="str">
        <f>_xlfn.XLOOKUP(Tablo2[[#This Row],[CashbackAmount]],$W$31:$W$33,$X$31:$X$33,"",-1)</f>
        <v>Medium</v>
      </c>
    </row>
    <row r="2890" spans="1:22" x14ac:dyDescent="0.3">
      <c r="A2890" s="5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63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6">
        <v>190.53</v>
      </c>
      <c r="U2890" s="6" t="str">
        <f>_xlfn.XLOOKUP(Tablo2[[#This Row],[Tenure]],$W$23:$W$26,$X$23:$X$26,"",-1)</f>
        <v>7-12 Months</v>
      </c>
      <c r="V2890" s="1" t="str">
        <f>_xlfn.XLOOKUP(Tablo2[[#This Row],[CashbackAmount]],$W$31:$W$33,$X$31:$X$33,"",-1)</f>
        <v>Medium</v>
      </c>
    </row>
    <row r="2891" spans="1:22" x14ac:dyDescent="0.3">
      <c r="A2891" s="5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60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63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6">
        <v>187.61</v>
      </c>
      <c r="U2891" s="6" t="str">
        <f>_xlfn.XLOOKUP(Tablo2[[#This Row],[Tenure]],$W$23:$W$26,$X$23:$X$26,"",-1)</f>
        <v>7-12 Months</v>
      </c>
      <c r="V2891" s="1" t="str">
        <f>_xlfn.XLOOKUP(Tablo2[[#This Row],[CashbackAmount]],$W$31:$W$33,$X$31:$X$33,"",-1)</f>
        <v>Medium</v>
      </c>
    </row>
    <row r="2892" spans="1:22" x14ac:dyDescent="0.3">
      <c r="A2892" s="5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60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63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6">
        <v>167.98</v>
      </c>
      <c r="U2892" s="6" t="str">
        <f>_xlfn.XLOOKUP(Tablo2[[#This Row],[Tenure]],$W$23:$W$26,$X$23:$X$26,"",-1)</f>
        <v>0-6 Months</v>
      </c>
      <c r="V2892" s="1" t="str">
        <f>_xlfn.XLOOKUP(Tablo2[[#This Row],[CashbackAmount]],$W$31:$W$33,$X$31:$X$33,"",-1)</f>
        <v>Medium</v>
      </c>
    </row>
    <row r="2893" spans="1:22" x14ac:dyDescent="0.3">
      <c r="A2893" s="5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6">
        <v>193.04</v>
      </c>
      <c r="U2893" s="6" t="str">
        <f>_xlfn.XLOOKUP(Tablo2[[#This Row],[Tenure]],$W$23:$W$26,$X$23:$X$26,"",-1)</f>
        <v>13-24 Months</v>
      </c>
      <c r="V2893" s="1" t="str">
        <f>_xlfn.XLOOKUP(Tablo2[[#This Row],[CashbackAmount]],$W$31:$W$33,$X$31:$X$33,"",-1)</f>
        <v>Medium</v>
      </c>
    </row>
    <row r="2894" spans="1:22" x14ac:dyDescent="0.3">
      <c r="A2894" s="5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6">
        <v>163.15</v>
      </c>
      <c r="U2894" s="6" t="str">
        <f>_xlfn.XLOOKUP(Tablo2[[#This Row],[Tenure]],$W$23:$W$26,$X$23:$X$26,"",-1)</f>
        <v>7-12 Months</v>
      </c>
      <c r="V2894" s="1" t="str">
        <f>_xlfn.XLOOKUP(Tablo2[[#This Row],[CashbackAmount]],$W$31:$W$33,$X$31:$X$33,"",-1)</f>
        <v>Medium</v>
      </c>
    </row>
    <row r="2895" spans="1:22" x14ac:dyDescent="0.3">
      <c r="A2895" s="5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63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6">
        <v>152.41</v>
      </c>
      <c r="U2895" s="6" t="str">
        <f>_xlfn.XLOOKUP(Tablo2[[#This Row],[Tenure]],$W$23:$W$26,$X$23:$X$26,"",-1)</f>
        <v>13-24 Months</v>
      </c>
      <c r="V2895" s="1" t="str">
        <f>_xlfn.XLOOKUP(Tablo2[[#This Row],[CashbackAmount]],$W$31:$W$33,$X$31:$X$33,"",-1)</f>
        <v>Medium</v>
      </c>
    </row>
    <row r="2896" spans="1:22" x14ac:dyDescent="0.3">
      <c r="A2896" s="5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63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6">
        <v>191.73</v>
      </c>
      <c r="U2896" s="6" t="str">
        <f>_xlfn.XLOOKUP(Tablo2[[#This Row],[Tenure]],$W$23:$W$26,$X$23:$X$26,"",-1)</f>
        <v>0-6 Months</v>
      </c>
      <c r="V2896" s="1" t="str">
        <f>_xlfn.XLOOKUP(Tablo2[[#This Row],[CashbackAmount]],$W$31:$W$33,$X$31:$X$33,"",-1)</f>
        <v>Medium</v>
      </c>
    </row>
    <row r="2897" spans="1:22" x14ac:dyDescent="0.3">
      <c r="A2897" s="5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63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6">
        <v>201.39</v>
      </c>
      <c r="U2897" s="6" t="str">
        <f>_xlfn.XLOOKUP(Tablo2[[#This Row],[Tenure]],$W$23:$W$26,$X$23:$X$26,"",-1)</f>
        <v>0-6 Months</v>
      </c>
      <c r="V2897" s="1" t="str">
        <f>_xlfn.XLOOKUP(Tablo2[[#This Row],[CashbackAmount]],$W$31:$W$33,$X$31:$X$33,"",-1)</f>
        <v>Medium</v>
      </c>
    </row>
    <row r="2898" spans="1:22" x14ac:dyDescent="0.3">
      <c r="A2898" s="5">
        <v>52897</v>
      </c>
      <c r="B2898" s="1">
        <v>0</v>
      </c>
      <c r="C2898" s="1">
        <v>1</v>
      </c>
      <c r="D2898" s="1" t="s">
        <v>62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6">
        <v>148.28</v>
      </c>
      <c r="U2898" s="6" t="str">
        <f>_xlfn.XLOOKUP(Tablo2[[#This Row],[Tenure]],$W$23:$W$26,$X$23:$X$26,"",-1)</f>
        <v>0-6 Months</v>
      </c>
      <c r="V2898" s="1" t="str">
        <f>_xlfn.XLOOKUP(Tablo2[[#This Row],[CashbackAmount]],$W$31:$W$33,$X$31:$X$33,"",-1)</f>
        <v>Low</v>
      </c>
    </row>
    <row r="2899" spans="1:22" x14ac:dyDescent="0.3">
      <c r="A2899" s="5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6">
        <v>146.53</v>
      </c>
      <c r="U2899" s="6" t="str">
        <f>_xlfn.XLOOKUP(Tablo2[[#This Row],[Tenure]],$W$23:$W$26,$X$23:$X$26,"",-1)</f>
        <v>7-12 Months</v>
      </c>
      <c r="V2899" s="1" t="str">
        <f>_xlfn.XLOOKUP(Tablo2[[#This Row],[CashbackAmount]],$W$31:$W$33,$X$31:$X$33,"",-1)</f>
        <v>Low</v>
      </c>
    </row>
    <row r="2900" spans="1:22" x14ac:dyDescent="0.3">
      <c r="A2900" s="5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63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6">
        <v>173.76</v>
      </c>
      <c r="U2900" s="6" t="str">
        <f>_xlfn.XLOOKUP(Tablo2[[#This Row],[Tenure]],$W$23:$W$26,$X$23:$X$26,"",-1)</f>
        <v>13-24 Months</v>
      </c>
      <c r="V2900" s="1" t="str">
        <f>_xlfn.XLOOKUP(Tablo2[[#This Row],[CashbackAmount]],$W$31:$W$33,$X$31:$X$33,"",-1)</f>
        <v>Medium</v>
      </c>
    </row>
    <row r="2901" spans="1:22" x14ac:dyDescent="0.3">
      <c r="A2901" s="5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>
        <v>3</v>
      </c>
      <c r="T2901" s="6">
        <v>218.96</v>
      </c>
      <c r="U2901" s="6" t="str">
        <f>_xlfn.XLOOKUP(Tablo2[[#This Row],[Tenure]],$W$23:$W$26,$X$23:$X$26,"",-1)</f>
        <v>13-24 Months</v>
      </c>
      <c r="V2901" s="1" t="str">
        <f>_xlfn.XLOOKUP(Tablo2[[#This Row],[CashbackAmount]],$W$31:$W$33,$X$31:$X$33,"",-1)</f>
        <v>Medium</v>
      </c>
    </row>
    <row r="2902" spans="1:22" x14ac:dyDescent="0.3">
      <c r="A2902" s="5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63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>
        <v>3</v>
      </c>
      <c r="T2902" s="6">
        <v>229</v>
      </c>
      <c r="U2902" s="6" t="str">
        <f>_xlfn.XLOOKUP(Tablo2[[#This Row],[Tenure]],$W$23:$W$26,$X$23:$X$26,"",-1)</f>
        <v>0-6 Months</v>
      </c>
      <c r="V2902" s="1" t="str">
        <f>_xlfn.XLOOKUP(Tablo2[[#This Row],[CashbackAmount]],$W$31:$W$33,$X$31:$X$33,"",-1)</f>
        <v>Medium</v>
      </c>
    </row>
    <row r="2903" spans="1:22" x14ac:dyDescent="0.3">
      <c r="A2903" s="5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>
        <v>3</v>
      </c>
      <c r="T2903" s="6">
        <v>209.74</v>
      </c>
      <c r="U2903" s="6" t="str">
        <f>_xlfn.XLOOKUP(Tablo2[[#This Row],[Tenure]],$W$23:$W$26,$X$23:$X$26,"",-1)</f>
        <v>0-6 Months</v>
      </c>
      <c r="V2903" s="1" t="str">
        <f>_xlfn.XLOOKUP(Tablo2[[#This Row],[CashbackAmount]],$W$31:$W$33,$X$31:$X$33,"",-1)</f>
        <v>Medium</v>
      </c>
    </row>
    <row r="2904" spans="1:22" x14ac:dyDescent="0.3">
      <c r="A2904" s="5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>
        <v>3</v>
      </c>
      <c r="T2904" s="6">
        <v>224.81</v>
      </c>
      <c r="U2904" s="6" t="str">
        <f>_xlfn.XLOOKUP(Tablo2[[#This Row],[Tenure]],$W$23:$W$26,$X$23:$X$26,"",-1)</f>
        <v>0-6 Months</v>
      </c>
      <c r="V2904" s="1" t="str">
        <f>_xlfn.XLOOKUP(Tablo2[[#This Row],[CashbackAmount]],$W$31:$W$33,$X$31:$X$33,"",-1)</f>
        <v>Medium</v>
      </c>
    </row>
    <row r="2905" spans="1:22" x14ac:dyDescent="0.3">
      <c r="A2905" s="5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63</v>
      </c>
      <c r="N2905" s="1">
        <v>7</v>
      </c>
      <c r="O2905" s="1">
        <v>0</v>
      </c>
      <c r="P2905" s="1">
        <v>17</v>
      </c>
      <c r="Q2905" s="1">
        <v>2</v>
      </c>
      <c r="R2905" s="1">
        <v>2</v>
      </c>
      <c r="S2905" s="1">
        <v>8</v>
      </c>
      <c r="T2905" s="6">
        <v>249.89999999999998</v>
      </c>
      <c r="U2905" s="6" t="str">
        <f>_xlfn.XLOOKUP(Tablo2[[#This Row],[Tenure]],$W$23:$W$26,$X$23:$X$26,"",-1)</f>
        <v>24+ Months</v>
      </c>
      <c r="V2905" s="1" t="str">
        <f>_xlfn.XLOOKUP(Tablo2[[#This Row],[CashbackAmount]],$W$31:$W$33,$X$31:$X$33,"",-1)</f>
        <v>Medium</v>
      </c>
    </row>
    <row r="2906" spans="1:22" x14ac:dyDescent="0.3">
      <c r="A2906" s="5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60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6">
        <v>151.57</v>
      </c>
      <c r="U2906" s="6" t="str">
        <f>_xlfn.XLOOKUP(Tablo2[[#This Row],[Tenure]],$W$23:$W$26,$X$23:$X$26,"",-1)</f>
        <v>0-6 Months</v>
      </c>
      <c r="V2906" s="1" t="str">
        <f>_xlfn.XLOOKUP(Tablo2[[#This Row],[CashbackAmount]],$W$31:$W$33,$X$31:$X$33,"",-1)</f>
        <v>Medium</v>
      </c>
    </row>
    <row r="2907" spans="1:22" x14ac:dyDescent="0.3">
      <c r="A2907" s="5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6">
        <v>260.91000000000003</v>
      </c>
      <c r="U2907" s="6" t="str">
        <f>_xlfn.XLOOKUP(Tablo2[[#This Row],[Tenure]],$W$23:$W$26,$X$23:$X$26,"",-1)</f>
        <v>13-24 Months</v>
      </c>
      <c r="V2907" s="1" t="str">
        <f>_xlfn.XLOOKUP(Tablo2[[#This Row],[CashbackAmount]],$W$31:$W$33,$X$31:$X$33,"",-1)</f>
        <v>High</v>
      </c>
    </row>
    <row r="2908" spans="1:22" x14ac:dyDescent="0.3">
      <c r="A2908" s="5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6">
        <v>191.96</v>
      </c>
      <c r="U2908" s="6" t="str">
        <f>_xlfn.XLOOKUP(Tablo2[[#This Row],[Tenure]],$W$23:$W$26,$X$23:$X$26,"",-1)</f>
        <v>0-6 Months</v>
      </c>
      <c r="V2908" s="1" t="str">
        <f>_xlfn.XLOOKUP(Tablo2[[#This Row],[CashbackAmount]],$W$31:$W$33,$X$31:$X$33,"",-1)</f>
        <v>Medium</v>
      </c>
    </row>
    <row r="2909" spans="1:22" x14ac:dyDescent="0.3">
      <c r="A2909" s="5">
        <v>52908</v>
      </c>
      <c r="B2909" s="1">
        <v>1</v>
      </c>
      <c r="C2909" s="1">
        <v>1</v>
      </c>
      <c r="D2909" s="1" t="s">
        <v>62</v>
      </c>
      <c r="E2909" s="1">
        <v>1</v>
      </c>
      <c r="F2909" s="1">
        <v>7</v>
      </c>
      <c r="G2909" s="1" t="s">
        <v>60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6">
        <v>145.58000000000001</v>
      </c>
      <c r="U2909" s="6" t="str">
        <f>_xlfn.XLOOKUP(Tablo2[[#This Row],[Tenure]],$W$23:$W$26,$X$23:$X$26,"",-1)</f>
        <v>0-6 Months</v>
      </c>
      <c r="V2909" s="1" t="str">
        <f>_xlfn.XLOOKUP(Tablo2[[#This Row],[CashbackAmount]],$W$31:$W$33,$X$31:$X$33,"",-1)</f>
        <v>Low</v>
      </c>
    </row>
    <row r="2910" spans="1:22" x14ac:dyDescent="0.3">
      <c r="A2910" s="5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>
        <v>3</v>
      </c>
      <c r="T2910" s="6">
        <v>213.65</v>
      </c>
      <c r="U2910" s="6" t="str">
        <f>_xlfn.XLOOKUP(Tablo2[[#This Row],[Tenure]],$W$23:$W$26,$X$23:$X$26,"",-1)</f>
        <v>13-24 Months</v>
      </c>
      <c r="V2910" s="1" t="str">
        <f>_xlfn.XLOOKUP(Tablo2[[#This Row],[CashbackAmount]],$W$31:$W$33,$X$31:$X$33,"",-1)</f>
        <v>Medium</v>
      </c>
    </row>
    <row r="2911" spans="1:22" x14ac:dyDescent="0.3">
      <c r="A2911" s="5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63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6">
        <v>184.4</v>
      </c>
      <c r="U2911" s="6" t="str">
        <f>_xlfn.XLOOKUP(Tablo2[[#This Row],[Tenure]],$W$23:$W$26,$X$23:$X$26,"",-1)</f>
        <v>24+ Months</v>
      </c>
      <c r="V2911" s="1" t="str">
        <f>_xlfn.XLOOKUP(Tablo2[[#This Row],[CashbackAmount]],$W$31:$W$33,$X$31:$X$33,"",-1)</f>
        <v>Medium</v>
      </c>
    </row>
    <row r="2912" spans="1:22" x14ac:dyDescent="0.3">
      <c r="A2912" s="5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6">
        <v>184.14</v>
      </c>
      <c r="U2912" s="6" t="str">
        <f>_xlfn.XLOOKUP(Tablo2[[#This Row],[Tenure]],$W$23:$W$26,$X$23:$X$26,"",-1)</f>
        <v>7-12 Months</v>
      </c>
      <c r="V2912" s="1" t="str">
        <f>_xlfn.XLOOKUP(Tablo2[[#This Row],[CashbackAmount]],$W$31:$W$33,$X$31:$X$33,"",-1)</f>
        <v>Medium</v>
      </c>
    </row>
    <row r="2913" spans="1:22" x14ac:dyDescent="0.3">
      <c r="A2913" s="5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63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6">
        <v>151.22</v>
      </c>
      <c r="U2913" s="6" t="str">
        <f>_xlfn.XLOOKUP(Tablo2[[#This Row],[Tenure]],$W$23:$W$26,$X$23:$X$26,"",-1)</f>
        <v>7-12 Months</v>
      </c>
      <c r="V2913" s="1" t="str">
        <f>_xlfn.XLOOKUP(Tablo2[[#This Row],[CashbackAmount]],$W$31:$W$33,$X$31:$X$33,"",-1)</f>
        <v>Medium</v>
      </c>
    </row>
    <row r="2914" spans="1:22" x14ac:dyDescent="0.3">
      <c r="A2914" s="5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>
        <v>2</v>
      </c>
      <c r="S2914" s="1">
        <v>8</v>
      </c>
      <c r="T2914" s="6">
        <v>246.85000000000002</v>
      </c>
      <c r="U2914" s="6" t="str">
        <f>_xlfn.XLOOKUP(Tablo2[[#This Row],[Tenure]],$W$23:$W$26,$X$23:$X$26,"",-1)</f>
        <v>7-12 Months</v>
      </c>
      <c r="V2914" s="1" t="str">
        <f>_xlfn.XLOOKUP(Tablo2[[#This Row],[CashbackAmount]],$W$31:$W$33,$X$31:$X$33,"",-1)</f>
        <v>Medium</v>
      </c>
    </row>
    <row r="2915" spans="1:22" x14ac:dyDescent="0.3">
      <c r="A2915" s="5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>
        <v>3</v>
      </c>
      <c r="T2915" s="6">
        <v>231.08999999999997</v>
      </c>
      <c r="U2915" s="6" t="str">
        <f>_xlfn.XLOOKUP(Tablo2[[#This Row],[Tenure]],$W$23:$W$26,$X$23:$X$26,"",-1)</f>
        <v>7-12 Months</v>
      </c>
      <c r="V2915" s="1" t="str">
        <f>_xlfn.XLOOKUP(Tablo2[[#This Row],[CashbackAmount]],$W$31:$W$33,$X$31:$X$33,"",-1)</f>
        <v>Medium</v>
      </c>
    </row>
    <row r="2916" spans="1:22" x14ac:dyDescent="0.3">
      <c r="A2916" s="5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63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6">
        <v>168.45</v>
      </c>
      <c r="U2916" s="6" t="str">
        <f>_xlfn.XLOOKUP(Tablo2[[#This Row],[Tenure]],$W$23:$W$26,$X$23:$X$26,"",-1)</f>
        <v>0-6 Months</v>
      </c>
      <c r="V2916" s="1" t="str">
        <f>_xlfn.XLOOKUP(Tablo2[[#This Row],[CashbackAmount]],$W$31:$W$33,$X$31:$X$33,"",-1)</f>
        <v>Medium</v>
      </c>
    </row>
    <row r="2917" spans="1:22" x14ac:dyDescent="0.3">
      <c r="A2917" s="5">
        <v>52916</v>
      </c>
      <c r="B2917" s="1">
        <v>0</v>
      </c>
      <c r="C2917" s="1">
        <v>31</v>
      </c>
      <c r="D2917" s="1" t="s">
        <v>62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63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6">
        <v>146.77000000000001</v>
      </c>
      <c r="U2917" s="6" t="str">
        <f>_xlfn.XLOOKUP(Tablo2[[#This Row],[Tenure]],$W$23:$W$26,$X$23:$X$26,"",-1)</f>
        <v>24+ Months</v>
      </c>
      <c r="V2917" s="1" t="str">
        <f>_xlfn.XLOOKUP(Tablo2[[#This Row],[CashbackAmount]],$W$31:$W$33,$X$31:$X$33,"",-1)</f>
        <v>Low</v>
      </c>
    </row>
    <row r="2918" spans="1:22" x14ac:dyDescent="0.3">
      <c r="A2918" s="5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6">
        <v>25</v>
      </c>
      <c r="U2918" s="6" t="str">
        <f>_xlfn.XLOOKUP(Tablo2[[#This Row],[Tenure]],$W$23:$W$26,$X$23:$X$26,"",-1)</f>
        <v>7-12 Months</v>
      </c>
      <c r="V2918" s="1" t="str">
        <f>_xlfn.XLOOKUP(Tablo2[[#This Row],[CashbackAmount]],$W$31:$W$33,$X$31:$X$33,"",-1)</f>
        <v>Low</v>
      </c>
    </row>
    <row r="2919" spans="1:22" x14ac:dyDescent="0.3">
      <c r="A2919" s="5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63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6">
        <v>204.18</v>
      </c>
      <c r="U2919" s="6" t="str">
        <f>_xlfn.XLOOKUP(Tablo2[[#This Row],[Tenure]],$W$23:$W$26,$X$23:$X$26,"",-1)</f>
        <v>0-6 Months</v>
      </c>
      <c r="V2919" s="1" t="str">
        <f>_xlfn.XLOOKUP(Tablo2[[#This Row],[CashbackAmount]],$W$31:$W$33,$X$31:$X$33,"",-1)</f>
        <v>Medium</v>
      </c>
    </row>
    <row r="2920" spans="1:22" x14ac:dyDescent="0.3">
      <c r="A2920" s="5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>
        <v>3</v>
      </c>
      <c r="T2920" s="6">
        <v>212.89</v>
      </c>
      <c r="U2920" s="6" t="str">
        <f>_xlfn.XLOOKUP(Tablo2[[#This Row],[Tenure]],$W$23:$W$26,$X$23:$X$26,"",-1)</f>
        <v>7-12 Months</v>
      </c>
      <c r="V2920" s="1" t="str">
        <f>_xlfn.XLOOKUP(Tablo2[[#This Row],[CashbackAmount]],$W$31:$W$33,$X$31:$X$33,"",-1)</f>
        <v>Medium</v>
      </c>
    </row>
    <row r="2921" spans="1:22" x14ac:dyDescent="0.3">
      <c r="A2921" s="5">
        <v>52920</v>
      </c>
      <c r="B2921" s="1">
        <v>1</v>
      </c>
      <c r="C2921" s="1">
        <v>1</v>
      </c>
      <c r="D2921" s="1" t="s">
        <v>62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6">
        <v>148.88999999999999</v>
      </c>
      <c r="U2921" s="6" t="str">
        <f>_xlfn.XLOOKUP(Tablo2[[#This Row],[Tenure]],$W$23:$W$26,$X$23:$X$26,"",-1)</f>
        <v>0-6 Months</v>
      </c>
      <c r="V2921" s="1" t="str">
        <f>_xlfn.XLOOKUP(Tablo2[[#This Row],[CashbackAmount]],$W$31:$W$33,$X$31:$X$33,"",-1)</f>
        <v>Low</v>
      </c>
    </row>
    <row r="2922" spans="1:22" x14ac:dyDescent="0.3">
      <c r="A2922" s="5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6">
        <v>157.12</v>
      </c>
      <c r="U2922" s="6" t="str">
        <f>_xlfn.XLOOKUP(Tablo2[[#This Row],[Tenure]],$W$23:$W$26,$X$23:$X$26,"",-1)</f>
        <v>24+ Months</v>
      </c>
      <c r="V2922" s="1" t="str">
        <f>_xlfn.XLOOKUP(Tablo2[[#This Row],[CashbackAmount]],$W$31:$W$33,$X$31:$X$33,"",-1)</f>
        <v>Medium</v>
      </c>
    </row>
    <row r="2923" spans="1:22" x14ac:dyDescent="0.3">
      <c r="A2923" s="5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63</v>
      </c>
      <c r="N2923" s="1">
        <v>3</v>
      </c>
      <c r="O2923" s="1">
        <v>0</v>
      </c>
      <c r="P2923" s="1">
        <v>15</v>
      </c>
      <c r="Q2923" s="1">
        <v>1</v>
      </c>
      <c r="R2923" s="1">
        <v>12</v>
      </c>
      <c r="S2923" s="1">
        <v>16</v>
      </c>
      <c r="T2923" s="6">
        <v>317.32</v>
      </c>
      <c r="U2923" s="6" t="str">
        <f>_xlfn.XLOOKUP(Tablo2[[#This Row],[Tenure]],$W$23:$W$26,$X$23:$X$26,"",-1)</f>
        <v>13-24 Months</v>
      </c>
      <c r="V2923" s="1" t="str">
        <f>_xlfn.XLOOKUP(Tablo2[[#This Row],[CashbackAmount]],$W$31:$W$33,$X$31:$X$33,"",-1)</f>
        <v>High</v>
      </c>
    </row>
    <row r="2924" spans="1:22" x14ac:dyDescent="0.3">
      <c r="A2924" s="5">
        <v>52923</v>
      </c>
      <c r="B2924" s="1">
        <v>0</v>
      </c>
      <c r="C2924" s="1">
        <v>31</v>
      </c>
      <c r="D2924" s="1" t="s">
        <v>62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63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6">
        <v>147.66999999999999</v>
      </c>
      <c r="U2924" s="6" t="str">
        <f>_xlfn.XLOOKUP(Tablo2[[#This Row],[Tenure]],$W$23:$W$26,$X$23:$X$26,"",-1)</f>
        <v>24+ Months</v>
      </c>
      <c r="V2924" s="1" t="str">
        <f>_xlfn.XLOOKUP(Tablo2[[#This Row],[CashbackAmount]],$W$31:$W$33,$X$31:$X$33,"",-1)</f>
        <v>Low</v>
      </c>
    </row>
    <row r="2925" spans="1:22" x14ac:dyDescent="0.3">
      <c r="A2925" s="5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>
        <v>15</v>
      </c>
      <c r="Q2925" s="1">
        <v>2</v>
      </c>
      <c r="R2925" s="1">
        <v>2</v>
      </c>
      <c r="S2925" s="1">
        <v>7</v>
      </c>
      <c r="T2925" s="6">
        <v>320.17</v>
      </c>
      <c r="U2925" s="6" t="str">
        <f>_xlfn.XLOOKUP(Tablo2[[#This Row],[Tenure]],$W$23:$W$26,$X$23:$X$26,"",-1)</f>
        <v>13-24 Months</v>
      </c>
      <c r="V2925" s="1" t="str">
        <f>_xlfn.XLOOKUP(Tablo2[[#This Row],[CashbackAmount]],$W$31:$W$33,$X$31:$X$33,"",-1)</f>
        <v>High</v>
      </c>
    </row>
    <row r="2926" spans="1:22" x14ac:dyDescent="0.3">
      <c r="A2926" s="5">
        <v>52925</v>
      </c>
      <c r="B2926" s="1">
        <v>1</v>
      </c>
      <c r="C2926" s="1">
        <v>1</v>
      </c>
      <c r="D2926" s="1" t="s">
        <v>62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63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6">
        <v>149.36000000000001</v>
      </c>
      <c r="U2926" s="6" t="str">
        <f>_xlfn.XLOOKUP(Tablo2[[#This Row],[Tenure]],$W$23:$W$26,$X$23:$X$26,"",-1)</f>
        <v>0-6 Months</v>
      </c>
      <c r="V2926" s="1" t="str">
        <f>_xlfn.XLOOKUP(Tablo2[[#This Row],[CashbackAmount]],$W$31:$W$33,$X$31:$X$33,"",-1)</f>
        <v>Low</v>
      </c>
    </row>
    <row r="2927" spans="1:22" x14ac:dyDescent="0.3">
      <c r="A2927" s="5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63</v>
      </c>
      <c r="N2927" s="1">
        <v>7</v>
      </c>
      <c r="O2927" s="1">
        <v>1</v>
      </c>
      <c r="P2927" s="1">
        <v>23</v>
      </c>
      <c r="Q2927" s="1">
        <v>1</v>
      </c>
      <c r="R2927" s="1">
        <v>2</v>
      </c>
      <c r="S2927" s="1">
        <v>10</v>
      </c>
      <c r="T2927" s="6">
        <v>285.64</v>
      </c>
      <c r="U2927" s="6" t="str">
        <f>_xlfn.XLOOKUP(Tablo2[[#This Row],[Tenure]],$W$23:$W$26,$X$23:$X$26,"",-1)</f>
        <v>13-24 Months</v>
      </c>
      <c r="V2927" s="1" t="str">
        <f>_xlfn.XLOOKUP(Tablo2[[#This Row],[CashbackAmount]],$W$31:$W$33,$X$31:$X$33,"",-1)</f>
        <v>High</v>
      </c>
    </row>
    <row r="2928" spans="1:22" x14ac:dyDescent="0.3">
      <c r="A2928" s="5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63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6">
        <v>152.07</v>
      </c>
      <c r="U2928" s="6" t="str">
        <f>_xlfn.XLOOKUP(Tablo2[[#This Row],[Tenure]],$W$23:$W$26,$X$23:$X$26,"",-1)</f>
        <v>0-6 Months</v>
      </c>
      <c r="V2928" s="1" t="str">
        <f>_xlfn.XLOOKUP(Tablo2[[#This Row],[CashbackAmount]],$W$31:$W$33,$X$31:$X$33,"",-1)</f>
        <v>Medium</v>
      </c>
    </row>
    <row r="2929" spans="1:22" x14ac:dyDescent="0.3">
      <c r="A2929" s="5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>
        <v>15</v>
      </c>
      <c r="Q2929" s="1">
        <v>8</v>
      </c>
      <c r="R2929" s="1">
        <v>16</v>
      </c>
      <c r="S2929" s="1">
        <v>13</v>
      </c>
      <c r="T2929" s="6">
        <v>315.68</v>
      </c>
      <c r="U2929" s="6" t="str">
        <f>_xlfn.XLOOKUP(Tablo2[[#This Row],[Tenure]],$W$23:$W$26,$X$23:$X$26,"",-1)</f>
        <v>24+ Months</v>
      </c>
      <c r="V2929" s="1" t="str">
        <f>_xlfn.XLOOKUP(Tablo2[[#This Row],[CashbackAmount]],$W$31:$W$33,$X$31:$X$33,"",-1)</f>
        <v>High</v>
      </c>
    </row>
    <row r="2930" spans="1:22" x14ac:dyDescent="0.3">
      <c r="A2930" s="5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63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6">
        <v>164.31</v>
      </c>
      <c r="U2930" s="6" t="str">
        <f>_xlfn.XLOOKUP(Tablo2[[#This Row],[Tenure]],$W$23:$W$26,$X$23:$X$26,"",-1)</f>
        <v>0-6 Months</v>
      </c>
      <c r="V2930" s="1" t="str">
        <f>_xlfn.XLOOKUP(Tablo2[[#This Row],[CashbackAmount]],$W$31:$W$33,$X$31:$X$33,"",-1)</f>
        <v>Medium</v>
      </c>
    </row>
    <row r="2931" spans="1:22" x14ac:dyDescent="0.3">
      <c r="A2931" s="5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6">
        <v>162.30000000000001</v>
      </c>
      <c r="U2931" s="6" t="str">
        <f>_xlfn.XLOOKUP(Tablo2[[#This Row],[Tenure]],$W$23:$W$26,$X$23:$X$26,"",-1)</f>
        <v>0-6 Months</v>
      </c>
      <c r="V2931" s="1" t="str">
        <f>_xlfn.XLOOKUP(Tablo2[[#This Row],[CashbackAmount]],$W$31:$W$33,$X$31:$X$33,"",-1)</f>
        <v>Medium</v>
      </c>
    </row>
    <row r="2932" spans="1:22" x14ac:dyDescent="0.3">
      <c r="A2932" s="5">
        <v>52931</v>
      </c>
      <c r="B2932" s="1">
        <v>0</v>
      </c>
      <c r="C2932" s="1">
        <v>13</v>
      </c>
      <c r="D2932" s="1" t="s">
        <v>62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6">
        <v>147.32</v>
      </c>
      <c r="U2932" s="6" t="str">
        <f>_xlfn.XLOOKUP(Tablo2[[#This Row],[Tenure]],$W$23:$W$26,$X$23:$X$26,"",-1)</f>
        <v>13-24 Months</v>
      </c>
      <c r="V2932" s="1" t="str">
        <f>_xlfn.XLOOKUP(Tablo2[[#This Row],[CashbackAmount]],$W$31:$W$33,$X$31:$X$33,"",-1)</f>
        <v>Low</v>
      </c>
    </row>
    <row r="2933" spans="1:22" x14ac:dyDescent="0.3">
      <c r="A2933" s="5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63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6">
        <v>169.65</v>
      </c>
      <c r="U2933" s="6" t="str">
        <f>_xlfn.XLOOKUP(Tablo2[[#This Row],[Tenure]],$W$23:$W$26,$X$23:$X$26,"",-1)</f>
        <v>0-6 Months</v>
      </c>
      <c r="V2933" s="1" t="str">
        <f>_xlfn.XLOOKUP(Tablo2[[#This Row],[CashbackAmount]],$W$31:$W$33,$X$31:$X$33,"",-1)</f>
        <v>Medium</v>
      </c>
    </row>
    <row r="2934" spans="1:22" x14ac:dyDescent="0.3">
      <c r="A2934" s="5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6">
        <v>155.72</v>
      </c>
      <c r="U2934" s="6" t="str">
        <f>_xlfn.XLOOKUP(Tablo2[[#This Row],[Tenure]],$W$23:$W$26,$X$23:$X$26,"",-1)</f>
        <v>13-24 Months</v>
      </c>
      <c r="V2934" s="1" t="str">
        <f>_xlfn.XLOOKUP(Tablo2[[#This Row],[CashbackAmount]],$W$31:$W$33,$X$31:$X$33,"",-1)</f>
        <v>Medium</v>
      </c>
    </row>
    <row r="2935" spans="1:22" x14ac:dyDescent="0.3">
      <c r="A2935" s="5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60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6">
        <v>158.19</v>
      </c>
      <c r="U2935" s="6" t="str">
        <f>_xlfn.XLOOKUP(Tablo2[[#This Row],[Tenure]],$W$23:$W$26,$X$23:$X$26,"",-1)</f>
        <v>13-24 Months</v>
      </c>
      <c r="V2935" s="1" t="str">
        <f>_xlfn.XLOOKUP(Tablo2[[#This Row],[CashbackAmount]],$W$31:$W$33,$X$31:$X$33,"",-1)</f>
        <v>Medium</v>
      </c>
    </row>
    <row r="2936" spans="1:22" x14ac:dyDescent="0.3">
      <c r="A2936" s="5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63</v>
      </c>
      <c r="N2936" s="1">
        <v>2</v>
      </c>
      <c r="O2936" s="1">
        <v>0</v>
      </c>
      <c r="P2936" s="1">
        <v>15</v>
      </c>
      <c r="Q2936" s="1">
        <v>2</v>
      </c>
      <c r="R2936" s="1">
        <v>2</v>
      </c>
      <c r="S2936" s="1">
        <v>8</v>
      </c>
      <c r="T2936" s="6">
        <v>317.02</v>
      </c>
      <c r="U2936" s="6" t="str">
        <f>_xlfn.XLOOKUP(Tablo2[[#This Row],[Tenure]],$W$23:$W$26,$X$23:$X$26,"",-1)</f>
        <v>13-24 Months</v>
      </c>
      <c r="V2936" s="1" t="str">
        <f>_xlfn.XLOOKUP(Tablo2[[#This Row],[CashbackAmount]],$W$31:$W$33,$X$31:$X$33,"",-1)</f>
        <v>High</v>
      </c>
    </row>
    <row r="2937" spans="1:22" x14ac:dyDescent="0.3">
      <c r="A2937" s="5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>
        <v>1</v>
      </c>
      <c r="R2937" s="1">
        <v>3</v>
      </c>
      <c r="S2937" s="1">
        <v>3</v>
      </c>
      <c r="T2937" s="6">
        <v>261.75</v>
      </c>
      <c r="U2937" s="6" t="str">
        <f>_xlfn.XLOOKUP(Tablo2[[#This Row],[Tenure]],$W$23:$W$26,$X$23:$X$26,"",-1)</f>
        <v>0-6 Months</v>
      </c>
      <c r="V2937" s="1" t="str">
        <f>_xlfn.XLOOKUP(Tablo2[[#This Row],[CashbackAmount]],$W$31:$W$33,$X$31:$X$33,"",-1)</f>
        <v>High</v>
      </c>
    </row>
    <row r="2938" spans="1:22" x14ac:dyDescent="0.3">
      <c r="A2938" s="5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63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6">
        <v>154.11000000000001</v>
      </c>
      <c r="U2938" s="6" t="str">
        <f>_xlfn.XLOOKUP(Tablo2[[#This Row],[Tenure]],$W$23:$W$26,$X$23:$X$26,"",-1)</f>
        <v>7-12 Months</v>
      </c>
      <c r="V2938" s="1" t="str">
        <f>_xlfn.XLOOKUP(Tablo2[[#This Row],[CashbackAmount]],$W$31:$W$33,$X$31:$X$33,"",-1)</f>
        <v>Medium</v>
      </c>
    </row>
    <row r="2939" spans="1:22" x14ac:dyDescent="0.3">
      <c r="A2939" s="5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63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6">
        <v>184.57</v>
      </c>
      <c r="U2939" s="6" t="str">
        <f>_xlfn.XLOOKUP(Tablo2[[#This Row],[Tenure]],$W$23:$W$26,$X$23:$X$26,"",-1)</f>
        <v>7-12 Months</v>
      </c>
      <c r="V2939" s="1" t="str">
        <f>_xlfn.XLOOKUP(Tablo2[[#This Row],[CashbackAmount]],$W$31:$W$33,$X$31:$X$33,"",-1)</f>
        <v>Medium</v>
      </c>
    </row>
    <row r="2940" spans="1:22" x14ac:dyDescent="0.3">
      <c r="A2940" s="5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63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6">
        <v>164.2</v>
      </c>
      <c r="U2940" s="6" t="str">
        <f>_xlfn.XLOOKUP(Tablo2[[#This Row],[Tenure]],$W$23:$W$26,$X$23:$X$26,"",-1)</f>
        <v>7-12 Months</v>
      </c>
      <c r="V2940" s="1" t="str">
        <f>_xlfn.XLOOKUP(Tablo2[[#This Row],[CashbackAmount]],$W$31:$W$33,$X$31:$X$33,"",-1)</f>
        <v>Medium</v>
      </c>
    </row>
    <row r="2941" spans="1:22" x14ac:dyDescent="0.3">
      <c r="A2941" s="5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63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6">
        <v>189.34</v>
      </c>
      <c r="U2941" s="6" t="str">
        <f>_xlfn.XLOOKUP(Tablo2[[#This Row],[Tenure]],$W$23:$W$26,$X$23:$X$26,"",-1)</f>
        <v>13-24 Months</v>
      </c>
      <c r="V2941" s="1" t="str">
        <f>_xlfn.XLOOKUP(Tablo2[[#This Row],[CashbackAmount]],$W$31:$W$33,$X$31:$X$33,"",-1)</f>
        <v>Medium</v>
      </c>
    </row>
    <row r="2942" spans="1:22" x14ac:dyDescent="0.3">
      <c r="A2942" s="5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>
        <v>3</v>
      </c>
      <c r="T2942" s="6">
        <v>225.48</v>
      </c>
      <c r="U2942" s="6" t="str">
        <f>_xlfn.XLOOKUP(Tablo2[[#This Row],[Tenure]],$W$23:$W$26,$X$23:$X$26,"",-1)</f>
        <v>0-6 Months</v>
      </c>
      <c r="V2942" s="1" t="str">
        <f>_xlfn.XLOOKUP(Tablo2[[#This Row],[CashbackAmount]],$W$31:$W$33,$X$31:$X$33,"",-1)</f>
        <v>Medium</v>
      </c>
    </row>
    <row r="2943" spans="1:22" x14ac:dyDescent="0.3">
      <c r="A2943" s="5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>
        <v>2</v>
      </c>
      <c r="S2943" s="1">
        <v>9</v>
      </c>
      <c r="T2943" s="6">
        <v>234.38</v>
      </c>
      <c r="U2943" s="6" t="str">
        <f>_xlfn.XLOOKUP(Tablo2[[#This Row],[Tenure]],$W$23:$W$26,$X$23:$X$26,"",-1)</f>
        <v>13-24 Months</v>
      </c>
      <c r="V2943" s="1" t="str">
        <f>_xlfn.XLOOKUP(Tablo2[[#This Row],[CashbackAmount]],$W$31:$W$33,$X$31:$X$33,"",-1)</f>
        <v>Medium</v>
      </c>
    </row>
    <row r="2944" spans="1:22" x14ac:dyDescent="0.3">
      <c r="A2944" s="5">
        <v>52943</v>
      </c>
      <c r="B2944" s="1">
        <v>0</v>
      </c>
      <c r="C2944" s="1">
        <v>3</v>
      </c>
      <c r="D2944" s="1" t="s">
        <v>62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6">
        <v>148.4</v>
      </c>
      <c r="U2944" s="6" t="str">
        <f>_xlfn.XLOOKUP(Tablo2[[#This Row],[Tenure]],$W$23:$W$26,$X$23:$X$26,"",-1)</f>
        <v>0-6 Months</v>
      </c>
      <c r="V2944" s="1" t="str">
        <f>_xlfn.XLOOKUP(Tablo2[[#This Row],[CashbackAmount]],$W$31:$W$33,$X$31:$X$33,"",-1)</f>
        <v>Low</v>
      </c>
    </row>
    <row r="2945" spans="1:22" x14ac:dyDescent="0.3">
      <c r="A2945" s="5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6">
        <v>190.45</v>
      </c>
      <c r="U2945" s="6" t="str">
        <f>_xlfn.XLOOKUP(Tablo2[[#This Row],[Tenure]],$W$23:$W$26,$X$23:$X$26,"",-1)</f>
        <v>13-24 Months</v>
      </c>
      <c r="V2945" s="1" t="str">
        <f>_xlfn.XLOOKUP(Tablo2[[#This Row],[CashbackAmount]],$W$31:$W$33,$X$31:$X$33,"",-1)</f>
        <v>Medium</v>
      </c>
    </row>
    <row r="2946" spans="1:22" x14ac:dyDescent="0.3">
      <c r="A2946" s="5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6">
        <v>194.31</v>
      </c>
      <c r="U2946" s="6" t="str">
        <f>_xlfn.XLOOKUP(Tablo2[[#This Row],[Tenure]],$W$23:$W$26,$X$23:$X$26,"",-1)</f>
        <v>0-6 Months</v>
      </c>
      <c r="V2946" s="1" t="str">
        <f>_xlfn.XLOOKUP(Tablo2[[#This Row],[CashbackAmount]],$W$31:$W$33,$X$31:$X$33,"",-1)</f>
        <v>Medium</v>
      </c>
    </row>
    <row r="2947" spans="1:22" x14ac:dyDescent="0.3">
      <c r="A2947" s="5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63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6">
        <v>173.98</v>
      </c>
      <c r="U2947" s="6" t="str">
        <f>_xlfn.XLOOKUP(Tablo2[[#This Row],[Tenure]],$W$23:$W$26,$X$23:$X$26,"",-1)</f>
        <v>0-6 Months</v>
      </c>
      <c r="V2947" s="1" t="str">
        <f>_xlfn.XLOOKUP(Tablo2[[#This Row],[CashbackAmount]],$W$31:$W$33,$X$31:$X$33,"",-1)</f>
        <v>Medium</v>
      </c>
    </row>
    <row r="2948" spans="1:22" x14ac:dyDescent="0.3">
      <c r="A2948" s="5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6">
        <v>150.93</v>
      </c>
      <c r="U2948" s="6" t="str">
        <f>_xlfn.XLOOKUP(Tablo2[[#This Row],[Tenure]],$W$23:$W$26,$X$23:$X$26,"",-1)</f>
        <v>13-24 Months</v>
      </c>
      <c r="V2948" s="1" t="str">
        <f>_xlfn.XLOOKUP(Tablo2[[#This Row],[CashbackAmount]],$W$31:$W$33,$X$31:$X$33,"",-1)</f>
        <v>Medium</v>
      </c>
    </row>
    <row r="2949" spans="1:22" x14ac:dyDescent="0.3">
      <c r="A2949" s="5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>
        <v>15</v>
      </c>
      <c r="Q2949" s="1">
        <v>1</v>
      </c>
      <c r="R2949" s="1">
        <v>4</v>
      </c>
      <c r="S2949" s="1">
        <v>10</v>
      </c>
      <c r="T2949" s="6">
        <v>319.36</v>
      </c>
      <c r="U2949" s="6" t="str">
        <f>_xlfn.XLOOKUP(Tablo2[[#This Row],[Tenure]],$W$23:$W$26,$X$23:$X$26,"",-1)</f>
        <v>13-24 Months</v>
      </c>
      <c r="V2949" s="1" t="str">
        <f>_xlfn.XLOOKUP(Tablo2[[#This Row],[CashbackAmount]],$W$31:$W$33,$X$31:$X$33,"",-1)</f>
        <v>High</v>
      </c>
    </row>
    <row r="2950" spans="1:22" x14ac:dyDescent="0.3">
      <c r="A2950" s="5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63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6">
        <v>152.22999999999999</v>
      </c>
      <c r="U2950" s="6" t="str">
        <f>_xlfn.XLOOKUP(Tablo2[[#This Row],[Tenure]],$W$23:$W$26,$X$23:$X$26,"",-1)</f>
        <v>24+ Months</v>
      </c>
      <c r="V2950" s="1" t="str">
        <f>_xlfn.XLOOKUP(Tablo2[[#This Row],[CashbackAmount]],$W$31:$W$33,$X$31:$X$33,"",-1)</f>
        <v>Medium</v>
      </c>
    </row>
    <row r="2951" spans="1:22" x14ac:dyDescent="0.3">
      <c r="A2951" s="5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6">
        <v>159.79</v>
      </c>
      <c r="U2951" s="6" t="str">
        <f>_xlfn.XLOOKUP(Tablo2[[#This Row],[Tenure]],$W$23:$W$26,$X$23:$X$26,"",-1)</f>
        <v>0-6 Months</v>
      </c>
      <c r="V2951" s="1" t="str">
        <f>_xlfn.XLOOKUP(Tablo2[[#This Row],[CashbackAmount]],$W$31:$W$33,$X$31:$X$33,"",-1)</f>
        <v>Medium</v>
      </c>
    </row>
    <row r="2952" spans="1:22" x14ac:dyDescent="0.3">
      <c r="A2952" s="5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63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6">
        <v>152.94</v>
      </c>
      <c r="U2952" s="6" t="str">
        <f>_xlfn.XLOOKUP(Tablo2[[#This Row],[Tenure]],$W$23:$W$26,$X$23:$X$26,"",-1)</f>
        <v>0-6 Months</v>
      </c>
      <c r="V2952" s="1" t="str">
        <f>_xlfn.XLOOKUP(Tablo2[[#This Row],[CashbackAmount]],$W$31:$W$33,$X$31:$X$33,"",-1)</f>
        <v>Medium</v>
      </c>
    </row>
    <row r="2953" spans="1:22" x14ac:dyDescent="0.3">
      <c r="A2953" s="5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63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6">
        <v>177.49</v>
      </c>
      <c r="U2953" s="6" t="str">
        <f>_xlfn.XLOOKUP(Tablo2[[#This Row],[Tenure]],$W$23:$W$26,$X$23:$X$26,"",-1)</f>
        <v>7-12 Months</v>
      </c>
      <c r="V2953" s="1" t="str">
        <f>_xlfn.XLOOKUP(Tablo2[[#This Row],[CashbackAmount]],$W$31:$W$33,$X$31:$X$33,"",-1)</f>
        <v>Medium</v>
      </c>
    </row>
    <row r="2954" spans="1:22" x14ac:dyDescent="0.3">
      <c r="A2954" s="5">
        <v>52953</v>
      </c>
      <c r="B2954" s="1">
        <v>0</v>
      </c>
      <c r="C2954" s="1">
        <v>6</v>
      </c>
      <c r="D2954" s="1" t="s">
        <v>62</v>
      </c>
      <c r="E2954" s="1">
        <v>1</v>
      </c>
      <c r="F2954" s="1">
        <v>9</v>
      </c>
      <c r="G2954" s="1" t="s">
        <v>60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6">
        <v>146.76</v>
      </c>
      <c r="U2954" s="6" t="str">
        <f>_xlfn.XLOOKUP(Tablo2[[#This Row],[Tenure]],$W$23:$W$26,$X$23:$X$26,"",-1)</f>
        <v>0-6 Months</v>
      </c>
      <c r="V2954" s="1" t="str">
        <f>_xlfn.XLOOKUP(Tablo2[[#This Row],[CashbackAmount]],$W$31:$W$33,$X$31:$X$33,"",-1)</f>
        <v>Low</v>
      </c>
    </row>
    <row r="2955" spans="1:22" x14ac:dyDescent="0.3">
      <c r="A2955" s="5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63</v>
      </c>
      <c r="N2955" s="1">
        <v>5</v>
      </c>
      <c r="O2955" s="1">
        <v>1</v>
      </c>
      <c r="P2955" s="1">
        <v>15</v>
      </c>
      <c r="Q2955" s="1">
        <v>7</v>
      </c>
      <c r="R2955" s="1">
        <v>8</v>
      </c>
      <c r="S2955" s="1">
        <v>8</v>
      </c>
      <c r="T2955" s="6">
        <v>293.72000000000003</v>
      </c>
      <c r="U2955" s="6" t="str">
        <f>_xlfn.XLOOKUP(Tablo2[[#This Row],[Tenure]],$W$23:$W$26,$X$23:$X$26,"",-1)</f>
        <v>13-24 Months</v>
      </c>
      <c r="V2955" s="1" t="str">
        <f>_xlfn.XLOOKUP(Tablo2[[#This Row],[CashbackAmount]],$W$31:$W$33,$X$31:$X$33,"",-1)</f>
        <v>High</v>
      </c>
    </row>
    <row r="2956" spans="1:22" x14ac:dyDescent="0.3">
      <c r="A2956" s="5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6">
        <v>159.85</v>
      </c>
      <c r="U2956" s="6" t="str">
        <f>_xlfn.XLOOKUP(Tablo2[[#This Row],[Tenure]],$W$23:$W$26,$X$23:$X$26,"",-1)</f>
        <v>0-6 Months</v>
      </c>
      <c r="V2956" s="1" t="str">
        <f>_xlfn.XLOOKUP(Tablo2[[#This Row],[CashbackAmount]],$W$31:$W$33,$X$31:$X$33,"",-1)</f>
        <v>Medium</v>
      </c>
    </row>
    <row r="2957" spans="1:22" x14ac:dyDescent="0.3">
      <c r="A2957" s="5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63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6">
        <v>191.44</v>
      </c>
      <c r="U2957" s="6" t="str">
        <f>_xlfn.XLOOKUP(Tablo2[[#This Row],[Tenure]],$W$23:$W$26,$X$23:$X$26,"",-1)</f>
        <v>0-6 Months</v>
      </c>
      <c r="V2957" s="1" t="str">
        <f>_xlfn.XLOOKUP(Tablo2[[#This Row],[CashbackAmount]],$W$31:$W$33,$X$31:$X$33,"",-1)</f>
        <v>Medium</v>
      </c>
    </row>
    <row r="2958" spans="1:22" x14ac:dyDescent="0.3">
      <c r="A2958" s="5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63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6">
        <v>180.82</v>
      </c>
      <c r="U2958" s="6" t="str">
        <f>_xlfn.XLOOKUP(Tablo2[[#This Row],[Tenure]],$W$23:$W$26,$X$23:$X$26,"",-1)</f>
        <v>0-6 Months</v>
      </c>
      <c r="V2958" s="1" t="str">
        <f>_xlfn.XLOOKUP(Tablo2[[#This Row],[CashbackAmount]],$W$31:$W$33,$X$31:$X$33,"",-1)</f>
        <v>Medium</v>
      </c>
    </row>
    <row r="2959" spans="1:22" x14ac:dyDescent="0.3">
      <c r="A2959" s="5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6">
        <v>165</v>
      </c>
      <c r="U2959" s="6" t="str">
        <f>_xlfn.XLOOKUP(Tablo2[[#This Row],[Tenure]],$W$23:$W$26,$X$23:$X$26,"",-1)</f>
        <v>0-6 Months</v>
      </c>
      <c r="V2959" s="1" t="str">
        <f>_xlfn.XLOOKUP(Tablo2[[#This Row],[CashbackAmount]],$W$31:$W$33,$X$31:$X$33,"",-1)</f>
        <v>Medium</v>
      </c>
    </row>
    <row r="2960" spans="1:22" x14ac:dyDescent="0.3">
      <c r="A2960" s="5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63</v>
      </c>
      <c r="N2960" s="1">
        <v>2</v>
      </c>
      <c r="O2960" s="1">
        <v>1</v>
      </c>
      <c r="P2960" s="1">
        <v>15</v>
      </c>
      <c r="Q2960" s="1">
        <v>1</v>
      </c>
      <c r="R2960" s="1">
        <v>2</v>
      </c>
      <c r="S2960" s="1">
        <v>11</v>
      </c>
      <c r="T2960" s="6">
        <v>259.95999999999998</v>
      </c>
      <c r="U2960" s="6" t="str">
        <f>_xlfn.XLOOKUP(Tablo2[[#This Row],[Tenure]],$W$23:$W$26,$X$23:$X$26,"",-1)</f>
        <v>13-24 Months</v>
      </c>
      <c r="V2960" s="1" t="str">
        <f>_xlfn.XLOOKUP(Tablo2[[#This Row],[CashbackAmount]],$W$31:$W$33,$X$31:$X$33,"",-1)</f>
        <v>High</v>
      </c>
    </row>
    <row r="2961" spans="1:22" x14ac:dyDescent="0.3">
      <c r="A2961" s="5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63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6">
        <v>157.1</v>
      </c>
      <c r="U2961" s="6" t="str">
        <f>_xlfn.XLOOKUP(Tablo2[[#This Row],[Tenure]],$W$23:$W$26,$X$23:$X$26,"",-1)</f>
        <v>7-12 Months</v>
      </c>
      <c r="V2961" s="1" t="str">
        <f>_xlfn.XLOOKUP(Tablo2[[#This Row],[CashbackAmount]],$W$31:$W$33,$X$31:$X$33,"",-1)</f>
        <v>Medium</v>
      </c>
    </row>
    <row r="2962" spans="1:22" x14ac:dyDescent="0.3">
      <c r="A2962" s="5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>
        <v>15</v>
      </c>
      <c r="Q2962" s="1">
        <v>5</v>
      </c>
      <c r="R2962" s="1">
        <v>5</v>
      </c>
      <c r="S2962" s="1">
        <v>14</v>
      </c>
      <c r="T2962" s="6">
        <v>315.45</v>
      </c>
      <c r="U2962" s="6" t="str">
        <f>_xlfn.XLOOKUP(Tablo2[[#This Row],[Tenure]],$W$23:$W$26,$X$23:$X$26,"",-1)</f>
        <v>24+ Months</v>
      </c>
      <c r="V2962" s="1" t="str">
        <f>_xlfn.XLOOKUP(Tablo2[[#This Row],[CashbackAmount]],$W$31:$W$33,$X$31:$X$33,"",-1)</f>
        <v>High</v>
      </c>
    </row>
    <row r="2963" spans="1:22" x14ac:dyDescent="0.3">
      <c r="A2963" s="5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63</v>
      </c>
      <c r="N2963" s="1">
        <v>3</v>
      </c>
      <c r="O2963" s="1">
        <v>1</v>
      </c>
      <c r="P2963" s="1">
        <v>13</v>
      </c>
      <c r="Q2963" s="1">
        <v>6</v>
      </c>
      <c r="R2963" s="1">
        <v>2</v>
      </c>
      <c r="S2963" s="1">
        <v>10</v>
      </c>
      <c r="T2963" s="6">
        <v>243.49</v>
      </c>
      <c r="U2963" s="6" t="str">
        <f>_xlfn.XLOOKUP(Tablo2[[#This Row],[Tenure]],$W$23:$W$26,$X$23:$X$26,"",-1)</f>
        <v>7-12 Months</v>
      </c>
      <c r="V2963" s="1" t="str">
        <f>_xlfn.XLOOKUP(Tablo2[[#This Row],[CashbackAmount]],$W$31:$W$33,$X$31:$X$33,"",-1)</f>
        <v>Medium</v>
      </c>
    </row>
    <row r="2964" spans="1:22" x14ac:dyDescent="0.3">
      <c r="A2964" s="5">
        <v>52963</v>
      </c>
      <c r="B2964" s="1">
        <v>0</v>
      </c>
      <c r="C2964" s="1">
        <v>2</v>
      </c>
      <c r="D2964" s="1" t="s">
        <v>62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63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6">
        <v>145.69999999999999</v>
      </c>
      <c r="U2964" s="6" t="str">
        <f>_xlfn.XLOOKUP(Tablo2[[#This Row],[Tenure]],$W$23:$W$26,$X$23:$X$26,"",-1)</f>
        <v>0-6 Months</v>
      </c>
      <c r="V2964" s="1" t="str">
        <f>_xlfn.XLOOKUP(Tablo2[[#This Row],[CashbackAmount]],$W$31:$W$33,$X$31:$X$33,"",-1)</f>
        <v>Low</v>
      </c>
    </row>
    <row r="2965" spans="1:22" x14ac:dyDescent="0.3">
      <c r="A2965" s="5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63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6">
        <v>190.02</v>
      </c>
      <c r="U2965" s="6" t="str">
        <f>_xlfn.XLOOKUP(Tablo2[[#This Row],[Tenure]],$W$23:$W$26,$X$23:$X$26,"",-1)</f>
        <v>7-12 Months</v>
      </c>
      <c r="V2965" s="1" t="str">
        <f>_xlfn.XLOOKUP(Tablo2[[#This Row],[CashbackAmount]],$W$31:$W$33,$X$31:$X$33,"",-1)</f>
        <v>Medium</v>
      </c>
    </row>
    <row r="2966" spans="1:22" x14ac:dyDescent="0.3">
      <c r="A2966" s="5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6">
        <v>157.30000000000001</v>
      </c>
      <c r="U2966" s="6" t="str">
        <f>_xlfn.XLOOKUP(Tablo2[[#This Row],[Tenure]],$W$23:$W$26,$X$23:$X$26,"",-1)</f>
        <v>0-6 Months</v>
      </c>
      <c r="V2966" s="1" t="str">
        <f>_xlfn.XLOOKUP(Tablo2[[#This Row],[CashbackAmount]],$W$31:$W$33,$X$31:$X$33,"",-1)</f>
        <v>Medium</v>
      </c>
    </row>
    <row r="2967" spans="1:22" x14ac:dyDescent="0.3">
      <c r="A2967" s="5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>
        <v>1</v>
      </c>
      <c r="R2967" s="1">
        <v>2</v>
      </c>
      <c r="S2967" s="1">
        <v>3</v>
      </c>
      <c r="T2967" s="6">
        <v>261.02999999999997</v>
      </c>
      <c r="U2967" s="6" t="str">
        <f>_xlfn.XLOOKUP(Tablo2[[#This Row],[Tenure]],$W$23:$W$26,$X$23:$X$26,"",-1)</f>
        <v>7-12 Months</v>
      </c>
      <c r="V2967" s="1" t="str">
        <f>_xlfn.XLOOKUP(Tablo2[[#This Row],[CashbackAmount]],$W$31:$W$33,$X$31:$X$33,"",-1)</f>
        <v>High</v>
      </c>
    </row>
    <row r="2968" spans="1:22" x14ac:dyDescent="0.3">
      <c r="A2968" s="5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>
        <v>2</v>
      </c>
      <c r="S2968" s="1">
        <v>3</v>
      </c>
      <c r="T2968" s="6">
        <v>244.95999999999998</v>
      </c>
      <c r="U2968" s="6" t="str">
        <f>_xlfn.XLOOKUP(Tablo2[[#This Row],[Tenure]],$W$23:$W$26,$X$23:$X$26,"",-1)</f>
        <v>0-6 Months</v>
      </c>
      <c r="V2968" s="1" t="str">
        <f>_xlfn.XLOOKUP(Tablo2[[#This Row],[CashbackAmount]],$W$31:$W$33,$X$31:$X$33,"",-1)</f>
        <v>Medium</v>
      </c>
    </row>
    <row r="2969" spans="1:22" x14ac:dyDescent="0.3">
      <c r="A2969" s="5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6">
        <v>181.05</v>
      </c>
      <c r="U2969" s="6" t="str">
        <f>_xlfn.XLOOKUP(Tablo2[[#This Row],[Tenure]],$W$23:$W$26,$X$23:$X$26,"",-1)</f>
        <v>7-12 Months</v>
      </c>
      <c r="V2969" s="1" t="str">
        <f>_xlfn.XLOOKUP(Tablo2[[#This Row],[CashbackAmount]],$W$31:$W$33,$X$31:$X$33,"",-1)</f>
        <v>Medium</v>
      </c>
    </row>
    <row r="2970" spans="1:22" x14ac:dyDescent="0.3">
      <c r="A2970" s="5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6">
        <v>188.97</v>
      </c>
      <c r="U2970" s="6" t="str">
        <f>_xlfn.XLOOKUP(Tablo2[[#This Row],[Tenure]],$W$23:$W$26,$X$23:$X$26,"",-1)</f>
        <v>0-6 Months</v>
      </c>
      <c r="V2970" s="1" t="str">
        <f>_xlfn.XLOOKUP(Tablo2[[#This Row],[CashbackAmount]],$W$31:$W$33,$X$31:$X$33,"",-1)</f>
        <v>Medium</v>
      </c>
    </row>
    <row r="2971" spans="1:22" x14ac:dyDescent="0.3">
      <c r="A2971" s="5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>
        <v>15</v>
      </c>
      <c r="Q2971" s="1">
        <v>2</v>
      </c>
      <c r="R2971" s="1">
        <v>2</v>
      </c>
      <c r="S2971" s="1">
        <v>7</v>
      </c>
      <c r="T2971" s="6">
        <v>316.44</v>
      </c>
      <c r="U2971" s="6" t="str">
        <f>_xlfn.XLOOKUP(Tablo2[[#This Row],[Tenure]],$W$23:$W$26,$X$23:$X$26,"",-1)</f>
        <v>13-24 Months</v>
      </c>
      <c r="V2971" s="1" t="str">
        <f>_xlfn.XLOOKUP(Tablo2[[#This Row],[CashbackAmount]],$W$31:$W$33,$X$31:$X$33,"",-1)</f>
        <v>High</v>
      </c>
    </row>
    <row r="2972" spans="1:22" x14ac:dyDescent="0.3">
      <c r="A2972" s="5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63</v>
      </c>
      <c r="N2972" s="1">
        <v>5</v>
      </c>
      <c r="O2972" s="1">
        <v>1</v>
      </c>
      <c r="P2972" s="1">
        <v>15</v>
      </c>
      <c r="Q2972" s="1">
        <v>1</v>
      </c>
      <c r="R2972" s="1">
        <v>2</v>
      </c>
      <c r="S2972" s="1">
        <v>4</v>
      </c>
      <c r="T2972" s="6">
        <v>300.83999999999997</v>
      </c>
      <c r="U2972" s="6" t="str">
        <f>_xlfn.XLOOKUP(Tablo2[[#This Row],[Tenure]],$W$23:$W$26,$X$23:$X$26,"",-1)</f>
        <v>24+ Months</v>
      </c>
      <c r="V2972" s="1" t="str">
        <f>_xlfn.XLOOKUP(Tablo2[[#This Row],[CashbackAmount]],$W$31:$W$33,$X$31:$X$33,"",-1)</f>
        <v>High</v>
      </c>
    </row>
    <row r="2973" spans="1:22" x14ac:dyDescent="0.3">
      <c r="A2973" s="5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63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6">
        <v>174.07</v>
      </c>
      <c r="U2973" s="6" t="str">
        <f>_xlfn.XLOOKUP(Tablo2[[#This Row],[Tenure]],$W$23:$W$26,$X$23:$X$26,"",-1)</f>
        <v>13-24 Months</v>
      </c>
      <c r="V2973" s="1" t="str">
        <f>_xlfn.XLOOKUP(Tablo2[[#This Row],[CashbackAmount]],$W$31:$W$33,$X$31:$X$33,"",-1)</f>
        <v>Medium</v>
      </c>
    </row>
    <row r="2974" spans="1:22" x14ac:dyDescent="0.3">
      <c r="A2974" s="5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6">
        <v>170.54</v>
      </c>
      <c r="U2974" s="6" t="str">
        <f>_xlfn.XLOOKUP(Tablo2[[#This Row],[Tenure]],$W$23:$W$26,$X$23:$X$26,"",-1)</f>
        <v>0-6 Months</v>
      </c>
      <c r="V2974" s="1" t="str">
        <f>_xlfn.XLOOKUP(Tablo2[[#This Row],[CashbackAmount]],$W$31:$W$33,$X$31:$X$33,"",-1)</f>
        <v>Medium</v>
      </c>
    </row>
    <row r="2975" spans="1:22" x14ac:dyDescent="0.3">
      <c r="A2975" s="5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60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63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6">
        <v>179.15</v>
      </c>
      <c r="U2975" s="6" t="str">
        <f>_xlfn.XLOOKUP(Tablo2[[#This Row],[Tenure]],$W$23:$W$26,$X$23:$X$26,"",-1)</f>
        <v>24+ Months</v>
      </c>
      <c r="V2975" s="1" t="str">
        <f>_xlfn.XLOOKUP(Tablo2[[#This Row],[CashbackAmount]],$W$31:$W$33,$X$31:$X$33,"",-1)</f>
        <v>Medium</v>
      </c>
    </row>
    <row r="2976" spans="1:22" x14ac:dyDescent="0.3">
      <c r="A2976" s="5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63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6">
        <v>172.41</v>
      </c>
      <c r="U2976" s="6" t="str">
        <f>_xlfn.XLOOKUP(Tablo2[[#This Row],[Tenure]],$W$23:$W$26,$X$23:$X$26,"",-1)</f>
        <v>0-6 Months</v>
      </c>
      <c r="V2976" s="1" t="str">
        <f>_xlfn.XLOOKUP(Tablo2[[#This Row],[CashbackAmount]],$W$31:$W$33,$X$31:$X$33,"",-1)</f>
        <v>Medium</v>
      </c>
    </row>
    <row r="2977" spans="1:22" x14ac:dyDescent="0.3">
      <c r="A2977" s="5">
        <v>52976</v>
      </c>
      <c r="B2977" s="1">
        <v>0</v>
      </c>
      <c r="C2977" s="1">
        <v>11</v>
      </c>
      <c r="D2977" s="1" t="s">
        <v>62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6">
        <v>146.15</v>
      </c>
      <c r="U2977" s="6" t="str">
        <f>_xlfn.XLOOKUP(Tablo2[[#This Row],[Tenure]],$W$23:$W$26,$X$23:$X$26,"",-1)</f>
        <v>7-12 Months</v>
      </c>
      <c r="V2977" s="1" t="str">
        <f>_xlfn.XLOOKUP(Tablo2[[#This Row],[CashbackAmount]],$W$31:$W$33,$X$31:$X$33,"",-1)</f>
        <v>Low</v>
      </c>
    </row>
    <row r="2978" spans="1:22" x14ac:dyDescent="0.3">
      <c r="A2978" s="5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6">
        <v>156.61000000000001</v>
      </c>
      <c r="U2978" s="6" t="str">
        <f>_xlfn.XLOOKUP(Tablo2[[#This Row],[Tenure]],$W$23:$W$26,$X$23:$X$26,"",-1)</f>
        <v>7-12 Months</v>
      </c>
      <c r="V2978" s="1" t="str">
        <f>_xlfn.XLOOKUP(Tablo2[[#This Row],[CashbackAmount]],$W$31:$W$33,$X$31:$X$33,"",-1)</f>
        <v>Medium</v>
      </c>
    </row>
    <row r="2979" spans="1:22" x14ac:dyDescent="0.3">
      <c r="A2979" s="5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6">
        <v>182.45</v>
      </c>
      <c r="U2979" s="6" t="str">
        <f>_xlfn.XLOOKUP(Tablo2[[#This Row],[Tenure]],$W$23:$W$26,$X$23:$X$26,"",-1)</f>
        <v>7-12 Months</v>
      </c>
      <c r="V2979" s="1" t="str">
        <f>_xlfn.XLOOKUP(Tablo2[[#This Row],[CashbackAmount]],$W$31:$W$33,$X$31:$X$33,"",-1)</f>
        <v>Medium</v>
      </c>
    </row>
    <row r="2980" spans="1:22" x14ac:dyDescent="0.3">
      <c r="A2980" s="5">
        <v>52979</v>
      </c>
      <c r="B2980" s="1">
        <v>1</v>
      </c>
      <c r="C2980" s="1">
        <v>1</v>
      </c>
      <c r="D2980" s="1" t="s">
        <v>62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6">
        <v>148.72999999999999</v>
      </c>
      <c r="U2980" s="6" t="str">
        <f>_xlfn.XLOOKUP(Tablo2[[#This Row],[Tenure]],$W$23:$W$26,$X$23:$X$26,"",-1)</f>
        <v>0-6 Months</v>
      </c>
      <c r="V2980" s="1" t="str">
        <f>_xlfn.XLOOKUP(Tablo2[[#This Row],[CashbackAmount]],$W$31:$W$33,$X$31:$X$33,"",-1)</f>
        <v>Low</v>
      </c>
    </row>
    <row r="2981" spans="1:22" x14ac:dyDescent="0.3">
      <c r="A2981" s="5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6">
        <v>158.1</v>
      </c>
      <c r="U2981" s="6" t="str">
        <f>_xlfn.XLOOKUP(Tablo2[[#This Row],[Tenure]],$W$23:$W$26,$X$23:$X$26,"",-1)</f>
        <v>0-6 Months</v>
      </c>
      <c r="V2981" s="1" t="str">
        <f>_xlfn.XLOOKUP(Tablo2[[#This Row],[CashbackAmount]],$W$31:$W$33,$X$31:$X$33,"",-1)</f>
        <v>Medium</v>
      </c>
    </row>
    <row r="2982" spans="1:22" x14ac:dyDescent="0.3">
      <c r="A2982" s="5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>
        <v>15</v>
      </c>
      <c r="Q2982" s="1">
        <v>1</v>
      </c>
      <c r="R2982" s="1">
        <v>2</v>
      </c>
      <c r="S2982" s="1">
        <v>3</v>
      </c>
      <c r="T2982" s="6">
        <v>311.64999999999998</v>
      </c>
      <c r="U2982" s="6" t="str">
        <f>_xlfn.XLOOKUP(Tablo2[[#This Row],[Tenure]],$W$23:$W$26,$X$23:$X$26,"",-1)</f>
        <v>13-24 Months</v>
      </c>
      <c r="V2982" s="1" t="str">
        <f>_xlfn.XLOOKUP(Tablo2[[#This Row],[CashbackAmount]],$W$31:$W$33,$X$31:$X$33,"",-1)</f>
        <v>High</v>
      </c>
    </row>
    <row r="2983" spans="1:22" x14ac:dyDescent="0.3">
      <c r="A2983" s="5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60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6">
        <v>169.85</v>
      </c>
      <c r="U2983" s="6" t="str">
        <f>_xlfn.XLOOKUP(Tablo2[[#This Row],[Tenure]],$W$23:$W$26,$X$23:$X$26,"",-1)</f>
        <v>7-12 Months</v>
      </c>
      <c r="V2983" s="1" t="str">
        <f>_xlfn.XLOOKUP(Tablo2[[#This Row],[CashbackAmount]],$W$31:$W$33,$X$31:$X$33,"",-1)</f>
        <v>Medium</v>
      </c>
    </row>
    <row r="2984" spans="1:22" x14ac:dyDescent="0.3">
      <c r="A2984" s="5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6">
        <v>152.88999999999999</v>
      </c>
      <c r="U2984" s="6" t="str">
        <f>_xlfn.XLOOKUP(Tablo2[[#This Row],[Tenure]],$W$23:$W$26,$X$23:$X$26,"",-1)</f>
        <v>0-6 Months</v>
      </c>
      <c r="V2984" s="1" t="str">
        <f>_xlfn.XLOOKUP(Tablo2[[#This Row],[CashbackAmount]],$W$31:$W$33,$X$31:$X$33,"",-1)</f>
        <v>Medium</v>
      </c>
    </row>
    <row r="2985" spans="1:22" x14ac:dyDescent="0.3">
      <c r="A2985" s="5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6">
        <v>183.28</v>
      </c>
      <c r="U2985" s="6" t="str">
        <f>_xlfn.XLOOKUP(Tablo2[[#This Row],[Tenure]],$W$23:$W$26,$X$23:$X$26,"",-1)</f>
        <v>0-6 Months</v>
      </c>
      <c r="V2985" s="1" t="str">
        <f>_xlfn.XLOOKUP(Tablo2[[#This Row],[CashbackAmount]],$W$31:$W$33,$X$31:$X$33,"",-1)</f>
        <v>Medium</v>
      </c>
    </row>
    <row r="2986" spans="1:22" x14ac:dyDescent="0.3">
      <c r="A2986" s="5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63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6">
        <v>148.26</v>
      </c>
      <c r="U2986" s="6" t="str">
        <f>_xlfn.XLOOKUP(Tablo2[[#This Row],[Tenure]],$W$23:$W$26,$X$23:$X$26,"",-1)</f>
        <v>7-12 Months</v>
      </c>
      <c r="V2986" s="1" t="str">
        <f>_xlfn.XLOOKUP(Tablo2[[#This Row],[CashbackAmount]],$W$31:$W$33,$X$31:$X$33,"",-1)</f>
        <v>Low</v>
      </c>
    </row>
    <row r="2987" spans="1:22" x14ac:dyDescent="0.3">
      <c r="A2987" s="5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63</v>
      </c>
      <c r="N2987" s="1">
        <v>7</v>
      </c>
      <c r="O2987" s="1">
        <v>0</v>
      </c>
      <c r="P2987" s="1">
        <v>15</v>
      </c>
      <c r="Q2987" s="1">
        <v>3</v>
      </c>
      <c r="R2987" s="1">
        <v>2</v>
      </c>
      <c r="S2987" s="1">
        <v>9</v>
      </c>
      <c r="T2987" s="6">
        <v>260.25</v>
      </c>
      <c r="U2987" s="6" t="str">
        <f>_xlfn.XLOOKUP(Tablo2[[#This Row],[Tenure]],$W$23:$W$26,$X$23:$X$26,"",-1)</f>
        <v>13-24 Months</v>
      </c>
      <c r="V2987" s="1" t="str">
        <f>_xlfn.XLOOKUP(Tablo2[[#This Row],[CashbackAmount]],$W$31:$W$33,$X$31:$X$33,"",-1)</f>
        <v>High</v>
      </c>
    </row>
    <row r="2988" spans="1:22" x14ac:dyDescent="0.3">
      <c r="A2988" s="5">
        <v>52987</v>
      </c>
      <c r="B2988" s="1">
        <v>1</v>
      </c>
      <c r="C2988" s="1">
        <v>1</v>
      </c>
      <c r="D2988" s="1" t="s">
        <v>62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6">
        <v>139.19999999999999</v>
      </c>
      <c r="U2988" s="6" t="str">
        <f>_xlfn.XLOOKUP(Tablo2[[#This Row],[Tenure]],$W$23:$W$26,$X$23:$X$26,"",-1)</f>
        <v>0-6 Months</v>
      </c>
      <c r="V2988" s="1" t="str">
        <f>_xlfn.XLOOKUP(Tablo2[[#This Row],[CashbackAmount]],$W$31:$W$33,$X$31:$X$33,"",-1)</f>
        <v>Low</v>
      </c>
    </row>
    <row r="2989" spans="1:22" x14ac:dyDescent="0.3">
      <c r="A2989" s="5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63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6">
        <v>205.2</v>
      </c>
      <c r="U2989" s="6" t="str">
        <f>_xlfn.XLOOKUP(Tablo2[[#This Row],[Tenure]],$W$23:$W$26,$X$23:$X$26,"",-1)</f>
        <v>7-12 Months</v>
      </c>
      <c r="V2989" s="1" t="str">
        <f>_xlfn.XLOOKUP(Tablo2[[#This Row],[CashbackAmount]],$W$31:$W$33,$X$31:$X$33,"",-1)</f>
        <v>Medium</v>
      </c>
    </row>
    <row r="2990" spans="1:22" x14ac:dyDescent="0.3">
      <c r="A2990" s="5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63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6">
        <v>161.88</v>
      </c>
      <c r="U2990" s="6" t="str">
        <f>_xlfn.XLOOKUP(Tablo2[[#This Row],[Tenure]],$W$23:$W$26,$X$23:$X$26,"",-1)</f>
        <v>7-12 Months</v>
      </c>
      <c r="V2990" s="1" t="str">
        <f>_xlfn.XLOOKUP(Tablo2[[#This Row],[CashbackAmount]],$W$31:$W$33,$X$31:$X$33,"",-1)</f>
        <v>Medium</v>
      </c>
    </row>
    <row r="2991" spans="1:22" x14ac:dyDescent="0.3">
      <c r="A2991" s="5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6">
        <v>179.82</v>
      </c>
      <c r="U2991" s="6" t="str">
        <f>_xlfn.XLOOKUP(Tablo2[[#This Row],[Tenure]],$W$23:$W$26,$X$23:$X$26,"",-1)</f>
        <v>24+ Months</v>
      </c>
      <c r="V2991" s="1" t="str">
        <f>_xlfn.XLOOKUP(Tablo2[[#This Row],[CashbackAmount]],$W$31:$W$33,$X$31:$X$33,"",-1)</f>
        <v>Medium</v>
      </c>
    </row>
    <row r="2992" spans="1:22" x14ac:dyDescent="0.3">
      <c r="A2992" s="5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>
        <v>1</v>
      </c>
      <c r="R2992" s="1">
        <v>2</v>
      </c>
      <c r="S2992" s="1">
        <v>5</v>
      </c>
      <c r="T2992" s="6">
        <v>285.14999999999998</v>
      </c>
      <c r="U2992" s="6" t="str">
        <f>_xlfn.XLOOKUP(Tablo2[[#This Row],[Tenure]],$W$23:$W$26,$X$23:$X$26,"",-1)</f>
        <v>13-24 Months</v>
      </c>
      <c r="V2992" s="1" t="str">
        <f>_xlfn.XLOOKUP(Tablo2[[#This Row],[CashbackAmount]],$W$31:$W$33,$X$31:$X$33,"",-1)</f>
        <v>High</v>
      </c>
    </row>
    <row r="2993" spans="1:22" x14ac:dyDescent="0.3">
      <c r="A2993" s="5">
        <v>52992</v>
      </c>
      <c r="B2993" s="1">
        <v>0</v>
      </c>
      <c r="C2993" s="1">
        <v>1</v>
      </c>
      <c r="D2993" s="1" t="s">
        <v>62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6">
        <v>137</v>
      </c>
      <c r="U2993" s="6" t="str">
        <f>_xlfn.XLOOKUP(Tablo2[[#This Row],[Tenure]],$W$23:$W$26,$X$23:$X$26,"",-1)</f>
        <v>0-6 Months</v>
      </c>
      <c r="V2993" s="1" t="str">
        <f>_xlfn.XLOOKUP(Tablo2[[#This Row],[CashbackAmount]],$W$31:$W$33,$X$31:$X$33,"",-1)</f>
        <v>Low</v>
      </c>
    </row>
    <row r="2994" spans="1:22" x14ac:dyDescent="0.3">
      <c r="A2994" s="5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6">
        <v>181.61</v>
      </c>
      <c r="U2994" s="6" t="str">
        <f>_xlfn.XLOOKUP(Tablo2[[#This Row],[Tenure]],$W$23:$W$26,$X$23:$X$26,"",-1)</f>
        <v>0-6 Months</v>
      </c>
      <c r="V2994" s="1" t="str">
        <f>_xlfn.XLOOKUP(Tablo2[[#This Row],[CashbackAmount]],$W$31:$W$33,$X$31:$X$33,"",-1)</f>
        <v>Medium</v>
      </c>
    </row>
    <row r="2995" spans="1:22" x14ac:dyDescent="0.3">
      <c r="A2995" s="5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63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6">
        <v>194.29</v>
      </c>
      <c r="U2995" s="6" t="str">
        <f>_xlfn.XLOOKUP(Tablo2[[#This Row],[Tenure]],$W$23:$W$26,$X$23:$X$26,"",-1)</f>
        <v>0-6 Months</v>
      </c>
      <c r="V2995" s="1" t="str">
        <f>_xlfn.XLOOKUP(Tablo2[[#This Row],[CashbackAmount]],$W$31:$W$33,$X$31:$X$33,"",-1)</f>
        <v>Medium</v>
      </c>
    </row>
    <row r="2996" spans="1:22" x14ac:dyDescent="0.3">
      <c r="A2996" s="5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>
        <v>3</v>
      </c>
      <c r="T2996" s="6">
        <v>221.13</v>
      </c>
      <c r="U2996" s="6" t="str">
        <f>_xlfn.XLOOKUP(Tablo2[[#This Row],[Tenure]],$W$23:$W$26,$X$23:$X$26,"",-1)</f>
        <v>13-24 Months</v>
      </c>
      <c r="V2996" s="1" t="str">
        <f>_xlfn.XLOOKUP(Tablo2[[#This Row],[CashbackAmount]],$W$31:$W$33,$X$31:$X$33,"",-1)</f>
        <v>Medium</v>
      </c>
    </row>
    <row r="2997" spans="1:22" x14ac:dyDescent="0.3">
      <c r="A2997" s="5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63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6">
        <v>181.74</v>
      </c>
      <c r="U2997" s="6" t="str">
        <f>_xlfn.XLOOKUP(Tablo2[[#This Row],[Tenure]],$W$23:$W$26,$X$23:$X$26,"",-1)</f>
        <v>7-12 Months</v>
      </c>
      <c r="V2997" s="1" t="str">
        <f>_xlfn.XLOOKUP(Tablo2[[#This Row],[CashbackAmount]],$W$31:$W$33,$X$31:$X$33,"",-1)</f>
        <v>Medium</v>
      </c>
    </row>
    <row r="2998" spans="1:22" x14ac:dyDescent="0.3">
      <c r="A2998" s="5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63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6">
        <v>179.84</v>
      </c>
      <c r="U2998" s="6" t="str">
        <f>_xlfn.XLOOKUP(Tablo2[[#This Row],[Tenure]],$W$23:$W$26,$X$23:$X$26,"",-1)</f>
        <v>0-6 Months</v>
      </c>
      <c r="V2998" s="1" t="str">
        <f>_xlfn.XLOOKUP(Tablo2[[#This Row],[CashbackAmount]],$W$31:$W$33,$X$31:$X$33,"",-1)</f>
        <v>Medium</v>
      </c>
    </row>
    <row r="2999" spans="1:22" x14ac:dyDescent="0.3">
      <c r="A2999" s="5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63</v>
      </c>
      <c r="N2999" s="1">
        <v>5</v>
      </c>
      <c r="O2999" s="1">
        <v>0</v>
      </c>
      <c r="P2999" s="1">
        <v>18</v>
      </c>
      <c r="Q2999" s="1">
        <v>2</v>
      </c>
      <c r="R2999" s="1">
        <v>2</v>
      </c>
      <c r="S2999" s="1">
        <v>2</v>
      </c>
      <c r="T2999" s="6">
        <v>245.61</v>
      </c>
      <c r="U2999" s="6" t="str">
        <f>_xlfn.XLOOKUP(Tablo2[[#This Row],[Tenure]],$W$23:$W$26,$X$23:$X$26,"",-1)</f>
        <v>7-12 Months</v>
      </c>
      <c r="V2999" s="1" t="str">
        <f>_xlfn.XLOOKUP(Tablo2[[#This Row],[CashbackAmount]],$W$31:$W$33,$X$31:$X$33,"",-1)</f>
        <v>Medium</v>
      </c>
    </row>
    <row r="3000" spans="1:22" x14ac:dyDescent="0.3">
      <c r="A3000" s="5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6">
        <v>181.6</v>
      </c>
      <c r="U3000" s="6" t="str">
        <f>_xlfn.XLOOKUP(Tablo2[[#This Row],[Tenure]],$W$23:$W$26,$X$23:$X$26,"",-1)</f>
        <v>24+ Months</v>
      </c>
      <c r="V3000" s="1" t="str">
        <f>_xlfn.XLOOKUP(Tablo2[[#This Row],[CashbackAmount]],$W$31:$W$33,$X$31:$X$33,"",-1)</f>
        <v>Medium</v>
      </c>
    </row>
    <row r="3001" spans="1:22" x14ac:dyDescent="0.3">
      <c r="A3001" s="5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60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63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6">
        <v>173.21</v>
      </c>
      <c r="U3001" s="6" t="str">
        <f>_xlfn.XLOOKUP(Tablo2[[#This Row],[Tenure]],$W$23:$W$26,$X$23:$X$26,"",-1)</f>
        <v>0-6 Months</v>
      </c>
      <c r="V3001" s="1" t="str">
        <f>_xlfn.XLOOKUP(Tablo2[[#This Row],[CashbackAmount]],$W$31:$W$33,$X$31:$X$33,"",-1)</f>
        <v>Medium</v>
      </c>
    </row>
    <row r="3002" spans="1:22" x14ac:dyDescent="0.3">
      <c r="A3002" s="5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63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6">
        <v>189.1</v>
      </c>
      <c r="U3002" s="6" t="str">
        <f>_xlfn.XLOOKUP(Tablo2[[#This Row],[Tenure]],$W$23:$W$26,$X$23:$X$26,"",-1)</f>
        <v>0-6 Months</v>
      </c>
      <c r="V3002" s="1" t="str">
        <f>_xlfn.XLOOKUP(Tablo2[[#This Row],[CashbackAmount]],$W$31:$W$33,$X$31:$X$33,"",-1)</f>
        <v>Medium</v>
      </c>
    </row>
    <row r="3003" spans="1:22" x14ac:dyDescent="0.3">
      <c r="A3003" s="5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6">
        <v>177.1</v>
      </c>
      <c r="U3003" s="6" t="str">
        <f>_xlfn.XLOOKUP(Tablo2[[#This Row],[Tenure]],$W$23:$W$26,$X$23:$X$26,"",-1)</f>
        <v>13-24 Months</v>
      </c>
      <c r="V3003" s="1" t="str">
        <f>_xlfn.XLOOKUP(Tablo2[[#This Row],[CashbackAmount]],$W$31:$W$33,$X$31:$X$33,"",-1)</f>
        <v>Medium</v>
      </c>
    </row>
    <row r="3004" spans="1:22" x14ac:dyDescent="0.3">
      <c r="A3004" s="5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6">
        <v>151.94999999999999</v>
      </c>
      <c r="U3004" s="6" t="str">
        <f>_xlfn.XLOOKUP(Tablo2[[#This Row],[Tenure]],$W$23:$W$26,$X$23:$X$26,"",-1)</f>
        <v>0-6 Months</v>
      </c>
      <c r="V3004" s="1" t="str">
        <f>_xlfn.XLOOKUP(Tablo2[[#This Row],[CashbackAmount]],$W$31:$W$33,$X$31:$X$33,"",-1)</f>
        <v>Medium</v>
      </c>
    </row>
    <row r="3005" spans="1:22" x14ac:dyDescent="0.3">
      <c r="A3005" s="5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63</v>
      </c>
      <c r="N3005" s="1">
        <v>8</v>
      </c>
      <c r="O3005" s="1">
        <v>0</v>
      </c>
      <c r="P3005" s="1">
        <v>12</v>
      </c>
      <c r="Q3005" s="1">
        <v>3</v>
      </c>
      <c r="R3005" s="1">
        <v>2</v>
      </c>
      <c r="S3005" s="1">
        <v>9</v>
      </c>
      <c r="T3005" s="6">
        <v>243.77999999999997</v>
      </c>
      <c r="U3005" s="6" t="str">
        <f>_xlfn.XLOOKUP(Tablo2[[#This Row],[Tenure]],$W$23:$W$26,$X$23:$X$26,"",-1)</f>
        <v>7-12 Months</v>
      </c>
      <c r="V3005" s="1" t="str">
        <f>_xlfn.XLOOKUP(Tablo2[[#This Row],[CashbackAmount]],$W$31:$W$33,$X$31:$X$33,"",-1)</f>
        <v>Medium</v>
      </c>
    </row>
    <row r="3006" spans="1:22" x14ac:dyDescent="0.3">
      <c r="A3006" s="5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63</v>
      </c>
      <c r="N3006" s="1">
        <v>3</v>
      </c>
      <c r="O3006" s="1">
        <v>1</v>
      </c>
      <c r="P3006" s="1">
        <v>15</v>
      </c>
      <c r="Q3006" s="1">
        <v>12</v>
      </c>
      <c r="R3006" s="1">
        <v>12</v>
      </c>
      <c r="S3006" s="1">
        <v>11</v>
      </c>
      <c r="T3006" s="6">
        <v>295.68</v>
      </c>
      <c r="U3006" s="6" t="str">
        <f>_xlfn.XLOOKUP(Tablo2[[#This Row],[Tenure]],$W$23:$W$26,$X$23:$X$26,"",-1)</f>
        <v>13-24 Months</v>
      </c>
      <c r="V3006" s="1" t="str">
        <f>_xlfn.XLOOKUP(Tablo2[[#This Row],[CashbackAmount]],$W$31:$W$33,$X$31:$X$33,"",-1)</f>
        <v>High</v>
      </c>
    </row>
    <row r="3007" spans="1:22" x14ac:dyDescent="0.3">
      <c r="A3007" s="5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6">
        <v>149.55000000000001</v>
      </c>
      <c r="U3007" s="6" t="str">
        <f>_xlfn.XLOOKUP(Tablo2[[#This Row],[Tenure]],$W$23:$W$26,$X$23:$X$26,"",-1)</f>
        <v>13-24 Months</v>
      </c>
      <c r="V3007" s="1" t="str">
        <f>_xlfn.XLOOKUP(Tablo2[[#This Row],[CashbackAmount]],$W$31:$W$33,$X$31:$X$33,"",-1)</f>
        <v>Low</v>
      </c>
    </row>
    <row r="3008" spans="1:22" x14ac:dyDescent="0.3">
      <c r="A3008" s="5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>
        <v>1</v>
      </c>
      <c r="R3008" s="1">
        <v>2</v>
      </c>
      <c r="S3008" s="1">
        <v>8</v>
      </c>
      <c r="T3008" s="6">
        <v>264.64</v>
      </c>
      <c r="U3008" s="6" t="str">
        <f>_xlfn.XLOOKUP(Tablo2[[#This Row],[Tenure]],$W$23:$W$26,$X$23:$X$26,"",-1)</f>
        <v>13-24 Months</v>
      </c>
      <c r="V3008" s="1" t="str">
        <f>_xlfn.XLOOKUP(Tablo2[[#This Row],[CashbackAmount]],$W$31:$W$33,$X$31:$X$33,"",-1)</f>
        <v>High</v>
      </c>
    </row>
    <row r="3009" spans="1:22" x14ac:dyDescent="0.3">
      <c r="A3009" s="5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63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6">
        <v>174.41</v>
      </c>
      <c r="U3009" s="6" t="str">
        <f>_xlfn.XLOOKUP(Tablo2[[#This Row],[Tenure]],$W$23:$W$26,$X$23:$X$26,"",-1)</f>
        <v>13-24 Months</v>
      </c>
      <c r="V3009" s="1" t="str">
        <f>_xlfn.XLOOKUP(Tablo2[[#This Row],[CashbackAmount]],$W$31:$W$33,$X$31:$X$33,"",-1)</f>
        <v>Medium</v>
      </c>
    </row>
    <row r="3010" spans="1:22" x14ac:dyDescent="0.3">
      <c r="A3010" s="5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6">
        <v>149.78</v>
      </c>
      <c r="U3010" s="6" t="str">
        <f>_xlfn.XLOOKUP(Tablo2[[#This Row],[Tenure]],$W$23:$W$26,$X$23:$X$26,"",-1)</f>
        <v>0-6 Months</v>
      </c>
      <c r="V3010" s="1" t="str">
        <f>_xlfn.XLOOKUP(Tablo2[[#This Row],[CashbackAmount]],$W$31:$W$33,$X$31:$X$33,"",-1)</f>
        <v>Low</v>
      </c>
    </row>
    <row r="3011" spans="1:22" x14ac:dyDescent="0.3">
      <c r="A3011" s="5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60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63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6">
        <v>177.28</v>
      </c>
      <c r="U3011" s="6" t="str">
        <f>_xlfn.XLOOKUP(Tablo2[[#This Row],[Tenure]],$W$23:$W$26,$X$23:$X$26,"",-1)</f>
        <v>0-6 Months</v>
      </c>
      <c r="V3011" s="1" t="str">
        <f>_xlfn.XLOOKUP(Tablo2[[#This Row],[CashbackAmount]],$W$31:$W$33,$X$31:$X$33,"",-1)</f>
        <v>Medium</v>
      </c>
    </row>
    <row r="3012" spans="1:22" x14ac:dyDescent="0.3">
      <c r="A3012" s="5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6">
        <v>169.78</v>
      </c>
      <c r="U3012" s="6" t="str">
        <f>_xlfn.XLOOKUP(Tablo2[[#This Row],[Tenure]],$W$23:$W$26,$X$23:$X$26,"",-1)</f>
        <v>0-6 Months</v>
      </c>
      <c r="V3012" s="1" t="str">
        <f>_xlfn.XLOOKUP(Tablo2[[#This Row],[CashbackAmount]],$W$31:$W$33,$X$31:$X$33,"",-1)</f>
        <v>Medium</v>
      </c>
    </row>
    <row r="3013" spans="1:22" x14ac:dyDescent="0.3">
      <c r="A3013" s="5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6">
        <v>200.47</v>
      </c>
      <c r="U3013" s="6" t="str">
        <f>_xlfn.XLOOKUP(Tablo2[[#This Row],[Tenure]],$W$23:$W$26,$X$23:$X$26,"",-1)</f>
        <v>0-6 Months</v>
      </c>
      <c r="V3013" s="1" t="str">
        <f>_xlfn.XLOOKUP(Tablo2[[#This Row],[CashbackAmount]],$W$31:$W$33,$X$31:$X$33,"",-1)</f>
        <v>Medium</v>
      </c>
    </row>
    <row r="3014" spans="1:22" x14ac:dyDescent="0.3">
      <c r="A3014" s="5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6">
        <v>175.55</v>
      </c>
      <c r="U3014" s="6" t="str">
        <f>_xlfn.XLOOKUP(Tablo2[[#This Row],[Tenure]],$W$23:$W$26,$X$23:$X$26,"",-1)</f>
        <v>0-6 Months</v>
      </c>
      <c r="V3014" s="1" t="str">
        <f>_xlfn.XLOOKUP(Tablo2[[#This Row],[CashbackAmount]],$W$31:$W$33,$X$31:$X$33,"",-1)</f>
        <v>Medium</v>
      </c>
    </row>
    <row r="3015" spans="1:22" x14ac:dyDescent="0.3">
      <c r="A3015" s="5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63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6">
        <v>159.63999999999999</v>
      </c>
      <c r="U3015" s="6" t="str">
        <f>_xlfn.XLOOKUP(Tablo2[[#This Row],[Tenure]],$W$23:$W$26,$X$23:$X$26,"",-1)</f>
        <v>0-6 Months</v>
      </c>
      <c r="V3015" s="1" t="str">
        <f>_xlfn.XLOOKUP(Tablo2[[#This Row],[CashbackAmount]],$W$31:$W$33,$X$31:$X$33,"",-1)</f>
        <v>Medium</v>
      </c>
    </row>
    <row r="3016" spans="1:22" x14ac:dyDescent="0.3">
      <c r="A3016" s="5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63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6">
        <v>182.75</v>
      </c>
      <c r="U3016" s="6" t="str">
        <f>_xlfn.XLOOKUP(Tablo2[[#This Row],[Tenure]],$W$23:$W$26,$X$23:$X$26,"",-1)</f>
        <v>0-6 Months</v>
      </c>
      <c r="V3016" s="1" t="str">
        <f>_xlfn.XLOOKUP(Tablo2[[#This Row],[CashbackAmount]],$W$31:$W$33,$X$31:$X$33,"",-1)</f>
        <v>Medium</v>
      </c>
    </row>
    <row r="3017" spans="1:22" x14ac:dyDescent="0.3">
      <c r="A3017" s="5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63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>
        <v>3</v>
      </c>
      <c r="T3017" s="6">
        <v>214.43</v>
      </c>
      <c r="U3017" s="6" t="str">
        <f>_xlfn.XLOOKUP(Tablo2[[#This Row],[Tenure]],$W$23:$W$26,$X$23:$X$26,"",-1)</f>
        <v>0-6 Months</v>
      </c>
      <c r="V3017" s="1" t="str">
        <f>_xlfn.XLOOKUP(Tablo2[[#This Row],[CashbackAmount]],$W$31:$W$33,$X$31:$X$33,"",-1)</f>
        <v>Medium</v>
      </c>
    </row>
    <row r="3018" spans="1:22" x14ac:dyDescent="0.3">
      <c r="A3018" s="5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63</v>
      </c>
      <c r="N3018" s="1">
        <v>3</v>
      </c>
      <c r="O3018" s="1">
        <v>0</v>
      </c>
      <c r="P3018" s="1">
        <v>15</v>
      </c>
      <c r="Q3018" s="1">
        <v>10</v>
      </c>
      <c r="R3018" s="1">
        <v>14</v>
      </c>
      <c r="S3018" s="1">
        <v>4</v>
      </c>
      <c r="T3018" s="6">
        <v>317.72000000000003</v>
      </c>
      <c r="U3018" s="6" t="str">
        <f>_xlfn.XLOOKUP(Tablo2[[#This Row],[Tenure]],$W$23:$W$26,$X$23:$X$26,"",-1)</f>
        <v>13-24 Months</v>
      </c>
      <c r="V3018" s="1" t="str">
        <f>_xlfn.XLOOKUP(Tablo2[[#This Row],[CashbackAmount]],$W$31:$W$33,$X$31:$X$33,"",-1)</f>
        <v>High</v>
      </c>
    </row>
    <row r="3019" spans="1:22" x14ac:dyDescent="0.3">
      <c r="A3019" s="5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63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6">
        <v>177.38</v>
      </c>
      <c r="U3019" s="6" t="str">
        <f>_xlfn.XLOOKUP(Tablo2[[#This Row],[Tenure]],$W$23:$W$26,$X$23:$X$26,"",-1)</f>
        <v>0-6 Months</v>
      </c>
      <c r="V3019" s="1" t="str">
        <f>_xlfn.XLOOKUP(Tablo2[[#This Row],[CashbackAmount]],$W$31:$W$33,$X$31:$X$33,"",-1)</f>
        <v>Medium</v>
      </c>
    </row>
    <row r="3020" spans="1:22" x14ac:dyDescent="0.3">
      <c r="A3020" s="5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6">
        <v>171.82</v>
      </c>
      <c r="U3020" s="6" t="str">
        <f>_xlfn.XLOOKUP(Tablo2[[#This Row],[Tenure]],$W$23:$W$26,$X$23:$X$26,"",-1)</f>
        <v>7-12 Months</v>
      </c>
      <c r="V3020" s="1" t="str">
        <f>_xlfn.XLOOKUP(Tablo2[[#This Row],[CashbackAmount]],$W$31:$W$33,$X$31:$X$33,"",-1)</f>
        <v>Medium</v>
      </c>
    </row>
    <row r="3021" spans="1:22" x14ac:dyDescent="0.3">
      <c r="A3021" s="5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63</v>
      </c>
      <c r="N3021" s="1">
        <v>6</v>
      </c>
      <c r="O3021" s="1">
        <v>0</v>
      </c>
      <c r="P3021" s="1">
        <v>15</v>
      </c>
      <c r="Q3021" s="1">
        <v>1</v>
      </c>
      <c r="R3021" s="1">
        <v>2</v>
      </c>
      <c r="S3021" s="1">
        <v>2</v>
      </c>
      <c r="T3021" s="6">
        <v>308</v>
      </c>
      <c r="U3021" s="6" t="str">
        <f>_xlfn.XLOOKUP(Tablo2[[#This Row],[Tenure]],$W$23:$W$26,$X$23:$X$26,"",-1)</f>
        <v>13-24 Months</v>
      </c>
      <c r="V3021" s="1" t="str">
        <f>_xlfn.XLOOKUP(Tablo2[[#This Row],[CashbackAmount]],$W$31:$W$33,$X$31:$X$33,"",-1)</f>
        <v>High</v>
      </c>
    </row>
    <row r="3022" spans="1:22" x14ac:dyDescent="0.3">
      <c r="A3022" s="5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6">
        <v>177.57</v>
      </c>
      <c r="U3022" s="6" t="str">
        <f>_xlfn.XLOOKUP(Tablo2[[#This Row],[Tenure]],$W$23:$W$26,$X$23:$X$26,"",-1)</f>
        <v>13-24 Months</v>
      </c>
      <c r="V3022" s="1" t="str">
        <f>_xlfn.XLOOKUP(Tablo2[[#This Row],[CashbackAmount]],$W$31:$W$33,$X$31:$X$33,"",-1)</f>
        <v>Medium</v>
      </c>
    </row>
    <row r="3023" spans="1:22" x14ac:dyDescent="0.3">
      <c r="A3023" s="5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63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6">
        <v>188.49</v>
      </c>
      <c r="U3023" s="6" t="str">
        <f>_xlfn.XLOOKUP(Tablo2[[#This Row],[Tenure]],$W$23:$W$26,$X$23:$X$26,"",-1)</f>
        <v>0-6 Months</v>
      </c>
      <c r="V3023" s="1" t="str">
        <f>_xlfn.XLOOKUP(Tablo2[[#This Row],[CashbackAmount]],$W$31:$W$33,$X$31:$X$33,"",-1)</f>
        <v>Medium</v>
      </c>
    </row>
    <row r="3024" spans="1:22" x14ac:dyDescent="0.3">
      <c r="A3024" s="5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6">
        <v>173.69</v>
      </c>
      <c r="U3024" s="6" t="str">
        <f>_xlfn.XLOOKUP(Tablo2[[#This Row],[Tenure]],$W$23:$W$26,$X$23:$X$26,"",-1)</f>
        <v>24+ Months</v>
      </c>
      <c r="V3024" s="1" t="str">
        <f>_xlfn.XLOOKUP(Tablo2[[#This Row],[CashbackAmount]],$W$31:$W$33,$X$31:$X$33,"",-1)</f>
        <v>Medium</v>
      </c>
    </row>
    <row r="3025" spans="1:22" x14ac:dyDescent="0.3">
      <c r="A3025" s="5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63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>
        <v>3</v>
      </c>
      <c r="T3025" s="6">
        <v>224.85</v>
      </c>
      <c r="U3025" s="6" t="str">
        <f>_xlfn.XLOOKUP(Tablo2[[#This Row],[Tenure]],$W$23:$W$26,$X$23:$X$26,"",-1)</f>
        <v>13-24 Months</v>
      </c>
      <c r="V3025" s="1" t="str">
        <f>_xlfn.XLOOKUP(Tablo2[[#This Row],[CashbackAmount]],$W$31:$W$33,$X$31:$X$33,"",-1)</f>
        <v>Medium</v>
      </c>
    </row>
    <row r="3026" spans="1:22" x14ac:dyDescent="0.3">
      <c r="A3026" s="5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63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6">
        <v>161.97</v>
      </c>
      <c r="U3026" s="6" t="str">
        <f>_xlfn.XLOOKUP(Tablo2[[#This Row],[Tenure]],$W$23:$W$26,$X$23:$X$26,"",-1)</f>
        <v>13-24 Months</v>
      </c>
      <c r="V3026" s="1" t="str">
        <f>_xlfn.XLOOKUP(Tablo2[[#This Row],[CashbackAmount]],$W$31:$W$33,$X$31:$X$33,"",-1)</f>
        <v>Medium</v>
      </c>
    </row>
    <row r="3027" spans="1:22" x14ac:dyDescent="0.3">
      <c r="A3027" s="5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63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6">
        <v>199.57</v>
      </c>
      <c r="U3027" s="6" t="str">
        <f>_xlfn.XLOOKUP(Tablo2[[#This Row],[Tenure]],$W$23:$W$26,$X$23:$X$26,"",-1)</f>
        <v>13-24 Months</v>
      </c>
      <c r="V3027" s="1" t="str">
        <f>_xlfn.XLOOKUP(Tablo2[[#This Row],[CashbackAmount]],$W$31:$W$33,$X$31:$X$33,"",-1)</f>
        <v>Medium</v>
      </c>
    </row>
    <row r="3028" spans="1:22" x14ac:dyDescent="0.3">
      <c r="A3028" s="5">
        <v>53027</v>
      </c>
      <c r="B3028" s="1">
        <v>1</v>
      </c>
      <c r="C3028" s="1">
        <v>1</v>
      </c>
      <c r="D3028" s="1" t="s">
        <v>62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63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6">
        <v>146.19</v>
      </c>
      <c r="U3028" s="6" t="str">
        <f>_xlfn.XLOOKUP(Tablo2[[#This Row],[Tenure]],$W$23:$W$26,$X$23:$X$26,"",-1)</f>
        <v>0-6 Months</v>
      </c>
      <c r="V3028" s="1" t="str">
        <f>_xlfn.XLOOKUP(Tablo2[[#This Row],[CashbackAmount]],$W$31:$W$33,$X$31:$X$33,"",-1)</f>
        <v>Low</v>
      </c>
    </row>
    <row r="3029" spans="1:22" x14ac:dyDescent="0.3">
      <c r="A3029" s="5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6">
        <v>164.83</v>
      </c>
      <c r="U3029" s="6" t="str">
        <f>_xlfn.XLOOKUP(Tablo2[[#This Row],[Tenure]],$W$23:$W$26,$X$23:$X$26,"",-1)</f>
        <v>0-6 Months</v>
      </c>
      <c r="V3029" s="1" t="str">
        <f>_xlfn.XLOOKUP(Tablo2[[#This Row],[CashbackAmount]],$W$31:$W$33,$X$31:$X$33,"",-1)</f>
        <v>Medium</v>
      </c>
    </row>
    <row r="3030" spans="1:22" x14ac:dyDescent="0.3">
      <c r="A3030" s="5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6">
        <v>186.18</v>
      </c>
      <c r="U3030" s="6" t="str">
        <f>_xlfn.XLOOKUP(Tablo2[[#This Row],[Tenure]],$W$23:$W$26,$X$23:$X$26,"",-1)</f>
        <v>0-6 Months</v>
      </c>
      <c r="V3030" s="1" t="str">
        <f>_xlfn.XLOOKUP(Tablo2[[#This Row],[CashbackAmount]],$W$31:$W$33,$X$31:$X$33,"",-1)</f>
        <v>Medium</v>
      </c>
    </row>
    <row r="3031" spans="1:22" x14ac:dyDescent="0.3">
      <c r="A3031" s="5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63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6">
        <v>187.14</v>
      </c>
      <c r="U3031" s="6" t="str">
        <f>_xlfn.XLOOKUP(Tablo2[[#This Row],[Tenure]],$W$23:$W$26,$X$23:$X$26,"",-1)</f>
        <v>0-6 Months</v>
      </c>
      <c r="V3031" s="1" t="str">
        <f>_xlfn.XLOOKUP(Tablo2[[#This Row],[CashbackAmount]],$W$31:$W$33,$X$31:$X$33,"",-1)</f>
        <v>Medium</v>
      </c>
    </row>
    <row r="3032" spans="1:22" x14ac:dyDescent="0.3">
      <c r="A3032" s="5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6">
        <v>188.47</v>
      </c>
      <c r="U3032" s="6" t="str">
        <f>_xlfn.XLOOKUP(Tablo2[[#This Row],[Tenure]],$W$23:$W$26,$X$23:$X$26,"",-1)</f>
        <v>7-12 Months</v>
      </c>
      <c r="V3032" s="1" t="str">
        <f>_xlfn.XLOOKUP(Tablo2[[#This Row],[CashbackAmount]],$W$31:$W$33,$X$31:$X$33,"",-1)</f>
        <v>Medium</v>
      </c>
    </row>
    <row r="3033" spans="1:22" x14ac:dyDescent="0.3">
      <c r="A3033" s="5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>
        <v>2</v>
      </c>
      <c r="S3033" s="1">
        <v>10</v>
      </c>
      <c r="T3033" s="6">
        <v>240.10000000000002</v>
      </c>
      <c r="U3033" s="6" t="str">
        <f>_xlfn.XLOOKUP(Tablo2[[#This Row],[Tenure]],$W$23:$W$26,$X$23:$X$26,"",-1)</f>
        <v>7-12 Months</v>
      </c>
      <c r="V3033" s="1" t="str">
        <f>_xlfn.XLOOKUP(Tablo2[[#This Row],[CashbackAmount]],$W$31:$W$33,$X$31:$X$33,"",-1)</f>
        <v>Medium</v>
      </c>
    </row>
    <row r="3034" spans="1:22" x14ac:dyDescent="0.3">
      <c r="A3034" s="5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6">
        <v>196.43</v>
      </c>
      <c r="U3034" s="6" t="str">
        <f>_xlfn.XLOOKUP(Tablo2[[#This Row],[Tenure]],$W$23:$W$26,$X$23:$X$26,"",-1)</f>
        <v>0-6 Months</v>
      </c>
      <c r="V3034" s="1" t="str">
        <f>_xlfn.XLOOKUP(Tablo2[[#This Row],[CashbackAmount]],$W$31:$W$33,$X$31:$X$33,"",-1)</f>
        <v>Medium</v>
      </c>
    </row>
    <row r="3035" spans="1:22" x14ac:dyDescent="0.3">
      <c r="A3035" s="5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6">
        <v>207.68</v>
      </c>
      <c r="U3035" s="6" t="str">
        <f>_xlfn.XLOOKUP(Tablo2[[#This Row],[Tenure]],$W$23:$W$26,$X$23:$X$26,"",-1)</f>
        <v>0-6 Months</v>
      </c>
      <c r="V3035" s="1" t="str">
        <f>_xlfn.XLOOKUP(Tablo2[[#This Row],[CashbackAmount]],$W$31:$W$33,$X$31:$X$33,"",-1)</f>
        <v>Medium</v>
      </c>
    </row>
    <row r="3036" spans="1:22" x14ac:dyDescent="0.3">
      <c r="A3036" s="5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6">
        <v>205.95</v>
      </c>
      <c r="U3036" s="6" t="str">
        <f>_xlfn.XLOOKUP(Tablo2[[#This Row],[Tenure]],$W$23:$W$26,$X$23:$X$26,"",-1)</f>
        <v>7-12 Months</v>
      </c>
      <c r="V3036" s="1" t="str">
        <f>_xlfn.XLOOKUP(Tablo2[[#This Row],[CashbackAmount]],$W$31:$W$33,$X$31:$X$33,"",-1)</f>
        <v>Medium</v>
      </c>
    </row>
    <row r="3037" spans="1:22" x14ac:dyDescent="0.3">
      <c r="A3037" s="5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6">
        <v>154.04</v>
      </c>
      <c r="U3037" s="6" t="str">
        <f>_xlfn.XLOOKUP(Tablo2[[#This Row],[Tenure]],$W$23:$W$26,$X$23:$X$26,"",-1)</f>
        <v>0-6 Months</v>
      </c>
      <c r="V3037" s="1" t="str">
        <f>_xlfn.XLOOKUP(Tablo2[[#This Row],[CashbackAmount]],$W$31:$W$33,$X$31:$X$33,"",-1)</f>
        <v>Medium</v>
      </c>
    </row>
    <row r="3038" spans="1:22" x14ac:dyDescent="0.3">
      <c r="A3038" s="5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6">
        <v>185.32</v>
      </c>
      <c r="U3038" s="6" t="str">
        <f>_xlfn.XLOOKUP(Tablo2[[#This Row],[Tenure]],$W$23:$W$26,$X$23:$X$26,"",-1)</f>
        <v>13-24 Months</v>
      </c>
      <c r="V3038" s="1" t="str">
        <f>_xlfn.XLOOKUP(Tablo2[[#This Row],[CashbackAmount]],$W$31:$W$33,$X$31:$X$33,"",-1)</f>
        <v>Medium</v>
      </c>
    </row>
    <row r="3039" spans="1:22" x14ac:dyDescent="0.3">
      <c r="A3039" s="5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6">
        <v>154.76</v>
      </c>
      <c r="U3039" s="6" t="str">
        <f>_xlfn.XLOOKUP(Tablo2[[#This Row],[Tenure]],$W$23:$W$26,$X$23:$X$26,"",-1)</f>
        <v>13-24 Months</v>
      </c>
      <c r="V3039" s="1" t="str">
        <f>_xlfn.XLOOKUP(Tablo2[[#This Row],[CashbackAmount]],$W$31:$W$33,$X$31:$X$33,"",-1)</f>
        <v>Medium</v>
      </c>
    </row>
    <row r="3040" spans="1:22" x14ac:dyDescent="0.3">
      <c r="A3040" s="5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>
        <v>1</v>
      </c>
      <c r="R3040" s="1">
        <v>2</v>
      </c>
      <c r="S3040" s="1">
        <v>1</v>
      </c>
      <c r="T3040" s="6">
        <v>284.92</v>
      </c>
      <c r="U3040" s="6" t="str">
        <f>_xlfn.XLOOKUP(Tablo2[[#This Row],[Tenure]],$W$23:$W$26,$X$23:$X$26,"",-1)</f>
        <v>13-24 Months</v>
      </c>
      <c r="V3040" s="1" t="str">
        <f>_xlfn.XLOOKUP(Tablo2[[#This Row],[CashbackAmount]],$W$31:$W$33,$X$31:$X$33,"",-1)</f>
        <v>High</v>
      </c>
    </row>
    <row r="3041" spans="1:22" x14ac:dyDescent="0.3">
      <c r="A3041" s="5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63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6">
        <v>171.49</v>
      </c>
      <c r="U3041" s="6" t="str">
        <f>_xlfn.XLOOKUP(Tablo2[[#This Row],[Tenure]],$W$23:$W$26,$X$23:$X$26,"",-1)</f>
        <v>0-6 Months</v>
      </c>
      <c r="V3041" s="1" t="str">
        <f>_xlfn.XLOOKUP(Tablo2[[#This Row],[CashbackAmount]],$W$31:$W$33,$X$31:$X$33,"",-1)</f>
        <v>Medium</v>
      </c>
    </row>
    <row r="3042" spans="1:22" x14ac:dyDescent="0.3">
      <c r="A3042" s="5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60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6">
        <v>151.96</v>
      </c>
      <c r="U3042" s="6" t="str">
        <f>_xlfn.XLOOKUP(Tablo2[[#This Row],[Tenure]],$W$23:$W$26,$X$23:$X$26,"",-1)</f>
        <v>13-24 Months</v>
      </c>
      <c r="V3042" s="1" t="str">
        <f>_xlfn.XLOOKUP(Tablo2[[#This Row],[CashbackAmount]],$W$31:$W$33,$X$31:$X$33,"",-1)</f>
        <v>Medium</v>
      </c>
    </row>
    <row r="3043" spans="1:22" x14ac:dyDescent="0.3">
      <c r="A3043" s="5">
        <v>53042</v>
      </c>
      <c r="B3043" s="1">
        <v>0</v>
      </c>
      <c r="C3043" s="1">
        <v>6</v>
      </c>
      <c r="D3043" s="1" t="s">
        <v>62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63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6">
        <v>148.69999999999999</v>
      </c>
      <c r="U3043" s="6" t="str">
        <f>_xlfn.XLOOKUP(Tablo2[[#This Row],[Tenure]],$W$23:$W$26,$X$23:$X$26,"",-1)</f>
        <v>0-6 Months</v>
      </c>
      <c r="V3043" s="1" t="str">
        <f>_xlfn.XLOOKUP(Tablo2[[#This Row],[CashbackAmount]],$W$31:$W$33,$X$31:$X$33,"",-1)</f>
        <v>Low</v>
      </c>
    </row>
    <row r="3044" spans="1:22" x14ac:dyDescent="0.3">
      <c r="A3044" s="5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63</v>
      </c>
      <c r="N3044" s="1">
        <v>5</v>
      </c>
      <c r="O3044" s="1">
        <v>0</v>
      </c>
      <c r="P3044" s="1">
        <v>22</v>
      </c>
      <c r="Q3044" s="1">
        <v>1</v>
      </c>
      <c r="R3044" s="1">
        <v>2</v>
      </c>
      <c r="S3044" s="1">
        <v>1</v>
      </c>
      <c r="T3044" s="6">
        <v>250.04000000000002</v>
      </c>
      <c r="U3044" s="6" t="str">
        <f>_xlfn.XLOOKUP(Tablo2[[#This Row],[Tenure]],$W$23:$W$26,$X$23:$X$26,"",-1)</f>
        <v>13-24 Months</v>
      </c>
      <c r="V3044" s="1" t="str">
        <f>_xlfn.XLOOKUP(Tablo2[[#This Row],[CashbackAmount]],$W$31:$W$33,$X$31:$X$33,"",-1)</f>
        <v>High</v>
      </c>
    </row>
    <row r="3045" spans="1:22" x14ac:dyDescent="0.3">
      <c r="A3045" s="5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6">
        <v>184.74</v>
      </c>
      <c r="U3045" s="6" t="str">
        <f>_xlfn.XLOOKUP(Tablo2[[#This Row],[Tenure]],$W$23:$W$26,$X$23:$X$26,"",-1)</f>
        <v>7-12 Months</v>
      </c>
      <c r="V3045" s="1" t="str">
        <f>_xlfn.XLOOKUP(Tablo2[[#This Row],[CashbackAmount]],$W$31:$W$33,$X$31:$X$33,"",-1)</f>
        <v>Medium</v>
      </c>
    </row>
    <row r="3046" spans="1:22" x14ac:dyDescent="0.3">
      <c r="A3046" s="5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60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63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6">
        <v>172.36</v>
      </c>
      <c r="U3046" s="6" t="str">
        <f>_xlfn.XLOOKUP(Tablo2[[#This Row],[Tenure]],$W$23:$W$26,$X$23:$X$26,"",-1)</f>
        <v>0-6 Months</v>
      </c>
      <c r="V3046" s="1" t="str">
        <f>_xlfn.XLOOKUP(Tablo2[[#This Row],[CashbackAmount]],$W$31:$W$33,$X$31:$X$33,"",-1)</f>
        <v>Medium</v>
      </c>
    </row>
    <row r="3047" spans="1:22" x14ac:dyDescent="0.3">
      <c r="A3047" s="5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63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6">
        <v>177.96</v>
      </c>
      <c r="U3047" s="6" t="str">
        <f>_xlfn.XLOOKUP(Tablo2[[#This Row],[Tenure]],$W$23:$W$26,$X$23:$X$26,"",-1)</f>
        <v>0-6 Months</v>
      </c>
      <c r="V3047" s="1" t="str">
        <f>_xlfn.XLOOKUP(Tablo2[[#This Row],[CashbackAmount]],$W$31:$W$33,$X$31:$X$33,"",-1)</f>
        <v>Medium</v>
      </c>
    </row>
    <row r="3048" spans="1:22" x14ac:dyDescent="0.3">
      <c r="A3048" s="5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6">
        <v>192.81</v>
      </c>
      <c r="U3048" s="6" t="str">
        <f>_xlfn.XLOOKUP(Tablo2[[#This Row],[Tenure]],$W$23:$W$26,$X$23:$X$26,"",-1)</f>
        <v>13-24 Months</v>
      </c>
      <c r="V3048" s="1" t="str">
        <f>_xlfn.XLOOKUP(Tablo2[[#This Row],[CashbackAmount]],$W$31:$W$33,$X$31:$X$33,"",-1)</f>
        <v>Medium</v>
      </c>
    </row>
    <row r="3049" spans="1:22" x14ac:dyDescent="0.3">
      <c r="A3049" s="5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60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6">
        <v>146.74</v>
      </c>
      <c r="U3049" s="6" t="str">
        <f>_xlfn.XLOOKUP(Tablo2[[#This Row],[Tenure]],$W$23:$W$26,$X$23:$X$26,"",-1)</f>
        <v>0-6 Months</v>
      </c>
      <c r="V3049" s="1" t="str">
        <f>_xlfn.XLOOKUP(Tablo2[[#This Row],[CashbackAmount]],$W$31:$W$33,$X$31:$X$33,"",-1)</f>
        <v>Low</v>
      </c>
    </row>
    <row r="3050" spans="1:22" x14ac:dyDescent="0.3">
      <c r="A3050" s="5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6">
        <v>191.53</v>
      </c>
      <c r="U3050" s="6" t="str">
        <f>_xlfn.XLOOKUP(Tablo2[[#This Row],[Tenure]],$W$23:$W$26,$X$23:$X$26,"",-1)</f>
        <v>7-12 Months</v>
      </c>
      <c r="V3050" s="1" t="str">
        <f>_xlfn.XLOOKUP(Tablo2[[#This Row],[CashbackAmount]],$W$31:$W$33,$X$31:$X$33,"",-1)</f>
        <v>Medium</v>
      </c>
    </row>
    <row r="3051" spans="1:22" x14ac:dyDescent="0.3">
      <c r="A3051" s="5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63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>
        <v>3</v>
      </c>
      <c r="T3051" s="6">
        <v>221.99</v>
      </c>
      <c r="U3051" s="6" t="str">
        <f>_xlfn.XLOOKUP(Tablo2[[#This Row],[Tenure]],$W$23:$W$26,$X$23:$X$26,"",-1)</f>
        <v>7-12 Months</v>
      </c>
      <c r="V3051" s="1" t="str">
        <f>_xlfn.XLOOKUP(Tablo2[[#This Row],[CashbackAmount]],$W$31:$W$33,$X$31:$X$33,"",-1)</f>
        <v>Medium</v>
      </c>
    </row>
    <row r="3052" spans="1:22" x14ac:dyDescent="0.3">
      <c r="A3052" s="5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63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6">
        <v>192.55</v>
      </c>
      <c r="U3052" s="6" t="str">
        <f>_xlfn.XLOOKUP(Tablo2[[#This Row],[Tenure]],$W$23:$W$26,$X$23:$X$26,"",-1)</f>
        <v>24+ Months</v>
      </c>
      <c r="V3052" s="1" t="str">
        <f>_xlfn.XLOOKUP(Tablo2[[#This Row],[CashbackAmount]],$W$31:$W$33,$X$31:$X$33,"",-1)</f>
        <v>Medium</v>
      </c>
    </row>
    <row r="3053" spans="1:22" x14ac:dyDescent="0.3">
      <c r="A3053" s="5">
        <v>53052</v>
      </c>
      <c r="B3053" s="1">
        <v>0</v>
      </c>
      <c r="C3053" s="1">
        <v>14</v>
      </c>
      <c r="D3053" s="1" t="s">
        <v>62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63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6">
        <v>147.13</v>
      </c>
      <c r="U3053" s="6" t="str">
        <f>_xlfn.XLOOKUP(Tablo2[[#This Row],[Tenure]],$W$23:$W$26,$X$23:$X$26,"",-1)</f>
        <v>13-24 Months</v>
      </c>
      <c r="V3053" s="1" t="str">
        <f>_xlfn.XLOOKUP(Tablo2[[#This Row],[CashbackAmount]],$W$31:$W$33,$X$31:$X$33,"",-1)</f>
        <v>Low</v>
      </c>
    </row>
    <row r="3054" spans="1:22" x14ac:dyDescent="0.3">
      <c r="A3054" s="5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6">
        <v>151.1</v>
      </c>
      <c r="U3054" s="6" t="str">
        <f>_xlfn.XLOOKUP(Tablo2[[#This Row],[Tenure]],$W$23:$W$26,$X$23:$X$26,"",-1)</f>
        <v>0-6 Months</v>
      </c>
      <c r="V3054" s="1" t="str">
        <f>_xlfn.XLOOKUP(Tablo2[[#This Row],[CashbackAmount]],$W$31:$W$33,$X$31:$X$33,"",-1)</f>
        <v>Medium</v>
      </c>
    </row>
    <row r="3055" spans="1:22" x14ac:dyDescent="0.3">
      <c r="A3055" s="5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6">
        <v>153.51</v>
      </c>
      <c r="U3055" s="6" t="str">
        <f>_xlfn.XLOOKUP(Tablo2[[#This Row],[Tenure]],$W$23:$W$26,$X$23:$X$26,"",-1)</f>
        <v>0-6 Months</v>
      </c>
      <c r="V3055" s="1" t="str">
        <f>_xlfn.XLOOKUP(Tablo2[[#This Row],[CashbackAmount]],$W$31:$W$33,$X$31:$X$33,"",-1)</f>
        <v>Medium</v>
      </c>
    </row>
    <row r="3056" spans="1:22" x14ac:dyDescent="0.3">
      <c r="A3056" s="5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63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6">
        <v>159.52000000000001</v>
      </c>
      <c r="U3056" s="6" t="str">
        <f>_xlfn.XLOOKUP(Tablo2[[#This Row],[Tenure]],$W$23:$W$26,$X$23:$X$26,"",-1)</f>
        <v>7-12 Months</v>
      </c>
      <c r="V3056" s="1" t="str">
        <f>_xlfn.XLOOKUP(Tablo2[[#This Row],[CashbackAmount]],$W$31:$W$33,$X$31:$X$33,"",-1)</f>
        <v>Medium</v>
      </c>
    </row>
    <row r="3057" spans="1:22" x14ac:dyDescent="0.3">
      <c r="A3057" s="5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63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6">
        <v>177.58</v>
      </c>
      <c r="U3057" s="6" t="str">
        <f>_xlfn.XLOOKUP(Tablo2[[#This Row],[Tenure]],$W$23:$W$26,$X$23:$X$26,"",-1)</f>
        <v>13-24 Months</v>
      </c>
      <c r="V3057" s="1" t="str">
        <f>_xlfn.XLOOKUP(Tablo2[[#This Row],[CashbackAmount]],$W$31:$W$33,$X$31:$X$33,"",-1)</f>
        <v>Medium</v>
      </c>
    </row>
    <row r="3058" spans="1:22" x14ac:dyDescent="0.3">
      <c r="A3058" s="5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>
        <v>3</v>
      </c>
      <c r="T3058" s="6">
        <v>218.55</v>
      </c>
      <c r="U3058" s="6" t="str">
        <f>_xlfn.XLOOKUP(Tablo2[[#This Row],[Tenure]],$W$23:$W$26,$X$23:$X$26,"",-1)</f>
        <v>0-6 Months</v>
      </c>
      <c r="V3058" s="1" t="str">
        <f>_xlfn.XLOOKUP(Tablo2[[#This Row],[CashbackAmount]],$W$31:$W$33,$X$31:$X$33,"",-1)</f>
        <v>Medium</v>
      </c>
    </row>
    <row r="3059" spans="1:22" x14ac:dyDescent="0.3">
      <c r="A3059" s="5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>
        <v>3</v>
      </c>
      <c r="T3059" s="6">
        <v>229.96</v>
      </c>
      <c r="U3059" s="6" t="str">
        <f>_xlfn.XLOOKUP(Tablo2[[#This Row],[Tenure]],$W$23:$W$26,$X$23:$X$26,"",-1)</f>
        <v>13-24 Months</v>
      </c>
      <c r="V3059" s="1" t="str">
        <f>_xlfn.XLOOKUP(Tablo2[[#This Row],[CashbackAmount]],$W$31:$W$33,$X$31:$X$33,"",-1)</f>
        <v>Medium</v>
      </c>
    </row>
    <row r="3060" spans="1:22" x14ac:dyDescent="0.3">
      <c r="A3060" s="5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63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6">
        <v>188.8</v>
      </c>
      <c r="U3060" s="6" t="str">
        <f>_xlfn.XLOOKUP(Tablo2[[#This Row],[Tenure]],$W$23:$W$26,$X$23:$X$26,"",-1)</f>
        <v>0-6 Months</v>
      </c>
      <c r="V3060" s="1" t="str">
        <f>_xlfn.XLOOKUP(Tablo2[[#This Row],[CashbackAmount]],$W$31:$W$33,$X$31:$X$33,"",-1)</f>
        <v>Medium</v>
      </c>
    </row>
    <row r="3061" spans="1:22" x14ac:dyDescent="0.3">
      <c r="A3061" s="5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6">
        <v>151.57</v>
      </c>
      <c r="U3061" s="6" t="str">
        <f>_xlfn.XLOOKUP(Tablo2[[#This Row],[Tenure]],$W$23:$W$26,$X$23:$X$26,"",-1)</f>
        <v>0-6 Months</v>
      </c>
      <c r="V3061" s="1" t="str">
        <f>_xlfn.XLOOKUP(Tablo2[[#This Row],[CashbackAmount]],$W$31:$W$33,$X$31:$X$33,"",-1)</f>
        <v>Medium</v>
      </c>
    </row>
    <row r="3062" spans="1:22" x14ac:dyDescent="0.3">
      <c r="A3062" s="5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6">
        <v>152.16</v>
      </c>
      <c r="U3062" s="6" t="str">
        <f>_xlfn.XLOOKUP(Tablo2[[#This Row],[Tenure]],$W$23:$W$26,$X$23:$X$26,"",-1)</f>
        <v>0-6 Months</v>
      </c>
      <c r="V3062" s="1" t="str">
        <f>_xlfn.XLOOKUP(Tablo2[[#This Row],[CashbackAmount]],$W$31:$W$33,$X$31:$X$33,"",-1)</f>
        <v>Medium</v>
      </c>
    </row>
    <row r="3063" spans="1:22" x14ac:dyDescent="0.3">
      <c r="A3063" s="5">
        <v>53062</v>
      </c>
      <c r="B3063" s="1">
        <v>0</v>
      </c>
      <c r="C3063" s="1">
        <v>3</v>
      </c>
      <c r="D3063" s="1" t="s">
        <v>62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6">
        <v>147.01</v>
      </c>
      <c r="U3063" s="6" t="str">
        <f>_xlfn.XLOOKUP(Tablo2[[#This Row],[Tenure]],$W$23:$W$26,$X$23:$X$26,"",-1)</f>
        <v>0-6 Months</v>
      </c>
      <c r="V3063" s="1" t="str">
        <f>_xlfn.XLOOKUP(Tablo2[[#This Row],[CashbackAmount]],$W$31:$W$33,$X$31:$X$33,"",-1)</f>
        <v>Low</v>
      </c>
    </row>
    <row r="3064" spans="1:22" x14ac:dyDescent="0.3">
      <c r="A3064" s="5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6">
        <v>190.4</v>
      </c>
      <c r="U3064" s="6" t="str">
        <f>_xlfn.XLOOKUP(Tablo2[[#This Row],[Tenure]],$W$23:$W$26,$X$23:$X$26,"",-1)</f>
        <v>7-12 Months</v>
      </c>
      <c r="V3064" s="1" t="str">
        <f>_xlfn.XLOOKUP(Tablo2[[#This Row],[CashbackAmount]],$W$31:$W$33,$X$31:$X$33,"",-1)</f>
        <v>Medium</v>
      </c>
    </row>
    <row r="3065" spans="1:22" x14ac:dyDescent="0.3">
      <c r="A3065" s="5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6">
        <v>163.16</v>
      </c>
      <c r="U3065" s="6" t="str">
        <f>_xlfn.XLOOKUP(Tablo2[[#This Row],[Tenure]],$W$23:$W$26,$X$23:$X$26,"",-1)</f>
        <v>0-6 Months</v>
      </c>
      <c r="V3065" s="1" t="str">
        <f>_xlfn.XLOOKUP(Tablo2[[#This Row],[CashbackAmount]],$W$31:$W$33,$X$31:$X$33,"",-1)</f>
        <v>Medium</v>
      </c>
    </row>
    <row r="3066" spans="1:22" x14ac:dyDescent="0.3">
      <c r="A3066" s="5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6">
        <v>177.53</v>
      </c>
      <c r="U3066" s="6" t="str">
        <f>_xlfn.XLOOKUP(Tablo2[[#This Row],[Tenure]],$W$23:$W$26,$X$23:$X$26,"",-1)</f>
        <v>0-6 Months</v>
      </c>
      <c r="V3066" s="1" t="str">
        <f>_xlfn.XLOOKUP(Tablo2[[#This Row],[CashbackAmount]],$W$31:$W$33,$X$31:$X$33,"",-1)</f>
        <v>Medium</v>
      </c>
    </row>
    <row r="3067" spans="1:22" x14ac:dyDescent="0.3">
      <c r="A3067" s="5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6">
        <v>170</v>
      </c>
      <c r="U3067" s="6" t="str">
        <f>_xlfn.XLOOKUP(Tablo2[[#This Row],[Tenure]],$W$23:$W$26,$X$23:$X$26,"",-1)</f>
        <v>13-24 Months</v>
      </c>
      <c r="V3067" s="1" t="str">
        <f>_xlfn.XLOOKUP(Tablo2[[#This Row],[CashbackAmount]],$W$31:$W$33,$X$31:$X$33,"",-1)</f>
        <v>Medium</v>
      </c>
    </row>
    <row r="3068" spans="1:22" x14ac:dyDescent="0.3">
      <c r="A3068" s="5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63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6">
        <v>174.36</v>
      </c>
      <c r="U3068" s="6" t="str">
        <f>_xlfn.XLOOKUP(Tablo2[[#This Row],[Tenure]],$W$23:$W$26,$X$23:$X$26,"",-1)</f>
        <v>24+ Months</v>
      </c>
      <c r="V3068" s="1" t="str">
        <f>_xlfn.XLOOKUP(Tablo2[[#This Row],[CashbackAmount]],$W$31:$W$33,$X$31:$X$33,"",-1)</f>
        <v>Medium</v>
      </c>
    </row>
    <row r="3069" spans="1:22" x14ac:dyDescent="0.3">
      <c r="A3069" s="5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63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6">
        <v>150.43</v>
      </c>
      <c r="U3069" s="6" t="str">
        <f>_xlfn.XLOOKUP(Tablo2[[#This Row],[Tenure]],$W$23:$W$26,$X$23:$X$26,"",-1)</f>
        <v>7-12 Months</v>
      </c>
      <c r="V3069" s="1" t="str">
        <f>_xlfn.XLOOKUP(Tablo2[[#This Row],[CashbackAmount]],$W$31:$W$33,$X$31:$X$33,"",-1)</f>
        <v>Medium</v>
      </c>
    </row>
    <row r="3070" spans="1:22" x14ac:dyDescent="0.3">
      <c r="A3070" s="5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6">
        <v>178.04</v>
      </c>
      <c r="U3070" s="6" t="str">
        <f>_xlfn.XLOOKUP(Tablo2[[#This Row],[Tenure]],$W$23:$W$26,$X$23:$X$26,"",-1)</f>
        <v>0-6 Months</v>
      </c>
      <c r="V3070" s="1" t="str">
        <f>_xlfn.XLOOKUP(Tablo2[[#This Row],[CashbackAmount]],$W$31:$W$33,$X$31:$X$33,"",-1)</f>
        <v>Medium</v>
      </c>
    </row>
    <row r="3071" spans="1:22" x14ac:dyDescent="0.3">
      <c r="A3071" s="5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>
        <v>1</v>
      </c>
      <c r="R3071" s="1">
        <v>2</v>
      </c>
      <c r="S3071" s="1">
        <v>3</v>
      </c>
      <c r="T3071" s="6">
        <v>291.58999999999997</v>
      </c>
      <c r="U3071" s="6" t="str">
        <f>_xlfn.XLOOKUP(Tablo2[[#This Row],[Tenure]],$W$23:$W$26,$X$23:$X$26,"",-1)</f>
        <v>24+ Months</v>
      </c>
      <c r="V3071" s="1" t="str">
        <f>_xlfn.XLOOKUP(Tablo2[[#This Row],[CashbackAmount]],$W$31:$W$33,$X$31:$X$33,"",-1)</f>
        <v>High</v>
      </c>
    </row>
    <row r="3072" spans="1:22" x14ac:dyDescent="0.3">
      <c r="A3072" s="5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6">
        <v>167.6</v>
      </c>
      <c r="U3072" s="6" t="str">
        <f>_xlfn.XLOOKUP(Tablo2[[#This Row],[Tenure]],$W$23:$W$26,$X$23:$X$26,"",-1)</f>
        <v>0-6 Months</v>
      </c>
      <c r="V3072" s="1" t="str">
        <f>_xlfn.XLOOKUP(Tablo2[[#This Row],[CashbackAmount]],$W$31:$W$33,$X$31:$X$33,"",-1)</f>
        <v>Medium</v>
      </c>
    </row>
    <row r="3073" spans="1:22" x14ac:dyDescent="0.3">
      <c r="A3073" s="5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60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63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6">
        <v>149.76</v>
      </c>
      <c r="U3073" s="6" t="str">
        <f>_xlfn.XLOOKUP(Tablo2[[#This Row],[Tenure]],$W$23:$W$26,$X$23:$X$26,"",-1)</f>
        <v>0-6 Months</v>
      </c>
      <c r="V3073" s="1" t="str">
        <f>_xlfn.XLOOKUP(Tablo2[[#This Row],[CashbackAmount]],$W$31:$W$33,$X$31:$X$33,"",-1)</f>
        <v>Low</v>
      </c>
    </row>
    <row r="3074" spans="1:22" x14ac:dyDescent="0.3">
      <c r="A3074" s="5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60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6">
        <v>156.02000000000001</v>
      </c>
      <c r="U3074" s="6" t="str">
        <f>_xlfn.XLOOKUP(Tablo2[[#This Row],[Tenure]],$W$23:$W$26,$X$23:$X$26,"",-1)</f>
        <v>0-6 Months</v>
      </c>
      <c r="V3074" s="1" t="str">
        <f>_xlfn.XLOOKUP(Tablo2[[#This Row],[CashbackAmount]],$W$31:$W$33,$X$31:$X$33,"",-1)</f>
        <v>Medium</v>
      </c>
    </row>
    <row r="3075" spans="1:22" x14ac:dyDescent="0.3">
      <c r="A3075" s="5">
        <v>53074</v>
      </c>
      <c r="B3075" s="1">
        <v>0</v>
      </c>
      <c r="C3075" s="1">
        <v>1</v>
      </c>
      <c r="D3075" s="1" t="s">
        <v>62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63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6">
        <v>147.44</v>
      </c>
      <c r="U3075" s="6" t="str">
        <f>_xlfn.XLOOKUP(Tablo2[[#This Row],[Tenure]],$W$23:$W$26,$X$23:$X$26,"",-1)</f>
        <v>0-6 Months</v>
      </c>
      <c r="V3075" s="1" t="str">
        <f>_xlfn.XLOOKUP(Tablo2[[#This Row],[CashbackAmount]],$W$31:$W$33,$X$31:$X$33,"",-1)</f>
        <v>Low</v>
      </c>
    </row>
    <row r="3076" spans="1:22" x14ac:dyDescent="0.3">
      <c r="A3076" s="5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63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6">
        <v>200.96</v>
      </c>
      <c r="U3076" s="6" t="str">
        <f>_xlfn.XLOOKUP(Tablo2[[#This Row],[Tenure]],$W$23:$W$26,$X$23:$X$26,"",-1)</f>
        <v>7-12 Months</v>
      </c>
      <c r="V3076" s="1" t="str">
        <f>_xlfn.XLOOKUP(Tablo2[[#This Row],[CashbackAmount]],$W$31:$W$33,$X$31:$X$33,"",-1)</f>
        <v>Medium</v>
      </c>
    </row>
    <row r="3077" spans="1:22" x14ac:dyDescent="0.3">
      <c r="A3077" s="5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60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6">
        <v>147.85</v>
      </c>
      <c r="U3077" s="6" t="str">
        <f>_xlfn.XLOOKUP(Tablo2[[#This Row],[Tenure]],$W$23:$W$26,$X$23:$X$26,"",-1)</f>
        <v>0-6 Months</v>
      </c>
      <c r="V3077" s="1" t="str">
        <f>_xlfn.XLOOKUP(Tablo2[[#This Row],[CashbackAmount]],$W$31:$W$33,$X$31:$X$33,"",-1)</f>
        <v>Low</v>
      </c>
    </row>
    <row r="3078" spans="1:22" x14ac:dyDescent="0.3">
      <c r="A3078" s="5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6">
        <v>155.34</v>
      </c>
      <c r="U3078" s="6" t="str">
        <f>_xlfn.XLOOKUP(Tablo2[[#This Row],[Tenure]],$W$23:$W$26,$X$23:$X$26,"",-1)</f>
        <v>7-12 Months</v>
      </c>
      <c r="V3078" s="1" t="str">
        <f>_xlfn.XLOOKUP(Tablo2[[#This Row],[CashbackAmount]],$W$31:$W$33,$X$31:$X$33,"",-1)</f>
        <v>Medium</v>
      </c>
    </row>
    <row r="3079" spans="1:22" x14ac:dyDescent="0.3">
      <c r="A3079" s="5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6">
        <v>182.15</v>
      </c>
      <c r="U3079" s="6" t="str">
        <f>_xlfn.XLOOKUP(Tablo2[[#This Row],[Tenure]],$W$23:$W$26,$X$23:$X$26,"",-1)</f>
        <v>13-24 Months</v>
      </c>
      <c r="V3079" s="1" t="str">
        <f>_xlfn.XLOOKUP(Tablo2[[#This Row],[CashbackAmount]],$W$31:$W$33,$X$31:$X$33,"",-1)</f>
        <v>Medium</v>
      </c>
    </row>
    <row r="3080" spans="1:22" x14ac:dyDescent="0.3">
      <c r="A3080" s="5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6">
        <v>150.76</v>
      </c>
      <c r="U3080" s="6" t="str">
        <f>_xlfn.XLOOKUP(Tablo2[[#This Row],[Tenure]],$W$23:$W$26,$X$23:$X$26,"",-1)</f>
        <v>13-24 Months</v>
      </c>
      <c r="V3080" s="1" t="str">
        <f>_xlfn.XLOOKUP(Tablo2[[#This Row],[CashbackAmount]],$W$31:$W$33,$X$31:$X$33,"",-1)</f>
        <v>Medium</v>
      </c>
    </row>
    <row r="3081" spans="1:22" x14ac:dyDescent="0.3">
      <c r="A3081" s="5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6">
        <v>166.97</v>
      </c>
      <c r="U3081" s="6" t="str">
        <f>_xlfn.XLOOKUP(Tablo2[[#This Row],[Tenure]],$W$23:$W$26,$X$23:$X$26,"",-1)</f>
        <v>7-12 Months</v>
      </c>
      <c r="V3081" s="1" t="str">
        <f>_xlfn.XLOOKUP(Tablo2[[#This Row],[CashbackAmount]],$W$31:$W$33,$X$31:$X$33,"",-1)</f>
        <v>Medium</v>
      </c>
    </row>
    <row r="3082" spans="1:22" x14ac:dyDescent="0.3">
      <c r="A3082" s="5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>
        <v>1</v>
      </c>
      <c r="R3082" s="1">
        <v>4</v>
      </c>
      <c r="S3082" s="1">
        <v>10</v>
      </c>
      <c r="T3082" s="6">
        <v>268.36</v>
      </c>
      <c r="U3082" s="6" t="str">
        <f>_xlfn.XLOOKUP(Tablo2[[#This Row],[Tenure]],$W$23:$W$26,$X$23:$X$26,"",-1)</f>
        <v>13-24 Months</v>
      </c>
      <c r="V3082" s="1" t="str">
        <f>_xlfn.XLOOKUP(Tablo2[[#This Row],[CashbackAmount]],$W$31:$W$33,$X$31:$X$33,"",-1)</f>
        <v>High</v>
      </c>
    </row>
    <row r="3083" spans="1:22" x14ac:dyDescent="0.3">
      <c r="A3083" s="5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63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6">
        <v>159.47999999999999</v>
      </c>
      <c r="U3083" s="6" t="str">
        <f>_xlfn.XLOOKUP(Tablo2[[#This Row],[Tenure]],$W$23:$W$26,$X$23:$X$26,"",-1)</f>
        <v>13-24 Months</v>
      </c>
      <c r="V3083" s="1" t="str">
        <f>_xlfn.XLOOKUP(Tablo2[[#This Row],[CashbackAmount]],$W$31:$W$33,$X$31:$X$33,"",-1)</f>
        <v>Medium</v>
      </c>
    </row>
    <row r="3084" spans="1:22" x14ac:dyDescent="0.3">
      <c r="A3084" s="5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63</v>
      </c>
      <c r="N3084" s="1">
        <v>6</v>
      </c>
      <c r="O3084" s="1">
        <v>0</v>
      </c>
      <c r="P3084" s="1">
        <v>15</v>
      </c>
      <c r="Q3084" s="1">
        <v>2</v>
      </c>
      <c r="R3084" s="1">
        <v>2</v>
      </c>
      <c r="S3084" s="1">
        <v>3</v>
      </c>
      <c r="T3084" s="6">
        <v>319.06</v>
      </c>
      <c r="U3084" s="6" t="str">
        <f>_xlfn.XLOOKUP(Tablo2[[#This Row],[Tenure]],$W$23:$W$26,$X$23:$X$26,"",-1)</f>
        <v>24+ Months</v>
      </c>
      <c r="V3084" s="1" t="str">
        <f>_xlfn.XLOOKUP(Tablo2[[#This Row],[CashbackAmount]],$W$31:$W$33,$X$31:$X$33,"",-1)</f>
        <v>High</v>
      </c>
    </row>
    <row r="3085" spans="1:22" x14ac:dyDescent="0.3">
      <c r="A3085" s="5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63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6">
        <v>190.38</v>
      </c>
      <c r="U3085" s="6" t="str">
        <f>_xlfn.XLOOKUP(Tablo2[[#This Row],[Tenure]],$W$23:$W$26,$X$23:$X$26,"",-1)</f>
        <v>7-12 Months</v>
      </c>
      <c r="V3085" s="1" t="str">
        <f>_xlfn.XLOOKUP(Tablo2[[#This Row],[CashbackAmount]],$W$31:$W$33,$X$31:$X$33,"",-1)</f>
        <v>Medium</v>
      </c>
    </row>
    <row r="3086" spans="1:22" x14ac:dyDescent="0.3">
      <c r="A3086" s="5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63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6">
        <v>168.06</v>
      </c>
      <c r="U3086" s="6" t="str">
        <f>_xlfn.XLOOKUP(Tablo2[[#This Row],[Tenure]],$W$23:$W$26,$X$23:$X$26,"",-1)</f>
        <v>0-6 Months</v>
      </c>
      <c r="V3086" s="1" t="str">
        <f>_xlfn.XLOOKUP(Tablo2[[#This Row],[CashbackAmount]],$W$31:$W$33,$X$31:$X$33,"",-1)</f>
        <v>Medium</v>
      </c>
    </row>
    <row r="3087" spans="1:22" x14ac:dyDescent="0.3">
      <c r="A3087" s="5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63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6">
        <v>147.58000000000001</v>
      </c>
      <c r="U3087" s="6" t="str">
        <f>_xlfn.XLOOKUP(Tablo2[[#This Row],[Tenure]],$W$23:$W$26,$X$23:$X$26,"",-1)</f>
        <v>13-24 Months</v>
      </c>
      <c r="V3087" s="1" t="str">
        <f>_xlfn.XLOOKUP(Tablo2[[#This Row],[CashbackAmount]],$W$31:$W$33,$X$31:$X$33,"",-1)</f>
        <v>Low</v>
      </c>
    </row>
    <row r="3088" spans="1:22" x14ac:dyDescent="0.3">
      <c r="A3088" s="5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6">
        <v>170.22</v>
      </c>
      <c r="U3088" s="6" t="str">
        <f>_xlfn.XLOOKUP(Tablo2[[#This Row],[Tenure]],$W$23:$W$26,$X$23:$X$26,"",-1)</f>
        <v>13-24 Months</v>
      </c>
      <c r="V3088" s="1" t="str">
        <f>_xlfn.XLOOKUP(Tablo2[[#This Row],[CashbackAmount]],$W$31:$W$33,$X$31:$X$33,"",-1)</f>
        <v>Medium</v>
      </c>
    </row>
    <row r="3089" spans="1:22" x14ac:dyDescent="0.3">
      <c r="A3089" s="5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6">
        <v>169.87</v>
      </c>
      <c r="U3089" s="6" t="str">
        <f>_xlfn.XLOOKUP(Tablo2[[#This Row],[Tenure]],$W$23:$W$26,$X$23:$X$26,"",-1)</f>
        <v>0-6 Months</v>
      </c>
      <c r="V3089" s="1" t="str">
        <f>_xlfn.XLOOKUP(Tablo2[[#This Row],[CashbackAmount]],$W$31:$W$33,$X$31:$X$33,"",-1)</f>
        <v>Medium</v>
      </c>
    </row>
    <row r="3090" spans="1:22" x14ac:dyDescent="0.3">
      <c r="A3090" s="5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63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6">
        <v>169.49</v>
      </c>
      <c r="U3090" s="6" t="str">
        <f>_xlfn.XLOOKUP(Tablo2[[#This Row],[Tenure]],$W$23:$W$26,$X$23:$X$26,"",-1)</f>
        <v>7-12 Months</v>
      </c>
      <c r="V3090" s="1" t="str">
        <f>_xlfn.XLOOKUP(Tablo2[[#This Row],[CashbackAmount]],$W$31:$W$33,$X$31:$X$33,"",-1)</f>
        <v>Medium</v>
      </c>
    </row>
    <row r="3091" spans="1:22" x14ac:dyDescent="0.3">
      <c r="A3091" s="5">
        <v>53090</v>
      </c>
      <c r="B3091" s="1">
        <v>0</v>
      </c>
      <c r="C3091" s="1">
        <v>5</v>
      </c>
      <c r="D3091" s="1" t="s">
        <v>62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63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6">
        <v>147.18</v>
      </c>
      <c r="U3091" s="6" t="str">
        <f>_xlfn.XLOOKUP(Tablo2[[#This Row],[Tenure]],$W$23:$W$26,$X$23:$X$26,"",-1)</f>
        <v>0-6 Months</v>
      </c>
      <c r="V3091" s="1" t="str">
        <f>_xlfn.XLOOKUP(Tablo2[[#This Row],[CashbackAmount]],$W$31:$W$33,$X$31:$X$33,"",-1)</f>
        <v>Low</v>
      </c>
    </row>
    <row r="3092" spans="1:22" x14ac:dyDescent="0.3">
      <c r="A3092" s="5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>
        <v>15</v>
      </c>
      <c r="Q3092" s="1">
        <v>1</v>
      </c>
      <c r="R3092" s="1">
        <v>2</v>
      </c>
      <c r="S3092" s="1">
        <v>7</v>
      </c>
      <c r="T3092" s="6">
        <v>316.97000000000003</v>
      </c>
      <c r="U3092" s="6" t="str">
        <f>_xlfn.XLOOKUP(Tablo2[[#This Row],[Tenure]],$W$23:$W$26,$X$23:$X$26,"",-1)</f>
        <v>13-24 Months</v>
      </c>
      <c r="V3092" s="1" t="str">
        <f>_xlfn.XLOOKUP(Tablo2[[#This Row],[CashbackAmount]],$W$31:$W$33,$X$31:$X$33,"",-1)</f>
        <v>High</v>
      </c>
    </row>
    <row r="3093" spans="1:22" x14ac:dyDescent="0.3">
      <c r="A3093" s="5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63</v>
      </c>
      <c r="N3093" s="1">
        <v>11</v>
      </c>
      <c r="O3093" s="1">
        <v>0</v>
      </c>
      <c r="P3093" s="1">
        <v>12</v>
      </c>
      <c r="Q3093" s="1">
        <v>3</v>
      </c>
      <c r="R3093" s="1">
        <v>2</v>
      </c>
      <c r="S3093" s="1">
        <v>8</v>
      </c>
      <c r="T3093" s="6">
        <v>257.12</v>
      </c>
      <c r="U3093" s="6" t="str">
        <f>_xlfn.XLOOKUP(Tablo2[[#This Row],[Tenure]],$W$23:$W$26,$X$23:$X$26,"",-1)</f>
        <v>24+ Months</v>
      </c>
      <c r="V3093" s="1" t="str">
        <f>_xlfn.XLOOKUP(Tablo2[[#This Row],[CashbackAmount]],$W$31:$W$33,$X$31:$X$33,"",-1)</f>
        <v>High</v>
      </c>
    </row>
    <row r="3094" spans="1:22" x14ac:dyDescent="0.3">
      <c r="A3094" s="5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60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6">
        <v>190.77</v>
      </c>
      <c r="U3094" s="6" t="str">
        <f>_xlfn.XLOOKUP(Tablo2[[#This Row],[Tenure]],$W$23:$W$26,$X$23:$X$26,"",-1)</f>
        <v>0-6 Months</v>
      </c>
      <c r="V3094" s="1" t="str">
        <f>_xlfn.XLOOKUP(Tablo2[[#This Row],[CashbackAmount]],$W$31:$W$33,$X$31:$X$33,"",-1)</f>
        <v>Medium</v>
      </c>
    </row>
    <row r="3095" spans="1:22" x14ac:dyDescent="0.3">
      <c r="A3095" s="5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63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6">
        <v>208.92</v>
      </c>
      <c r="U3095" s="6" t="str">
        <f>_xlfn.XLOOKUP(Tablo2[[#This Row],[Tenure]],$W$23:$W$26,$X$23:$X$26,"",-1)</f>
        <v>13-24 Months</v>
      </c>
      <c r="V3095" s="1" t="str">
        <f>_xlfn.XLOOKUP(Tablo2[[#This Row],[CashbackAmount]],$W$31:$W$33,$X$31:$X$33,"",-1)</f>
        <v>Medium</v>
      </c>
    </row>
    <row r="3096" spans="1:22" x14ac:dyDescent="0.3">
      <c r="A3096" s="5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6">
        <v>170.58</v>
      </c>
      <c r="U3096" s="6" t="str">
        <f>_xlfn.XLOOKUP(Tablo2[[#This Row],[Tenure]],$W$23:$W$26,$X$23:$X$26,"",-1)</f>
        <v>0-6 Months</v>
      </c>
      <c r="V3096" s="1" t="str">
        <f>_xlfn.XLOOKUP(Tablo2[[#This Row],[CashbackAmount]],$W$31:$W$33,$X$31:$X$33,"",-1)</f>
        <v>Medium</v>
      </c>
    </row>
    <row r="3097" spans="1:22" x14ac:dyDescent="0.3">
      <c r="A3097" s="5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63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6">
        <v>165.31</v>
      </c>
      <c r="U3097" s="6" t="str">
        <f>_xlfn.XLOOKUP(Tablo2[[#This Row],[Tenure]],$W$23:$W$26,$X$23:$X$26,"",-1)</f>
        <v>0-6 Months</v>
      </c>
      <c r="V3097" s="1" t="str">
        <f>_xlfn.XLOOKUP(Tablo2[[#This Row],[CashbackAmount]],$W$31:$W$33,$X$31:$X$33,"",-1)</f>
        <v>Medium</v>
      </c>
    </row>
    <row r="3098" spans="1:22" x14ac:dyDescent="0.3">
      <c r="A3098" s="5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63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6">
        <v>204.69</v>
      </c>
      <c r="U3098" s="6" t="str">
        <f>_xlfn.XLOOKUP(Tablo2[[#This Row],[Tenure]],$W$23:$W$26,$X$23:$X$26,"",-1)</f>
        <v>24+ Months</v>
      </c>
      <c r="V3098" s="1" t="str">
        <f>_xlfn.XLOOKUP(Tablo2[[#This Row],[CashbackAmount]],$W$31:$W$33,$X$31:$X$33,"",-1)</f>
        <v>Medium</v>
      </c>
    </row>
    <row r="3099" spans="1:22" x14ac:dyDescent="0.3">
      <c r="A3099" s="5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63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6">
        <v>151.54</v>
      </c>
      <c r="U3099" s="6" t="str">
        <f>_xlfn.XLOOKUP(Tablo2[[#This Row],[Tenure]],$W$23:$W$26,$X$23:$X$26,"",-1)</f>
        <v>13-24 Months</v>
      </c>
      <c r="V3099" s="1" t="str">
        <f>_xlfn.XLOOKUP(Tablo2[[#This Row],[CashbackAmount]],$W$31:$W$33,$X$31:$X$33,"",-1)</f>
        <v>Medium</v>
      </c>
    </row>
    <row r="3100" spans="1:22" x14ac:dyDescent="0.3">
      <c r="A3100" s="5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63</v>
      </c>
      <c r="N3100" s="1">
        <v>4</v>
      </c>
      <c r="O3100" s="1">
        <v>0</v>
      </c>
      <c r="P3100" s="1">
        <v>14</v>
      </c>
      <c r="Q3100" s="1">
        <v>1</v>
      </c>
      <c r="R3100" s="1">
        <v>2</v>
      </c>
      <c r="S3100" s="1">
        <v>5</v>
      </c>
      <c r="T3100" s="6">
        <v>290.55</v>
      </c>
      <c r="U3100" s="6" t="str">
        <f>_xlfn.XLOOKUP(Tablo2[[#This Row],[Tenure]],$W$23:$W$26,$X$23:$X$26,"",-1)</f>
        <v>24+ Months</v>
      </c>
      <c r="V3100" s="1" t="str">
        <f>_xlfn.XLOOKUP(Tablo2[[#This Row],[CashbackAmount]],$W$31:$W$33,$X$31:$X$33,"",-1)</f>
        <v>High</v>
      </c>
    </row>
    <row r="3101" spans="1:22" x14ac:dyDescent="0.3">
      <c r="A3101" s="5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6">
        <v>170.56</v>
      </c>
      <c r="U3101" s="6" t="str">
        <f>_xlfn.XLOOKUP(Tablo2[[#This Row],[Tenure]],$W$23:$W$26,$X$23:$X$26,"",-1)</f>
        <v>13-24 Months</v>
      </c>
      <c r="V3101" s="1" t="str">
        <f>_xlfn.XLOOKUP(Tablo2[[#This Row],[CashbackAmount]],$W$31:$W$33,$X$31:$X$33,"",-1)</f>
        <v>Medium</v>
      </c>
    </row>
    <row r="3102" spans="1:22" x14ac:dyDescent="0.3">
      <c r="A3102" s="5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6">
        <v>185.91</v>
      </c>
      <c r="U3102" s="6" t="str">
        <f>_xlfn.XLOOKUP(Tablo2[[#This Row],[Tenure]],$W$23:$W$26,$X$23:$X$26,"",-1)</f>
        <v>0-6 Months</v>
      </c>
      <c r="V3102" s="1" t="str">
        <f>_xlfn.XLOOKUP(Tablo2[[#This Row],[CashbackAmount]],$W$31:$W$33,$X$31:$X$33,"",-1)</f>
        <v>Medium</v>
      </c>
    </row>
    <row r="3103" spans="1:22" x14ac:dyDescent="0.3">
      <c r="A3103" s="5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63</v>
      </c>
      <c r="N3103" s="1">
        <v>7</v>
      </c>
      <c r="O3103" s="1">
        <v>0</v>
      </c>
      <c r="P3103" s="1">
        <v>15</v>
      </c>
      <c r="Q3103" s="1">
        <v>1</v>
      </c>
      <c r="R3103" s="1">
        <v>12</v>
      </c>
      <c r="S3103" s="1">
        <v>11</v>
      </c>
      <c r="T3103" s="6">
        <v>320.66000000000003</v>
      </c>
      <c r="U3103" s="6" t="str">
        <f>_xlfn.XLOOKUP(Tablo2[[#This Row],[Tenure]],$W$23:$W$26,$X$23:$X$26,"",-1)</f>
        <v>24+ Months</v>
      </c>
      <c r="V3103" s="1" t="str">
        <f>_xlfn.XLOOKUP(Tablo2[[#This Row],[CashbackAmount]],$W$31:$W$33,$X$31:$X$33,"",-1)</f>
        <v>High</v>
      </c>
    </row>
    <row r="3104" spans="1:22" x14ac:dyDescent="0.3">
      <c r="A3104" s="5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6">
        <v>173.1</v>
      </c>
      <c r="U3104" s="6" t="str">
        <f>_xlfn.XLOOKUP(Tablo2[[#This Row],[Tenure]],$W$23:$W$26,$X$23:$X$26,"",-1)</f>
        <v>13-24 Months</v>
      </c>
      <c r="V3104" s="1" t="str">
        <f>_xlfn.XLOOKUP(Tablo2[[#This Row],[CashbackAmount]],$W$31:$W$33,$X$31:$X$33,"",-1)</f>
        <v>Medium</v>
      </c>
    </row>
    <row r="3105" spans="1:22" x14ac:dyDescent="0.3">
      <c r="A3105" s="5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60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63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6">
        <v>170.23</v>
      </c>
      <c r="U3105" s="6" t="str">
        <f>_xlfn.XLOOKUP(Tablo2[[#This Row],[Tenure]],$W$23:$W$26,$X$23:$X$26,"",-1)</f>
        <v>13-24 Months</v>
      </c>
      <c r="V3105" s="1" t="str">
        <f>_xlfn.XLOOKUP(Tablo2[[#This Row],[CashbackAmount]],$W$31:$W$33,$X$31:$X$33,"",-1)</f>
        <v>Medium</v>
      </c>
    </row>
    <row r="3106" spans="1:22" x14ac:dyDescent="0.3">
      <c r="A3106" s="5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60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6">
        <v>157.02000000000001</v>
      </c>
      <c r="U3106" s="6" t="str">
        <f>_xlfn.XLOOKUP(Tablo2[[#This Row],[Tenure]],$W$23:$W$26,$X$23:$X$26,"",-1)</f>
        <v>0-6 Months</v>
      </c>
      <c r="V3106" s="1" t="str">
        <f>_xlfn.XLOOKUP(Tablo2[[#This Row],[CashbackAmount]],$W$31:$W$33,$X$31:$X$33,"",-1)</f>
        <v>Medium</v>
      </c>
    </row>
    <row r="3107" spans="1:22" x14ac:dyDescent="0.3">
      <c r="A3107" s="5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6">
        <v>148.51</v>
      </c>
      <c r="U3107" s="6" t="str">
        <f>_xlfn.XLOOKUP(Tablo2[[#This Row],[Tenure]],$W$23:$W$26,$X$23:$X$26,"",-1)</f>
        <v>0-6 Months</v>
      </c>
      <c r="V3107" s="1" t="str">
        <f>_xlfn.XLOOKUP(Tablo2[[#This Row],[CashbackAmount]],$W$31:$W$33,$X$31:$X$33,"",-1)</f>
        <v>Low</v>
      </c>
    </row>
    <row r="3108" spans="1:22" x14ac:dyDescent="0.3">
      <c r="A3108" s="5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63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6">
        <v>142.02000000000001</v>
      </c>
      <c r="U3108" s="6" t="str">
        <f>_xlfn.XLOOKUP(Tablo2[[#This Row],[Tenure]],$W$23:$W$26,$X$23:$X$26,"",-1)</f>
        <v>7-12 Months</v>
      </c>
      <c r="V3108" s="1" t="str">
        <f>_xlfn.XLOOKUP(Tablo2[[#This Row],[CashbackAmount]],$W$31:$W$33,$X$31:$X$33,"",-1)</f>
        <v>Low</v>
      </c>
    </row>
    <row r="3109" spans="1:22" x14ac:dyDescent="0.3">
      <c r="A3109" s="5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63</v>
      </c>
      <c r="N3109" s="1">
        <v>2</v>
      </c>
      <c r="O3109" s="1">
        <v>0</v>
      </c>
      <c r="P3109" s="1">
        <v>15</v>
      </c>
      <c r="Q3109" s="1">
        <v>1</v>
      </c>
      <c r="R3109" s="1">
        <v>2</v>
      </c>
      <c r="S3109" s="1">
        <v>13</v>
      </c>
      <c r="T3109" s="6">
        <v>305.41000000000003</v>
      </c>
      <c r="U3109" s="6" t="str">
        <f>_xlfn.XLOOKUP(Tablo2[[#This Row],[Tenure]],$W$23:$W$26,$X$23:$X$26,"",-1)</f>
        <v>13-24 Months</v>
      </c>
      <c r="V3109" s="1" t="str">
        <f>_xlfn.XLOOKUP(Tablo2[[#This Row],[CashbackAmount]],$W$31:$W$33,$X$31:$X$33,"",-1)</f>
        <v>High</v>
      </c>
    </row>
    <row r="3110" spans="1:22" x14ac:dyDescent="0.3">
      <c r="A3110" s="5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6">
        <v>153.86000000000001</v>
      </c>
      <c r="U3110" s="6" t="str">
        <f>_xlfn.XLOOKUP(Tablo2[[#This Row],[Tenure]],$W$23:$W$26,$X$23:$X$26,"",-1)</f>
        <v>0-6 Months</v>
      </c>
      <c r="V3110" s="1" t="str">
        <f>_xlfn.XLOOKUP(Tablo2[[#This Row],[CashbackAmount]],$W$31:$W$33,$X$31:$X$33,"",-1)</f>
        <v>Medium</v>
      </c>
    </row>
    <row r="3111" spans="1:22" x14ac:dyDescent="0.3">
      <c r="A3111" s="5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63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6">
        <v>145.97</v>
      </c>
      <c r="U3111" s="6" t="str">
        <f>_xlfn.XLOOKUP(Tablo2[[#This Row],[Tenure]],$W$23:$W$26,$X$23:$X$26,"",-1)</f>
        <v>0-6 Months</v>
      </c>
      <c r="V3111" s="1" t="str">
        <f>_xlfn.XLOOKUP(Tablo2[[#This Row],[CashbackAmount]],$W$31:$W$33,$X$31:$X$33,"",-1)</f>
        <v>Low</v>
      </c>
    </row>
    <row r="3112" spans="1:22" x14ac:dyDescent="0.3">
      <c r="A3112" s="5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63</v>
      </c>
      <c r="N3112" s="1">
        <v>3</v>
      </c>
      <c r="O3112" s="1">
        <v>0</v>
      </c>
      <c r="P3112" s="1">
        <v>19</v>
      </c>
      <c r="Q3112" s="1">
        <v>2</v>
      </c>
      <c r="R3112" s="1">
        <v>2</v>
      </c>
      <c r="S3112" s="1">
        <v>8</v>
      </c>
      <c r="T3112" s="6">
        <v>244.35000000000002</v>
      </c>
      <c r="U3112" s="6" t="str">
        <f>_xlfn.XLOOKUP(Tablo2[[#This Row],[Tenure]],$W$23:$W$26,$X$23:$X$26,"",-1)</f>
        <v>0-6 Months</v>
      </c>
      <c r="V3112" s="1" t="str">
        <f>_xlfn.XLOOKUP(Tablo2[[#This Row],[CashbackAmount]],$W$31:$W$33,$X$31:$X$33,"",-1)</f>
        <v>Medium</v>
      </c>
    </row>
    <row r="3113" spans="1:22" x14ac:dyDescent="0.3">
      <c r="A3113" s="5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60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63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6">
        <v>150.46</v>
      </c>
      <c r="U3113" s="6" t="str">
        <f>_xlfn.XLOOKUP(Tablo2[[#This Row],[Tenure]],$W$23:$W$26,$X$23:$X$26,"",-1)</f>
        <v>0-6 Months</v>
      </c>
      <c r="V3113" s="1" t="str">
        <f>_xlfn.XLOOKUP(Tablo2[[#This Row],[CashbackAmount]],$W$31:$W$33,$X$31:$X$33,"",-1)</f>
        <v>Medium</v>
      </c>
    </row>
    <row r="3114" spans="1:22" x14ac:dyDescent="0.3">
      <c r="A3114" s="5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60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6">
        <v>150.63999999999999</v>
      </c>
      <c r="U3114" s="6" t="str">
        <f>_xlfn.XLOOKUP(Tablo2[[#This Row],[Tenure]],$W$23:$W$26,$X$23:$X$26,"",-1)</f>
        <v>0-6 Months</v>
      </c>
      <c r="V3114" s="1" t="str">
        <f>_xlfn.XLOOKUP(Tablo2[[#This Row],[CashbackAmount]],$W$31:$W$33,$X$31:$X$33,"",-1)</f>
        <v>Medium</v>
      </c>
    </row>
    <row r="3115" spans="1:22" x14ac:dyDescent="0.3">
      <c r="A3115" s="5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63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6">
        <v>209.12</v>
      </c>
      <c r="U3115" s="6" t="str">
        <f>_xlfn.XLOOKUP(Tablo2[[#This Row],[Tenure]],$W$23:$W$26,$X$23:$X$26,"",-1)</f>
        <v>0-6 Months</v>
      </c>
      <c r="V3115" s="1" t="str">
        <f>_xlfn.XLOOKUP(Tablo2[[#This Row],[CashbackAmount]],$W$31:$W$33,$X$31:$X$33,"",-1)</f>
        <v>Medium</v>
      </c>
    </row>
    <row r="3116" spans="1:22" x14ac:dyDescent="0.3">
      <c r="A3116" s="5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>
        <v>1</v>
      </c>
      <c r="R3116" s="1">
        <v>2</v>
      </c>
      <c r="S3116" s="1">
        <v>1</v>
      </c>
      <c r="T3116" s="6">
        <v>266.18</v>
      </c>
      <c r="U3116" s="6" t="str">
        <f>_xlfn.XLOOKUP(Tablo2[[#This Row],[Tenure]],$W$23:$W$26,$X$23:$X$26,"",-1)</f>
        <v>24+ Months</v>
      </c>
      <c r="V3116" s="1" t="str">
        <f>_xlfn.XLOOKUP(Tablo2[[#This Row],[CashbackAmount]],$W$31:$W$33,$X$31:$X$33,"",-1)</f>
        <v>High</v>
      </c>
    </row>
    <row r="3117" spans="1:22" x14ac:dyDescent="0.3">
      <c r="A3117" s="5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63</v>
      </c>
      <c r="N3117" s="1">
        <v>2</v>
      </c>
      <c r="O3117" s="1">
        <v>0</v>
      </c>
      <c r="P3117" s="1">
        <v>15</v>
      </c>
      <c r="Q3117" s="1">
        <v>12</v>
      </c>
      <c r="R3117" s="1">
        <v>16</v>
      </c>
      <c r="S3117" s="1">
        <v>8</v>
      </c>
      <c r="T3117" s="6">
        <v>295.45999999999998</v>
      </c>
      <c r="U3117" s="6" t="str">
        <f>_xlfn.XLOOKUP(Tablo2[[#This Row],[Tenure]],$W$23:$W$26,$X$23:$X$26,"",-1)</f>
        <v>13-24 Months</v>
      </c>
      <c r="V3117" s="1" t="str">
        <f>_xlfn.XLOOKUP(Tablo2[[#This Row],[CashbackAmount]],$W$31:$W$33,$X$31:$X$33,"",-1)</f>
        <v>High</v>
      </c>
    </row>
    <row r="3118" spans="1:22" x14ac:dyDescent="0.3">
      <c r="A3118" s="5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6">
        <v>150.63999999999999</v>
      </c>
      <c r="U3118" s="6" t="str">
        <f>_xlfn.XLOOKUP(Tablo2[[#This Row],[Tenure]],$W$23:$W$26,$X$23:$X$26,"",-1)</f>
        <v>0-6 Months</v>
      </c>
      <c r="V3118" s="1" t="str">
        <f>_xlfn.XLOOKUP(Tablo2[[#This Row],[CashbackAmount]],$W$31:$W$33,$X$31:$X$33,"",-1)</f>
        <v>Medium</v>
      </c>
    </row>
    <row r="3119" spans="1:22" x14ac:dyDescent="0.3">
      <c r="A3119" s="5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63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>
        <v>3</v>
      </c>
      <c r="T3119" s="6">
        <v>227.66</v>
      </c>
      <c r="U3119" s="6" t="str">
        <f>_xlfn.XLOOKUP(Tablo2[[#This Row],[Tenure]],$W$23:$W$26,$X$23:$X$26,"",-1)</f>
        <v>24+ Months</v>
      </c>
      <c r="V3119" s="1" t="str">
        <f>_xlfn.XLOOKUP(Tablo2[[#This Row],[CashbackAmount]],$W$31:$W$33,$X$31:$X$33,"",-1)</f>
        <v>Medium</v>
      </c>
    </row>
    <row r="3120" spans="1:22" x14ac:dyDescent="0.3">
      <c r="A3120" s="5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6">
        <v>175.7</v>
      </c>
      <c r="U3120" s="6" t="str">
        <f>_xlfn.XLOOKUP(Tablo2[[#This Row],[Tenure]],$W$23:$W$26,$X$23:$X$26,"",-1)</f>
        <v>13-24 Months</v>
      </c>
      <c r="V3120" s="1" t="str">
        <f>_xlfn.XLOOKUP(Tablo2[[#This Row],[CashbackAmount]],$W$31:$W$33,$X$31:$X$33,"",-1)</f>
        <v>Medium</v>
      </c>
    </row>
    <row r="3121" spans="1:22" x14ac:dyDescent="0.3">
      <c r="A3121" s="5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63</v>
      </c>
      <c r="N3121" s="1">
        <v>8</v>
      </c>
      <c r="O3121" s="1">
        <v>0</v>
      </c>
      <c r="P3121" s="1">
        <v>15</v>
      </c>
      <c r="Q3121" s="1">
        <v>1</v>
      </c>
      <c r="R3121" s="1">
        <v>2</v>
      </c>
      <c r="S3121" s="1">
        <v>2</v>
      </c>
      <c r="T3121" s="6">
        <v>303.61</v>
      </c>
      <c r="U3121" s="6" t="str">
        <f>_xlfn.XLOOKUP(Tablo2[[#This Row],[Tenure]],$W$23:$W$26,$X$23:$X$26,"",-1)</f>
        <v>13-24 Months</v>
      </c>
      <c r="V3121" s="1" t="str">
        <f>_xlfn.XLOOKUP(Tablo2[[#This Row],[CashbackAmount]],$W$31:$W$33,$X$31:$X$33,"",-1)</f>
        <v>High</v>
      </c>
    </row>
    <row r="3122" spans="1:22" x14ac:dyDescent="0.3">
      <c r="A3122" s="5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6">
        <v>167.3</v>
      </c>
      <c r="U3122" s="6" t="str">
        <f>_xlfn.XLOOKUP(Tablo2[[#This Row],[Tenure]],$W$23:$W$26,$X$23:$X$26,"",-1)</f>
        <v>7-12 Months</v>
      </c>
      <c r="V3122" s="1" t="str">
        <f>_xlfn.XLOOKUP(Tablo2[[#This Row],[CashbackAmount]],$W$31:$W$33,$X$31:$X$33,"",-1)</f>
        <v>Medium</v>
      </c>
    </row>
    <row r="3123" spans="1:22" x14ac:dyDescent="0.3">
      <c r="A3123" s="5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6">
        <v>162.80000000000001</v>
      </c>
      <c r="U3123" s="6" t="str">
        <f>_xlfn.XLOOKUP(Tablo2[[#This Row],[Tenure]],$W$23:$W$26,$X$23:$X$26,"",-1)</f>
        <v>24+ Months</v>
      </c>
      <c r="V3123" s="1" t="str">
        <f>_xlfn.XLOOKUP(Tablo2[[#This Row],[CashbackAmount]],$W$31:$W$33,$X$31:$X$33,"",-1)</f>
        <v>Medium</v>
      </c>
    </row>
    <row r="3124" spans="1:22" x14ac:dyDescent="0.3">
      <c r="A3124" s="5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6">
        <v>152.68</v>
      </c>
      <c r="U3124" s="6" t="str">
        <f>_xlfn.XLOOKUP(Tablo2[[#This Row],[Tenure]],$W$23:$W$26,$X$23:$X$26,"",-1)</f>
        <v>7-12 Months</v>
      </c>
      <c r="V3124" s="1" t="str">
        <f>_xlfn.XLOOKUP(Tablo2[[#This Row],[CashbackAmount]],$W$31:$W$33,$X$31:$X$33,"",-1)</f>
        <v>Medium</v>
      </c>
    </row>
    <row r="3125" spans="1:22" x14ac:dyDescent="0.3">
      <c r="A3125" s="5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63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>
        <v>3</v>
      </c>
      <c r="T3125" s="6">
        <v>215.71</v>
      </c>
      <c r="U3125" s="6" t="str">
        <f>_xlfn.XLOOKUP(Tablo2[[#This Row],[Tenure]],$W$23:$W$26,$X$23:$X$26,"",-1)</f>
        <v>13-24 Months</v>
      </c>
      <c r="V3125" s="1" t="str">
        <f>_xlfn.XLOOKUP(Tablo2[[#This Row],[CashbackAmount]],$W$31:$W$33,$X$31:$X$33,"",-1)</f>
        <v>Medium</v>
      </c>
    </row>
    <row r="3126" spans="1:22" x14ac:dyDescent="0.3">
      <c r="A3126" s="5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6">
        <v>231.48000000000002</v>
      </c>
      <c r="U3126" s="6" t="str">
        <f>_xlfn.XLOOKUP(Tablo2[[#This Row],[Tenure]],$W$23:$W$26,$X$23:$X$26,"",-1)</f>
        <v>0-6 Months</v>
      </c>
      <c r="V3126" s="1" t="str">
        <f>_xlfn.XLOOKUP(Tablo2[[#This Row],[CashbackAmount]],$W$31:$W$33,$X$31:$X$33,"",-1)</f>
        <v>Medium</v>
      </c>
    </row>
    <row r="3127" spans="1:22" x14ac:dyDescent="0.3">
      <c r="A3127" s="5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63</v>
      </c>
      <c r="N3127" s="1">
        <v>9</v>
      </c>
      <c r="O3127" s="1">
        <v>1</v>
      </c>
      <c r="P3127" s="1">
        <v>13</v>
      </c>
      <c r="Q3127" s="1">
        <v>1</v>
      </c>
      <c r="R3127" s="1">
        <v>8</v>
      </c>
      <c r="S3127" s="1">
        <v>8</v>
      </c>
      <c r="T3127" s="6">
        <v>261.10000000000002</v>
      </c>
      <c r="U3127" s="6" t="str">
        <f>_xlfn.XLOOKUP(Tablo2[[#This Row],[Tenure]],$W$23:$W$26,$X$23:$X$26,"",-1)</f>
        <v>0-6 Months</v>
      </c>
      <c r="V3127" s="1" t="str">
        <f>_xlfn.XLOOKUP(Tablo2[[#This Row],[CashbackAmount]],$W$31:$W$33,$X$31:$X$33,"",-1)</f>
        <v>High</v>
      </c>
    </row>
    <row r="3128" spans="1:22" x14ac:dyDescent="0.3">
      <c r="A3128" s="5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6">
        <v>159.08000000000001</v>
      </c>
      <c r="U3128" s="6" t="str">
        <f>_xlfn.XLOOKUP(Tablo2[[#This Row],[Tenure]],$W$23:$W$26,$X$23:$X$26,"",-1)</f>
        <v>0-6 Months</v>
      </c>
      <c r="V3128" s="1" t="str">
        <f>_xlfn.XLOOKUP(Tablo2[[#This Row],[CashbackAmount]],$W$31:$W$33,$X$31:$X$33,"",-1)</f>
        <v>Medium</v>
      </c>
    </row>
    <row r="3129" spans="1:22" x14ac:dyDescent="0.3">
      <c r="A3129" s="5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6">
        <v>154.83000000000001</v>
      </c>
      <c r="U3129" s="6" t="str">
        <f>_xlfn.XLOOKUP(Tablo2[[#This Row],[Tenure]],$W$23:$W$26,$X$23:$X$26,"",-1)</f>
        <v>0-6 Months</v>
      </c>
      <c r="V3129" s="1" t="str">
        <f>_xlfn.XLOOKUP(Tablo2[[#This Row],[CashbackAmount]],$W$31:$W$33,$X$31:$X$33,"",-1)</f>
        <v>Medium</v>
      </c>
    </row>
    <row r="3130" spans="1:22" x14ac:dyDescent="0.3">
      <c r="A3130" s="5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63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6">
        <v>201.32</v>
      </c>
      <c r="U3130" s="6" t="str">
        <f>_xlfn.XLOOKUP(Tablo2[[#This Row],[Tenure]],$W$23:$W$26,$X$23:$X$26,"",-1)</f>
        <v>7-12 Months</v>
      </c>
      <c r="V3130" s="1" t="str">
        <f>_xlfn.XLOOKUP(Tablo2[[#This Row],[CashbackAmount]],$W$31:$W$33,$X$31:$X$33,"",-1)</f>
        <v>Medium</v>
      </c>
    </row>
    <row r="3131" spans="1:22" x14ac:dyDescent="0.3">
      <c r="A3131" s="5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63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>
        <v>3</v>
      </c>
      <c r="T3131" s="6">
        <v>223.24</v>
      </c>
      <c r="U3131" s="6" t="str">
        <f>_xlfn.XLOOKUP(Tablo2[[#This Row],[Tenure]],$W$23:$W$26,$X$23:$X$26,"",-1)</f>
        <v>0-6 Months</v>
      </c>
      <c r="V3131" s="1" t="str">
        <f>_xlfn.XLOOKUP(Tablo2[[#This Row],[CashbackAmount]],$W$31:$W$33,$X$31:$X$33,"",-1)</f>
        <v>Medium</v>
      </c>
    </row>
    <row r="3132" spans="1:22" x14ac:dyDescent="0.3">
      <c r="A3132" s="5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>
        <v>3</v>
      </c>
      <c r="T3132" s="6">
        <v>224.5</v>
      </c>
      <c r="U3132" s="6" t="str">
        <f>_xlfn.XLOOKUP(Tablo2[[#This Row],[Tenure]],$W$23:$W$26,$X$23:$X$26,"",-1)</f>
        <v>0-6 Months</v>
      </c>
      <c r="V3132" s="1" t="str">
        <f>_xlfn.XLOOKUP(Tablo2[[#This Row],[CashbackAmount]],$W$31:$W$33,$X$31:$X$33,"",-1)</f>
        <v>Medium</v>
      </c>
    </row>
    <row r="3133" spans="1:22" x14ac:dyDescent="0.3">
      <c r="A3133" s="5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63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6">
        <v>145.93</v>
      </c>
      <c r="U3133" s="6" t="str">
        <f>_xlfn.XLOOKUP(Tablo2[[#This Row],[Tenure]],$W$23:$W$26,$X$23:$X$26,"",-1)</f>
        <v>13-24 Months</v>
      </c>
      <c r="V3133" s="1" t="str">
        <f>_xlfn.XLOOKUP(Tablo2[[#This Row],[CashbackAmount]],$W$31:$W$33,$X$31:$X$33,"",-1)</f>
        <v>Low</v>
      </c>
    </row>
    <row r="3134" spans="1:22" x14ac:dyDescent="0.3">
      <c r="A3134" s="5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>
        <v>3</v>
      </c>
      <c r="T3134" s="6">
        <v>224.8</v>
      </c>
      <c r="U3134" s="6" t="str">
        <f>_xlfn.XLOOKUP(Tablo2[[#This Row],[Tenure]],$W$23:$W$26,$X$23:$X$26,"",-1)</f>
        <v>7-12 Months</v>
      </c>
      <c r="V3134" s="1" t="str">
        <f>_xlfn.XLOOKUP(Tablo2[[#This Row],[CashbackAmount]],$W$31:$W$33,$X$31:$X$33,"",-1)</f>
        <v>Medium</v>
      </c>
    </row>
    <row r="3135" spans="1:22" x14ac:dyDescent="0.3">
      <c r="A3135" s="5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60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6">
        <v>163.94</v>
      </c>
      <c r="U3135" s="6" t="str">
        <f>_xlfn.XLOOKUP(Tablo2[[#This Row],[Tenure]],$W$23:$W$26,$X$23:$X$26,"",-1)</f>
        <v>0-6 Months</v>
      </c>
      <c r="V3135" s="1" t="str">
        <f>_xlfn.XLOOKUP(Tablo2[[#This Row],[CashbackAmount]],$W$31:$W$33,$X$31:$X$33,"",-1)</f>
        <v>Medium</v>
      </c>
    </row>
    <row r="3136" spans="1:22" x14ac:dyDescent="0.3">
      <c r="A3136" s="5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63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6">
        <v>165.51</v>
      </c>
      <c r="U3136" s="6" t="str">
        <f>_xlfn.XLOOKUP(Tablo2[[#This Row],[Tenure]],$W$23:$W$26,$X$23:$X$26,"",-1)</f>
        <v>13-24 Months</v>
      </c>
      <c r="V3136" s="1" t="str">
        <f>_xlfn.XLOOKUP(Tablo2[[#This Row],[CashbackAmount]],$W$31:$W$33,$X$31:$X$33,"",-1)</f>
        <v>Medium</v>
      </c>
    </row>
    <row r="3137" spans="1:22" x14ac:dyDescent="0.3">
      <c r="A3137" s="5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>
        <v>15</v>
      </c>
      <c r="Q3137" s="1">
        <v>1</v>
      </c>
      <c r="R3137" s="1">
        <v>8</v>
      </c>
      <c r="S3137" s="1">
        <v>8</v>
      </c>
      <c r="T3137" s="6">
        <v>293.35000000000002</v>
      </c>
      <c r="U3137" s="6" t="str">
        <f>_xlfn.XLOOKUP(Tablo2[[#This Row],[Tenure]],$W$23:$W$26,$X$23:$X$26,"",-1)</f>
        <v>24+ Months</v>
      </c>
      <c r="V3137" s="1" t="str">
        <f>_xlfn.XLOOKUP(Tablo2[[#This Row],[CashbackAmount]],$W$31:$W$33,$X$31:$X$33,"",-1)</f>
        <v>High</v>
      </c>
    </row>
    <row r="3138" spans="1:22" x14ac:dyDescent="0.3">
      <c r="A3138" s="5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6">
        <v>187.3</v>
      </c>
      <c r="U3138" s="6" t="str">
        <f>_xlfn.XLOOKUP(Tablo2[[#This Row],[Tenure]],$W$23:$W$26,$X$23:$X$26,"",-1)</f>
        <v>13-24 Months</v>
      </c>
      <c r="V3138" s="1" t="str">
        <f>_xlfn.XLOOKUP(Tablo2[[#This Row],[CashbackAmount]],$W$31:$W$33,$X$31:$X$33,"",-1)</f>
        <v>Medium</v>
      </c>
    </row>
    <row r="3139" spans="1:22" x14ac:dyDescent="0.3">
      <c r="A3139" s="5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63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6">
        <v>172.17</v>
      </c>
      <c r="U3139" s="6" t="str">
        <f>_xlfn.XLOOKUP(Tablo2[[#This Row],[Tenure]],$W$23:$W$26,$X$23:$X$26,"",-1)</f>
        <v>7-12 Months</v>
      </c>
      <c r="V3139" s="1" t="str">
        <f>_xlfn.XLOOKUP(Tablo2[[#This Row],[CashbackAmount]],$W$31:$W$33,$X$31:$X$33,"",-1)</f>
        <v>Medium</v>
      </c>
    </row>
    <row r="3140" spans="1:22" x14ac:dyDescent="0.3">
      <c r="A3140" s="5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>
        <v>2</v>
      </c>
      <c r="S3140" s="1">
        <v>14</v>
      </c>
      <c r="T3140" s="6">
        <v>257.37</v>
      </c>
      <c r="U3140" s="6" t="str">
        <f>_xlfn.XLOOKUP(Tablo2[[#This Row],[Tenure]],$W$23:$W$26,$X$23:$X$26,"",-1)</f>
        <v>13-24 Months</v>
      </c>
      <c r="V3140" s="1" t="str">
        <f>_xlfn.XLOOKUP(Tablo2[[#This Row],[CashbackAmount]],$W$31:$W$33,$X$31:$X$33,"",-1)</f>
        <v>High</v>
      </c>
    </row>
    <row r="3141" spans="1:22" x14ac:dyDescent="0.3">
      <c r="A3141" s="5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63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6">
        <v>162.55000000000001</v>
      </c>
      <c r="U3141" s="6" t="str">
        <f>_xlfn.XLOOKUP(Tablo2[[#This Row],[Tenure]],$W$23:$W$26,$X$23:$X$26,"",-1)</f>
        <v>13-24 Months</v>
      </c>
      <c r="V3141" s="1" t="str">
        <f>_xlfn.XLOOKUP(Tablo2[[#This Row],[CashbackAmount]],$W$31:$W$33,$X$31:$X$33,"",-1)</f>
        <v>Medium</v>
      </c>
    </row>
    <row r="3142" spans="1:22" x14ac:dyDescent="0.3">
      <c r="A3142" s="5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6">
        <v>190.82</v>
      </c>
      <c r="U3142" s="6" t="str">
        <f>_xlfn.XLOOKUP(Tablo2[[#This Row],[Tenure]],$W$23:$W$26,$X$23:$X$26,"",-1)</f>
        <v>0-6 Months</v>
      </c>
      <c r="V3142" s="1" t="str">
        <f>_xlfn.XLOOKUP(Tablo2[[#This Row],[CashbackAmount]],$W$31:$W$33,$X$31:$X$33,"",-1)</f>
        <v>Medium</v>
      </c>
    </row>
    <row r="3143" spans="1:22" x14ac:dyDescent="0.3">
      <c r="A3143" s="5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63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6">
        <v>199.06</v>
      </c>
      <c r="U3143" s="6" t="str">
        <f>_xlfn.XLOOKUP(Tablo2[[#This Row],[Tenure]],$W$23:$W$26,$X$23:$X$26,"",-1)</f>
        <v>13-24 Months</v>
      </c>
      <c r="V3143" s="1" t="str">
        <f>_xlfn.XLOOKUP(Tablo2[[#This Row],[CashbackAmount]],$W$31:$W$33,$X$31:$X$33,"",-1)</f>
        <v>Medium</v>
      </c>
    </row>
    <row r="3144" spans="1:22" x14ac:dyDescent="0.3">
      <c r="A3144" s="5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63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6">
        <v>173.05</v>
      </c>
      <c r="U3144" s="6" t="str">
        <f>_xlfn.XLOOKUP(Tablo2[[#This Row],[Tenure]],$W$23:$W$26,$X$23:$X$26,"",-1)</f>
        <v>13-24 Months</v>
      </c>
      <c r="V3144" s="1" t="str">
        <f>_xlfn.XLOOKUP(Tablo2[[#This Row],[CashbackAmount]],$W$31:$W$33,$X$31:$X$33,"",-1)</f>
        <v>Medium</v>
      </c>
    </row>
    <row r="3145" spans="1:22" x14ac:dyDescent="0.3">
      <c r="A3145" s="5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6">
        <v>152.41</v>
      </c>
      <c r="U3145" s="6" t="str">
        <f>_xlfn.XLOOKUP(Tablo2[[#This Row],[Tenure]],$W$23:$W$26,$X$23:$X$26,"",-1)</f>
        <v>0-6 Months</v>
      </c>
      <c r="V3145" s="1" t="str">
        <f>_xlfn.XLOOKUP(Tablo2[[#This Row],[CashbackAmount]],$W$31:$W$33,$X$31:$X$33,"",-1)</f>
        <v>Medium</v>
      </c>
    </row>
    <row r="3146" spans="1:22" x14ac:dyDescent="0.3">
      <c r="A3146" s="5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60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6">
        <v>167.62</v>
      </c>
      <c r="U3146" s="6" t="str">
        <f>_xlfn.XLOOKUP(Tablo2[[#This Row],[Tenure]],$W$23:$W$26,$X$23:$X$26,"",-1)</f>
        <v>0-6 Months</v>
      </c>
      <c r="V3146" s="1" t="str">
        <f>_xlfn.XLOOKUP(Tablo2[[#This Row],[CashbackAmount]],$W$31:$W$33,$X$31:$X$33,"",-1)</f>
        <v>Medium</v>
      </c>
    </row>
    <row r="3147" spans="1:22" x14ac:dyDescent="0.3">
      <c r="A3147" s="5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>
        <v>1</v>
      </c>
      <c r="R3147" s="1">
        <v>2</v>
      </c>
      <c r="S3147" s="1">
        <v>6</v>
      </c>
      <c r="T3147" s="6">
        <v>286.83999999999997</v>
      </c>
      <c r="U3147" s="6" t="str">
        <f>_xlfn.XLOOKUP(Tablo2[[#This Row],[Tenure]],$W$23:$W$26,$X$23:$X$26,"",-1)</f>
        <v>7-12 Months</v>
      </c>
      <c r="V3147" s="1" t="str">
        <f>_xlfn.XLOOKUP(Tablo2[[#This Row],[CashbackAmount]],$W$31:$W$33,$X$31:$X$33,"",-1)</f>
        <v>High</v>
      </c>
    </row>
    <row r="3148" spans="1:22" x14ac:dyDescent="0.3">
      <c r="A3148" s="5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>
        <v>2</v>
      </c>
      <c r="S3148" s="1">
        <v>2</v>
      </c>
      <c r="T3148" s="6">
        <v>240.57</v>
      </c>
      <c r="U3148" s="6" t="str">
        <f>_xlfn.XLOOKUP(Tablo2[[#This Row],[Tenure]],$W$23:$W$26,$X$23:$X$26,"",-1)</f>
        <v>0-6 Months</v>
      </c>
      <c r="V3148" s="1" t="str">
        <f>_xlfn.XLOOKUP(Tablo2[[#This Row],[CashbackAmount]],$W$31:$W$33,$X$31:$X$33,"",-1)</f>
        <v>Medium</v>
      </c>
    </row>
    <row r="3149" spans="1:22" x14ac:dyDescent="0.3">
      <c r="A3149" s="5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6">
        <v>143.78</v>
      </c>
      <c r="U3149" s="6" t="str">
        <f>_xlfn.XLOOKUP(Tablo2[[#This Row],[Tenure]],$W$23:$W$26,$X$23:$X$26,"",-1)</f>
        <v>0-6 Months</v>
      </c>
      <c r="V3149" s="1" t="str">
        <f>_xlfn.XLOOKUP(Tablo2[[#This Row],[CashbackAmount]],$W$31:$W$33,$X$31:$X$33,"",-1)</f>
        <v>Low</v>
      </c>
    </row>
    <row r="3150" spans="1:22" x14ac:dyDescent="0.3">
      <c r="A3150" s="5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>
        <v>2</v>
      </c>
      <c r="S3150" s="1">
        <v>2</v>
      </c>
      <c r="T3150" s="6">
        <v>234.32</v>
      </c>
      <c r="U3150" s="6" t="str">
        <f>_xlfn.XLOOKUP(Tablo2[[#This Row],[Tenure]],$W$23:$W$26,$X$23:$X$26,"",-1)</f>
        <v>13-24 Months</v>
      </c>
      <c r="V3150" s="1" t="str">
        <f>_xlfn.XLOOKUP(Tablo2[[#This Row],[CashbackAmount]],$W$31:$W$33,$X$31:$X$33,"",-1)</f>
        <v>Medium</v>
      </c>
    </row>
    <row r="3151" spans="1:22" x14ac:dyDescent="0.3">
      <c r="A3151" s="5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6">
        <v>193.11</v>
      </c>
      <c r="U3151" s="6" t="str">
        <f>_xlfn.XLOOKUP(Tablo2[[#This Row],[Tenure]],$W$23:$W$26,$X$23:$X$26,"",-1)</f>
        <v>13-24 Months</v>
      </c>
      <c r="V3151" s="1" t="str">
        <f>_xlfn.XLOOKUP(Tablo2[[#This Row],[CashbackAmount]],$W$31:$W$33,$X$31:$X$33,"",-1)</f>
        <v>Medium</v>
      </c>
    </row>
    <row r="3152" spans="1:22" x14ac:dyDescent="0.3">
      <c r="A3152" s="5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6">
        <v>168.06</v>
      </c>
      <c r="U3152" s="6" t="str">
        <f>_xlfn.XLOOKUP(Tablo2[[#This Row],[Tenure]],$W$23:$W$26,$X$23:$X$26,"",-1)</f>
        <v>0-6 Months</v>
      </c>
      <c r="V3152" s="1" t="str">
        <f>_xlfn.XLOOKUP(Tablo2[[#This Row],[CashbackAmount]],$W$31:$W$33,$X$31:$X$33,"",-1)</f>
        <v>Medium</v>
      </c>
    </row>
    <row r="3153" spans="1:22" x14ac:dyDescent="0.3">
      <c r="A3153" s="5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6">
        <v>173.59</v>
      </c>
      <c r="U3153" s="6" t="str">
        <f>_xlfn.XLOOKUP(Tablo2[[#This Row],[Tenure]],$W$23:$W$26,$X$23:$X$26,"",-1)</f>
        <v>7-12 Months</v>
      </c>
      <c r="V3153" s="1" t="str">
        <f>_xlfn.XLOOKUP(Tablo2[[#This Row],[CashbackAmount]],$W$31:$W$33,$X$31:$X$33,"",-1)</f>
        <v>Medium</v>
      </c>
    </row>
    <row r="3154" spans="1:22" x14ac:dyDescent="0.3">
      <c r="A3154" s="5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6">
        <v>178.37</v>
      </c>
      <c r="U3154" s="6" t="str">
        <f>_xlfn.XLOOKUP(Tablo2[[#This Row],[Tenure]],$W$23:$W$26,$X$23:$X$26,"",-1)</f>
        <v>7-12 Months</v>
      </c>
      <c r="V3154" s="1" t="str">
        <f>_xlfn.XLOOKUP(Tablo2[[#This Row],[CashbackAmount]],$W$31:$W$33,$X$31:$X$33,"",-1)</f>
        <v>Medium</v>
      </c>
    </row>
    <row r="3155" spans="1:22" x14ac:dyDescent="0.3">
      <c r="A3155" s="5">
        <v>53154</v>
      </c>
      <c r="B3155" s="1">
        <v>1</v>
      </c>
      <c r="C3155" s="1">
        <v>1</v>
      </c>
      <c r="D3155" s="1" t="s">
        <v>62</v>
      </c>
      <c r="E3155" s="1">
        <v>1</v>
      </c>
      <c r="F3155" s="1">
        <v>31</v>
      </c>
      <c r="G3155" s="1" t="s">
        <v>60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6">
        <v>148.4</v>
      </c>
      <c r="U3155" s="6" t="str">
        <f>_xlfn.XLOOKUP(Tablo2[[#This Row],[Tenure]],$W$23:$W$26,$X$23:$X$26,"",-1)</f>
        <v>0-6 Months</v>
      </c>
      <c r="V3155" s="1" t="str">
        <f>_xlfn.XLOOKUP(Tablo2[[#This Row],[CashbackAmount]],$W$31:$W$33,$X$31:$X$33,"",-1)</f>
        <v>Low</v>
      </c>
    </row>
    <row r="3156" spans="1:22" x14ac:dyDescent="0.3">
      <c r="A3156" s="5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6">
        <v>199.91</v>
      </c>
      <c r="U3156" s="6" t="str">
        <f>_xlfn.XLOOKUP(Tablo2[[#This Row],[Tenure]],$W$23:$W$26,$X$23:$X$26,"",-1)</f>
        <v>7-12 Months</v>
      </c>
      <c r="V3156" s="1" t="str">
        <f>_xlfn.XLOOKUP(Tablo2[[#This Row],[CashbackAmount]],$W$31:$W$33,$X$31:$X$33,"",-1)</f>
        <v>Medium</v>
      </c>
    </row>
    <row r="3157" spans="1:22" x14ac:dyDescent="0.3">
      <c r="A3157" s="5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63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>
        <v>3</v>
      </c>
      <c r="T3157" s="6">
        <v>230.27</v>
      </c>
      <c r="U3157" s="6" t="str">
        <f>_xlfn.XLOOKUP(Tablo2[[#This Row],[Tenure]],$W$23:$W$26,$X$23:$X$26,"",-1)</f>
        <v>13-24 Months</v>
      </c>
      <c r="V3157" s="1" t="str">
        <f>_xlfn.XLOOKUP(Tablo2[[#This Row],[CashbackAmount]],$W$31:$W$33,$X$31:$X$33,"",-1)</f>
        <v>Medium</v>
      </c>
    </row>
    <row r="3158" spans="1:22" x14ac:dyDescent="0.3">
      <c r="A3158" s="5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63</v>
      </c>
      <c r="N3158" s="1">
        <v>9</v>
      </c>
      <c r="O3158" s="1">
        <v>0</v>
      </c>
      <c r="P3158" s="1">
        <v>17</v>
      </c>
      <c r="Q3158" s="1">
        <v>1</v>
      </c>
      <c r="R3158" s="1">
        <v>12</v>
      </c>
      <c r="S3158" s="1">
        <v>9</v>
      </c>
      <c r="T3158" s="6">
        <v>290.95</v>
      </c>
      <c r="U3158" s="6" t="str">
        <f>_xlfn.XLOOKUP(Tablo2[[#This Row],[Tenure]],$W$23:$W$26,$X$23:$X$26,"",-1)</f>
        <v>13-24 Months</v>
      </c>
      <c r="V3158" s="1" t="str">
        <f>_xlfn.XLOOKUP(Tablo2[[#This Row],[CashbackAmount]],$W$31:$W$33,$X$31:$X$33,"",-1)</f>
        <v>High</v>
      </c>
    </row>
    <row r="3159" spans="1:22" x14ac:dyDescent="0.3">
      <c r="A3159" s="5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>
        <v>3</v>
      </c>
      <c r="T3159" s="6">
        <v>213.34</v>
      </c>
      <c r="U3159" s="6" t="str">
        <f>_xlfn.XLOOKUP(Tablo2[[#This Row],[Tenure]],$W$23:$W$26,$X$23:$X$26,"",-1)</f>
        <v>7-12 Months</v>
      </c>
      <c r="V3159" s="1" t="str">
        <f>_xlfn.XLOOKUP(Tablo2[[#This Row],[CashbackAmount]],$W$31:$W$33,$X$31:$X$33,"",-1)</f>
        <v>Medium</v>
      </c>
    </row>
    <row r="3160" spans="1:22" x14ac:dyDescent="0.3">
      <c r="A3160" s="5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60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6">
        <v>180.77</v>
      </c>
      <c r="U3160" s="6" t="str">
        <f>_xlfn.XLOOKUP(Tablo2[[#This Row],[Tenure]],$W$23:$W$26,$X$23:$X$26,"",-1)</f>
        <v>24+ Months</v>
      </c>
      <c r="V3160" s="1" t="str">
        <f>_xlfn.XLOOKUP(Tablo2[[#This Row],[CashbackAmount]],$W$31:$W$33,$X$31:$X$33,"",-1)</f>
        <v>Medium</v>
      </c>
    </row>
    <row r="3161" spans="1:22" x14ac:dyDescent="0.3">
      <c r="A3161" s="5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63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6">
        <v>172.07</v>
      </c>
      <c r="U3161" s="6" t="str">
        <f>_xlfn.XLOOKUP(Tablo2[[#This Row],[Tenure]],$W$23:$W$26,$X$23:$X$26,"",-1)</f>
        <v>0-6 Months</v>
      </c>
      <c r="V3161" s="1" t="str">
        <f>_xlfn.XLOOKUP(Tablo2[[#This Row],[CashbackAmount]],$W$31:$W$33,$X$31:$X$33,"",-1)</f>
        <v>Medium</v>
      </c>
    </row>
    <row r="3162" spans="1:22" x14ac:dyDescent="0.3">
      <c r="A3162" s="5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63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6">
        <v>149</v>
      </c>
      <c r="U3162" s="6" t="str">
        <f>_xlfn.XLOOKUP(Tablo2[[#This Row],[Tenure]],$W$23:$W$26,$X$23:$X$26,"",-1)</f>
        <v>0-6 Months</v>
      </c>
      <c r="V3162" s="1" t="str">
        <f>_xlfn.XLOOKUP(Tablo2[[#This Row],[CashbackAmount]],$W$31:$W$33,$X$31:$X$33,"",-1)</f>
        <v>Low</v>
      </c>
    </row>
    <row r="3163" spans="1:22" x14ac:dyDescent="0.3">
      <c r="A3163" s="5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63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>
        <v>3</v>
      </c>
      <c r="T3163" s="6">
        <v>223.24</v>
      </c>
      <c r="U3163" s="6" t="str">
        <f>_xlfn.XLOOKUP(Tablo2[[#This Row],[Tenure]],$W$23:$W$26,$X$23:$X$26,"",-1)</f>
        <v>7-12 Months</v>
      </c>
      <c r="V3163" s="1" t="str">
        <f>_xlfn.XLOOKUP(Tablo2[[#This Row],[CashbackAmount]],$W$31:$W$33,$X$31:$X$33,"",-1)</f>
        <v>Medium</v>
      </c>
    </row>
    <row r="3164" spans="1:22" x14ac:dyDescent="0.3">
      <c r="A3164" s="5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63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6">
        <v>189.47</v>
      </c>
      <c r="U3164" s="6" t="str">
        <f>_xlfn.XLOOKUP(Tablo2[[#This Row],[Tenure]],$W$23:$W$26,$X$23:$X$26,"",-1)</f>
        <v>7-12 Months</v>
      </c>
      <c r="V3164" s="1" t="str">
        <f>_xlfn.XLOOKUP(Tablo2[[#This Row],[CashbackAmount]],$W$31:$W$33,$X$31:$X$33,"",-1)</f>
        <v>Medium</v>
      </c>
    </row>
    <row r="3165" spans="1:22" x14ac:dyDescent="0.3">
      <c r="A3165" s="5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>
        <v>15</v>
      </c>
      <c r="Q3165" s="1">
        <v>1</v>
      </c>
      <c r="R3165" s="1">
        <v>2</v>
      </c>
      <c r="S3165" s="1">
        <v>10</v>
      </c>
      <c r="T3165" s="6">
        <v>320.02</v>
      </c>
      <c r="U3165" s="6" t="str">
        <f>_xlfn.XLOOKUP(Tablo2[[#This Row],[Tenure]],$W$23:$W$26,$X$23:$X$26,"",-1)</f>
        <v>13-24 Months</v>
      </c>
      <c r="V3165" s="1" t="str">
        <f>_xlfn.XLOOKUP(Tablo2[[#This Row],[CashbackAmount]],$W$31:$W$33,$X$31:$X$33,"",-1)</f>
        <v>High</v>
      </c>
    </row>
    <row r="3166" spans="1:22" x14ac:dyDescent="0.3">
      <c r="A3166" s="5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63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6">
        <v>152.25</v>
      </c>
      <c r="U3166" s="6" t="str">
        <f>_xlfn.XLOOKUP(Tablo2[[#This Row],[Tenure]],$W$23:$W$26,$X$23:$X$26,"",-1)</f>
        <v>0-6 Months</v>
      </c>
      <c r="V3166" s="1" t="str">
        <f>_xlfn.XLOOKUP(Tablo2[[#This Row],[CashbackAmount]],$W$31:$W$33,$X$31:$X$33,"",-1)</f>
        <v>Medium</v>
      </c>
    </row>
    <row r="3167" spans="1:22" x14ac:dyDescent="0.3">
      <c r="A3167" s="5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63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6">
        <v>187.72</v>
      </c>
      <c r="U3167" s="6" t="str">
        <f>_xlfn.XLOOKUP(Tablo2[[#This Row],[Tenure]],$W$23:$W$26,$X$23:$X$26,"",-1)</f>
        <v>0-6 Months</v>
      </c>
      <c r="V3167" s="1" t="str">
        <f>_xlfn.XLOOKUP(Tablo2[[#This Row],[CashbackAmount]],$W$31:$W$33,$X$31:$X$33,"",-1)</f>
        <v>Medium</v>
      </c>
    </row>
    <row r="3168" spans="1:22" x14ac:dyDescent="0.3">
      <c r="A3168" s="5">
        <v>53167</v>
      </c>
      <c r="B3168" s="1">
        <v>0</v>
      </c>
      <c r="C3168" s="1">
        <v>1</v>
      </c>
      <c r="D3168" s="1" t="s">
        <v>62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63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6">
        <v>146.27000000000001</v>
      </c>
      <c r="U3168" s="6" t="str">
        <f>_xlfn.XLOOKUP(Tablo2[[#This Row],[Tenure]],$W$23:$W$26,$X$23:$X$26,"",-1)</f>
        <v>0-6 Months</v>
      </c>
      <c r="V3168" s="1" t="str">
        <f>_xlfn.XLOOKUP(Tablo2[[#This Row],[CashbackAmount]],$W$31:$W$33,$X$31:$X$33,"",-1)</f>
        <v>Low</v>
      </c>
    </row>
    <row r="3169" spans="1:22" x14ac:dyDescent="0.3">
      <c r="A3169" s="5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63</v>
      </c>
      <c r="N3169" s="1">
        <v>3</v>
      </c>
      <c r="O3169" s="1">
        <v>0</v>
      </c>
      <c r="P3169" s="1">
        <v>15</v>
      </c>
      <c r="Q3169" s="1">
        <v>7</v>
      </c>
      <c r="R3169" s="1">
        <v>11</v>
      </c>
      <c r="S3169" s="1">
        <v>8</v>
      </c>
      <c r="T3169" s="6">
        <v>307</v>
      </c>
      <c r="U3169" s="6" t="str">
        <f>_xlfn.XLOOKUP(Tablo2[[#This Row],[Tenure]],$W$23:$W$26,$X$23:$X$26,"",-1)</f>
        <v>13-24 Months</v>
      </c>
      <c r="V3169" s="1" t="str">
        <f>_xlfn.XLOOKUP(Tablo2[[#This Row],[CashbackAmount]],$W$31:$W$33,$X$31:$X$33,"",-1)</f>
        <v>High</v>
      </c>
    </row>
    <row r="3170" spans="1:22" x14ac:dyDescent="0.3">
      <c r="A3170" s="5">
        <v>53169</v>
      </c>
      <c r="B3170" s="1">
        <v>0</v>
      </c>
      <c r="C3170" s="1">
        <v>1</v>
      </c>
      <c r="D3170" s="1" t="s">
        <v>62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63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6">
        <v>145.96</v>
      </c>
      <c r="U3170" s="6" t="str">
        <f>_xlfn.XLOOKUP(Tablo2[[#This Row],[Tenure]],$W$23:$W$26,$X$23:$X$26,"",-1)</f>
        <v>0-6 Months</v>
      </c>
      <c r="V3170" s="1" t="str">
        <f>_xlfn.XLOOKUP(Tablo2[[#This Row],[CashbackAmount]],$W$31:$W$33,$X$31:$X$33,"",-1)</f>
        <v>Low</v>
      </c>
    </row>
    <row r="3171" spans="1:22" x14ac:dyDescent="0.3">
      <c r="A3171" s="5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63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6">
        <v>153.86000000000001</v>
      </c>
      <c r="U3171" s="6" t="str">
        <f>_xlfn.XLOOKUP(Tablo2[[#This Row],[Tenure]],$W$23:$W$26,$X$23:$X$26,"",-1)</f>
        <v>0-6 Months</v>
      </c>
      <c r="V3171" s="1" t="str">
        <f>_xlfn.XLOOKUP(Tablo2[[#This Row],[CashbackAmount]],$W$31:$W$33,$X$31:$X$33,"",-1)</f>
        <v>Medium</v>
      </c>
    </row>
    <row r="3172" spans="1:22" x14ac:dyDescent="0.3">
      <c r="A3172" s="5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63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6">
        <v>145.33000000000001</v>
      </c>
      <c r="U3172" s="6" t="str">
        <f>_xlfn.XLOOKUP(Tablo2[[#This Row],[Tenure]],$W$23:$W$26,$X$23:$X$26,"",-1)</f>
        <v>0-6 Months</v>
      </c>
      <c r="V3172" s="1" t="str">
        <f>_xlfn.XLOOKUP(Tablo2[[#This Row],[CashbackAmount]],$W$31:$W$33,$X$31:$X$33,"",-1)</f>
        <v>Low</v>
      </c>
    </row>
    <row r="3173" spans="1:22" x14ac:dyDescent="0.3">
      <c r="A3173" s="5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63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6">
        <v>161.22</v>
      </c>
      <c r="U3173" s="6" t="str">
        <f>_xlfn.XLOOKUP(Tablo2[[#This Row],[Tenure]],$W$23:$W$26,$X$23:$X$26,"",-1)</f>
        <v>7-12 Months</v>
      </c>
      <c r="V3173" s="1" t="str">
        <f>_xlfn.XLOOKUP(Tablo2[[#This Row],[CashbackAmount]],$W$31:$W$33,$X$31:$X$33,"",-1)</f>
        <v>Medium</v>
      </c>
    </row>
    <row r="3174" spans="1:22" x14ac:dyDescent="0.3">
      <c r="A3174" s="5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6">
        <v>167.33</v>
      </c>
      <c r="U3174" s="6" t="str">
        <f>_xlfn.XLOOKUP(Tablo2[[#This Row],[Tenure]],$W$23:$W$26,$X$23:$X$26,"",-1)</f>
        <v>0-6 Months</v>
      </c>
      <c r="V3174" s="1" t="str">
        <f>_xlfn.XLOOKUP(Tablo2[[#This Row],[CashbackAmount]],$W$31:$W$33,$X$31:$X$33,"",-1)</f>
        <v>Medium</v>
      </c>
    </row>
    <row r="3175" spans="1:22" x14ac:dyDescent="0.3">
      <c r="A3175" s="5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6">
        <v>161.81</v>
      </c>
      <c r="U3175" s="6" t="str">
        <f>_xlfn.XLOOKUP(Tablo2[[#This Row],[Tenure]],$W$23:$W$26,$X$23:$X$26,"",-1)</f>
        <v>7-12 Months</v>
      </c>
      <c r="V3175" s="1" t="str">
        <f>_xlfn.XLOOKUP(Tablo2[[#This Row],[CashbackAmount]],$W$31:$W$33,$X$31:$X$33,"",-1)</f>
        <v>Medium</v>
      </c>
    </row>
    <row r="3176" spans="1:22" x14ac:dyDescent="0.3">
      <c r="A3176" s="5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6">
        <v>179.6</v>
      </c>
      <c r="U3176" s="6" t="str">
        <f>_xlfn.XLOOKUP(Tablo2[[#This Row],[Tenure]],$W$23:$W$26,$X$23:$X$26,"",-1)</f>
        <v>0-6 Months</v>
      </c>
      <c r="V3176" s="1" t="str">
        <f>_xlfn.XLOOKUP(Tablo2[[#This Row],[CashbackAmount]],$W$31:$W$33,$X$31:$X$33,"",-1)</f>
        <v>Medium</v>
      </c>
    </row>
    <row r="3177" spans="1:22" x14ac:dyDescent="0.3">
      <c r="A3177" s="5">
        <v>53176</v>
      </c>
      <c r="B3177" s="1">
        <v>0</v>
      </c>
      <c r="C3177" s="1">
        <v>1</v>
      </c>
      <c r="D3177" s="1" t="s">
        <v>62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6">
        <v>146.87</v>
      </c>
      <c r="U3177" s="6" t="str">
        <f>_xlfn.XLOOKUP(Tablo2[[#This Row],[Tenure]],$W$23:$W$26,$X$23:$X$26,"",-1)</f>
        <v>0-6 Months</v>
      </c>
      <c r="V3177" s="1" t="str">
        <f>_xlfn.XLOOKUP(Tablo2[[#This Row],[CashbackAmount]],$W$31:$W$33,$X$31:$X$33,"",-1)</f>
        <v>Low</v>
      </c>
    </row>
    <row r="3178" spans="1:22" x14ac:dyDescent="0.3">
      <c r="A3178" s="5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63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>
        <v>3</v>
      </c>
      <c r="T3178" s="6">
        <v>221.02</v>
      </c>
      <c r="U3178" s="6" t="str">
        <f>_xlfn.XLOOKUP(Tablo2[[#This Row],[Tenure]],$W$23:$W$26,$X$23:$X$26,"",-1)</f>
        <v>7-12 Months</v>
      </c>
      <c r="V3178" s="1" t="str">
        <f>_xlfn.XLOOKUP(Tablo2[[#This Row],[CashbackAmount]],$W$31:$W$33,$X$31:$X$33,"",-1)</f>
        <v>Medium</v>
      </c>
    </row>
    <row r="3179" spans="1:22" x14ac:dyDescent="0.3">
      <c r="A3179" s="5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6">
        <v>153.36000000000001</v>
      </c>
      <c r="U3179" s="6" t="str">
        <f>_xlfn.XLOOKUP(Tablo2[[#This Row],[Tenure]],$W$23:$W$26,$X$23:$X$26,"",-1)</f>
        <v>0-6 Months</v>
      </c>
      <c r="V3179" s="1" t="str">
        <f>_xlfn.XLOOKUP(Tablo2[[#This Row],[CashbackAmount]],$W$31:$W$33,$X$31:$X$33,"",-1)</f>
        <v>Medium</v>
      </c>
    </row>
    <row r="3180" spans="1:22" x14ac:dyDescent="0.3">
      <c r="A3180" s="5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63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6">
        <v>165.89</v>
      </c>
      <c r="U3180" s="6" t="str">
        <f>_xlfn.XLOOKUP(Tablo2[[#This Row],[Tenure]],$W$23:$W$26,$X$23:$X$26,"",-1)</f>
        <v>13-24 Months</v>
      </c>
      <c r="V3180" s="1" t="str">
        <f>_xlfn.XLOOKUP(Tablo2[[#This Row],[CashbackAmount]],$W$31:$W$33,$X$31:$X$33,"",-1)</f>
        <v>Medium</v>
      </c>
    </row>
    <row r="3181" spans="1:22" x14ac:dyDescent="0.3">
      <c r="A3181" s="5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>
        <v>1</v>
      </c>
      <c r="R3181" s="1">
        <v>2</v>
      </c>
      <c r="S3181" s="1">
        <v>1</v>
      </c>
      <c r="T3181" s="6">
        <v>291.27</v>
      </c>
      <c r="U3181" s="6" t="str">
        <f>_xlfn.XLOOKUP(Tablo2[[#This Row],[Tenure]],$W$23:$W$26,$X$23:$X$26,"",-1)</f>
        <v>13-24 Months</v>
      </c>
      <c r="V3181" s="1" t="str">
        <f>_xlfn.XLOOKUP(Tablo2[[#This Row],[CashbackAmount]],$W$31:$W$33,$X$31:$X$33,"",-1)</f>
        <v>High</v>
      </c>
    </row>
    <row r="3182" spans="1:22" x14ac:dyDescent="0.3">
      <c r="A3182" s="5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6">
        <v>151.19</v>
      </c>
      <c r="U3182" s="6" t="str">
        <f>_xlfn.XLOOKUP(Tablo2[[#This Row],[Tenure]],$W$23:$W$26,$X$23:$X$26,"",-1)</f>
        <v>7-12 Months</v>
      </c>
      <c r="V3182" s="1" t="str">
        <f>_xlfn.XLOOKUP(Tablo2[[#This Row],[CashbackAmount]],$W$31:$W$33,$X$31:$X$33,"",-1)</f>
        <v>Medium</v>
      </c>
    </row>
    <row r="3183" spans="1:22" x14ac:dyDescent="0.3">
      <c r="A3183" s="5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6">
        <v>181.79</v>
      </c>
      <c r="U3183" s="6" t="str">
        <f>_xlfn.XLOOKUP(Tablo2[[#This Row],[Tenure]],$W$23:$W$26,$X$23:$X$26,"",-1)</f>
        <v>13-24 Months</v>
      </c>
      <c r="V3183" s="1" t="str">
        <f>_xlfn.XLOOKUP(Tablo2[[#This Row],[CashbackAmount]],$W$31:$W$33,$X$31:$X$33,"",-1)</f>
        <v>Medium</v>
      </c>
    </row>
    <row r="3184" spans="1:22" x14ac:dyDescent="0.3">
      <c r="A3184" s="5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63</v>
      </c>
      <c r="N3184" s="1">
        <v>9</v>
      </c>
      <c r="O3184" s="1">
        <v>0</v>
      </c>
      <c r="P3184" s="1">
        <v>12</v>
      </c>
      <c r="Q3184" s="1">
        <v>1</v>
      </c>
      <c r="R3184" s="1">
        <v>2</v>
      </c>
      <c r="S3184" s="1">
        <v>3</v>
      </c>
      <c r="T3184" s="6">
        <v>279.02</v>
      </c>
      <c r="U3184" s="6" t="str">
        <f>_xlfn.XLOOKUP(Tablo2[[#This Row],[Tenure]],$W$23:$W$26,$X$23:$X$26,"",-1)</f>
        <v>13-24 Months</v>
      </c>
      <c r="V3184" s="1" t="str">
        <f>_xlfn.XLOOKUP(Tablo2[[#This Row],[CashbackAmount]],$W$31:$W$33,$X$31:$X$33,"",-1)</f>
        <v>High</v>
      </c>
    </row>
    <row r="3185" spans="1:22" x14ac:dyDescent="0.3">
      <c r="A3185" s="5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6">
        <v>184.85</v>
      </c>
      <c r="U3185" s="6" t="str">
        <f>_xlfn.XLOOKUP(Tablo2[[#This Row],[Tenure]],$W$23:$W$26,$X$23:$X$26,"",-1)</f>
        <v>13-24 Months</v>
      </c>
      <c r="V3185" s="1" t="str">
        <f>_xlfn.XLOOKUP(Tablo2[[#This Row],[CashbackAmount]],$W$31:$W$33,$X$31:$X$33,"",-1)</f>
        <v>Medium</v>
      </c>
    </row>
    <row r="3186" spans="1:22" x14ac:dyDescent="0.3">
      <c r="A3186" s="5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60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6">
        <v>150.79</v>
      </c>
      <c r="U3186" s="6" t="str">
        <f>_xlfn.XLOOKUP(Tablo2[[#This Row],[Tenure]],$W$23:$W$26,$X$23:$X$26,"",-1)</f>
        <v>7-12 Months</v>
      </c>
      <c r="V3186" s="1" t="str">
        <f>_xlfn.XLOOKUP(Tablo2[[#This Row],[CashbackAmount]],$W$31:$W$33,$X$31:$X$33,"",-1)</f>
        <v>Medium</v>
      </c>
    </row>
    <row r="3187" spans="1:22" x14ac:dyDescent="0.3">
      <c r="A3187" s="5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6">
        <v>155.41</v>
      </c>
      <c r="U3187" s="6" t="str">
        <f>_xlfn.XLOOKUP(Tablo2[[#This Row],[Tenure]],$W$23:$W$26,$X$23:$X$26,"",-1)</f>
        <v>0-6 Months</v>
      </c>
      <c r="V3187" s="1" t="str">
        <f>_xlfn.XLOOKUP(Tablo2[[#This Row],[CashbackAmount]],$W$31:$W$33,$X$31:$X$33,"",-1)</f>
        <v>Medium</v>
      </c>
    </row>
    <row r="3188" spans="1:22" x14ac:dyDescent="0.3">
      <c r="A3188" s="5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60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6">
        <v>159.47</v>
      </c>
      <c r="U3188" s="6" t="str">
        <f>_xlfn.XLOOKUP(Tablo2[[#This Row],[Tenure]],$W$23:$W$26,$X$23:$X$26,"",-1)</f>
        <v>0-6 Months</v>
      </c>
      <c r="V3188" s="1" t="str">
        <f>_xlfn.XLOOKUP(Tablo2[[#This Row],[CashbackAmount]],$W$31:$W$33,$X$31:$X$33,"",-1)</f>
        <v>Medium</v>
      </c>
    </row>
    <row r="3189" spans="1:22" x14ac:dyDescent="0.3">
      <c r="A3189" s="5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63</v>
      </c>
      <c r="N3189" s="1">
        <v>6</v>
      </c>
      <c r="O3189" s="1">
        <v>1</v>
      </c>
      <c r="P3189" s="1">
        <v>15</v>
      </c>
      <c r="Q3189" s="1">
        <v>2</v>
      </c>
      <c r="R3189" s="1">
        <v>2</v>
      </c>
      <c r="S3189" s="1">
        <v>2</v>
      </c>
      <c r="T3189" s="6">
        <v>320.13</v>
      </c>
      <c r="U3189" s="6" t="str">
        <f>_xlfn.XLOOKUP(Tablo2[[#This Row],[Tenure]],$W$23:$W$26,$X$23:$X$26,"",-1)</f>
        <v>13-24 Months</v>
      </c>
      <c r="V3189" s="1" t="str">
        <f>_xlfn.XLOOKUP(Tablo2[[#This Row],[CashbackAmount]],$W$31:$W$33,$X$31:$X$33,"",-1)</f>
        <v>High</v>
      </c>
    </row>
    <row r="3190" spans="1:22" x14ac:dyDescent="0.3">
      <c r="A3190" s="5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63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6">
        <v>152.72999999999999</v>
      </c>
      <c r="U3190" s="6" t="str">
        <f>_xlfn.XLOOKUP(Tablo2[[#This Row],[Tenure]],$W$23:$W$26,$X$23:$X$26,"",-1)</f>
        <v>0-6 Months</v>
      </c>
      <c r="V3190" s="1" t="str">
        <f>_xlfn.XLOOKUP(Tablo2[[#This Row],[CashbackAmount]],$W$31:$W$33,$X$31:$X$33,"",-1)</f>
        <v>Medium</v>
      </c>
    </row>
    <row r="3191" spans="1:22" x14ac:dyDescent="0.3">
      <c r="A3191" s="5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6">
        <v>196.04</v>
      </c>
      <c r="U3191" s="6" t="str">
        <f>_xlfn.XLOOKUP(Tablo2[[#This Row],[Tenure]],$W$23:$W$26,$X$23:$X$26,"",-1)</f>
        <v>7-12 Months</v>
      </c>
      <c r="V3191" s="1" t="str">
        <f>_xlfn.XLOOKUP(Tablo2[[#This Row],[CashbackAmount]],$W$31:$W$33,$X$31:$X$33,"",-1)</f>
        <v>Medium</v>
      </c>
    </row>
    <row r="3192" spans="1:22" x14ac:dyDescent="0.3">
      <c r="A3192" s="5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63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6">
        <v>188.22</v>
      </c>
      <c r="U3192" s="6" t="str">
        <f>_xlfn.XLOOKUP(Tablo2[[#This Row],[Tenure]],$W$23:$W$26,$X$23:$X$26,"",-1)</f>
        <v>0-6 Months</v>
      </c>
      <c r="V3192" s="1" t="str">
        <f>_xlfn.XLOOKUP(Tablo2[[#This Row],[CashbackAmount]],$W$31:$W$33,$X$31:$X$33,"",-1)</f>
        <v>Medium</v>
      </c>
    </row>
    <row r="3193" spans="1:22" x14ac:dyDescent="0.3">
      <c r="A3193" s="5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6">
        <v>145.83000000000001</v>
      </c>
      <c r="U3193" s="6" t="str">
        <f>_xlfn.XLOOKUP(Tablo2[[#This Row],[Tenure]],$W$23:$W$26,$X$23:$X$26,"",-1)</f>
        <v>0-6 Months</v>
      </c>
      <c r="V3193" s="1" t="str">
        <f>_xlfn.XLOOKUP(Tablo2[[#This Row],[CashbackAmount]],$W$31:$W$33,$X$31:$X$33,"",-1)</f>
        <v>Low</v>
      </c>
    </row>
    <row r="3194" spans="1:22" x14ac:dyDescent="0.3">
      <c r="A3194" s="5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6">
        <v>208.81</v>
      </c>
      <c r="U3194" s="6" t="str">
        <f>_xlfn.XLOOKUP(Tablo2[[#This Row],[Tenure]],$W$23:$W$26,$X$23:$X$26,"",-1)</f>
        <v>24+ Months</v>
      </c>
      <c r="V3194" s="1" t="str">
        <f>_xlfn.XLOOKUP(Tablo2[[#This Row],[CashbackAmount]],$W$31:$W$33,$X$31:$X$33,"",-1)</f>
        <v>Medium</v>
      </c>
    </row>
    <row r="3195" spans="1:22" x14ac:dyDescent="0.3">
      <c r="A3195" s="5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63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6">
        <v>151.91</v>
      </c>
      <c r="U3195" s="6" t="str">
        <f>_xlfn.XLOOKUP(Tablo2[[#This Row],[Tenure]],$W$23:$W$26,$X$23:$X$26,"",-1)</f>
        <v>7-12 Months</v>
      </c>
      <c r="V3195" s="1" t="str">
        <f>_xlfn.XLOOKUP(Tablo2[[#This Row],[CashbackAmount]],$W$31:$W$33,$X$31:$X$33,"",-1)</f>
        <v>Medium</v>
      </c>
    </row>
    <row r="3196" spans="1:22" x14ac:dyDescent="0.3">
      <c r="A3196" s="5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63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6">
        <v>167.86</v>
      </c>
      <c r="U3196" s="6" t="str">
        <f>_xlfn.XLOOKUP(Tablo2[[#This Row],[Tenure]],$W$23:$W$26,$X$23:$X$26,"",-1)</f>
        <v>7-12 Months</v>
      </c>
      <c r="V3196" s="1" t="str">
        <f>_xlfn.XLOOKUP(Tablo2[[#This Row],[CashbackAmount]],$W$31:$W$33,$X$31:$X$33,"",-1)</f>
        <v>Medium</v>
      </c>
    </row>
    <row r="3197" spans="1:22" x14ac:dyDescent="0.3">
      <c r="A3197" s="5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63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6">
        <v>151.59</v>
      </c>
      <c r="U3197" s="6" t="str">
        <f>_xlfn.XLOOKUP(Tablo2[[#This Row],[Tenure]],$W$23:$W$26,$X$23:$X$26,"",-1)</f>
        <v>0-6 Months</v>
      </c>
      <c r="V3197" s="1" t="str">
        <f>_xlfn.XLOOKUP(Tablo2[[#This Row],[CashbackAmount]],$W$31:$W$33,$X$31:$X$33,"",-1)</f>
        <v>Medium</v>
      </c>
    </row>
    <row r="3198" spans="1:22" x14ac:dyDescent="0.3">
      <c r="A3198" s="5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63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>
        <v>3</v>
      </c>
      <c r="T3198" s="6">
        <v>219.34</v>
      </c>
      <c r="U3198" s="6" t="str">
        <f>_xlfn.XLOOKUP(Tablo2[[#This Row],[Tenure]],$W$23:$W$26,$X$23:$X$26,"",-1)</f>
        <v>7-12 Months</v>
      </c>
      <c r="V3198" s="1" t="str">
        <f>_xlfn.XLOOKUP(Tablo2[[#This Row],[CashbackAmount]],$W$31:$W$33,$X$31:$X$33,"",-1)</f>
        <v>Medium</v>
      </c>
    </row>
    <row r="3199" spans="1:22" x14ac:dyDescent="0.3">
      <c r="A3199" s="5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63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6">
        <v>180.61</v>
      </c>
      <c r="U3199" s="6" t="str">
        <f>_xlfn.XLOOKUP(Tablo2[[#This Row],[Tenure]],$W$23:$W$26,$X$23:$X$26,"",-1)</f>
        <v>0-6 Months</v>
      </c>
      <c r="V3199" s="1" t="str">
        <f>_xlfn.XLOOKUP(Tablo2[[#This Row],[CashbackAmount]],$W$31:$W$33,$X$31:$X$33,"",-1)</f>
        <v>Medium</v>
      </c>
    </row>
    <row r="3200" spans="1:22" x14ac:dyDescent="0.3">
      <c r="A3200" s="5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6">
        <v>191.46</v>
      </c>
      <c r="U3200" s="6" t="str">
        <f>_xlfn.XLOOKUP(Tablo2[[#This Row],[Tenure]],$W$23:$W$26,$X$23:$X$26,"",-1)</f>
        <v>7-12 Months</v>
      </c>
      <c r="V3200" s="1" t="str">
        <f>_xlfn.XLOOKUP(Tablo2[[#This Row],[CashbackAmount]],$W$31:$W$33,$X$31:$X$33,"",-1)</f>
        <v>Medium</v>
      </c>
    </row>
    <row r="3201" spans="1:22" x14ac:dyDescent="0.3">
      <c r="A3201" s="5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6">
        <v>202.25</v>
      </c>
      <c r="U3201" s="6" t="str">
        <f>_xlfn.XLOOKUP(Tablo2[[#This Row],[Tenure]],$W$23:$W$26,$X$23:$X$26,"",-1)</f>
        <v>7-12 Months</v>
      </c>
      <c r="V3201" s="1" t="str">
        <f>_xlfn.XLOOKUP(Tablo2[[#This Row],[CashbackAmount]],$W$31:$W$33,$X$31:$X$33,"",-1)</f>
        <v>Medium</v>
      </c>
    </row>
    <row r="3202" spans="1:22" x14ac:dyDescent="0.3">
      <c r="A3202" s="5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63</v>
      </c>
      <c r="N3202" s="1">
        <v>4</v>
      </c>
      <c r="O3202" s="1">
        <v>0</v>
      </c>
      <c r="P3202" s="1">
        <v>16</v>
      </c>
      <c r="Q3202" s="1">
        <v>4</v>
      </c>
      <c r="R3202" s="1">
        <v>2</v>
      </c>
      <c r="S3202" s="1">
        <v>2</v>
      </c>
      <c r="T3202" s="6">
        <v>232.25</v>
      </c>
      <c r="U3202" s="6" t="str">
        <f>_xlfn.XLOOKUP(Tablo2[[#This Row],[Tenure]],$W$23:$W$26,$X$23:$X$26,"",-1)</f>
        <v>24+ Months</v>
      </c>
      <c r="V3202" s="1" t="str">
        <f>_xlfn.XLOOKUP(Tablo2[[#This Row],[CashbackAmount]],$W$31:$W$33,$X$31:$X$33,"",-1)</f>
        <v>Medium</v>
      </c>
    </row>
    <row r="3203" spans="1:22" x14ac:dyDescent="0.3">
      <c r="A3203" s="5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>
        <v>3</v>
      </c>
      <c r="T3203" s="6">
        <v>213.47</v>
      </c>
      <c r="U3203" s="6" t="str">
        <f>_xlfn.XLOOKUP(Tablo2[[#This Row],[Tenure]],$W$23:$W$26,$X$23:$X$26,"",-1)</f>
        <v>7-12 Months</v>
      </c>
      <c r="V3203" s="1" t="str">
        <f>_xlfn.XLOOKUP(Tablo2[[#This Row],[CashbackAmount]],$W$31:$W$33,$X$31:$X$33,"",-1)</f>
        <v>Medium</v>
      </c>
    </row>
    <row r="3204" spans="1:22" x14ac:dyDescent="0.3">
      <c r="A3204" s="5">
        <v>53203</v>
      </c>
      <c r="B3204" s="1">
        <v>0</v>
      </c>
      <c r="C3204" s="1">
        <v>1</v>
      </c>
      <c r="D3204" s="1" t="s">
        <v>62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6">
        <v>145.44999999999999</v>
      </c>
      <c r="U3204" s="6" t="str">
        <f>_xlfn.XLOOKUP(Tablo2[[#This Row],[Tenure]],$W$23:$W$26,$X$23:$X$26,"",-1)</f>
        <v>0-6 Months</v>
      </c>
      <c r="V3204" s="1" t="str">
        <f>_xlfn.XLOOKUP(Tablo2[[#This Row],[CashbackAmount]],$W$31:$W$33,$X$31:$X$33,"",-1)</f>
        <v>Low</v>
      </c>
    </row>
    <row r="3205" spans="1:22" x14ac:dyDescent="0.3">
      <c r="A3205" s="5">
        <v>53204</v>
      </c>
      <c r="B3205" s="1">
        <v>1</v>
      </c>
      <c r="C3205" s="1">
        <v>1</v>
      </c>
      <c r="D3205" s="1" t="s">
        <v>62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6">
        <v>135.09</v>
      </c>
      <c r="U3205" s="6" t="str">
        <f>_xlfn.XLOOKUP(Tablo2[[#This Row],[Tenure]],$W$23:$W$26,$X$23:$X$26,"",-1)</f>
        <v>0-6 Months</v>
      </c>
      <c r="V3205" s="1" t="str">
        <f>_xlfn.XLOOKUP(Tablo2[[#This Row],[CashbackAmount]],$W$31:$W$33,$X$31:$X$33,"",-1)</f>
        <v>Low</v>
      </c>
    </row>
    <row r="3206" spans="1:22" x14ac:dyDescent="0.3">
      <c r="A3206" s="5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6">
        <v>158.47999999999999</v>
      </c>
      <c r="U3206" s="6" t="str">
        <f>_xlfn.XLOOKUP(Tablo2[[#This Row],[Tenure]],$W$23:$W$26,$X$23:$X$26,"",-1)</f>
        <v>0-6 Months</v>
      </c>
      <c r="V3206" s="1" t="str">
        <f>_xlfn.XLOOKUP(Tablo2[[#This Row],[CashbackAmount]],$W$31:$W$33,$X$31:$X$33,"",-1)</f>
        <v>Medium</v>
      </c>
    </row>
    <row r="3207" spans="1:22" x14ac:dyDescent="0.3">
      <c r="A3207" s="5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63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6">
        <v>137.81</v>
      </c>
      <c r="U3207" s="6" t="str">
        <f>_xlfn.XLOOKUP(Tablo2[[#This Row],[Tenure]],$W$23:$W$26,$X$23:$X$26,"",-1)</f>
        <v>7-12 Months</v>
      </c>
      <c r="V3207" s="1" t="str">
        <f>_xlfn.XLOOKUP(Tablo2[[#This Row],[CashbackAmount]],$W$31:$W$33,$X$31:$X$33,"",-1)</f>
        <v>Low</v>
      </c>
    </row>
    <row r="3208" spans="1:22" x14ac:dyDescent="0.3">
      <c r="A3208" s="5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63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6">
        <v>153.19</v>
      </c>
      <c r="U3208" s="6" t="str">
        <f>_xlfn.XLOOKUP(Tablo2[[#This Row],[Tenure]],$W$23:$W$26,$X$23:$X$26,"",-1)</f>
        <v>0-6 Months</v>
      </c>
      <c r="V3208" s="1" t="str">
        <f>_xlfn.XLOOKUP(Tablo2[[#This Row],[CashbackAmount]],$W$31:$W$33,$X$31:$X$33,"",-1)</f>
        <v>Medium</v>
      </c>
    </row>
    <row r="3209" spans="1:22" x14ac:dyDescent="0.3">
      <c r="A3209" s="5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63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6">
        <v>173.51</v>
      </c>
      <c r="U3209" s="6" t="str">
        <f>_xlfn.XLOOKUP(Tablo2[[#This Row],[Tenure]],$W$23:$W$26,$X$23:$X$26,"",-1)</f>
        <v>0-6 Months</v>
      </c>
      <c r="V3209" s="1" t="str">
        <f>_xlfn.XLOOKUP(Tablo2[[#This Row],[CashbackAmount]],$W$31:$W$33,$X$31:$X$33,"",-1)</f>
        <v>Medium</v>
      </c>
    </row>
    <row r="3210" spans="1:22" x14ac:dyDescent="0.3">
      <c r="A3210" s="5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6">
        <v>165.28</v>
      </c>
      <c r="U3210" s="6" t="str">
        <f>_xlfn.XLOOKUP(Tablo2[[#This Row],[Tenure]],$W$23:$W$26,$X$23:$X$26,"",-1)</f>
        <v>7-12 Months</v>
      </c>
      <c r="V3210" s="1" t="str">
        <f>_xlfn.XLOOKUP(Tablo2[[#This Row],[CashbackAmount]],$W$31:$W$33,$X$31:$X$33,"",-1)</f>
        <v>Medium</v>
      </c>
    </row>
    <row r="3211" spans="1:22" x14ac:dyDescent="0.3">
      <c r="A3211" s="5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6">
        <v>152.19999999999999</v>
      </c>
      <c r="U3211" s="6" t="str">
        <f>_xlfn.XLOOKUP(Tablo2[[#This Row],[Tenure]],$W$23:$W$26,$X$23:$X$26,"",-1)</f>
        <v>0-6 Months</v>
      </c>
      <c r="V3211" s="1" t="str">
        <f>_xlfn.XLOOKUP(Tablo2[[#This Row],[CashbackAmount]],$W$31:$W$33,$X$31:$X$33,"",-1)</f>
        <v>Medium</v>
      </c>
    </row>
    <row r="3212" spans="1:22" x14ac:dyDescent="0.3">
      <c r="A3212" s="5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63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6">
        <v>206.2</v>
      </c>
      <c r="U3212" s="6" t="str">
        <f>_xlfn.XLOOKUP(Tablo2[[#This Row],[Tenure]],$W$23:$W$26,$X$23:$X$26,"",-1)</f>
        <v>13-24 Months</v>
      </c>
      <c r="V3212" s="1" t="str">
        <f>_xlfn.XLOOKUP(Tablo2[[#This Row],[CashbackAmount]],$W$31:$W$33,$X$31:$X$33,"",-1)</f>
        <v>Medium</v>
      </c>
    </row>
    <row r="3213" spans="1:22" x14ac:dyDescent="0.3">
      <c r="A3213" s="5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6">
        <v>171.47</v>
      </c>
      <c r="U3213" s="6" t="str">
        <f>_xlfn.XLOOKUP(Tablo2[[#This Row],[Tenure]],$W$23:$W$26,$X$23:$X$26,"",-1)</f>
        <v>0-6 Months</v>
      </c>
      <c r="V3213" s="1" t="str">
        <f>_xlfn.XLOOKUP(Tablo2[[#This Row],[CashbackAmount]],$W$31:$W$33,$X$31:$X$33,"",-1)</f>
        <v>Medium</v>
      </c>
    </row>
    <row r="3214" spans="1:22" x14ac:dyDescent="0.3">
      <c r="A3214" s="5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6">
        <v>171.8</v>
      </c>
      <c r="U3214" s="6" t="str">
        <f>_xlfn.XLOOKUP(Tablo2[[#This Row],[Tenure]],$W$23:$W$26,$X$23:$X$26,"",-1)</f>
        <v>7-12 Months</v>
      </c>
      <c r="V3214" s="1" t="str">
        <f>_xlfn.XLOOKUP(Tablo2[[#This Row],[CashbackAmount]],$W$31:$W$33,$X$31:$X$33,"",-1)</f>
        <v>Medium</v>
      </c>
    </row>
    <row r="3215" spans="1:22" x14ac:dyDescent="0.3">
      <c r="A3215" s="5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63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6">
        <v>157.21</v>
      </c>
      <c r="U3215" s="6" t="str">
        <f>_xlfn.XLOOKUP(Tablo2[[#This Row],[Tenure]],$W$23:$W$26,$X$23:$X$26,"",-1)</f>
        <v>13-24 Months</v>
      </c>
      <c r="V3215" s="1" t="str">
        <f>_xlfn.XLOOKUP(Tablo2[[#This Row],[CashbackAmount]],$W$31:$W$33,$X$31:$X$33,"",-1)</f>
        <v>Medium</v>
      </c>
    </row>
    <row r="3216" spans="1:22" x14ac:dyDescent="0.3">
      <c r="A3216" s="5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>
        <v>3</v>
      </c>
      <c r="T3216" s="6">
        <v>211.21</v>
      </c>
      <c r="U3216" s="6" t="str">
        <f>_xlfn.XLOOKUP(Tablo2[[#This Row],[Tenure]],$W$23:$W$26,$X$23:$X$26,"",-1)</f>
        <v>7-12 Months</v>
      </c>
      <c r="V3216" s="1" t="str">
        <f>_xlfn.XLOOKUP(Tablo2[[#This Row],[CashbackAmount]],$W$31:$W$33,$X$31:$X$33,"",-1)</f>
        <v>Medium</v>
      </c>
    </row>
    <row r="3217" spans="1:22" x14ac:dyDescent="0.3">
      <c r="A3217" s="5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6">
        <v>170.77</v>
      </c>
      <c r="U3217" s="6" t="str">
        <f>_xlfn.XLOOKUP(Tablo2[[#This Row],[Tenure]],$W$23:$W$26,$X$23:$X$26,"",-1)</f>
        <v>0-6 Months</v>
      </c>
      <c r="V3217" s="1" t="str">
        <f>_xlfn.XLOOKUP(Tablo2[[#This Row],[CashbackAmount]],$W$31:$W$33,$X$31:$X$33,"",-1)</f>
        <v>Medium</v>
      </c>
    </row>
    <row r="3218" spans="1:22" x14ac:dyDescent="0.3">
      <c r="A3218" s="5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60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6">
        <v>170.53</v>
      </c>
      <c r="U3218" s="6" t="str">
        <f>_xlfn.XLOOKUP(Tablo2[[#This Row],[Tenure]],$W$23:$W$26,$X$23:$X$26,"",-1)</f>
        <v>13-24 Months</v>
      </c>
      <c r="V3218" s="1" t="str">
        <f>_xlfn.XLOOKUP(Tablo2[[#This Row],[CashbackAmount]],$W$31:$W$33,$X$31:$X$33,"",-1)</f>
        <v>Medium</v>
      </c>
    </row>
    <row r="3219" spans="1:22" x14ac:dyDescent="0.3">
      <c r="A3219" s="5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6">
        <v>178.96</v>
      </c>
      <c r="U3219" s="6" t="str">
        <f>_xlfn.XLOOKUP(Tablo2[[#This Row],[Tenure]],$W$23:$W$26,$X$23:$X$26,"",-1)</f>
        <v>0-6 Months</v>
      </c>
      <c r="V3219" s="1" t="str">
        <f>_xlfn.XLOOKUP(Tablo2[[#This Row],[CashbackAmount]],$W$31:$W$33,$X$31:$X$33,"",-1)</f>
        <v>Medium</v>
      </c>
    </row>
    <row r="3220" spans="1:22" x14ac:dyDescent="0.3">
      <c r="A3220" s="5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60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63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6">
        <v>192.96</v>
      </c>
      <c r="U3220" s="6" t="str">
        <f>_xlfn.XLOOKUP(Tablo2[[#This Row],[Tenure]],$W$23:$W$26,$X$23:$X$26,"",-1)</f>
        <v>13-24 Months</v>
      </c>
      <c r="V3220" s="1" t="str">
        <f>_xlfn.XLOOKUP(Tablo2[[#This Row],[CashbackAmount]],$W$31:$W$33,$X$31:$X$33,"",-1)</f>
        <v>Medium</v>
      </c>
    </row>
    <row r="3221" spans="1:22" x14ac:dyDescent="0.3">
      <c r="A3221" s="5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6">
        <v>201.25</v>
      </c>
      <c r="U3221" s="6" t="str">
        <f>_xlfn.XLOOKUP(Tablo2[[#This Row],[Tenure]],$W$23:$W$26,$X$23:$X$26,"",-1)</f>
        <v>7-12 Months</v>
      </c>
      <c r="V3221" s="1" t="str">
        <f>_xlfn.XLOOKUP(Tablo2[[#This Row],[CashbackAmount]],$W$31:$W$33,$X$31:$X$33,"",-1)</f>
        <v>Medium</v>
      </c>
    </row>
    <row r="3222" spans="1:22" x14ac:dyDescent="0.3">
      <c r="A3222" s="5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63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6">
        <v>199.12</v>
      </c>
      <c r="U3222" s="6" t="str">
        <f>_xlfn.XLOOKUP(Tablo2[[#This Row],[Tenure]],$W$23:$W$26,$X$23:$X$26,"",-1)</f>
        <v>0-6 Months</v>
      </c>
      <c r="V3222" s="1" t="str">
        <f>_xlfn.XLOOKUP(Tablo2[[#This Row],[CashbackAmount]],$W$31:$W$33,$X$31:$X$33,"",-1)</f>
        <v>Medium</v>
      </c>
    </row>
    <row r="3223" spans="1:22" x14ac:dyDescent="0.3">
      <c r="A3223" s="5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>
        <v>2</v>
      </c>
      <c r="S3223" s="1">
        <v>8</v>
      </c>
      <c r="T3223" s="6">
        <v>236.58999999999997</v>
      </c>
      <c r="U3223" s="6" t="str">
        <f>_xlfn.XLOOKUP(Tablo2[[#This Row],[Tenure]],$W$23:$W$26,$X$23:$X$26,"",-1)</f>
        <v>0-6 Months</v>
      </c>
      <c r="V3223" s="1" t="str">
        <f>_xlfn.XLOOKUP(Tablo2[[#This Row],[CashbackAmount]],$W$31:$W$33,$X$31:$X$33,"",-1)</f>
        <v>Medium</v>
      </c>
    </row>
    <row r="3224" spans="1:22" x14ac:dyDescent="0.3">
      <c r="A3224" s="5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6">
        <v>174.6</v>
      </c>
      <c r="U3224" s="6" t="str">
        <f>_xlfn.XLOOKUP(Tablo2[[#This Row],[Tenure]],$W$23:$W$26,$X$23:$X$26,"",-1)</f>
        <v>13-24 Months</v>
      </c>
      <c r="V3224" s="1" t="str">
        <f>_xlfn.XLOOKUP(Tablo2[[#This Row],[CashbackAmount]],$W$31:$W$33,$X$31:$X$33,"",-1)</f>
        <v>Medium</v>
      </c>
    </row>
    <row r="3225" spans="1:22" x14ac:dyDescent="0.3">
      <c r="A3225" s="5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63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>
        <v>3</v>
      </c>
      <c r="T3225" s="6">
        <v>229.75</v>
      </c>
      <c r="U3225" s="6" t="str">
        <f>_xlfn.XLOOKUP(Tablo2[[#This Row],[Tenure]],$W$23:$W$26,$X$23:$X$26,"",-1)</f>
        <v>13-24 Months</v>
      </c>
      <c r="V3225" s="1" t="str">
        <f>_xlfn.XLOOKUP(Tablo2[[#This Row],[CashbackAmount]],$W$31:$W$33,$X$31:$X$33,"",-1)</f>
        <v>Medium</v>
      </c>
    </row>
    <row r="3226" spans="1:22" x14ac:dyDescent="0.3">
      <c r="A3226" s="5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63</v>
      </c>
      <c r="N3226" s="1">
        <v>5</v>
      </c>
      <c r="O3226" s="1">
        <v>0</v>
      </c>
      <c r="P3226" s="1">
        <v>20</v>
      </c>
      <c r="Q3226" s="1">
        <v>1</v>
      </c>
      <c r="R3226" s="1">
        <v>2</v>
      </c>
      <c r="S3226" s="1">
        <v>4</v>
      </c>
      <c r="T3226" s="6">
        <v>273.14</v>
      </c>
      <c r="U3226" s="6" t="str">
        <f>_xlfn.XLOOKUP(Tablo2[[#This Row],[Tenure]],$W$23:$W$26,$X$23:$X$26,"",-1)</f>
        <v>24+ Months</v>
      </c>
      <c r="V3226" s="1" t="str">
        <f>_xlfn.XLOOKUP(Tablo2[[#This Row],[CashbackAmount]],$W$31:$W$33,$X$31:$X$33,"",-1)</f>
        <v>High</v>
      </c>
    </row>
    <row r="3227" spans="1:22" x14ac:dyDescent="0.3">
      <c r="A3227" s="5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>
        <v>15</v>
      </c>
      <c r="Q3227" s="1">
        <v>13</v>
      </c>
      <c r="R3227" s="1">
        <v>13</v>
      </c>
      <c r="S3227" s="1">
        <v>7</v>
      </c>
      <c r="T3227" s="6">
        <v>316.41000000000003</v>
      </c>
      <c r="U3227" s="6" t="str">
        <f>_xlfn.XLOOKUP(Tablo2[[#This Row],[Tenure]],$W$23:$W$26,$X$23:$X$26,"",-1)</f>
        <v>13-24 Months</v>
      </c>
      <c r="V3227" s="1" t="str">
        <f>_xlfn.XLOOKUP(Tablo2[[#This Row],[CashbackAmount]],$W$31:$W$33,$X$31:$X$33,"",-1)</f>
        <v>High</v>
      </c>
    </row>
    <row r="3228" spans="1:22" x14ac:dyDescent="0.3">
      <c r="A3228" s="5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6">
        <v>179.05</v>
      </c>
      <c r="U3228" s="6" t="str">
        <f>_xlfn.XLOOKUP(Tablo2[[#This Row],[Tenure]],$W$23:$W$26,$X$23:$X$26,"",-1)</f>
        <v>24+ Months</v>
      </c>
      <c r="V3228" s="1" t="str">
        <f>_xlfn.XLOOKUP(Tablo2[[#This Row],[CashbackAmount]],$W$31:$W$33,$X$31:$X$33,"",-1)</f>
        <v>Medium</v>
      </c>
    </row>
    <row r="3229" spans="1:22" x14ac:dyDescent="0.3">
      <c r="A3229" s="5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>
        <v>3</v>
      </c>
      <c r="T3229" s="6">
        <v>212.93</v>
      </c>
      <c r="U3229" s="6" t="str">
        <f>_xlfn.XLOOKUP(Tablo2[[#This Row],[Tenure]],$W$23:$W$26,$X$23:$X$26,"",-1)</f>
        <v>0-6 Months</v>
      </c>
      <c r="V3229" s="1" t="str">
        <f>_xlfn.XLOOKUP(Tablo2[[#This Row],[CashbackAmount]],$W$31:$W$33,$X$31:$X$33,"",-1)</f>
        <v>Medium</v>
      </c>
    </row>
    <row r="3230" spans="1:22" x14ac:dyDescent="0.3">
      <c r="A3230" s="5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63</v>
      </c>
      <c r="N3230" s="1">
        <v>3</v>
      </c>
      <c r="O3230" s="1">
        <v>0</v>
      </c>
      <c r="P3230" s="1">
        <v>15</v>
      </c>
      <c r="Q3230" s="1">
        <v>3</v>
      </c>
      <c r="R3230" s="1">
        <v>3</v>
      </c>
      <c r="S3230" s="1">
        <v>11</v>
      </c>
      <c r="T3230" s="6">
        <v>316.89</v>
      </c>
      <c r="U3230" s="6" t="str">
        <f>_xlfn.XLOOKUP(Tablo2[[#This Row],[Tenure]],$W$23:$W$26,$X$23:$X$26,"",-1)</f>
        <v>13-24 Months</v>
      </c>
      <c r="V3230" s="1" t="str">
        <f>_xlfn.XLOOKUP(Tablo2[[#This Row],[CashbackAmount]],$W$31:$W$33,$X$31:$X$33,"",-1)</f>
        <v>High</v>
      </c>
    </row>
    <row r="3231" spans="1:22" x14ac:dyDescent="0.3">
      <c r="A3231" s="5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63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6">
        <v>163.75</v>
      </c>
      <c r="U3231" s="6" t="str">
        <f>_xlfn.XLOOKUP(Tablo2[[#This Row],[Tenure]],$W$23:$W$26,$X$23:$X$26,"",-1)</f>
        <v>13-24 Months</v>
      </c>
      <c r="V3231" s="1" t="str">
        <f>_xlfn.XLOOKUP(Tablo2[[#This Row],[CashbackAmount]],$W$31:$W$33,$X$31:$X$33,"",-1)</f>
        <v>Medium</v>
      </c>
    </row>
    <row r="3232" spans="1:22" x14ac:dyDescent="0.3">
      <c r="A3232" s="5">
        <v>53231</v>
      </c>
      <c r="B3232" s="1">
        <v>1</v>
      </c>
      <c r="C3232" s="1">
        <v>1</v>
      </c>
      <c r="D3232" s="1" t="s">
        <v>62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6">
        <v>147.16</v>
      </c>
      <c r="U3232" s="6" t="str">
        <f>_xlfn.XLOOKUP(Tablo2[[#This Row],[Tenure]],$W$23:$W$26,$X$23:$X$26,"",-1)</f>
        <v>0-6 Months</v>
      </c>
      <c r="V3232" s="1" t="str">
        <f>_xlfn.XLOOKUP(Tablo2[[#This Row],[CashbackAmount]],$W$31:$W$33,$X$31:$X$33,"",-1)</f>
        <v>Low</v>
      </c>
    </row>
    <row r="3233" spans="1:22" x14ac:dyDescent="0.3">
      <c r="A3233" s="5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63</v>
      </c>
      <c r="N3233" s="1">
        <v>11</v>
      </c>
      <c r="O3233" s="1">
        <v>0</v>
      </c>
      <c r="P3233" s="1">
        <v>15</v>
      </c>
      <c r="Q3233" s="1">
        <v>1</v>
      </c>
      <c r="R3233" s="1">
        <v>2</v>
      </c>
      <c r="S3233" s="1">
        <v>6</v>
      </c>
      <c r="T3233" s="6">
        <v>242.13</v>
      </c>
      <c r="U3233" s="6" t="str">
        <f>_xlfn.XLOOKUP(Tablo2[[#This Row],[Tenure]],$W$23:$W$26,$X$23:$X$26,"",-1)</f>
        <v>7-12 Months</v>
      </c>
      <c r="V3233" s="1" t="str">
        <f>_xlfn.XLOOKUP(Tablo2[[#This Row],[CashbackAmount]],$W$31:$W$33,$X$31:$X$33,"",-1)</f>
        <v>Medium</v>
      </c>
    </row>
    <row r="3234" spans="1:22" x14ac:dyDescent="0.3">
      <c r="A3234" s="5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6">
        <v>203.61</v>
      </c>
      <c r="U3234" s="6" t="str">
        <f>_xlfn.XLOOKUP(Tablo2[[#This Row],[Tenure]],$W$23:$W$26,$X$23:$X$26,"",-1)</f>
        <v>7-12 Months</v>
      </c>
      <c r="V3234" s="1" t="str">
        <f>_xlfn.XLOOKUP(Tablo2[[#This Row],[CashbackAmount]],$W$31:$W$33,$X$31:$X$33,"",-1)</f>
        <v>Medium</v>
      </c>
    </row>
    <row r="3235" spans="1:22" x14ac:dyDescent="0.3">
      <c r="A3235" s="5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6">
        <v>162.08000000000001</v>
      </c>
      <c r="U3235" s="6" t="str">
        <f>_xlfn.XLOOKUP(Tablo2[[#This Row],[Tenure]],$W$23:$W$26,$X$23:$X$26,"",-1)</f>
        <v>13-24 Months</v>
      </c>
      <c r="V3235" s="1" t="str">
        <f>_xlfn.XLOOKUP(Tablo2[[#This Row],[CashbackAmount]],$W$31:$W$33,$X$31:$X$33,"",-1)</f>
        <v>Medium</v>
      </c>
    </row>
    <row r="3236" spans="1:22" x14ac:dyDescent="0.3">
      <c r="A3236" s="5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>
        <v>1</v>
      </c>
      <c r="R3236" s="1">
        <v>12</v>
      </c>
      <c r="S3236" s="1">
        <v>14</v>
      </c>
      <c r="T3236" s="6">
        <v>262.7</v>
      </c>
      <c r="U3236" s="6" t="str">
        <f>_xlfn.XLOOKUP(Tablo2[[#This Row],[Tenure]],$W$23:$W$26,$X$23:$X$26,"",-1)</f>
        <v>13-24 Months</v>
      </c>
      <c r="V3236" s="1" t="str">
        <f>_xlfn.XLOOKUP(Tablo2[[#This Row],[CashbackAmount]],$W$31:$W$33,$X$31:$X$33,"",-1)</f>
        <v>High</v>
      </c>
    </row>
    <row r="3237" spans="1:22" x14ac:dyDescent="0.3">
      <c r="A3237" s="5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6">
        <v>178.04</v>
      </c>
      <c r="U3237" s="6" t="str">
        <f>_xlfn.XLOOKUP(Tablo2[[#This Row],[Tenure]],$W$23:$W$26,$X$23:$X$26,"",-1)</f>
        <v>0-6 Months</v>
      </c>
      <c r="V3237" s="1" t="str">
        <f>_xlfn.XLOOKUP(Tablo2[[#This Row],[CashbackAmount]],$W$31:$W$33,$X$31:$X$33,"",-1)</f>
        <v>Medium</v>
      </c>
    </row>
    <row r="3238" spans="1:22" x14ac:dyDescent="0.3">
      <c r="A3238" s="5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6">
        <v>151.41999999999999</v>
      </c>
      <c r="U3238" s="6" t="str">
        <f>_xlfn.XLOOKUP(Tablo2[[#This Row],[Tenure]],$W$23:$W$26,$X$23:$X$26,"",-1)</f>
        <v>0-6 Months</v>
      </c>
      <c r="V3238" s="1" t="str">
        <f>_xlfn.XLOOKUP(Tablo2[[#This Row],[CashbackAmount]],$W$31:$W$33,$X$31:$X$33,"",-1)</f>
        <v>Medium</v>
      </c>
    </row>
    <row r="3239" spans="1:22" x14ac:dyDescent="0.3">
      <c r="A3239" s="5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6">
        <v>152.59</v>
      </c>
      <c r="U3239" s="6" t="str">
        <f>_xlfn.XLOOKUP(Tablo2[[#This Row],[Tenure]],$W$23:$W$26,$X$23:$X$26,"",-1)</f>
        <v>0-6 Months</v>
      </c>
      <c r="V3239" s="1" t="str">
        <f>_xlfn.XLOOKUP(Tablo2[[#This Row],[CashbackAmount]],$W$31:$W$33,$X$31:$X$33,"",-1)</f>
        <v>Medium</v>
      </c>
    </row>
    <row r="3240" spans="1:22" x14ac:dyDescent="0.3">
      <c r="A3240" s="5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63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6">
        <v>193.04</v>
      </c>
      <c r="U3240" s="6" t="str">
        <f>_xlfn.XLOOKUP(Tablo2[[#This Row],[Tenure]],$W$23:$W$26,$X$23:$X$26,"",-1)</f>
        <v>13-24 Months</v>
      </c>
      <c r="V3240" s="1" t="str">
        <f>_xlfn.XLOOKUP(Tablo2[[#This Row],[CashbackAmount]],$W$31:$W$33,$X$31:$X$33,"",-1)</f>
        <v>Medium</v>
      </c>
    </row>
    <row r="3241" spans="1:22" x14ac:dyDescent="0.3">
      <c r="A3241" s="5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6">
        <v>186.42</v>
      </c>
      <c r="U3241" s="6" t="str">
        <f>_xlfn.XLOOKUP(Tablo2[[#This Row],[Tenure]],$W$23:$W$26,$X$23:$X$26,"",-1)</f>
        <v>7-12 Months</v>
      </c>
      <c r="V3241" s="1" t="str">
        <f>_xlfn.XLOOKUP(Tablo2[[#This Row],[CashbackAmount]],$W$31:$W$33,$X$31:$X$33,"",-1)</f>
        <v>Medium</v>
      </c>
    </row>
    <row r="3242" spans="1:22" x14ac:dyDescent="0.3">
      <c r="A3242" s="5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63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6">
        <v>150</v>
      </c>
      <c r="U3242" s="6" t="str">
        <f>_xlfn.XLOOKUP(Tablo2[[#This Row],[Tenure]],$W$23:$W$26,$X$23:$X$26,"",-1)</f>
        <v>0-6 Months</v>
      </c>
      <c r="V3242" s="1" t="str">
        <f>_xlfn.XLOOKUP(Tablo2[[#This Row],[CashbackAmount]],$W$31:$W$33,$X$31:$X$33,"",-1)</f>
        <v>Medium</v>
      </c>
    </row>
    <row r="3243" spans="1:22" x14ac:dyDescent="0.3">
      <c r="A3243" s="5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63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6">
        <v>188.89</v>
      </c>
      <c r="U3243" s="6" t="str">
        <f>_xlfn.XLOOKUP(Tablo2[[#This Row],[Tenure]],$W$23:$W$26,$X$23:$X$26,"",-1)</f>
        <v>13-24 Months</v>
      </c>
      <c r="V3243" s="1" t="str">
        <f>_xlfn.XLOOKUP(Tablo2[[#This Row],[CashbackAmount]],$W$31:$W$33,$X$31:$X$33,"",-1)</f>
        <v>Medium</v>
      </c>
    </row>
    <row r="3244" spans="1:22" x14ac:dyDescent="0.3">
      <c r="A3244" s="5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63</v>
      </c>
      <c r="N3244" s="1">
        <v>9</v>
      </c>
      <c r="O3244" s="1">
        <v>0</v>
      </c>
      <c r="P3244" s="1">
        <v>12</v>
      </c>
      <c r="Q3244" s="1">
        <v>1</v>
      </c>
      <c r="R3244" s="1">
        <v>2</v>
      </c>
      <c r="S3244" s="1">
        <v>2</v>
      </c>
      <c r="T3244" s="6">
        <v>236.02999999999997</v>
      </c>
      <c r="U3244" s="6" t="str">
        <f>_xlfn.XLOOKUP(Tablo2[[#This Row],[Tenure]],$W$23:$W$26,$X$23:$X$26,"",-1)</f>
        <v>24+ Months</v>
      </c>
      <c r="V3244" s="1" t="str">
        <f>_xlfn.XLOOKUP(Tablo2[[#This Row],[CashbackAmount]],$W$31:$W$33,$X$31:$X$33,"",-1)</f>
        <v>Medium</v>
      </c>
    </row>
    <row r="3245" spans="1:22" x14ac:dyDescent="0.3">
      <c r="A3245" s="5">
        <v>53244</v>
      </c>
      <c r="B3245" s="1">
        <v>0</v>
      </c>
      <c r="C3245" s="1">
        <v>14</v>
      </c>
      <c r="D3245" s="1" t="s">
        <v>62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6">
        <v>148.41999999999999</v>
      </c>
      <c r="U3245" s="6" t="str">
        <f>_xlfn.XLOOKUP(Tablo2[[#This Row],[Tenure]],$W$23:$W$26,$X$23:$X$26,"",-1)</f>
        <v>13-24 Months</v>
      </c>
      <c r="V3245" s="1" t="str">
        <f>_xlfn.XLOOKUP(Tablo2[[#This Row],[CashbackAmount]],$W$31:$W$33,$X$31:$X$33,"",-1)</f>
        <v>Low</v>
      </c>
    </row>
    <row r="3246" spans="1:22" x14ac:dyDescent="0.3">
      <c r="A3246" s="5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6">
        <v>193.11</v>
      </c>
      <c r="U3246" s="6" t="str">
        <f>_xlfn.XLOOKUP(Tablo2[[#This Row],[Tenure]],$W$23:$W$26,$X$23:$X$26,"",-1)</f>
        <v>0-6 Months</v>
      </c>
      <c r="V3246" s="1" t="str">
        <f>_xlfn.XLOOKUP(Tablo2[[#This Row],[CashbackAmount]],$W$31:$W$33,$X$31:$X$33,"",-1)</f>
        <v>Medium</v>
      </c>
    </row>
    <row r="3247" spans="1:22" x14ac:dyDescent="0.3">
      <c r="A3247" s="5">
        <v>53246</v>
      </c>
      <c r="B3247" s="1">
        <v>0</v>
      </c>
      <c r="C3247" s="1">
        <v>3</v>
      </c>
      <c r="D3247" s="1" t="s">
        <v>62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6">
        <v>147.97</v>
      </c>
      <c r="U3247" s="6" t="str">
        <f>_xlfn.XLOOKUP(Tablo2[[#This Row],[Tenure]],$W$23:$W$26,$X$23:$X$26,"",-1)</f>
        <v>0-6 Months</v>
      </c>
      <c r="V3247" s="1" t="str">
        <f>_xlfn.XLOOKUP(Tablo2[[#This Row],[CashbackAmount]],$W$31:$W$33,$X$31:$X$33,"",-1)</f>
        <v>Low</v>
      </c>
    </row>
    <row r="3248" spans="1:22" x14ac:dyDescent="0.3">
      <c r="A3248" s="5">
        <v>53247</v>
      </c>
      <c r="B3248" s="1">
        <v>0</v>
      </c>
      <c r="C3248" s="1">
        <v>27</v>
      </c>
      <c r="D3248" s="1" t="s">
        <v>62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6">
        <v>149.5</v>
      </c>
      <c r="U3248" s="6" t="str">
        <f>_xlfn.XLOOKUP(Tablo2[[#This Row],[Tenure]],$W$23:$W$26,$X$23:$X$26,"",-1)</f>
        <v>24+ Months</v>
      </c>
      <c r="V3248" s="1" t="str">
        <f>_xlfn.XLOOKUP(Tablo2[[#This Row],[CashbackAmount]],$W$31:$W$33,$X$31:$X$33,"",-1)</f>
        <v>Low</v>
      </c>
    </row>
    <row r="3249" spans="1:22" x14ac:dyDescent="0.3">
      <c r="A3249" s="5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6">
        <v>175.93</v>
      </c>
      <c r="U3249" s="6" t="str">
        <f>_xlfn.XLOOKUP(Tablo2[[#This Row],[Tenure]],$W$23:$W$26,$X$23:$X$26,"",-1)</f>
        <v>7-12 Months</v>
      </c>
      <c r="V3249" s="1" t="str">
        <f>_xlfn.XLOOKUP(Tablo2[[#This Row],[CashbackAmount]],$W$31:$W$33,$X$31:$X$33,"",-1)</f>
        <v>Medium</v>
      </c>
    </row>
    <row r="3250" spans="1:22" x14ac:dyDescent="0.3">
      <c r="A3250" s="5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63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6">
        <v>178.09</v>
      </c>
      <c r="U3250" s="6" t="str">
        <f>_xlfn.XLOOKUP(Tablo2[[#This Row],[Tenure]],$W$23:$W$26,$X$23:$X$26,"",-1)</f>
        <v>0-6 Months</v>
      </c>
      <c r="V3250" s="1" t="str">
        <f>_xlfn.XLOOKUP(Tablo2[[#This Row],[CashbackAmount]],$W$31:$W$33,$X$31:$X$33,"",-1)</f>
        <v>Medium</v>
      </c>
    </row>
    <row r="3251" spans="1:22" x14ac:dyDescent="0.3">
      <c r="A3251" s="5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63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6">
        <v>155.57</v>
      </c>
      <c r="U3251" s="6" t="str">
        <f>_xlfn.XLOOKUP(Tablo2[[#This Row],[Tenure]],$W$23:$W$26,$X$23:$X$26,"",-1)</f>
        <v>7-12 Months</v>
      </c>
      <c r="V3251" s="1" t="str">
        <f>_xlfn.XLOOKUP(Tablo2[[#This Row],[CashbackAmount]],$W$31:$W$33,$X$31:$X$33,"",-1)</f>
        <v>Medium</v>
      </c>
    </row>
    <row r="3252" spans="1:22" x14ac:dyDescent="0.3">
      <c r="A3252" s="5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6">
        <v>176.21</v>
      </c>
      <c r="U3252" s="6" t="str">
        <f>_xlfn.XLOOKUP(Tablo2[[#This Row],[Tenure]],$W$23:$W$26,$X$23:$X$26,"",-1)</f>
        <v>7-12 Months</v>
      </c>
      <c r="V3252" s="1" t="str">
        <f>_xlfn.XLOOKUP(Tablo2[[#This Row],[CashbackAmount]],$W$31:$W$33,$X$31:$X$33,"",-1)</f>
        <v>Medium</v>
      </c>
    </row>
    <row r="3253" spans="1:22" x14ac:dyDescent="0.3">
      <c r="A3253" s="5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63</v>
      </c>
      <c r="N3253" s="1">
        <v>3</v>
      </c>
      <c r="O3253" s="1">
        <v>0</v>
      </c>
      <c r="P3253" s="1">
        <v>15</v>
      </c>
      <c r="Q3253" s="1">
        <v>2</v>
      </c>
      <c r="R3253" s="1">
        <v>2</v>
      </c>
      <c r="S3253" s="1">
        <v>17</v>
      </c>
      <c r="T3253" s="6">
        <v>293.56</v>
      </c>
      <c r="U3253" s="6" t="str">
        <f>_xlfn.XLOOKUP(Tablo2[[#This Row],[Tenure]],$W$23:$W$26,$X$23:$X$26,"",-1)</f>
        <v>24+ Months</v>
      </c>
      <c r="V3253" s="1" t="str">
        <f>_xlfn.XLOOKUP(Tablo2[[#This Row],[CashbackAmount]],$W$31:$W$33,$X$31:$X$33,"",-1)</f>
        <v>High</v>
      </c>
    </row>
    <row r="3254" spans="1:22" x14ac:dyDescent="0.3">
      <c r="A3254" s="5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6">
        <v>151.86000000000001</v>
      </c>
      <c r="U3254" s="6" t="str">
        <f>_xlfn.XLOOKUP(Tablo2[[#This Row],[Tenure]],$W$23:$W$26,$X$23:$X$26,"",-1)</f>
        <v>0-6 Months</v>
      </c>
      <c r="V3254" s="1" t="str">
        <f>_xlfn.XLOOKUP(Tablo2[[#This Row],[CashbackAmount]],$W$31:$W$33,$X$31:$X$33,"",-1)</f>
        <v>Medium</v>
      </c>
    </row>
    <row r="3255" spans="1:22" x14ac:dyDescent="0.3">
      <c r="A3255" s="5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6">
        <v>186.8</v>
      </c>
      <c r="U3255" s="6" t="str">
        <f>_xlfn.XLOOKUP(Tablo2[[#This Row],[Tenure]],$W$23:$W$26,$X$23:$X$26,"",-1)</f>
        <v>0-6 Months</v>
      </c>
      <c r="V3255" s="1" t="str">
        <f>_xlfn.XLOOKUP(Tablo2[[#This Row],[CashbackAmount]],$W$31:$W$33,$X$31:$X$33,"",-1)</f>
        <v>Medium</v>
      </c>
    </row>
    <row r="3256" spans="1:22" x14ac:dyDescent="0.3">
      <c r="A3256" s="5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60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6">
        <v>191.32</v>
      </c>
      <c r="U3256" s="6" t="str">
        <f>_xlfn.XLOOKUP(Tablo2[[#This Row],[Tenure]],$W$23:$W$26,$X$23:$X$26,"",-1)</f>
        <v>13-24 Months</v>
      </c>
      <c r="V3256" s="1" t="str">
        <f>_xlfn.XLOOKUP(Tablo2[[#This Row],[CashbackAmount]],$W$31:$W$33,$X$31:$X$33,"",-1)</f>
        <v>Medium</v>
      </c>
    </row>
    <row r="3257" spans="1:22" x14ac:dyDescent="0.3">
      <c r="A3257" s="5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6">
        <v>160.05000000000001</v>
      </c>
      <c r="U3257" s="6" t="str">
        <f>_xlfn.XLOOKUP(Tablo2[[#This Row],[Tenure]],$W$23:$W$26,$X$23:$X$26,"",-1)</f>
        <v>0-6 Months</v>
      </c>
      <c r="V3257" s="1" t="str">
        <f>_xlfn.XLOOKUP(Tablo2[[#This Row],[CashbackAmount]],$W$31:$W$33,$X$31:$X$33,"",-1)</f>
        <v>Medium</v>
      </c>
    </row>
    <row r="3258" spans="1:22" x14ac:dyDescent="0.3">
      <c r="A3258" s="5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6">
        <v>188.97</v>
      </c>
      <c r="U3258" s="6" t="str">
        <f>_xlfn.XLOOKUP(Tablo2[[#This Row],[Tenure]],$W$23:$W$26,$X$23:$X$26,"",-1)</f>
        <v>7-12 Months</v>
      </c>
      <c r="V3258" s="1" t="str">
        <f>_xlfn.XLOOKUP(Tablo2[[#This Row],[CashbackAmount]],$W$31:$W$33,$X$31:$X$33,"",-1)</f>
        <v>Medium</v>
      </c>
    </row>
    <row r="3259" spans="1:22" x14ac:dyDescent="0.3">
      <c r="A3259" s="5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6">
        <v>187.74</v>
      </c>
      <c r="U3259" s="6" t="str">
        <f>_xlfn.XLOOKUP(Tablo2[[#This Row],[Tenure]],$W$23:$W$26,$X$23:$X$26,"",-1)</f>
        <v>7-12 Months</v>
      </c>
      <c r="V3259" s="1" t="str">
        <f>_xlfn.XLOOKUP(Tablo2[[#This Row],[CashbackAmount]],$W$31:$W$33,$X$31:$X$33,"",-1)</f>
        <v>Medium</v>
      </c>
    </row>
    <row r="3260" spans="1:22" x14ac:dyDescent="0.3">
      <c r="A3260" s="5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63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6">
        <v>323.58999999999997</v>
      </c>
      <c r="U3260" s="6" t="str">
        <f>_xlfn.XLOOKUP(Tablo2[[#This Row],[Tenure]],$W$23:$W$26,$X$23:$X$26,"",-1)</f>
        <v>13-24 Months</v>
      </c>
      <c r="V3260" s="1" t="str">
        <f>_xlfn.XLOOKUP(Tablo2[[#This Row],[CashbackAmount]],$W$31:$W$33,$X$31:$X$33,"",-1)</f>
        <v>High</v>
      </c>
    </row>
    <row r="3261" spans="1:22" x14ac:dyDescent="0.3">
      <c r="A3261" s="5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6">
        <v>200.87</v>
      </c>
      <c r="U3261" s="6" t="str">
        <f>_xlfn.XLOOKUP(Tablo2[[#This Row],[Tenure]],$W$23:$W$26,$X$23:$X$26,"",-1)</f>
        <v>7-12 Months</v>
      </c>
      <c r="V3261" s="1" t="str">
        <f>_xlfn.XLOOKUP(Tablo2[[#This Row],[CashbackAmount]],$W$31:$W$33,$X$31:$X$33,"",-1)</f>
        <v>Medium</v>
      </c>
    </row>
    <row r="3262" spans="1:22" x14ac:dyDescent="0.3">
      <c r="A3262" s="5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63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6">
        <v>167.58</v>
      </c>
      <c r="U3262" s="6" t="str">
        <f>_xlfn.XLOOKUP(Tablo2[[#This Row],[Tenure]],$W$23:$W$26,$X$23:$X$26,"",-1)</f>
        <v>24+ Months</v>
      </c>
      <c r="V3262" s="1" t="str">
        <f>_xlfn.XLOOKUP(Tablo2[[#This Row],[CashbackAmount]],$W$31:$W$33,$X$31:$X$33,"",-1)</f>
        <v>Medium</v>
      </c>
    </row>
    <row r="3263" spans="1:22" x14ac:dyDescent="0.3">
      <c r="A3263" s="5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6">
        <v>168.64</v>
      </c>
      <c r="U3263" s="6" t="str">
        <f>_xlfn.XLOOKUP(Tablo2[[#This Row],[Tenure]],$W$23:$W$26,$X$23:$X$26,"",-1)</f>
        <v>0-6 Months</v>
      </c>
      <c r="V3263" s="1" t="str">
        <f>_xlfn.XLOOKUP(Tablo2[[#This Row],[CashbackAmount]],$W$31:$W$33,$X$31:$X$33,"",-1)</f>
        <v>Medium</v>
      </c>
    </row>
    <row r="3264" spans="1:22" x14ac:dyDescent="0.3">
      <c r="A3264" s="5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63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6">
        <v>168.35</v>
      </c>
      <c r="U3264" s="6" t="str">
        <f>_xlfn.XLOOKUP(Tablo2[[#This Row],[Tenure]],$W$23:$W$26,$X$23:$X$26,"",-1)</f>
        <v>0-6 Months</v>
      </c>
      <c r="V3264" s="1" t="str">
        <f>_xlfn.XLOOKUP(Tablo2[[#This Row],[CashbackAmount]],$W$31:$W$33,$X$31:$X$33,"",-1)</f>
        <v>Medium</v>
      </c>
    </row>
    <row r="3265" spans="1:22" x14ac:dyDescent="0.3">
      <c r="A3265" s="5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60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6">
        <v>178.26</v>
      </c>
      <c r="U3265" s="6" t="str">
        <f>_xlfn.XLOOKUP(Tablo2[[#This Row],[Tenure]],$W$23:$W$26,$X$23:$X$26,"",-1)</f>
        <v>0-6 Months</v>
      </c>
      <c r="V3265" s="1" t="str">
        <f>_xlfn.XLOOKUP(Tablo2[[#This Row],[CashbackAmount]],$W$31:$W$33,$X$31:$X$33,"",-1)</f>
        <v>Medium</v>
      </c>
    </row>
    <row r="3266" spans="1:22" x14ac:dyDescent="0.3">
      <c r="A3266" s="5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6">
        <v>157.80000000000001</v>
      </c>
      <c r="U3266" s="6" t="str">
        <f>_xlfn.XLOOKUP(Tablo2[[#This Row],[Tenure]],$W$23:$W$26,$X$23:$X$26,"",-1)</f>
        <v>7-12 Months</v>
      </c>
      <c r="V3266" s="1" t="str">
        <f>_xlfn.XLOOKUP(Tablo2[[#This Row],[CashbackAmount]],$W$31:$W$33,$X$31:$X$33,"",-1)</f>
        <v>Medium</v>
      </c>
    </row>
    <row r="3267" spans="1:22" x14ac:dyDescent="0.3">
      <c r="A3267" s="5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6">
        <v>179.85</v>
      </c>
      <c r="U3267" s="6" t="str">
        <f>_xlfn.XLOOKUP(Tablo2[[#This Row],[Tenure]],$W$23:$W$26,$X$23:$X$26,"",-1)</f>
        <v>24+ Months</v>
      </c>
      <c r="V3267" s="1" t="str">
        <f>_xlfn.XLOOKUP(Tablo2[[#This Row],[CashbackAmount]],$W$31:$W$33,$X$31:$X$33,"",-1)</f>
        <v>Medium</v>
      </c>
    </row>
    <row r="3268" spans="1:22" x14ac:dyDescent="0.3">
      <c r="A3268" s="5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63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6">
        <v>168.42</v>
      </c>
      <c r="U3268" s="6" t="str">
        <f>_xlfn.XLOOKUP(Tablo2[[#This Row],[Tenure]],$W$23:$W$26,$X$23:$X$26,"",-1)</f>
        <v>0-6 Months</v>
      </c>
      <c r="V3268" s="1" t="str">
        <f>_xlfn.XLOOKUP(Tablo2[[#This Row],[CashbackAmount]],$W$31:$W$33,$X$31:$X$33,"",-1)</f>
        <v>Medium</v>
      </c>
    </row>
    <row r="3269" spans="1:22" x14ac:dyDescent="0.3">
      <c r="A3269" s="5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6">
        <v>152.82</v>
      </c>
      <c r="U3269" s="6" t="str">
        <f>_xlfn.XLOOKUP(Tablo2[[#This Row],[Tenure]],$W$23:$W$26,$X$23:$X$26,"",-1)</f>
        <v>7-12 Months</v>
      </c>
      <c r="V3269" s="1" t="str">
        <f>_xlfn.XLOOKUP(Tablo2[[#This Row],[CashbackAmount]],$W$31:$W$33,$X$31:$X$33,"",-1)</f>
        <v>Medium</v>
      </c>
    </row>
    <row r="3270" spans="1:22" x14ac:dyDescent="0.3">
      <c r="A3270" s="5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6">
        <v>184.8</v>
      </c>
      <c r="U3270" s="6" t="str">
        <f>_xlfn.XLOOKUP(Tablo2[[#This Row],[Tenure]],$W$23:$W$26,$X$23:$X$26,"",-1)</f>
        <v>7-12 Months</v>
      </c>
      <c r="V3270" s="1" t="str">
        <f>_xlfn.XLOOKUP(Tablo2[[#This Row],[CashbackAmount]],$W$31:$W$33,$X$31:$X$33,"",-1)</f>
        <v>Medium</v>
      </c>
    </row>
    <row r="3271" spans="1:22" x14ac:dyDescent="0.3">
      <c r="A3271" s="5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6">
        <v>168.81</v>
      </c>
      <c r="U3271" s="6" t="str">
        <f>_xlfn.XLOOKUP(Tablo2[[#This Row],[Tenure]],$W$23:$W$26,$X$23:$X$26,"",-1)</f>
        <v>7-12 Months</v>
      </c>
      <c r="V3271" s="1" t="str">
        <f>_xlfn.XLOOKUP(Tablo2[[#This Row],[CashbackAmount]],$W$31:$W$33,$X$31:$X$33,"",-1)</f>
        <v>Medium</v>
      </c>
    </row>
    <row r="3272" spans="1:22" x14ac:dyDescent="0.3">
      <c r="A3272" s="5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63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6">
        <v>150.72</v>
      </c>
      <c r="U3272" s="6" t="str">
        <f>_xlfn.XLOOKUP(Tablo2[[#This Row],[Tenure]],$W$23:$W$26,$X$23:$X$26,"",-1)</f>
        <v>7-12 Months</v>
      </c>
      <c r="V3272" s="1" t="str">
        <f>_xlfn.XLOOKUP(Tablo2[[#This Row],[CashbackAmount]],$W$31:$W$33,$X$31:$X$33,"",-1)</f>
        <v>Medium</v>
      </c>
    </row>
    <row r="3273" spans="1:22" x14ac:dyDescent="0.3">
      <c r="A3273" s="5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63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6">
        <v>163.33000000000001</v>
      </c>
      <c r="U3273" s="6" t="str">
        <f>_xlfn.XLOOKUP(Tablo2[[#This Row],[Tenure]],$W$23:$W$26,$X$23:$X$26,"",-1)</f>
        <v>0-6 Months</v>
      </c>
      <c r="V3273" s="1" t="str">
        <f>_xlfn.XLOOKUP(Tablo2[[#This Row],[CashbackAmount]],$W$31:$W$33,$X$31:$X$33,"",-1)</f>
        <v>Medium</v>
      </c>
    </row>
    <row r="3274" spans="1:22" x14ac:dyDescent="0.3">
      <c r="A3274" s="5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63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6">
        <v>167.44</v>
      </c>
      <c r="U3274" s="6" t="str">
        <f>_xlfn.XLOOKUP(Tablo2[[#This Row],[Tenure]],$W$23:$W$26,$X$23:$X$26,"",-1)</f>
        <v>13-24 Months</v>
      </c>
      <c r="V3274" s="1" t="str">
        <f>_xlfn.XLOOKUP(Tablo2[[#This Row],[CashbackAmount]],$W$31:$W$33,$X$31:$X$33,"",-1)</f>
        <v>Medium</v>
      </c>
    </row>
    <row r="3275" spans="1:22" x14ac:dyDescent="0.3">
      <c r="A3275" s="5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63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6">
        <v>190</v>
      </c>
      <c r="U3275" s="6" t="str">
        <f>_xlfn.XLOOKUP(Tablo2[[#This Row],[Tenure]],$W$23:$W$26,$X$23:$X$26,"",-1)</f>
        <v>7-12 Months</v>
      </c>
      <c r="V3275" s="1" t="str">
        <f>_xlfn.XLOOKUP(Tablo2[[#This Row],[CashbackAmount]],$W$31:$W$33,$X$31:$X$33,"",-1)</f>
        <v>Medium</v>
      </c>
    </row>
    <row r="3276" spans="1:22" x14ac:dyDescent="0.3">
      <c r="A3276" s="5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>
        <v>15</v>
      </c>
      <c r="Q3276" s="1">
        <v>1</v>
      </c>
      <c r="R3276" s="1">
        <v>15</v>
      </c>
      <c r="S3276" s="1">
        <v>10</v>
      </c>
      <c r="T3276" s="6">
        <v>309.3</v>
      </c>
      <c r="U3276" s="6" t="str">
        <f>_xlfn.XLOOKUP(Tablo2[[#This Row],[Tenure]],$W$23:$W$26,$X$23:$X$26,"",-1)</f>
        <v>13-24 Months</v>
      </c>
      <c r="V3276" s="1" t="str">
        <f>_xlfn.XLOOKUP(Tablo2[[#This Row],[CashbackAmount]],$W$31:$W$33,$X$31:$X$33,"",-1)</f>
        <v>High</v>
      </c>
    </row>
    <row r="3277" spans="1:22" x14ac:dyDescent="0.3">
      <c r="A3277" s="5">
        <v>53276</v>
      </c>
      <c r="B3277" s="1">
        <v>1</v>
      </c>
      <c r="C3277" s="1">
        <v>1</v>
      </c>
      <c r="D3277" s="1" t="s">
        <v>62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63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6">
        <v>141.01</v>
      </c>
      <c r="U3277" s="6" t="str">
        <f>_xlfn.XLOOKUP(Tablo2[[#This Row],[Tenure]],$W$23:$W$26,$X$23:$X$26,"",-1)</f>
        <v>0-6 Months</v>
      </c>
      <c r="V3277" s="1" t="str">
        <f>_xlfn.XLOOKUP(Tablo2[[#This Row],[CashbackAmount]],$W$31:$W$33,$X$31:$X$33,"",-1)</f>
        <v>Low</v>
      </c>
    </row>
    <row r="3278" spans="1:22" x14ac:dyDescent="0.3">
      <c r="A3278" s="5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6">
        <v>151.94</v>
      </c>
      <c r="U3278" s="6" t="str">
        <f>_xlfn.XLOOKUP(Tablo2[[#This Row],[Tenure]],$W$23:$W$26,$X$23:$X$26,"",-1)</f>
        <v>0-6 Months</v>
      </c>
      <c r="V3278" s="1" t="str">
        <f>_xlfn.XLOOKUP(Tablo2[[#This Row],[CashbackAmount]],$W$31:$W$33,$X$31:$X$33,"",-1)</f>
        <v>Medium</v>
      </c>
    </row>
    <row r="3279" spans="1:22" x14ac:dyDescent="0.3">
      <c r="A3279" s="5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63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6">
        <v>156.49</v>
      </c>
      <c r="U3279" s="6" t="str">
        <f>_xlfn.XLOOKUP(Tablo2[[#This Row],[Tenure]],$W$23:$W$26,$X$23:$X$26,"",-1)</f>
        <v>24+ Months</v>
      </c>
      <c r="V3279" s="1" t="str">
        <f>_xlfn.XLOOKUP(Tablo2[[#This Row],[CashbackAmount]],$W$31:$W$33,$X$31:$X$33,"",-1)</f>
        <v>Medium</v>
      </c>
    </row>
    <row r="3280" spans="1:22" x14ac:dyDescent="0.3">
      <c r="A3280" s="5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63</v>
      </c>
      <c r="N3280" s="1">
        <v>7</v>
      </c>
      <c r="O3280" s="1">
        <v>0</v>
      </c>
      <c r="P3280" s="1">
        <v>15</v>
      </c>
      <c r="Q3280" s="1">
        <v>1</v>
      </c>
      <c r="R3280" s="1">
        <v>2</v>
      </c>
      <c r="S3280" s="1">
        <v>4</v>
      </c>
      <c r="T3280" s="6">
        <v>301.39</v>
      </c>
      <c r="U3280" s="6" t="str">
        <f>_xlfn.XLOOKUP(Tablo2[[#This Row],[Tenure]],$W$23:$W$26,$X$23:$X$26,"",-1)</f>
        <v>13-24 Months</v>
      </c>
      <c r="V3280" s="1" t="str">
        <f>_xlfn.XLOOKUP(Tablo2[[#This Row],[CashbackAmount]],$W$31:$W$33,$X$31:$X$33,"",-1)</f>
        <v>High</v>
      </c>
    </row>
    <row r="3281" spans="1:22" x14ac:dyDescent="0.3">
      <c r="A3281" s="5">
        <v>53280</v>
      </c>
      <c r="B3281" s="1">
        <v>1</v>
      </c>
      <c r="C3281" s="1">
        <v>1</v>
      </c>
      <c r="D3281" s="1" t="s">
        <v>62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63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6">
        <v>148.19</v>
      </c>
      <c r="U3281" s="6" t="str">
        <f>_xlfn.XLOOKUP(Tablo2[[#This Row],[Tenure]],$W$23:$W$26,$X$23:$X$26,"",-1)</f>
        <v>0-6 Months</v>
      </c>
      <c r="V3281" s="1" t="str">
        <f>_xlfn.XLOOKUP(Tablo2[[#This Row],[CashbackAmount]],$W$31:$W$33,$X$31:$X$33,"",-1)</f>
        <v>Low</v>
      </c>
    </row>
    <row r="3282" spans="1:22" x14ac:dyDescent="0.3">
      <c r="A3282" s="5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63</v>
      </c>
      <c r="N3282" s="1">
        <v>2</v>
      </c>
      <c r="O3282" s="1">
        <v>0</v>
      </c>
      <c r="P3282" s="1">
        <v>12</v>
      </c>
      <c r="Q3282" s="1">
        <v>1</v>
      </c>
      <c r="R3282" s="1">
        <v>2</v>
      </c>
      <c r="S3282" s="1">
        <v>8</v>
      </c>
      <c r="T3282" s="6">
        <v>241.91000000000003</v>
      </c>
      <c r="U3282" s="6" t="str">
        <f>_xlfn.XLOOKUP(Tablo2[[#This Row],[Tenure]],$W$23:$W$26,$X$23:$X$26,"",-1)</f>
        <v>7-12 Months</v>
      </c>
      <c r="V3282" s="1" t="str">
        <f>_xlfn.XLOOKUP(Tablo2[[#This Row],[CashbackAmount]],$W$31:$W$33,$X$31:$X$33,"",-1)</f>
        <v>Medium</v>
      </c>
    </row>
    <row r="3283" spans="1:22" x14ac:dyDescent="0.3">
      <c r="A3283" s="5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6">
        <v>178.24</v>
      </c>
      <c r="U3283" s="6" t="str">
        <f>_xlfn.XLOOKUP(Tablo2[[#This Row],[Tenure]],$W$23:$W$26,$X$23:$X$26,"",-1)</f>
        <v>0-6 Months</v>
      </c>
      <c r="V3283" s="1" t="str">
        <f>_xlfn.XLOOKUP(Tablo2[[#This Row],[CashbackAmount]],$W$31:$W$33,$X$31:$X$33,"",-1)</f>
        <v>Medium</v>
      </c>
    </row>
    <row r="3284" spans="1:22" x14ac:dyDescent="0.3">
      <c r="A3284" s="5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63</v>
      </c>
      <c r="N3284" s="1">
        <v>3</v>
      </c>
      <c r="O3284" s="1">
        <v>1</v>
      </c>
      <c r="P3284" s="1">
        <v>15</v>
      </c>
      <c r="Q3284" s="1">
        <v>4</v>
      </c>
      <c r="R3284" s="1">
        <v>4</v>
      </c>
      <c r="S3284" s="1">
        <v>1</v>
      </c>
      <c r="T3284" s="6">
        <v>292.52</v>
      </c>
      <c r="U3284" s="6" t="str">
        <f>_xlfn.XLOOKUP(Tablo2[[#This Row],[Tenure]],$W$23:$W$26,$X$23:$X$26,"",-1)</f>
        <v>13-24 Months</v>
      </c>
      <c r="V3284" s="1" t="str">
        <f>_xlfn.XLOOKUP(Tablo2[[#This Row],[CashbackAmount]],$W$31:$W$33,$X$31:$X$33,"",-1)</f>
        <v>High</v>
      </c>
    </row>
    <row r="3285" spans="1:22" x14ac:dyDescent="0.3">
      <c r="A3285" s="5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63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6">
        <v>177.28</v>
      </c>
      <c r="U3285" s="6" t="str">
        <f>_xlfn.XLOOKUP(Tablo2[[#This Row],[Tenure]],$W$23:$W$26,$X$23:$X$26,"",-1)</f>
        <v>7-12 Months</v>
      </c>
      <c r="V3285" s="1" t="str">
        <f>_xlfn.XLOOKUP(Tablo2[[#This Row],[CashbackAmount]],$W$31:$W$33,$X$31:$X$33,"",-1)</f>
        <v>Medium</v>
      </c>
    </row>
    <row r="3286" spans="1:22" x14ac:dyDescent="0.3">
      <c r="A3286" s="5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63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6">
        <v>152</v>
      </c>
      <c r="U3286" s="6" t="str">
        <f>_xlfn.XLOOKUP(Tablo2[[#This Row],[Tenure]],$W$23:$W$26,$X$23:$X$26,"",-1)</f>
        <v>0-6 Months</v>
      </c>
      <c r="V3286" s="1" t="str">
        <f>_xlfn.XLOOKUP(Tablo2[[#This Row],[CashbackAmount]],$W$31:$W$33,$X$31:$X$33,"",-1)</f>
        <v>Medium</v>
      </c>
    </row>
    <row r="3287" spans="1:22" x14ac:dyDescent="0.3">
      <c r="A3287" s="5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>
        <v>15</v>
      </c>
      <c r="Q3287" s="1">
        <v>6</v>
      </c>
      <c r="R3287" s="1">
        <v>14</v>
      </c>
      <c r="S3287" s="1">
        <v>9</v>
      </c>
      <c r="T3287" s="6">
        <v>317.45999999999998</v>
      </c>
      <c r="U3287" s="6" t="str">
        <f>_xlfn.XLOOKUP(Tablo2[[#This Row],[Tenure]],$W$23:$W$26,$X$23:$X$26,"",-1)</f>
        <v>13-24 Months</v>
      </c>
      <c r="V3287" s="1" t="str">
        <f>_xlfn.XLOOKUP(Tablo2[[#This Row],[CashbackAmount]],$W$31:$W$33,$X$31:$X$33,"",-1)</f>
        <v>High</v>
      </c>
    </row>
    <row r="3288" spans="1:22" x14ac:dyDescent="0.3">
      <c r="A3288" s="5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6">
        <v>150.06</v>
      </c>
      <c r="U3288" s="6" t="str">
        <f>_xlfn.XLOOKUP(Tablo2[[#This Row],[Tenure]],$W$23:$W$26,$X$23:$X$26,"",-1)</f>
        <v>7-12 Months</v>
      </c>
      <c r="V3288" s="1" t="str">
        <f>_xlfn.XLOOKUP(Tablo2[[#This Row],[CashbackAmount]],$W$31:$W$33,$X$31:$X$33,"",-1)</f>
        <v>Medium</v>
      </c>
    </row>
    <row r="3289" spans="1:22" x14ac:dyDescent="0.3">
      <c r="A3289" s="5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63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6">
        <v>185.62</v>
      </c>
      <c r="U3289" s="6" t="str">
        <f>_xlfn.XLOOKUP(Tablo2[[#This Row],[Tenure]],$W$23:$W$26,$X$23:$X$26,"",-1)</f>
        <v>13-24 Months</v>
      </c>
      <c r="V3289" s="1" t="str">
        <f>_xlfn.XLOOKUP(Tablo2[[#This Row],[CashbackAmount]],$W$31:$W$33,$X$31:$X$33,"",-1)</f>
        <v>Medium</v>
      </c>
    </row>
    <row r="3290" spans="1:22" x14ac:dyDescent="0.3">
      <c r="A3290" s="5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6">
        <v>168.82</v>
      </c>
      <c r="U3290" s="6" t="str">
        <f>_xlfn.XLOOKUP(Tablo2[[#This Row],[Tenure]],$W$23:$W$26,$X$23:$X$26,"",-1)</f>
        <v>0-6 Months</v>
      </c>
      <c r="V3290" s="1" t="str">
        <f>_xlfn.XLOOKUP(Tablo2[[#This Row],[CashbackAmount]],$W$31:$W$33,$X$31:$X$33,"",-1)</f>
        <v>Medium</v>
      </c>
    </row>
    <row r="3291" spans="1:22" x14ac:dyDescent="0.3">
      <c r="A3291" s="5">
        <v>53290</v>
      </c>
      <c r="B3291" s="1">
        <v>0</v>
      </c>
      <c r="C3291" s="1">
        <v>10</v>
      </c>
      <c r="D3291" s="1" t="s">
        <v>62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63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6">
        <v>146.43</v>
      </c>
      <c r="U3291" s="6" t="str">
        <f>_xlfn.XLOOKUP(Tablo2[[#This Row],[Tenure]],$W$23:$W$26,$X$23:$X$26,"",-1)</f>
        <v>7-12 Months</v>
      </c>
      <c r="V3291" s="1" t="str">
        <f>_xlfn.XLOOKUP(Tablo2[[#This Row],[CashbackAmount]],$W$31:$W$33,$X$31:$X$33,"",-1)</f>
        <v>Low</v>
      </c>
    </row>
    <row r="3292" spans="1:22" x14ac:dyDescent="0.3">
      <c r="A3292" s="5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63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6">
        <v>186.62</v>
      </c>
      <c r="U3292" s="6" t="str">
        <f>_xlfn.XLOOKUP(Tablo2[[#This Row],[Tenure]],$W$23:$W$26,$X$23:$X$26,"",-1)</f>
        <v>0-6 Months</v>
      </c>
      <c r="V3292" s="1" t="str">
        <f>_xlfn.XLOOKUP(Tablo2[[#This Row],[CashbackAmount]],$W$31:$W$33,$X$31:$X$33,"",-1)</f>
        <v>Medium</v>
      </c>
    </row>
    <row r="3293" spans="1:22" x14ac:dyDescent="0.3">
      <c r="A3293" s="5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6">
        <v>175.94</v>
      </c>
      <c r="U3293" s="6" t="str">
        <f>_xlfn.XLOOKUP(Tablo2[[#This Row],[Tenure]],$W$23:$W$26,$X$23:$X$26,"",-1)</f>
        <v>13-24 Months</v>
      </c>
      <c r="V3293" s="1" t="str">
        <f>_xlfn.XLOOKUP(Tablo2[[#This Row],[CashbackAmount]],$W$31:$W$33,$X$31:$X$33,"",-1)</f>
        <v>Medium</v>
      </c>
    </row>
    <row r="3294" spans="1:22" x14ac:dyDescent="0.3">
      <c r="A3294" s="5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6">
        <v>193.77</v>
      </c>
      <c r="U3294" s="6" t="str">
        <f>_xlfn.XLOOKUP(Tablo2[[#This Row],[Tenure]],$W$23:$W$26,$X$23:$X$26,"",-1)</f>
        <v>0-6 Months</v>
      </c>
      <c r="V3294" s="1" t="str">
        <f>_xlfn.XLOOKUP(Tablo2[[#This Row],[CashbackAmount]],$W$31:$W$33,$X$31:$X$33,"",-1)</f>
        <v>Medium</v>
      </c>
    </row>
    <row r="3295" spans="1:22" x14ac:dyDescent="0.3">
      <c r="A3295" s="5">
        <v>53294</v>
      </c>
      <c r="B3295" s="1">
        <v>0</v>
      </c>
      <c r="C3295" s="1">
        <v>19</v>
      </c>
      <c r="D3295" s="1" t="s">
        <v>62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6">
        <v>147.74</v>
      </c>
      <c r="U3295" s="6" t="str">
        <f>_xlfn.XLOOKUP(Tablo2[[#This Row],[Tenure]],$W$23:$W$26,$X$23:$X$26,"",-1)</f>
        <v>13-24 Months</v>
      </c>
      <c r="V3295" s="1" t="str">
        <f>_xlfn.XLOOKUP(Tablo2[[#This Row],[CashbackAmount]],$W$31:$W$33,$X$31:$X$33,"",-1)</f>
        <v>Low</v>
      </c>
    </row>
    <row r="3296" spans="1:22" x14ac:dyDescent="0.3">
      <c r="A3296" s="5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63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6">
        <v>169.34</v>
      </c>
      <c r="U3296" s="6" t="str">
        <f>_xlfn.XLOOKUP(Tablo2[[#This Row],[Tenure]],$W$23:$W$26,$X$23:$X$26,"",-1)</f>
        <v>13-24 Months</v>
      </c>
      <c r="V3296" s="1" t="str">
        <f>_xlfn.XLOOKUP(Tablo2[[#This Row],[CashbackAmount]],$W$31:$W$33,$X$31:$X$33,"",-1)</f>
        <v>Medium</v>
      </c>
    </row>
    <row r="3297" spans="1:22" x14ac:dyDescent="0.3">
      <c r="A3297" s="5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6">
        <v>187.88</v>
      </c>
      <c r="U3297" s="6" t="str">
        <f>_xlfn.XLOOKUP(Tablo2[[#This Row],[Tenure]],$W$23:$W$26,$X$23:$X$26,"",-1)</f>
        <v>7-12 Months</v>
      </c>
      <c r="V3297" s="1" t="str">
        <f>_xlfn.XLOOKUP(Tablo2[[#This Row],[CashbackAmount]],$W$31:$W$33,$X$31:$X$33,"",-1)</f>
        <v>Medium</v>
      </c>
    </row>
    <row r="3298" spans="1:22" x14ac:dyDescent="0.3">
      <c r="A3298" s="5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6">
        <v>150.53</v>
      </c>
      <c r="U3298" s="6" t="str">
        <f>_xlfn.XLOOKUP(Tablo2[[#This Row],[Tenure]],$W$23:$W$26,$X$23:$X$26,"",-1)</f>
        <v>7-12 Months</v>
      </c>
      <c r="V3298" s="1" t="str">
        <f>_xlfn.XLOOKUP(Tablo2[[#This Row],[CashbackAmount]],$W$31:$W$33,$X$31:$X$33,"",-1)</f>
        <v>Medium</v>
      </c>
    </row>
    <row r="3299" spans="1:22" x14ac:dyDescent="0.3">
      <c r="A3299" s="5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63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6">
        <v>201.54</v>
      </c>
      <c r="U3299" s="6" t="str">
        <f>_xlfn.XLOOKUP(Tablo2[[#This Row],[Tenure]],$W$23:$W$26,$X$23:$X$26,"",-1)</f>
        <v>13-24 Months</v>
      </c>
      <c r="V3299" s="1" t="str">
        <f>_xlfn.XLOOKUP(Tablo2[[#This Row],[CashbackAmount]],$W$31:$W$33,$X$31:$X$33,"",-1)</f>
        <v>Medium</v>
      </c>
    </row>
    <row r="3300" spans="1:22" x14ac:dyDescent="0.3">
      <c r="A3300" s="5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6">
        <v>176.6</v>
      </c>
      <c r="U3300" s="6" t="str">
        <f>_xlfn.XLOOKUP(Tablo2[[#This Row],[Tenure]],$W$23:$W$26,$X$23:$X$26,"",-1)</f>
        <v>13-24 Months</v>
      </c>
      <c r="V3300" s="1" t="str">
        <f>_xlfn.XLOOKUP(Tablo2[[#This Row],[CashbackAmount]],$W$31:$W$33,$X$31:$X$33,"",-1)</f>
        <v>Medium</v>
      </c>
    </row>
    <row r="3301" spans="1:22" x14ac:dyDescent="0.3">
      <c r="A3301" s="5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63</v>
      </c>
      <c r="N3301" s="1">
        <v>8</v>
      </c>
      <c r="O3301" s="1">
        <v>0</v>
      </c>
      <c r="P3301" s="1">
        <v>15</v>
      </c>
      <c r="Q3301" s="1">
        <v>2</v>
      </c>
      <c r="R3301" s="1">
        <v>2</v>
      </c>
      <c r="S3301" s="1">
        <v>1</v>
      </c>
      <c r="T3301" s="6">
        <v>296.58999999999997</v>
      </c>
      <c r="U3301" s="6" t="str">
        <f>_xlfn.XLOOKUP(Tablo2[[#This Row],[Tenure]],$W$23:$W$26,$X$23:$X$26,"",-1)</f>
        <v>13-24 Months</v>
      </c>
      <c r="V3301" s="1" t="str">
        <f>_xlfn.XLOOKUP(Tablo2[[#This Row],[CashbackAmount]],$W$31:$W$33,$X$31:$X$33,"",-1)</f>
        <v>High</v>
      </c>
    </row>
    <row r="3302" spans="1:22" x14ac:dyDescent="0.3">
      <c r="A3302" s="5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>
        <v>2</v>
      </c>
      <c r="S3302" s="1">
        <v>9</v>
      </c>
      <c r="T3302" s="6">
        <v>253.07999999999998</v>
      </c>
      <c r="U3302" s="6" t="str">
        <f>_xlfn.XLOOKUP(Tablo2[[#This Row],[Tenure]],$W$23:$W$26,$X$23:$X$26,"",-1)</f>
        <v>0-6 Months</v>
      </c>
      <c r="V3302" s="1" t="str">
        <f>_xlfn.XLOOKUP(Tablo2[[#This Row],[CashbackAmount]],$W$31:$W$33,$X$31:$X$33,"",-1)</f>
        <v>High</v>
      </c>
    </row>
    <row r="3303" spans="1:22" x14ac:dyDescent="0.3">
      <c r="A3303" s="5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>
        <v>3</v>
      </c>
      <c r="T3303" s="6">
        <v>227.21</v>
      </c>
      <c r="U3303" s="6" t="str">
        <f>_xlfn.XLOOKUP(Tablo2[[#This Row],[Tenure]],$W$23:$W$26,$X$23:$X$26,"",-1)</f>
        <v>7-12 Months</v>
      </c>
      <c r="V3303" s="1" t="str">
        <f>_xlfn.XLOOKUP(Tablo2[[#This Row],[CashbackAmount]],$W$31:$W$33,$X$31:$X$33,"",-1)</f>
        <v>Medium</v>
      </c>
    </row>
    <row r="3304" spans="1:22" x14ac:dyDescent="0.3">
      <c r="A3304" s="5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63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6">
        <v>172.79</v>
      </c>
      <c r="U3304" s="6" t="str">
        <f>_xlfn.XLOOKUP(Tablo2[[#This Row],[Tenure]],$W$23:$W$26,$X$23:$X$26,"",-1)</f>
        <v>0-6 Months</v>
      </c>
      <c r="V3304" s="1" t="str">
        <f>_xlfn.XLOOKUP(Tablo2[[#This Row],[CashbackAmount]],$W$31:$W$33,$X$31:$X$33,"",-1)</f>
        <v>Medium</v>
      </c>
    </row>
    <row r="3305" spans="1:22" x14ac:dyDescent="0.3">
      <c r="A3305" s="5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63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6">
        <v>162.37</v>
      </c>
      <c r="U3305" s="6" t="str">
        <f>_xlfn.XLOOKUP(Tablo2[[#This Row],[Tenure]],$W$23:$W$26,$X$23:$X$26,"",-1)</f>
        <v>7-12 Months</v>
      </c>
      <c r="V3305" s="1" t="str">
        <f>_xlfn.XLOOKUP(Tablo2[[#This Row],[CashbackAmount]],$W$31:$W$33,$X$31:$X$33,"",-1)</f>
        <v>Medium</v>
      </c>
    </row>
    <row r="3306" spans="1:22" x14ac:dyDescent="0.3">
      <c r="A3306" s="5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63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6">
        <v>148.66</v>
      </c>
      <c r="U3306" s="6" t="str">
        <f>_xlfn.XLOOKUP(Tablo2[[#This Row],[Tenure]],$W$23:$W$26,$X$23:$X$26,"",-1)</f>
        <v>0-6 Months</v>
      </c>
      <c r="V3306" s="1" t="str">
        <f>_xlfn.XLOOKUP(Tablo2[[#This Row],[CashbackAmount]],$W$31:$W$33,$X$31:$X$33,"",-1)</f>
        <v>Low</v>
      </c>
    </row>
    <row r="3307" spans="1:22" x14ac:dyDescent="0.3">
      <c r="A3307" s="5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63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6">
        <v>142.06</v>
      </c>
      <c r="U3307" s="6" t="str">
        <f>_xlfn.XLOOKUP(Tablo2[[#This Row],[Tenure]],$W$23:$W$26,$X$23:$X$26,"",-1)</f>
        <v>0-6 Months</v>
      </c>
      <c r="V3307" s="1" t="str">
        <f>_xlfn.XLOOKUP(Tablo2[[#This Row],[CashbackAmount]],$W$31:$W$33,$X$31:$X$33,"",-1)</f>
        <v>Low</v>
      </c>
    </row>
    <row r="3308" spans="1:22" x14ac:dyDescent="0.3">
      <c r="A3308" s="5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63</v>
      </c>
      <c r="N3308" s="1">
        <v>4</v>
      </c>
      <c r="O3308" s="1">
        <v>0</v>
      </c>
      <c r="P3308" s="1">
        <v>15</v>
      </c>
      <c r="Q3308" s="1">
        <v>1</v>
      </c>
      <c r="R3308" s="1">
        <v>5</v>
      </c>
      <c r="S3308" s="1">
        <v>18</v>
      </c>
      <c r="T3308" s="6">
        <v>288.07</v>
      </c>
      <c r="U3308" s="6" t="str">
        <f>_xlfn.XLOOKUP(Tablo2[[#This Row],[Tenure]],$W$23:$W$26,$X$23:$X$26,"",-1)</f>
        <v>24+ Months</v>
      </c>
      <c r="V3308" s="1" t="str">
        <f>_xlfn.XLOOKUP(Tablo2[[#This Row],[CashbackAmount]],$W$31:$W$33,$X$31:$X$33,"",-1)</f>
        <v>High</v>
      </c>
    </row>
    <row r="3309" spans="1:22" x14ac:dyDescent="0.3">
      <c r="A3309" s="5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6">
        <v>184.33</v>
      </c>
      <c r="U3309" s="6" t="str">
        <f>_xlfn.XLOOKUP(Tablo2[[#This Row],[Tenure]],$W$23:$W$26,$X$23:$X$26,"",-1)</f>
        <v>13-24 Months</v>
      </c>
      <c r="V3309" s="1" t="str">
        <f>_xlfn.XLOOKUP(Tablo2[[#This Row],[CashbackAmount]],$W$31:$W$33,$X$31:$X$33,"",-1)</f>
        <v>Medium</v>
      </c>
    </row>
    <row r="3310" spans="1:22" x14ac:dyDescent="0.3">
      <c r="A3310" s="5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6">
        <v>159.24</v>
      </c>
      <c r="U3310" s="6" t="str">
        <f>_xlfn.XLOOKUP(Tablo2[[#This Row],[Tenure]],$W$23:$W$26,$X$23:$X$26,"",-1)</f>
        <v>0-6 Months</v>
      </c>
      <c r="V3310" s="1" t="str">
        <f>_xlfn.XLOOKUP(Tablo2[[#This Row],[CashbackAmount]],$W$31:$W$33,$X$31:$X$33,"",-1)</f>
        <v>Medium</v>
      </c>
    </row>
    <row r="3311" spans="1:22" x14ac:dyDescent="0.3">
      <c r="A3311" s="5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6">
        <v>165.37</v>
      </c>
      <c r="U3311" s="6" t="str">
        <f>_xlfn.XLOOKUP(Tablo2[[#This Row],[Tenure]],$W$23:$W$26,$X$23:$X$26,"",-1)</f>
        <v>7-12 Months</v>
      </c>
      <c r="V3311" s="1" t="str">
        <f>_xlfn.XLOOKUP(Tablo2[[#This Row],[CashbackAmount]],$W$31:$W$33,$X$31:$X$33,"",-1)</f>
        <v>Medium</v>
      </c>
    </row>
    <row r="3312" spans="1:22" x14ac:dyDescent="0.3">
      <c r="A3312" s="5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6">
        <v>150.59</v>
      </c>
      <c r="U3312" s="6" t="str">
        <f>_xlfn.XLOOKUP(Tablo2[[#This Row],[Tenure]],$W$23:$W$26,$X$23:$X$26,"",-1)</f>
        <v>7-12 Months</v>
      </c>
      <c r="V3312" s="1" t="str">
        <f>_xlfn.XLOOKUP(Tablo2[[#This Row],[CashbackAmount]],$W$31:$W$33,$X$31:$X$33,"",-1)</f>
        <v>Medium</v>
      </c>
    </row>
    <row r="3313" spans="1:22" x14ac:dyDescent="0.3">
      <c r="A3313" s="5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63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6">
        <v>187.01</v>
      </c>
      <c r="U3313" s="6" t="str">
        <f>_xlfn.XLOOKUP(Tablo2[[#This Row],[Tenure]],$W$23:$W$26,$X$23:$X$26,"",-1)</f>
        <v>7-12 Months</v>
      </c>
      <c r="V3313" s="1" t="str">
        <f>_xlfn.XLOOKUP(Tablo2[[#This Row],[CashbackAmount]],$W$31:$W$33,$X$31:$X$33,"",-1)</f>
        <v>Medium</v>
      </c>
    </row>
    <row r="3314" spans="1:22" x14ac:dyDescent="0.3">
      <c r="A3314" s="5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6">
        <v>169.03</v>
      </c>
      <c r="U3314" s="6" t="str">
        <f>_xlfn.XLOOKUP(Tablo2[[#This Row],[Tenure]],$W$23:$W$26,$X$23:$X$26,"",-1)</f>
        <v>0-6 Months</v>
      </c>
      <c r="V3314" s="1" t="str">
        <f>_xlfn.XLOOKUP(Tablo2[[#This Row],[CashbackAmount]],$W$31:$W$33,$X$31:$X$33,"",-1)</f>
        <v>Medium</v>
      </c>
    </row>
    <row r="3315" spans="1:22" x14ac:dyDescent="0.3">
      <c r="A3315" s="5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6">
        <v>162.61000000000001</v>
      </c>
      <c r="U3315" s="6" t="str">
        <f>_xlfn.XLOOKUP(Tablo2[[#This Row],[Tenure]],$W$23:$W$26,$X$23:$X$26,"",-1)</f>
        <v>0-6 Months</v>
      </c>
      <c r="V3315" s="1" t="str">
        <f>_xlfn.XLOOKUP(Tablo2[[#This Row],[CashbackAmount]],$W$31:$W$33,$X$31:$X$33,"",-1)</f>
        <v>Medium</v>
      </c>
    </row>
    <row r="3316" spans="1:22" x14ac:dyDescent="0.3">
      <c r="A3316" s="5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63</v>
      </c>
      <c r="N3316" s="1">
        <v>9</v>
      </c>
      <c r="O3316" s="1">
        <v>1</v>
      </c>
      <c r="P3316" s="1">
        <v>19</v>
      </c>
      <c r="Q3316" s="1">
        <v>1</v>
      </c>
      <c r="R3316" s="1">
        <v>2</v>
      </c>
      <c r="S3316" s="1">
        <v>5</v>
      </c>
      <c r="T3316" s="6">
        <v>234.33999999999997</v>
      </c>
      <c r="U3316" s="6" t="str">
        <f>_xlfn.XLOOKUP(Tablo2[[#This Row],[Tenure]],$W$23:$W$26,$X$23:$X$26,"",-1)</f>
        <v>24+ Months</v>
      </c>
      <c r="V3316" s="1" t="str">
        <f>_xlfn.XLOOKUP(Tablo2[[#This Row],[CashbackAmount]],$W$31:$W$33,$X$31:$X$33,"",-1)</f>
        <v>Medium</v>
      </c>
    </row>
    <row r="3317" spans="1:22" x14ac:dyDescent="0.3">
      <c r="A3317" s="5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>
        <v>2</v>
      </c>
      <c r="S3317" s="1">
        <v>3</v>
      </c>
      <c r="T3317" s="6">
        <v>232.61</v>
      </c>
      <c r="U3317" s="6" t="str">
        <f>_xlfn.XLOOKUP(Tablo2[[#This Row],[Tenure]],$W$23:$W$26,$X$23:$X$26,"",-1)</f>
        <v>13-24 Months</v>
      </c>
      <c r="V3317" s="1" t="str">
        <f>_xlfn.XLOOKUP(Tablo2[[#This Row],[CashbackAmount]],$W$31:$W$33,$X$31:$X$33,"",-1)</f>
        <v>Medium</v>
      </c>
    </row>
    <row r="3318" spans="1:22" x14ac:dyDescent="0.3">
      <c r="A3318" s="5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63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6">
        <v>176.75</v>
      </c>
      <c r="U3318" s="6" t="str">
        <f>_xlfn.XLOOKUP(Tablo2[[#This Row],[Tenure]],$W$23:$W$26,$X$23:$X$26,"",-1)</f>
        <v>0-6 Months</v>
      </c>
      <c r="V3318" s="1" t="str">
        <f>_xlfn.XLOOKUP(Tablo2[[#This Row],[CashbackAmount]],$W$31:$W$33,$X$31:$X$33,"",-1)</f>
        <v>Medium</v>
      </c>
    </row>
    <row r="3319" spans="1:22" x14ac:dyDescent="0.3">
      <c r="A3319" s="5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63</v>
      </c>
      <c r="N3319" s="1">
        <v>5</v>
      </c>
      <c r="O3319" s="1">
        <v>0</v>
      </c>
      <c r="P3319" s="1">
        <v>23</v>
      </c>
      <c r="Q3319" s="1">
        <v>1</v>
      </c>
      <c r="R3319" s="1">
        <v>2</v>
      </c>
      <c r="S3319" s="1">
        <v>1</v>
      </c>
      <c r="T3319" s="6">
        <v>263.26</v>
      </c>
      <c r="U3319" s="6" t="str">
        <f>_xlfn.XLOOKUP(Tablo2[[#This Row],[Tenure]],$W$23:$W$26,$X$23:$X$26,"",-1)</f>
        <v>24+ Months</v>
      </c>
      <c r="V3319" s="1" t="str">
        <f>_xlfn.XLOOKUP(Tablo2[[#This Row],[CashbackAmount]],$W$31:$W$33,$X$31:$X$33,"",-1)</f>
        <v>High</v>
      </c>
    </row>
    <row r="3320" spans="1:22" x14ac:dyDescent="0.3">
      <c r="A3320" s="5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6">
        <v>188.34</v>
      </c>
      <c r="U3320" s="6" t="str">
        <f>_xlfn.XLOOKUP(Tablo2[[#This Row],[Tenure]],$W$23:$W$26,$X$23:$X$26,"",-1)</f>
        <v>7-12 Months</v>
      </c>
      <c r="V3320" s="1" t="str">
        <f>_xlfn.XLOOKUP(Tablo2[[#This Row],[CashbackAmount]],$W$31:$W$33,$X$31:$X$33,"",-1)</f>
        <v>Medium</v>
      </c>
    </row>
    <row r="3321" spans="1:22" x14ac:dyDescent="0.3">
      <c r="A3321" s="5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6">
        <v>174.36</v>
      </c>
      <c r="U3321" s="6" t="str">
        <f>_xlfn.XLOOKUP(Tablo2[[#This Row],[Tenure]],$W$23:$W$26,$X$23:$X$26,"",-1)</f>
        <v>0-6 Months</v>
      </c>
      <c r="V3321" s="1" t="str">
        <f>_xlfn.XLOOKUP(Tablo2[[#This Row],[CashbackAmount]],$W$31:$W$33,$X$31:$X$33,"",-1)</f>
        <v>Medium</v>
      </c>
    </row>
    <row r="3322" spans="1:22" x14ac:dyDescent="0.3">
      <c r="A3322" s="5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63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6">
        <v>172.75</v>
      </c>
      <c r="U3322" s="6" t="str">
        <f>_xlfn.XLOOKUP(Tablo2[[#This Row],[Tenure]],$W$23:$W$26,$X$23:$X$26,"",-1)</f>
        <v>0-6 Months</v>
      </c>
      <c r="V3322" s="1" t="str">
        <f>_xlfn.XLOOKUP(Tablo2[[#This Row],[CashbackAmount]],$W$31:$W$33,$X$31:$X$33,"",-1)</f>
        <v>Medium</v>
      </c>
    </row>
    <row r="3323" spans="1:22" x14ac:dyDescent="0.3">
      <c r="A3323" s="5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63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6">
        <v>153.18</v>
      </c>
      <c r="U3323" s="6" t="str">
        <f>_xlfn.XLOOKUP(Tablo2[[#This Row],[Tenure]],$W$23:$W$26,$X$23:$X$26,"",-1)</f>
        <v>13-24 Months</v>
      </c>
      <c r="V3323" s="1" t="str">
        <f>_xlfn.XLOOKUP(Tablo2[[#This Row],[CashbackAmount]],$W$31:$W$33,$X$31:$X$33,"",-1)</f>
        <v>Medium</v>
      </c>
    </row>
    <row r="3324" spans="1:22" x14ac:dyDescent="0.3">
      <c r="A3324" s="5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6">
        <v>150.15</v>
      </c>
      <c r="U3324" s="6" t="str">
        <f>_xlfn.XLOOKUP(Tablo2[[#This Row],[Tenure]],$W$23:$W$26,$X$23:$X$26,"",-1)</f>
        <v>13-24 Months</v>
      </c>
      <c r="V3324" s="1" t="str">
        <f>_xlfn.XLOOKUP(Tablo2[[#This Row],[CashbackAmount]],$W$31:$W$33,$X$31:$X$33,"",-1)</f>
        <v>Medium</v>
      </c>
    </row>
    <row r="3325" spans="1:22" x14ac:dyDescent="0.3">
      <c r="A3325" s="5">
        <v>53324</v>
      </c>
      <c r="B3325" s="1">
        <v>0</v>
      </c>
      <c r="C3325" s="1">
        <v>10</v>
      </c>
      <c r="D3325" s="1" t="s">
        <v>62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63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6">
        <v>148.41999999999999</v>
      </c>
      <c r="U3325" s="6" t="str">
        <f>_xlfn.XLOOKUP(Tablo2[[#This Row],[Tenure]],$W$23:$W$26,$X$23:$X$26,"",-1)</f>
        <v>7-12 Months</v>
      </c>
      <c r="V3325" s="1" t="str">
        <f>_xlfn.XLOOKUP(Tablo2[[#This Row],[CashbackAmount]],$W$31:$W$33,$X$31:$X$33,"",-1)</f>
        <v>Low</v>
      </c>
    </row>
    <row r="3326" spans="1:22" x14ac:dyDescent="0.3">
      <c r="A3326" s="5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63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6">
        <v>166.94</v>
      </c>
      <c r="U3326" s="6" t="str">
        <f>_xlfn.XLOOKUP(Tablo2[[#This Row],[Tenure]],$W$23:$W$26,$X$23:$X$26,"",-1)</f>
        <v>0-6 Months</v>
      </c>
      <c r="V3326" s="1" t="str">
        <f>_xlfn.XLOOKUP(Tablo2[[#This Row],[CashbackAmount]],$W$31:$W$33,$X$31:$X$33,"",-1)</f>
        <v>Medium</v>
      </c>
    </row>
    <row r="3327" spans="1:22" x14ac:dyDescent="0.3">
      <c r="A3327" s="5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63</v>
      </c>
      <c r="N3327" s="1">
        <v>3</v>
      </c>
      <c r="O3327" s="1">
        <v>1</v>
      </c>
      <c r="P3327" s="1">
        <v>21</v>
      </c>
      <c r="Q3327" s="1">
        <v>3</v>
      </c>
      <c r="R3327" s="1">
        <v>2</v>
      </c>
      <c r="S3327" s="1">
        <v>16</v>
      </c>
      <c r="T3327" s="6">
        <v>231.85000000000002</v>
      </c>
      <c r="U3327" s="6" t="str">
        <f>_xlfn.XLOOKUP(Tablo2[[#This Row],[Tenure]],$W$23:$W$26,$X$23:$X$26,"",-1)</f>
        <v>7-12 Months</v>
      </c>
      <c r="V3327" s="1" t="str">
        <f>_xlfn.XLOOKUP(Tablo2[[#This Row],[CashbackAmount]],$W$31:$W$33,$X$31:$X$33,"",-1)</f>
        <v>Medium</v>
      </c>
    </row>
    <row r="3328" spans="1:22" x14ac:dyDescent="0.3">
      <c r="A3328" s="5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6">
        <v>145.22</v>
      </c>
      <c r="U3328" s="6" t="str">
        <f>_xlfn.XLOOKUP(Tablo2[[#This Row],[Tenure]],$W$23:$W$26,$X$23:$X$26,"",-1)</f>
        <v>0-6 Months</v>
      </c>
      <c r="V3328" s="1" t="str">
        <f>_xlfn.XLOOKUP(Tablo2[[#This Row],[CashbackAmount]],$W$31:$W$33,$X$31:$X$33,"",-1)</f>
        <v>Low</v>
      </c>
    </row>
    <row r="3329" spans="1:22" x14ac:dyDescent="0.3">
      <c r="A3329" s="5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6">
        <v>148.13999999999999</v>
      </c>
      <c r="U3329" s="6" t="str">
        <f>_xlfn.XLOOKUP(Tablo2[[#This Row],[Tenure]],$W$23:$W$26,$X$23:$X$26,"",-1)</f>
        <v>0-6 Months</v>
      </c>
      <c r="V3329" s="1" t="str">
        <f>_xlfn.XLOOKUP(Tablo2[[#This Row],[CashbackAmount]],$W$31:$W$33,$X$31:$X$33,"",-1)</f>
        <v>Low</v>
      </c>
    </row>
    <row r="3330" spans="1:22" x14ac:dyDescent="0.3">
      <c r="A3330" s="5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63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6">
        <v>167.56</v>
      </c>
      <c r="U3330" s="6" t="str">
        <f>_xlfn.XLOOKUP(Tablo2[[#This Row],[Tenure]],$W$23:$W$26,$X$23:$X$26,"",-1)</f>
        <v>0-6 Months</v>
      </c>
      <c r="V3330" s="1" t="str">
        <f>_xlfn.XLOOKUP(Tablo2[[#This Row],[CashbackAmount]],$W$31:$W$33,$X$31:$X$33,"",-1)</f>
        <v>Medium</v>
      </c>
    </row>
    <row r="3331" spans="1:22" x14ac:dyDescent="0.3">
      <c r="A3331" s="5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60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63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6">
        <v>160.80000000000001</v>
      </c>
      <c r="U3331" s="6" t="str">
        <f>_xlfn.XLOOKUP(Tablo2[[#This Row],[Tenure]],$W$23:$W$26,$X$23:$X$26,"",-1)</f>
        <v>13-24 Months</v>
      </c>
      <c r="V3331" s="1" t="str">
        <f>_xlfn.XLOOKUP(Tablo2[[#This Row],[CashbackAmount]],$W$31:$W$33,$X$31:$X$33,"",-1)</f>
        <v>Medium</v>
      </c>
    </row>
    <row r="3332" spans="1:22" x14ac:dyDescent="0.3">
      <c r="A3332" s="5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63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6">
        <v>156.62</v>
      </c>
      <c r="U3332" s="6" t="str">
        <f>_xlfn.XLOOKUP(Tablo2[[#This Row],[Tenure]],$W$23:$W$26,$X$23:$X$26,"",-1)</f>
        <v>0-6 Months</v>
      </c>
      <c r="V3332" s="1" t="str">
        <f>_xlfn.XLOOKUP(Tablo2[[#This Row],[CashbackAmount]],$W$31:$W$33,$X$31:$X$33,"",-1)</f>
        <v>Medium</v>
      </c>
    </row>
    <row r="3333" spans="1:22" x14ac:dyDescent="0.3">
      <c r="A3333" s="5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63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6">
        <v>190.24</v>
      </c>
      <c r="U3333" s="6" t="str">
        <f>_xlfn.XLOOKUP(Tablo2[[#This Row],[Tenure]],$W$23:$W$26,$X$23:$X$26,"",-1)</f>
        <v>0-6 Months</v>
      </c>
      <c r="V3333" s="1" t="str">
        <f>_xlfn.XLOOKUP(Tablo2[[#This Row],[CashbackAmount]],$W$31:$W$33,$X$31:$X$33,"",-1)</f>
        <v>Medium</v>
      </c>
    </row>
    <row r="3334" spans="1:22" x14ac:dyDescent="0.3">
      <c r="A3334" s="5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63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6">
        <v>153.99</v>
      </c>
      <c r="U3334" s="6" t="str">
        <f>_xlfn.XLOOKUP(Tablo2[[#This Row],[Tenure]],$W$23:$W$26,$X$23:$X$26,"",-1)</f>
        <v>7-12 Months</v>
      </c>
      <c r="V3334" s="1" t="str">
        <f>_xlfn.XLOOKUP(Tablo2[[#This Row],[CashbackAmount]],$W$31:$W$33,$X$31:$X$33,"",-1)</f>
        <v>Medium</v>
      </c>
    </row>
    <row r="3335" spans="1:22" x14ac:dyDescent="0.3">
      <c r="A3335" s="5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63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6">
        <v>177.31</v>
      </c>
      <c r="U3335" s="6" t="str">
        <f>_xlfn.XLOOKUP(Tablo2[[#This Row],[Tenure]],$W$23:$W$26,$X$23:$X$26,"",-1)</f>
        <v>13-24 Months</v>
      </c>
      <c r="V3335" s="1" t="str">
        <f>_xlfn.XLOOKUP(Tablo2[[#This Row],[CashbackAmount]],$W$31:$W$33,$X$31:$X$33,"",-1)</f>
        <v>Medium</v>
      </c>
    </row>
    <row r="3336" spans="1:22" x14ac:dyDescent="0.3">
      <c r="A3336" s="5">
        <v>53335</v>
      </c>
      <c r="B3336" s="1">
        <v>0</v>
      </c>
      <c r="C3336" s="1">
        <v>5</v>
      </c>
      <c r="D3336" s="1" t="s">
        <v>62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63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6">
        <v>148.56</v>
      </c>
      <c r="U3336" s="6" t="str">
        <f>_xlfn.XLOOKUP(Tablo2[[#This Row],[Tenure]],$W$23:$W$26,$X$23:$X$26,"",-1)</f>
        <v>0-6 Months</v>
      </c>
      <c r="V3336" s="1" t="str">
        <f>_xlfn.XLOOKUP(Tablo2[[#This Row],[CashbackAmount]],$W$31:$W$33,$X$31:$X$33,"",-1)</f>
        <v>Low</v>
      </c>
    </row>
    <row r="3337" spans="1:22" x14ac:dyDescent="0.3">
      <c r="A3337" s="5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6">
        <v>153</v>
      </c>
      <c r="U3337" s="6" t="str">
        <f>_xlfn.XLOOKUP(Tablo2[[#This Row],[Tenure]],$W$23:$W$26,$X$23:$X$26,"",-1)</f>
        <v>0-6 Months</v>
      </c>
      <c r="V3337" s="1" t="str">
        <f>_xlfn.XLOOKUP(Tablo2[[#This Row],[CashbackAmount]],$W$31:$W$33,$X$31:$X$33,"",-1)</f>
        <v>Medium</v>
      </c>
    </row>
    <row r="3338" spans="1:22" x14ac:dyDescent="0.3">
      <c r="A3338" s="5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63</v>
      </c>
      <c r="N3338" s="1">
        <v>7</v>
      </c>
      <c r="O3338" s="1">
        <v>0</v>
      </c>
      <c r="P3338" s="1">
        <v>15</v>
      </c>
      <c r="Q3338" s="1">
        <v>1</v>
      </c>
      <c r="R3338" s="1">
        <v>2</v>
      </c>
      <c r="S3338" s="1">
        <v>3</v>
      </c>
      <c r="T3338" s="6">
        <v>243.36</v>
      </c>
      <c r="U3338" s="6" t="str">
        <f>_xlfn.XLOOKUP(Tablo2[[#This Row],[Tenure]],$W$23:$W$26,$X$23:$X$26,"",-1)</f>
        <v>24+ Months</v>
      </c>
      <c r="V3338" s="1" t="str">
        <f>_xlfn.XLOOKUP(Tablo2[[#This Row],[CashbackAmount]],$W$31:$W$33,$X$31:$X$33,"",-1)</f>
        <v>Medium</v>
      </c>
    </row>
    <row r="3339" spans="1:22" x14ac:dyDescent="0.3">
      <c r="A3339" s="5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63</v>
      </c>
      <c r="N3339" s="1">
        <v>5</v>
      </c>
      <c r="O3339" s="1">
        <v>0</v>
      </c>
      <c r="P3339" s="1">
        <v>17</v>
      </c>
      <c r="Q3339" s="1">
        <v>4</v>
      </c>
      <c r="R3339" s="1">
        <v>2</v>
      </c>
      <c r="S3339" s="1">
        <v>9</v>
      </c>
      <c r="T3339" s="6">
        <v>234.02999999999997</v>
      </c>
      <c r="U3339" s="6" t="str">
        <f>_xlfn.XLOOKUP(Tablo2[[#This Row],[Tenure]],$W$23:$W$26,$X$23:$X$26,"",-1)</f>
        <v>7-12 Months</v>
      </c>
      <c r="V3339" s="1" t="str">
        <f>_xlfn.XLOOKUP(Tablo2[[#This Row],[CashbackAmount]],$W$31:$W$33,$X$31:$X$33,"",-1)</f>
        <v>Medium</v>
      </c>
    </row>
    <row r="3340" spans="1:22" x14ac:dyDescent="0.3">
      <c r="A3340" s="5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63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6">
        <v>154.72999999999999</v>
      </c>
      <c r="U3340" s="6" t="str">
        <f>_xlfn.XLOOKUP(Tablo2[[#This Row],[Tenure]],$W$23:$W$26,$X$23:$X$26,"",-1)</f>
        <v>7-12 Months</v>
      </c>
      <c r="V3340" s="1" t="str">
        <f>_xlfn.XLOOKUP(Tablo2[[#This Row],[CashbackAmount]],$W$31:$W$33,$X$31:$X$33,"",-1)</f>
        <v>Medium</v>
      </c>
    </row>
    <row r="3341" spans="1:22" x14ac:dyDescent="0.3">
      <c r="A3341" s="5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>
        <v>1</v>
      </c>
      <c r="R3341" s="1">
        <v>4</v>
      </c>
      <c r="S3341" s="1">
        <v>9</v>
      </c>
      <c r="T3341" s="6">
        <v>267.75</v>
      </c>
      <c r="U3341" s="6" t="str">
        <f>_xlfn.XLOOKUP(Tablo2[[#This Row],[Tenure]],$W$23:$W$26,$X$23:$X$26,"",-1)</f>
        <v>24+ Months</v>
      </c>
      <c r="V3341" s="1" t="str">
        <f>_xlfn.XLOOKUP(Tablo2[[#This Row],[CashbackAmount]],$W$31:$W$33,$X$31:$X$33,"",-1)</f>
        <v>High</v>
      </c>
    </row>
    <row r="3342" spans="1:22" x14ac:dyDescent="0.3">
      <c r="A3342" s="5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63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6">
        <v>180.62</v>
      </c>
      <c r="U3342" s="6" t="str">
        <f>_xlfn.XLOOKUP(Tablo2[[#This Row],[Tenure]],$W$23:$W$26,$X$23:$X$26,"",-1)</f>
        <v>13-24 Months</v>
      </c>
      <c r="V3342" s="1" t="str">
        <f>_xlfn.XLOOKUP(Tablo2[[#This Row],[CashbackAmount]],$W$31:$W$33,$X$31:$X$33,"",-1)</f>
        <v>Medium</v>
      </c>
    </row>
    <row r="3343" spans="1:22" x14ac:dyDescent="0.3">
      <c r="A3343" s="5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63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6">
        <v>170.37</v>
      </c>
      <c r="U3343" s="6" t="str">
        <f>_xlfn.XLOOKUP(Tablo2[[#This Row],[Tenure]],$W$23:$W$26,$X$23:$X$26,"",-1)</f>
        <v>13-24 Months</v>
      </c>
      <c r="V3343" s="1" t="str">
        <f>_xlfn.XLOOKUP(Tablo2[[#This Row],[CashbackAmount]],$W$31:$W$33,$X$31:$X$33,"",-1)</f>
        <v>Medium</v>
      </c>
    </row>
    <row r="3344" spans="1:22" x14ac:dyDescent="0.3">
      <c r="A3344" s="5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6">
        <v>201.42</v>
      </c>
      <c r="U3344" s="6" t="str">
        <f>_xlfn.XLOOKUP(Tablo2[[#This Row],[Tenure]],$W$23:$W$26,$X$23:$X$26,"",-1)</f>
        <v>7-12 Months</v>
      </c>
      <c r="V3344" s="1" t="str">
        <f>_xlfn.XLOOKUP(Tablo2[[#This Row],[CashbackAmount]],$W$31:$W$33,$X$31:$X$33,"",-1)</f>
        <v>Medium</v>
      </c>
    </row>
    <row r="3345" spans="1:22" x14ac:dyDescent="0.3">
      <c r="A3345" s="5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>
        <v>15</v>
      </c>
      <c r="Q3345" s="1">
        <v>14</v>
      </c>
      <c r="R3345" s="1">
        <v>15</v>
      </c>
      <c r="S3345" s="1">
        <v>8</v>
      </c>
      <c r="T3345" s="6">
        <v>304.24</v>
      </c>
      <c r="U3345" s="6" t="str">
        <f>_xlfn.XLOOKUP(Tablo2[[#This Row],[Tenure]],$W$23:$W$26,$X$23:$X$26,"",-1)</f>
        <v>13-24 Months</v>
      </c>
      <c r="V3345" s="1" t="str">
        <f>_xlfn.XLOOKUP(Tablo2[[#This Row],[CashbackAmount]],$W$31:$W$33,$X$31:$X$33,"",-1)</f>
        <v>High</v>
      </c>
    </row>
    <row r="3346" spans="1:22" x14ac:dyDescent="0.3">
      <c r="A3346" s="5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63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6">
        <v>177.04</v>
      </c>
      <c r="U3346" s="6" t="str">
        <f>_xlfn.XLOOKUP(Tablo2[[#This Row],[Tenure]],$W$23:$W$26,$X$23:$X$26,"",-1)</f>
        <v>13-24 Months</v>
      </c>
      <c r="V3346" s="1" t="str">
        <f>_xlfn.XLOOKUP(Tablo2[[#This Row],[CashbackAmount]],$W$31:$W$33,$X$31:$X$33,"",-1)</f>
        <v>Medium</v>
      </c>
    </row>
    <row r="3347" spans="1:22" x14ac:dyDescent="0.3">
      <c r="A3347" s="5">
        <v>53346</v>
      </c>
      <c r="B3347" s="1">
        <v>0</v>
      </c>
      <c r="C3347" s="1">
        <v>7</v>
      </c>
      <c r="D3347" s="1" t="s">
        <v>62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6">
        <v>147.77000000000001</v>
      </c>
      <c r="U3347" s="6" t="str">
        <f>_xlfn.XLOOKUP(Tablo2[[#This Row],[Tenure]],$W$23:$W$26,$X$23:$X$26,"",-1)</f>
        <v>7-12 Months</v>
      </c>
      <c r="V3347" s="1" t="str">
        <f>_xlfn.XLOOKUP(Tablo2[[#This Row],[CashbackAmount]],$W$31:$W$33,$X$31:$X$33,"",-1)</f>
        <v>Low</v>
      </c>
    </row>
    <row r="3348" spans="1:22" x14ac:dyDescent="0.3">
      <c r="A3348" s="5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6">
        <v>152.94999999999999</v>
      </c>
      <c r="U3348" s="6" t="str">
        <f>_xlfn.XLOOKUP(Tablo2[[#This Row],[Tenure]],$W$23:$W$26,$X$23:$X$26,"",-1)</f>
        <v>0-6 Months</v>
      </c>
      <c r="V3348" s="1" t="str">
        <f>_xlfn.XLOOKUP(Tablo2[[#This Row],[CashbackAmount]],$W$31:$W$33,$X$31:$X$33,"",-1)</f>
        <v>Medium</v>
      </c>
    </row>
    <row r="3349" spans="1:22" x14ac:dyDescent="0.3">
      <c r="A3349" s="5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6">
        <v>150.32</v>
      </c>
      <c r="U3349" s="6" t="str">
        <f>_xlfn.XLOOKUP(Tablo2[[#This Row],[Tenure]],$W$23:$W$26,$X$23:$X$26,"",-1)</f>
        <v>0-6 Months</v>
      </c>
      <c r="V3349" s="1" t="str">
        <f>_xlfn.XLOOKUP(Tablo2[[#This Row],[CashbackAmount]],$W$31:$W$33,$X$31:$X$33,"",-1)</f>
        <v>Medium</v>
      </c>
    </row>
    <row r="3350" spans="1:22" x14ac:dyDescent="0.3">
      <c r="A3350" s="5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63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6">
        <v>150.59</v>
      </c>
      <c r="U3350" s="6" t="str">
        <f>_xlfn.XLOOKUP(Tablo2[[#This Row],[Tenure]],$W$23:$W$26,$X$23:$X$26,"",-1)</f>
        <v>13-24 Months</v>
      </c>
      <c r="V3350" s="1" t="str">
        <f>_xlfn.XLOOKUP(Tablo2[[#This Row],[CashbackAmount]],$W$31:$W$33,$X$31:$X$33,"",-1)</f>
        <v>Medium</v>
      </c>
    </row>
    <row r="3351" spans="1:22" x14ac:dyDescent="0.3">
      <c r="A3351" s="5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6">
        <v>174.08</v>
      </c>
      <c r="U3351" s="6" t="str">
        <f>_xlfn.XLOOKUP(Tablo2[[#This Row],[Tenure]],$W$23:$W$26,$X$23:$X$26,"",-1)</f>
        <v>0-6 Months</v>
      </c>
      <c r="V3351" s="1" t="str">
        <f>_xlfn.XLOOKUP(Tablo2[[#This Row],[CashbackAmount]],$W$31:$W$33,$X$31:$X$33,"",-1)</f>
        <v>Medium</v>
      </c>
    </row>
    <row r="3352" spans="1:22" x14ac:dyDescent="0.3">
      <c r="A3352" s="5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6">
        <v>148.80000000000001</v>
      </c>
      <c r="U3352" s="6" t="str">
        <f>_xlfn.XLOOKUP(Tablo2[[#This Row],[Tenure]],$W$23:$W$26,$X$23:$X$26,"",-1)</f>
        <v>13-24 Months</v>
      </c>
      <c r="V3352" s="1" t="str">
        <f>_xlfn.XLOOKUP(Tablo2[[#This Row],[CashbackAmount]],$W$31:$W$33,$X$31:$X$33,"",-1)</f>
        <v>Low</v>
      </c>
    </row>
    <row r="3353" spans="1:22" x14ac:dyDescent="0.3">
      <c r="A3353" s="5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6">
        <v>172.65</v>
      </c>
      <c r="U3353" s="6" t="str">
        <f>_xlfn.XLOOKUP(Tablo2[[#This Row],[Tenure]],$W$23:$W$26,$X$23:$X$26,"",-1)</f>
        <v>13-24 Months</v>
      </c>
      <c r="V3353" s="1" t="str">
        <f>_xlfn.XLOOKUP(Tablo2[[#This Row],[CashbackAmount]],$W$31:$W$33,$X$31:$X$33,"",-1)</f>
        <v>Medium</v>
      </c>
    </row>
    <row r="3354" spans="1:22" x14ac:dyDescent="0.3">
      <c r="A3354" s="5">
        <v>53353</v>
      </c>
      <c r="B3354" s="1">
        <v>1</v>
      </c>
      <c r="C3354" s="1">
        <v>1</v>
      </c>
      <c r="D3354" s="1" t="s">
        <v>62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6">
        <v>145.44</v>
      </c>
      <c r="U3354" s="6" t="str">
        <f>_xlfn.XLOOKUP(Tablo2[[#This Row],[Tenure]],$W$23:$W$26,$X$23:$X$26,"",-1)</f>
        <v>0-6 Months</v>
      </c>
      <c r="V3354" s="1" t="str">
        <f>_xlfn.XLOOKUP(Tablo2[[#This Row],[CashbackAmount]],$W$31:$W$33,$X$31:$X$33,"",-1)</f>
        <v>Low</v>
      </c>
    </row>
    <row r="3355" spans="1:22" x14ac:dyDescent="0.3">
      <c r="A3355" s="5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6">
        <v>151.93</v>
      </c>
      <c r="U3355" s="6" t="str">
        <f>_xlfn.XLOOKUP(Tablo2[[#This Row],[Tenure]],$W$23:$W$26,$X$23:$X$26,"",-1)</f>
        <v>0-6 Months</v>
      </c>
      <c r="V3355" s="1" t="str">
        <f>_xlfn.XLOOKUP(Tablo2[[#This Row],[CashbackAmount]],$W$31:$W$33,$X$31:$X$33,"",-1)</f>
        <v>Medium</v>
      </c>
    </row>
    <row r="3356" spans="1:22" x14ac:dyDescent="0.3">
      <c r="A3356" s="5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63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6">
        <v>190.86</v>
      </c>
      <c r="U3356" s="6" t="str">
        <f>_xlfn.XLOOKUP(Tablo2[[#This Row],[Tenure]],$W$23:$W$26,$X$23:$X$26,"",-1)</f>
        <v>7-12 Months</v>
      </c>
      <c r="V3356" s="1" t="str">
        <f>_xlfn.XLOOKUP(Tablo2[[#This Row],[CashbackAmount]],$W$31:$W$33,$X$31:$X$33,"",-1)</f>
        <v>Medium</v>
      </c>
    </row>
    <row r="3357" spans="1:22" x14ac:dyDescent="0.3">
      <c r="A3357" s="5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6">
        <v>157.94</v>
      </c>
      <c r="U3357" s="6" t="str">
        <f>_xlfn.XLOOKUP(Tablo2[[#This Row],[Tenure]],$W$23:$W$26,$X$23:$X$26,"",-1)</f>
        <v>13-24 Months</v>
      </c>
      <c r="V3357" s="1" t="str">
        <f>_xlfn.XLOOKUP(Tablo2[[#This Row],[CashbackAmount]],$W$31:$W$33,$X$31:$X$33,"",-1)</f>
        <v>Medium</v>
      </c>
    </row>
    <row r="3358" spans="1:22" x14ac:dyDescent="0.3">
      <c r="A3358" s="5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63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6">
        <v>166.71</v>
      </c>
      <c r="U3358" s="6" t="str">
        <f>_xlfn.XLOOKUP(Tablo2[[#This Row],[Tenure]],$W$23:$W$26,$X$23:$X$26,"",-1)</f>
        <v>0-6 Months</v>
      </c>
      <c r="V3358" s="1" t="str">
        <f>_xlfn.XLOOKUP(Tablo2[[#This Row],[CashbackAmount]],$W$31:$W$33,$X$31:$X$33,"",-1)</f>
        <v>Medium</v>
      </c>
    </row>
    <row r="3359" spans="1:22" x14ac:dyDescent="0.3">
      <c r="A3359" s="5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6">
        <v>152.78</v>
      </c>
      <c r="U3359" s="6" t="str">
        <f>_xlfn.XLOOKUP(Tablo2[[#This Row],[Tenure]],$W$23:$W$26,$X$23:$X$26,"",-1)</f>
        <v>0-6 Months</v>
      </c>
      <c r="V3359" s="1" t="str">
        <f>_xlfn.XLOOKUP(Tablo2[[#This Row],[CashbackAmount]],$W$31:$W$33,$X$31:$X$33,"",-1)</f>
        <v>Medium</v>
      </c>
    </row>
    <row r="3360" spans="1:22" x14ac:dyDescent="0.3">
      <c r="A3360" s="5">
        <v>53359</v>
      </c>
      <c r="B3360" s="1">
        <v>0</v>
      </c>
      <c r="C3360" s="1">
        <v>2</v>
      </c>
      <c r="D3360" s="1" t="s">
        <v>62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6">
        <v>148.77000000000001</v>
      </c>
      <c r="U3360" s="6" t="str">
        <f>_xlfn.XLOOKUP(Tablo2[[#This Row],[Tenure]],$W$23:$W$26,$X$23:$X$26,"",-1)</f>
        <v>0-6 Months</v>
      </c>
      <c r="V3360" s="1" t="str">
        <f>_xlfn.XLOOKUP(Tablo2[[#This Row],[CashbackAmount]],$W$31:$W$33,$X$31:$X$33,"",-1)</f>
        <v>Low</v>
      </c>
    </row>
    <row r="3361" spans="1:22" x14ac:dyDescent="0.3">
      <c r="A3361" s="5">
        <v>53360</v>
      </c>
      <c r="B3361" s="1">
        <v>1</v>
      </c>
      <c r="C3361" s="1">
        <v>3</v>
      </c>
      <c r="D3361" s="1" t="s">
        <v>62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63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6">
        <v>149.04</v>
      </c>
      <c r="U3361" s="6" t="str">
        <f>_xlfn.XLOOKUP(Tablo2[[#This Row],[Tenure]],$W$23:$W$26,$X$23:$X$26,"",-1)</f>
        <v>0-6 Months</v>
      </c>
      <c r="V3361" s="1" t="str">
        <f>_xlfn.XLOOKUP(Tablo2[[#This Row],[CashbackAmount]],$W$31:$W$33,$X$31:$X$33,"",-1)</f>
        <v>Low</v>
      </c>
    </row>
    <row r="3362" spans="1:22" x14ac:dyDescent="0.3">
      <c r="A3362" s="5">
        <v>53361</v>
      </c>
      <c r="B3362" s="1">
        <v>0</v>
      </c>
      <c r="C3362" s="1">
        <v>1</v>
      </c>
      <c r="D3362" s="1" t="s">
        <v>62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6">
        <v>148.18</v>
      </c>
      <c r="U3362" s="6" t="str">
        <f>_xlfn.XLOOKUP(Tablo2[[#This Row],[Tenure]],$W$23:$W$26,$X$23:$X$26,"",-1)</f>
        <v>0-6 Months</v>
      </c>
      <c r="V3362" s="1" t="str">
        <f>_xlfn.XLOOKUP(Tablo2[[#This Row],[CashbackAmount]],$W$31:$W$33,$X$31:$X$33,"",-1)</f>
        <v>Low</v>
      </c>
    </row>
    <row r="3363" spans="1:22" x14ac:dyDescent="0.3">
      <c r="A3363" s="5">
        <v>53362</v>
      </c>
      <c r="B3363" s="1">
        <v>0</v>
      </c>
      <c r="C3363" s="1">
        <v>8</v>
      </c>
      <c r="D3363" s="1" t="s">
        <v>62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6">
        <v>145.08000000000001</v>
      </c>
      <c r="U3363" s="6" t="str">
        <f>_xlfn.XLOOKUP(Tablo2[[#This Row],[Tenure]],$W$23:$W$26,$X$23:$X$26,"",-1)</f>
        <v>7-12 Months</v>
      </c>
      <c r="V3363" s="1" t="str">
        <f>_xlfn.XLOOKUP(Tablo2[[#This Row],[CashbackAmount]],$W$31:$W$33,$X$31:$X$33,"",-1)</f>
        <v>Low</v>
      </c>
    </row>
    <row r="3364" spans="1:22" x14ac:dyDescent="0.3">
      <c r="A3364" s="5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6">
        <v>187.44</v>
      </c>
      <c r="U3364" s="6" t="str">
        <f>_xlfn.XLOOKUP(Tablo2[[#This Row],[Tenure]],$W$23:$W$26,$X$23:$X$26,"",-1)</f>
        <v>13-24 Months</v>
      </c>
      <c r="V3364" s="1" t="str">
        <f>_xlfn.XLOOKUP(Tablo2[[#This Row],[CashbackAmount]],$W$31:$W$33,$X$31:$X$33,"",-1)</f>
        <v>Medium</v>
      </c>
    </row>
    <row r="3365" spans="1:22" x14ac:dyDescent="0.3">
      <c r="A3365" s="5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6">
        <v>152.99</v>
      </c>
      <c r="U3365" s="6" t="str">
        <f>_xlfn.XLOOKUP(Tablo2[[#This Row],[Tenure]],$W$23:$W$26,$X$23:$X$26,"",-1)</f>
        <v>7-12 Months</v>
      </c>
      <c r="V3365" s="1" t="str">
        <f>_xlfn.XLOOKUP(Tablo2[[#This Row],[CashbackAmount]],$W$31:$W$33,$X$31:$X$33,"",-1)</f>
        <v>Medium</v>
      </c>
    </row>
    <row r="3366" spans="1:22" x14ac:dyDescent="0.3">
      <c r="A3366" s="5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>
        <v>3</v>
      </c>
      <c r="T3366" s="6">
        <v>230.52</v>
      </c>
      <c r="U3366" s="6" t="str">
        <f>_xlfn.XLOOKUP(Tablo2[[#This Row],[Tenure]],$W$23:$W$26,$X$23:$X$26,"",-1)</f>
        <v>24+ Months</v>
      </c>
      <c r="V3366" s="1" t="str">
        <f>_xlfn.XLOOKUP(Tablo2[[#This Row],[CashbackAmount]],$W$31:$W$33,$X$31:$X$33,"",-1)</f>
        <v>Medium</v>
      </c>
    </row>
    <row r="3367" spans="1:22" x14ac:dyDescent="0.3">
      <c r="A3367" s="5">
        <v>53366</v>
      </c>
      <c r="B3367" s="1">
        <v>0</v>
      </c>
      <c r="C3367" s="1">
        <v>5</v>
      </c>
      <c r="D3367" s="1" t="s">
        <v>62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63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6">
        <v>148.29</v>
      </c>
      <c r="U3367" s="6" t="str">
        <f>_xlfn.XLOOKUP(Tablo2[[#This Row],[Tenure]],$W$23:$W$26,$X$23:$X$26,"",-1)</f>
        <v>0-6 Months</v>
      </c>
      <c r="V3367" s="1" t="str">
        <f>_xlfn.XLOOKUP(Tablo2[[#This Row],[CashbackAmount]],$W$31:$W$33,$X$31:$X$33,"",-1)</f>
        <v>Low</v>
      </c>
    </row>
    <row r="3368" spans="1:22" x14ac:dyDescent="0.3">
      <c r="A3368" s="5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63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6">
        <v>165.14</v>
      </c>
      <c r="U3368" s="6" t="str">
        <f>_xlfn.XLOOKUP(Tablo2[[#This Row],[Tenure]],$W$23:$W$26,$X$23:$X$26,"",-1)</f>
        <v>7-12 Months</v>
      </c>
      <c r="V3368" s="1" t="str">
        <f>_xlfn.XLOOKUP(Tablo2[[#This Row],[CashbackAmount]],$W$31:$W$33,$X$31:$X$33,"",-1)</f>
        <v>Medium</v>
      </c>
    </row>
    <row r="3369" spans="1:22" x14ac:dyDescent="0.3">
      <c r="A3369" s="5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63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6">
        <v>199.03</v>
      </c>
      <c r="U3369" s="6" t="str">
        <f>_xlfn.XLOOKUP(Tablo2[[#This Row],[Tenure]],$W$23:$W$26,$X$23:$X$26,"",-1)</f>
        <v>13-24 Months</v>
      </c>
      <c r="V3369" s="1" t="str">
        <f>_xlfn.XLOOKUP(Tablo2[[#This Row],[CashbackAmount]],$W$31:$W$33,$X$31:$X$33,"",-1)</f>
        <v>Medium</v>
      </c>
    </row>
    <row r="3370" spans="1:22" x14ac:dyDescent="0.3">
      <c r="A3370" s="5">
        <v>53369</v>
      </c>
      <c r="B3370" s="1">
        <v>0</v>
      </c>
      <c r="C3370" s="1">
        <v>22</v>
      </c>
      <c r="D3370" s="1" t="s">
        <v>62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63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6">
        <v>147.59</v>
      </c>
      <c r="U3370" s="6" t="str">
        <f>_xlfn.XLOOKUP(Tablo2[[#This Row],[Tenure]],$W$23:$W$26,$X$23:$X$26,"",-1)</f>
        <v>13-24 Months</v>
      </c>
      <c r="V3370" s="1" t="str">
        <f>_xlfn.XLOOKUP(Tablo2[[#This Row],[CashbackAmount]],$W$31:$W$33,$X$31:$X$33,"",-1)</f>
        <v>Low</v>
      </c>
    </row>
    <row r="3371" spans="1:22" x14ac:dyDescent="0.3">
      <c r="A3371" s="5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63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6">
        <v>194.32</v>
      </c>
      <c r="U3371" s="6" t="str">
        <f>_xlfn.XLOOKUP(Tablo2[[#This Row],[Tenure]],$W$23:$W$26,$X$23:$X$26,"",-1)</f>
        <v>0-6 Months</v>
      </c>
      <c r="V3371" s="1" t="str">
        <f>_xlfn.XLOOKUP(Tablo2[[#This Row],[CashbackAmount]],$W$31:$W$33,$X$31:$X$33,"",-1)</f>
        <v>Medium</v>
      </c>
    </row>
    <row r="3372" spans="1:22" x14ac:dyDescent="0.3">
      <c r="A3372" s="5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6">
        <v>171.78</v>
      </c>
      <c r="U3372" s="6" t="str">
        <f>_xlfn.XLOOKUP(Tablo2[[#This Row],[Tenure]],$W$23:$W$26,$X$23:$X$26,"",-1)</f>
        <v>7-12 Months</v>
      </c>
      <c r="V3372" s="1" t="str">
        <f>_xlfn.XLOOKUP(Tablo2[[#This Row],[CashbackAmount]],$W$31:$W$33,$X$31:$X$33,"",-1)</f>
        <v>Medium</v>
      </c>
    </row>
    <row r="3373" spans="1:22" x14ac:dyDescent="0.3">
      <c r="A3373" s="5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63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6">
        <v>260.82</v>
      </c>
      <c r="U3373" s="6" t="str">
        <f>_xlfn.XLOOKUP(Tablo2[[#This Row],[Tenure]],$W$23:$W$26,$X$23:$X$26,"",-1)</f>
        <v>7-12 Months</v>
      </c>
      <c r="V3373" s="1" t="str">
        <f>_xlfn.XLOOKUP(Tablo2[[#This Row],[CashbackAmount]],$W$31:$W$33,$X$31:$X$33,"",-1)</f>
        <v>High</v>
      </c>
    </row>
    <row r="3374" spans="1:22" x14ac:dyDescent="0.3">
      <c r="A3374" s="5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63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6">
        <v>148.32</v>
      </c>
      <c r="U3374" s="6" t="str">
        <f>_xlfn.XLOOKUP(Tablo2[[#This Row],[Tenure]],$W$23:$W$26,$X$23:$X$26,"",-1)</f>
        <v>0-6 Months</v>
      </c>
      <c r="V3374" s="1" t="str">
        <f>_xlfn.XLOOKUP(Tablo2[[#This Row],[CashbackAmount]],$W$31:$W$33,$X$31:$X$33,"",-1)</f>
        <v>Low</v>
      </c>
    </row>
    <row r="3375" spans="1:22" x14ac:dyDescent="0.3">
      <c r="A3375" s="5">
        <v>53374</v>
      </c>
      <c r="B3375" s="1">
        <v>1</v>
      </c>
      <c r="C3375" s="1">
        <v>1</v>
      </c>
      <c r="D3375" s="1" t="s">
        <v>62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63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6">
        <v>149.13</v>
      </c>
      <c r="U3375" s="6" t="str">
        <f>_xlfn.XLOOKUP(Tablo2[[#This Row],[Tenure]],$W$23:$W$26,$X$23:$X$26,"",-1)</f>
        <v>0-6 Months</v>
      </c>
      <c r="V3375" s="1" t="str">
        <f>_xlfn.XLOOKUP(Tablo2[[#This Row],[CashbackAmount]],$W$31:$W$33,$X$31:$X$33,"",-1)</f>
        <v>Low</v>
      </c>
    </row>
    <row r="3376" spans="1:22" x14ac:dyDescent="0.3">
      <c r="A3376" s="5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>
        <v>3</v>
      </c>
      <c r="T3376" s="6">
        <v>222.05</v>
      </c>
      <c r="U3376" s="6" t="str">
        <f>_xlfn.XLOOKUP(Tablo2[[#This Row],[Tenure]],$W$23:$W$26,$X$23:$X$26,"",-1)</f>
        <v>13-24 Months</v>
      </c>
      <c r="V3376" s="1" t="str">
        <f>_xlfn.XLOOKUP(Tablo2[[#This Row],[CashbackAmount]],$W$31:$W$33,$X$31:$X$33,"",-1)</f>
        <v>Medium</v>
      </c>
    </row>
    <row r="3377" spans="1:22" x14ac:dyDescent="0.3">
      <c r="A3377" s="5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6">
        <v>167.94</v>
      </c>
      <c r="U3377" s="6" t="str">
        <f>_xlfn.XLOOKUP(Tablo2[[#This Row],[Tenure]],$W$23:$W$26,$X$23:$X$26,"",-1)</f>
        <v>0-6 Months</v>
      </c>
      <c r="V3377" s="1" t="str">
        <f>_xlfn.XLOOKUP(Tablo2[[#This Row],[CashbackAmount]],$W$31:$W$33,$X$31:$X$33,"",-1)</f>
        <v>Medium</v>
      </c>
    </row>
    <row r="3378" spans="1:22" x14ac:dyDescent="0.3">
      <c r="A3378" s="5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6">
        <v>172.21</v>
      </c>
      <c r="U3378" s="6" t="str">
        <f>_xlfn.XLOOKUP(Tablo2[[#This Row],[Tenure]],$W$23:$W$26,$X$23:$X$26,"",-1)</f>
        <v>13-24 Months</v>
      </c>
      <c r="V3378" s="1" t="str">
        <f>_xlfn.XLOOKUP(Tablo2[[#This Row],[CashbackAmount]],$W$31:$W$33,$X$31:$X$33,"",-1)</f>
        <v>Medium</v>
      </c>
    </row>
    <row r="3379" spans="1:22" x14ac:dyDescent="0.3">
      <c r="A3379" s="5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6">
        <v>150.19</v>
      </c>
      <c r="U3379" s="6" t="str">
        <f>_xlfn.XLOOKUP(Tablo2[[#This Row],[Tenure]],$W$23:$W$26,$X$23:$X$26,"",-1)</f>
        <v>7-12 Months</v>
      </c>
      <c r="V3379" s="1" t="str">
        <f>_xlfn.XLOOKUP(Tablo2[[#This Row],[CashbackAmount]],$W$31:$W$33,$X$31:$X$33,"",-1)</f>
        <v>Medium</v>
      </c>
    </row>
    <row r="3380" spans="1:22" x14ac:dyDescent="0.3">
      <c r="A3380" s="5">
        <v>53379</v>
      </c>
      <c r="B3380" s="1">
        <v>1</v>
      </c>
      <c r="C3380" s="1">
        <v>1</v>
      </c>
      <c r="D3380" s="1" t="s">
        <v>62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6">
        <v>146.21</v>
      </c>
      <c r="U3380" s="6" t="str">
        <f>_xlfn.XLOOKUP(Tablo2[[#This Row],[Tenure]],$W$23:$W$26,$X$23:$X$26,"",-1)</f>
        <v>0-6 Months</v>
      </c>
      <c r="V3380" s="1" t="str">
        <f>_xlfn.XLOOKUP(Tablo2[[#This Row],[CashbackAmount]],$W$31:$W$33,$X$31:$X$33,"",-1)</f>
        <v>Low</v>
      </c>
    </row>
    <row r="3381" spans="1:22" x14ac:dyDescent="0.3">
      <c r="A3381" s="5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60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6">
        <v>154.72999999999999</v>
      </c>
      <c r="U3381" s="6" t="str">
        <f>_xlfn.XLOOKUP(Tablo2[[#This Row],[Tenure]],$W$23:$W$26,$X$23:$X$26,"",-1)</f>
        <v>0-6 Months</v>
      </c>
      <c r="V3381" s="1" t="str">
        <f>_xlfn.XLOOKUP(Tablo2[[#This Row],[CashbackAmount]],$W$31:$W$33,$X$31:$X$33,"",-1)</f>
        <v>Medium</v>
      </c>
    </row>
    <row r="3382" spans="1:22" x14ac:dyDescent="0.3">
      <c r="A3382" s="5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63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6">
        <v>183.55</v>
      </c>
      <c r="U3382" s="6" t="str">
        <f>_xlfn.XLOOKUP(Tablo2[[#This Row],[Tenure]],$W$23:$W$26,$X$23:$X$26,"",-1)</f>
        <v>0-6 Months</v>
      </c>
      <c r="V3382" s="1" t="str">
        <f>_xlfn.XLOOKUP(Tablo2[[#This Row],[CashbackAmount]],$W$31:$W$33,$X$31:$X$33,"",-1)</f>
        <v>Medium</v>
      </c>
    </row>
    <row r="3383" spans="1:22" x14ac:dyDescent="0.3">
      <c r="A3383" s="5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6">
        <v>161.16999999999999</v>
      </c>
      <c r="U3383" s="6" t="str">
        <f>_xlfn.XLOOKUP(Tablo2[[#This Row],[Tenure]],$W$23:$W$26,$X$23:$X$26,"",-1)</f>
        <v>13-24 Months</v>
      </c>
      <c r="V3383" s="1" t="str">
        <f>_xlfn.XLOOKUP(Tablo2[[#This Row],[CashbackAmount]],$W$31:$W$33,$X$31:$X$33,"",-1)</f>
        <v>Medium</v>
      </c>
    </row>
    <row r="3384" spans="1:22" x14ac:dyDescent="0.3">
      <c r="A3384" s="5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63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6">
        <v>192.25</v>
      </c>
      <c r="U3384" s="6" t="str">
        <f>_xlfn.XLOOKUP(Tablo2[[#This Row],[Tenure]],$W$23:$W$26,$X$23:$X$26,"",-1)</f>
        <v>0-6 Months</v>
      </c>
      <c r="V3384" s="1" t="str">
        <f>_xlfn.XLOOKUP(Tablo2[[#This Row],[CashbackAmount]],$W$31:$W$33,$X$31:$X$33,"",-1)</f>
        <v>Medium</v>
      </c>
    </row>
    <row r="3385" spans="1:22" x14ac:dyDescent="0.3">
      <c r="A3385" s="5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63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>
        <v>3</v>
      </c>
      <c r="T3385" s="6">
        <v>228.25</v>
      </c>
      <c r="U3385" s="6" t="str">
        <f>_xlfn.XLOOKUP(Tablo2[[#This Row],[Tenure]],$W$23:$W$26,$X$23:$X$26,"",-1)</f>
        <v>0-6 Months</v>
      </c>
      <c r="V3385" s="1" t="str">
        <f>_xlfn.XLOOKUP(Tablo2[[#This Row],[CashbackAmount]],$W$31:$W$33,$X$31:$X$33,"",-1)</f>
        <v>Medium</v>
      </c>
    </row>
    <row r="3386" spans="1:22" x14ac:dyDescent="0.3">
      <c r="A3386" s="5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6">
        <v>194.49</v>
      </c>
      <c r="U3386" s="6" t="str">
        <f>_xlfn.XLOOKUP(Tablo2[[#This Row],[Tenure]],$W$23:$W$26,$X$23:$X$26,"",-1)</f>
        <v>7-12 Months</v>
      </c>
      <c r="V3386" s="1" t="str">
        <f>_xlfn.XLOOKUP(Tablo2[[#This Row],[CashbackAmount]],$W$31:$W$33,$X$31:$X$33,"",-1)</f>
        <v>Medium</v>
      </c>
    </row>
    <row r="3387" spans="1:22" x14ac:dyDescent="0.3">
      <c r="A3387" s="5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63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>
        <v>3</v>
      </c>
      <c r="T3387" s="6">
        <v>231.08999999999997</v>
      </c>
      <c r="U3387" s="6" t="str">
        <f>_xlfn.XLOOKUP(Tablo2[[#This Row],[Tenure]],$W$23:$W$26,$X$23:$X$26,"",-1)</f>
        <v>0-6 Months</v>
      </c>
      <c r="V3387" s="1" t="str">
        <f>_xlfn.XLOOKUP(Tablo2[[#This Row],[CashbackAmount]],$W$31:$W$33,$X$31:$X$33,"",-1)</f>
        <v>Medium</v>
      </c>
    </row>
    <row r="3388" spans="1:22" x14ac:dyDescent="0.3">
      <c r="A3388" s="5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63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6">
        <v>169.47</v>
      </c>
      <c r="U3388" s="6" t="str">
        <f>_xlfn.XLOOKUP(Tablo2[[#This Row],[Tenure]],$W$23:$W$26,$X$23:$X$26,"",-1)</f>
        <v>13-24 Months</v>
      </c>
      <c r="V3388" s="1" t="str">
        <f>_xlfn.XLOOKUP(Tablo2[[#This Row],[CashbackAmount]],$W$31:$W$33,$X$31:$X$33,"",-1)</f>
        <v>Medium</v>
      </c>
    </row>
    <row r="3389" spans="1:22" x14ac:dyDescent="0.3">
      <c r="A3389" s="5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60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63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6">
        <v>146.57</v>
      </c>
      <c r="U3389" s="6" t="str">
        <f>_xlfn.XLOOKUP(Tablo2[[#This Row],[Tenure]],$W$23:$W$26,$X$23:$X$26,"",-1)</f>
        <v>0-6 Months</v>
      </c>
      <c r="V3389" s="1" t="str">
        <f>_xlfn.XLOOKUP(Tablo2[[#This Row],[CashbackAmount]],$W$31:$W$33,$X$31:$X$33,"",-1)</f>
        <v>Low</v>
      </c>
    </row>
    <row r="3390" spans="1:22" x14ac:dyDescent="0.3">
      <c r="A3390" s="5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63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6">
        <v>171.01</v>
      </c>
      <c r="U3390" s="6" t="str">
        <f>_xlfn.XLOOKUP(Tablo2[[#This Row],[Tenure]],$W$23:$W$26,$X$23:$X$26,"",-1)</f>
        <v>7-12 Months</v>
      </c>
      <c r="V3390" s="1" t="str">
        <f>_xlfn.XLOOKUP(Tablo2[[#This Row],[CashbackAmount]],$W$31:$W$33,$X$31:$X$33,"",-1)</f>
        <v>Medium</v>
      </c>
    </row>
    <row r="3391" spans="1:22" x14ac:dyDescent="0.3">
      <c r="A3391" s="5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63</v>
      </c>
      <c r="N3391" s="1">
        <v>4</v>
      </c>
      <c r="O3391" s="1">
        <v>0</v>
      </c>
      <c r="P3391" s="1">
        <v>15</v>
      </c>
      <c r="Q3391" s="1">
        <v>8</v>
      </c>
      <c r="R3391" s="1">
        <v>8</v>
      </c>
      <c r="S3391" s="1">
        <v>9</v>
      </c>
      <c r="T3391" s="6">
        <v>295.99</v>
      </c>
      <c r="U3391" s="6" t="str">
        <f>_xlfn.XLOOKUP(Tablo2[[#This Row],[Tenure]],$W$23:$W$26,$X$23:$X$26,"",-1)</f>
        <v>24+ Months</v>
      </c>
      <c r="V3391" s="1" t="str">
        <f>_xlfn.XLOOKUP(Tablo2[[#This Row],[CashbackAmount]],$W$31:$W$33,$X$31:$X$33,"",-1)</f>
        <v>High</v>
      </c>
    </row>
    <row r="3392" spans="1:22" x14ac:dyDescent="0.3">
      <c r="A3392" s="5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60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6">
        <v>149.79</v>
      </c>
      <c r="U3392" s="6" t="str">
        <f>_xlfn.XLOOKUP(Tablo2[[#This Row],[Tenure]],$W$23:$W$26,$X$23:$X$26,"",-1)</f>
        <v>13-24 Months</v>
      </c>
      <c r="V3392" s="1" t="str">
        <f>_xlfn.XLOOKUP(Tablo2[[#This Row],[CashbackAmount]],$W$31:$W$33,$X$31:$X$33,"",-1)</f>
        <v>Low</v>
      </c>
    </row>
    <row r="3393" spans="1:22" x14ac:dyDescent="0.3">
      <c r="A3393" s="5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>
        <v>1</v>
      </c>
      <c r="R3393" s="1">
        <v>16</v>
      </c>
      <c r="S3393" s="1">
        <v>3</v>
      </c>
      <c r="T3393" s="6">
        <v>273.52</v>
      </c>
      <c r="U3393" s="6" t="str">
        <f>_xlfn.XLOOKUP(Tablo2[[#This Row],[Tenure]],$W$23:$W$26,$X$23:$X$26,"",-1)</f>
        <v>24+ Months</v>
      </c>
      <c r="V3393" s="1" t="str">
        <f>_xlfn.XLOOKUP(Tablo2[[#This Row],[CashbackAmount]],$W$31:$W$33,$X$31:$X$33,"",-1)</f>
        <v>High</v>
      </c>
    </row>
    <row r="3394" spans="1:22" x14ac:dyDescent="0.3">
      <c r="A3394" s="5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6">
        <v>197.64</v>
      </c>
      <c r="U3394" s="6" t="str">
        <f>_xlfn.XLOOKUP(Tablo2[[#This Row],[Tenure]],$W$23:$W$26,$X$23:$X$26,"",-1)</f>
        <v>0-6 Months</v>
      </c>
      <c r="V3394" s="1" t="str">
        <f>_xlfn.XLOOKUP(Tablo2[[#This Row],[CashbackAmount]],$W$31:$W$33,$X$31:$X$33,"",-1)</f>
        <v>Medium</v>
      </c>
    </row>
    <row r="3395" spans="1:22" x14ac:dyDescent="0.3">
      <c r="A3395" s="5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60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6">
        <v>181.66</v>
      </c>
      <c r="U3395" s="6" t="str">
        <f>_xlfn.XLOOKUP(Tablo2[[#This Row],[Tenure]],$W$23:$W$26,$X$23:$X$26,"",-1)</f>
        <v>7-12 Months</v>
      </c>
      <c r="V3395" s="1" t="str">
        <f>_xlfn.XLOOKUP(Tablo2[[#This Row],[CashbackAmount]],$W$31:$W$33,$X$31:$X$33,"",-1)</f>
        <v>Medium</v>
      </c>
    </row>
    <row r="3396" spans="1:22" x14ac:dyDescent="0.3">
      <c r="A3396" s="5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6">
        <v>203.23</v>
      </c>
      <c r="U3396" s="6" t="str">
        <f>_xlfn.XLOOKUP(Tablo2[[#This Row],[Tenure]],$W$23:$W$26,$X$23:$X$26,"",-1)</f>
        <v>7-12 Months</v>
      </c>
      <c r="V3396" s="1" t="str">
        <f>_xlfn.XLOOKUP(Tablo2[[#This Row],[CashbackAmount]],$W$31:$W$33,$X$31:$X$33,"",-1)</f>
        <v>Medium</v>
      </c>
    </row>
    <row r="3397" spans="1:22" x14ac:dyDescent="0.3">
      <c r="A3397" s="5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6">
        <v>203.8</v>
      </c>
      <c r="U3397" s="6" t="str">
        <f>_xlfn.XLOOKUP(Tablo2[[#This Row],[Tenure]],$W$23:$W$26,$X$23:$X$26,"",-1)</f>
        <v>13-24 Months</v>
      </c>
      <c r="V3397" s="1" t="str">
        <f>_xlfn.XLOOKUP(Tablo2[[#This Row],[CashbackAmount]],$W$31:$W$33,$X$31:$X$33,"",-1)</f>
        <v>Medium</v>
      </c>
    </row>
    <row r="3398" spans="1:22" x14ac:dyDescent="0.3">
      <c r="A3398" s="5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>
        <v>2</v>
      </c>
      <c r="S3398" s="1">
        <v>1</v>
      </c>
      <c r="T3398" s="6">
        <v>256.94</v>
      </c>
      <c r="U3398" s="6" t="str">
        <f>_xlfn.XLOOKUP(Tablo2[[#This Row],[Tenure]],$W$23:$W$26,$X$23:$X$26,"",-1)</f>
        <v>0-6 Months</v>
      </c>
      <c r="V3398" s="1" t="str">
        <f>_xlfn.XLOOKUP(Tablo2[[#This Row],[CashbackAmount]],$W$31:$W$33,$X$31:$X$33,"",-1)</f>
        <v>High</v>
      </c>
    </row>
    <row r="3399" spans="1:22" x14ac:dyDescent="0.3">
      <c r="A3399" s="5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6">
        <v>175.67</v>
      </c>
      <c r="U3399" s="6" t="str">
        <f>_xlfn.XLOOKUP(Tablo2[[#This Row],[Tenure]],$W$23:$W$26,$X$23:$X$26,"",-1)</f>
        <v>13-24 Months</v>
      </c>
      <c r="V3399" s="1" t="str">
        <f>_xlfn.XLOOKUP(Tablo2[[#This Row],[CashbackAmount]],$W$31:$W$33,$X$31:$X$33,"",-1)</f>
        <v>Medium</v>
      </c>
    </row>
    <row r="3400" spans="1:22" x14ac:dyDescent="0.3">
      <c r="A3400" s="5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60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6">
        <v>175.79</v>
      </c>
      <c r="U3400" s="6" t="str">
        <f>_xlfn.XLOOKUP(Tablo2[[#This Row],[Tenure]],$W$23:$W$26,$X$23:$X$26,"",-1)</f>
        <v>7-12 Months</v>
      </c>
      <c r="V3400" s="1" t="str">
        <f>_xlfn.XLOOKUP(Tablo2[[#This Row],[CashbackAmount]],$W$31:$W$33,$X$31:$X$33,"",-1)</f>
        <v>Medium</v>
      </c>
    </row>
    <row r="3401" spans="1:22" x14ac:dyDescent="0.3">
      <c r="A3401" s="5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6">
        <v>148.21</v>
      </c>
      <c r="U3401" s="6" t="str">
        <f>_xlfn.XLOOKUP(Tablo2[[#This Row],[Tenure]],$W$23:$W$26,$X$23:$X$26,"",-1)</f>
        <v>0-6 Months</v>
      </c>
      <c r="V3401" s="1" t="str">
        <f>_xlfn.XLOOKUP(Tablo2[[#This Row],[CashbackAmount]],$W$31:$W$33,$X$31:$X$33,"",-1)</f>
        <v>Low</v>
      </c>
    </row>
    <row r="3402" spans="1:22" x14ac:dyDescent="0.3">
      <c r="A3402" s="5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>
        <v>15</v>
      </c>
      <c r="Q3402" s="1">
        <v>6</v>
      </c>
      <c r="R3402" s="1">
        <v>7</v>
      </c>
      <c r="S3402" s="1">
        <v>1</v>
      </c>
      <c r="T3402" s="6">
        <v>299.44</v>
      </c>
      <c r="U3402" s="6" t="str">
        <f>_xlfn.XLOOKUP(Tablo2[[#This Row],[Tenure]],$W$23:$W$26,$X$23:$X$26,"",-1)</f>
        <v>7-12 Months</v>
      </c>
      <c r="V3402" s="1" t="str">
        <f>_xlfn.XLOOKUP(Tablo2[[#This Row],[CashbackAmount]],$W$31:$W$33,$X$31:$X$33,"",-1)</f>
        <v>High</v>
      </c>
    </row>
    <row r="3403" spans="1:22" x14ac:dyDescent="0.3">
      <c r="A3403" s="5">
        <v>53402</v>
      </c>
      <c r="B3403" s="1">
        <v>1</v>
      </c>
      <c r="C3403" s="1">
        <v>1</v>
      </c>
      <c r="D3403" s="1" t="s">
        <v>62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6">
        <v>149.04</v>
      </c>
      <c r="U3403" s="6" t="str">
        <f>_xlfn.XLOOKUP(Tablo2[[#This Row],[Tenure]],$W$23:$W$26,$X$23:$X$26,"",-1)</f>
        <v>0-6 Months</v>
      </c>
      <c r="V3403" s="1" t="str">
        <f>_xlfn.XLOOKUP(Tablo2[[#This Row],[CashbackAmount]],$W$31:$W$33,$X$31:$X$33,"",-1)</f>
        <v>Low</v>
      </c>
    </row>
    <row r="3404" spans="1:22" x14ac:dyDescent="0.3">
      <c r="A3404" s="5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6">
        <v>159.52000000000001</v>
      </c>
      <c r="U3404" s="6" t="str">
        <f>_xlfn.XLOOKUP(Tablo2[[#This Row],[Tenure]],$W$23:$W$26,$X$23:$X$26,"",-1)</f>
        <v>7-12 Months</v>
      </c>
      <c r="V3404" s="1" t="str">
        <f>_xlfn.XLOOKUP(Tablo2[[#This Row],[CashbackAmount]],$W$31:$W$33,$X$31:$X$33,"",-1)</f>
        <v>Medium</v>
      </c>
    </row>
    <row r="3405" spans="1:22" x14ac:dyDescent="0.3">
      <c r="A3405" s="5">
        <v>53404</v>
      </c>
      <c r="B3405" s="1">
        <v>0</v>
      </c>
      <c r="C3405" s="1">
        <v>19</v>
      </c>
      <c r="D3405" s="1" t="s">
        <v>62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6">
        <v>147.69999999999999</v>
      </c>
      <c r="U3405" s="6" t="str">
        <f>_xlfn.XLOOKUP(Tablo2[[#This Row],[Tenure]],$W$23:$W$26,$X$23:$X$26,"",-1)</f>
        <v>13-24 Months</v>
      </c>
      <c r="V3405" s="1" t="str">
        <f>_xlfn.XLOOKUP(Tablo2[[#This Row],[CashbackAmount]],$W$31:$W$33,$X$31:$X$33,"",-1)</f>
        <v>Low</v>
      </c>
    </row>
    <row r="3406" spans="1:22" x14ac:dyDescent="0.3">
      <c r="A3406" s="5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>
        <v>15</v>
      </c>
      <c r="Q3406" s="1">
        <v>1</v>
      </c>
      <c r="R3406" s="1">
        <v>2</v>
      </c>
      <c r="S3406" s="1">
        <v>4</v>
      </c>
      <c r="T3406" s="6">
        <v>298.99</v>
      </c>
      <c r="U3406" s="6" t="str">
        <f>_xlfn.XLOOKUP(Tablo2[[#This Row],[Tenure]],$W$23:$W$26,$X$23:$X$26,"",-1)</f>
        <v>13-24 Months</v>
      </c>
      <c r="V3406" s="1" t="str">
        <f>_xlfn.XLOOKUP(Tablo2[[#This Row],[CashbackAmount]],$W$31:$W$33,$X$31:$X$33,"",-1)</f>
        <v>High</v>
      </c>
    </row>
    <row r="3407" spans="1:22" x14ac:dyDescent="0.3">
      <c r="A3407" s="5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63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6">
        <v>179.88</v>
      </c>
      <c r="U3407" s="6" t="str">
        <f>_xlfn.XLOOKUP(Tablo2[[#This Row],[Tenure]],$W$23:$W$26,$X$23:$X$26,"",-1)</f>
        <v>7-12 Months</v>
      </c>
      <c r="V3407" s="1" t="str">
        <f>_xlfn.XLOOKUP(Tablo2[[#This Row],[CashbackAmount]],$W$31:$W$33,$X$31:$X$33,"",-1)</f>
        <v>Medium</v>
      </c>
    </row>
    <row r="3408" spans="1:22" x14ac:dyDescent="0.3">
      <c r="A3408" s="5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>
        <v>15</v>
      </c>
      <c r="Q3408" s="1">
        <v>2</v>
      </c>
      <c r="R3408" s="1">
        <v>2</v>
      </c>
      <c r="S3408" s="1">
        <v>12</v>
      </c>
      <c r="T3408" s="6">
        <v>319.19</v>
      </c>
      <c r="U3408" s="6" t="str">
        <f>_xlfn.XLOOKUP(Tablo2[[#This Row],[Tenure]],$W$23:$W$26,$X$23:$X$26,"",-1)</f>
        <v>13-24 Months</v>
      </c>
      <c r="V3408" s="1" t="str">
        <f>_xlfn.XLOOKUP(Tablo2[[#This Row],[CashbackAmount]],$W$31:$W$33,$X$31:$X$33,"",-1)</f>
        <v>High</v>
      </c>
    </row>
    <row r="3409" spans="1:22" x14ac:dyDescent="0.3">
      <c r="A3409" s="5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60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63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6">
        <v>153.11000000000001</v>
      </c>
      <c r="U3409" s="6" t="str">
        <f>_xlfn.XLOOKUP(Tablo2[[#This Row],[Tenure]],$W$23:$W$26,$X$23:$X$26,"",-1)</f>
        <v>0-6 Months</v>
      </c>
      <c r="V3409" s="1" t="str">
        <f>_xlfn.XLOOKUP(Tablo2[[#This Row],[CashbackAmount]],$W$31:$W$33,$X$31:$X$33,"",-1)</f>
        <v>Medium</v>
      </c>
    </row>
    <row r="3410" spans="1:22" x14ac:dyDescent="0.3">
      <c r="A3410" s="5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63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6">
        <v>161.33000000000001</v>
      </c>
      <c r="U3410" s="6" t="str">
        <f>_xlfn.XLOOKUP(Tablo2[[#This Row],[Tenure]],$W$23:$W$26,$X$23:$X$26,"",-1)</f>
        <v>13-24 Months</v>
      </c>
      <c r="V3410" s="1" t="str">
        <f>_xlfn.XLOOKUP(Tablo2[[#This Row],[CashbackAmount]],$W$31:$W$33,$X$31:$X$33,"",-1)</f>
        <v>Medium</v>
      </c>
    </row>
    <row r="3411" spans="1:22" x14ac:dyDescent="0.3">
      <c r="A3411" s="5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6">
        <v>166.63</v>
      </c>
      <c r="U3411" s="6" t="str">
        <f>_xlfn.XLOOKUP(Tablo2[[#This Row],[Tenure]],$W$23:$W$26,$X$23:$X$26,"",-1)</f>
        <v>13-24 Months</v>
      </c>
      <c r="V3411" s="1" t="str">
        <f>_xlfn.XLOOKUP(Tablo2[[#This Row],[CashbackAmount]],$W$31:$W$33,$X$31:$X$33,"",-1)</f>
        <v>Medium</v>
      </c>
    </row>
    <row r="3412" spans="1:22" x14ac:dyDescent="0.3">
      <c r="A3412" s="5">
        <v>53411</v>
      </c>
      <c r="B3412" s="1">
        <v>1</v>
      </c>
      <c r="C3412" s="1">
        <v>1</v>
      </c>
      <c r="D3412" s="1" t="s">
        <v>62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63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6">
        <v>146.32</v>
      </c>
      <c r="U3412" s="6" t="str">
        <f>_xlfn.XLOOKUP(Tablo2[[#This Row],[Tenure]],$W$23:$W$26,$X$23:$X$26,"",-1)</f>
        <v>0-6 Months</v>
      </c>
      <c r="V3412" s="1" t="str">
        <f>_xlfn.XLOOKUP(Tablo2[[#This Row],[CashbackAmount]],$W$31:$W$33,$X$31:$X$33,"",-1)</f>
        <v>Low</v>
      </c>
    </row>
    <row r="3413" spans="1:22" x14ac:dyDescent="0.3">
      <c r="A3413" s="5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63</v>
      </c>
      <c r="N3413" s="1">
        <v>5</v>
      </c>
      <c r="O3413" s="1">
        <v>1</v>
      </c>
      <c r="P3413" s="1">
        <v>19</v>
      </c>
      <c r="Q3413" s="1">
        <v>1</v>
      </c>
      <c r="R3413" s="1">
        <v>2</v>
      </c>
      <c r="S3413" s="1">
        <v>6</v>
      </c>
      <c r="T3413" s="6">
        <v>264.73</v>
      </c>
      <c r="U3413" s="6" t="str">
        <f>_xlfn.XLOOKUP(Tablo2[[#This Row],[Tenure]],$W$23:$W$26,$X$23:$X$26,"",-1)</f>
        <v>13-24 Months</v>
      </c>
      <c r="V3413" s="1" t="str">
        <f>_xlfn.XLOOKUP(Tablo2[[#This Row],[CashbackAmount]],$W$31:$W$33,$X$31:$X$33,"",-1)</f>
        <v>High</v>
      </c>
    </row>
    <row r="3414" spans="1:22" x14ac:dyDescent="0.3">
      <c r="A3414" s="5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63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6">
        <v>151.84</v>
      </c>
      <c r="U3414" s="6" t="str">
        <f>_xlfn.XLOOKUP(Tablo2[[#This Row],[Tenure]],$W$23:$W$26,$X$23:$X$26,"",-1)</f>
        <v>7-12 Months</v>
      </c>
      <c r="V3414" s="1" t="str">
        <f>_xlfn.XLOOKUP(Tablo2[[#This Row],[CashbackAmount]],$W$31:$W$33,$X$31:$X$33,"",-1)</f>
        <v>Medium</v>
      </c>
    </row>
    <row r="3415" spans="1:22" x14ac:dyDescent="0.3">
      <c r="A3415" s="5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>
        <v>2</v>
      </c>
      <c r="S3415" s="1">
        <v>8</v>
      </c>
      <c r="T3415" s="6">
        <v>233.45</v>
      </c>
      <c r="U3415" s="6" t="str">
        <f>_xlfn.XLOOKUP(Tablo2[[#This Row],[Tenure]],$W$23:$W$26,$X$23:$X$26,"",-1)</f>
        <v>13-24 Months</v>
      </c>
      <c r="V3415" s="1" t="str">
        <f>_xlfn.XLOOKUP(Tablo2[[#This Row],[CashbackAmount]],$W$31:$W$33,$X$31:$X$33,"",-1)</f>
        <v>Medium</v>
      </c>
    </row>
    <row r="3416" spans="1:22" x14ac:dyDescent="0.3">
      <c r="A3416" s="5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6">
        <v>168.77</v>
      </c>
      <c r="U3416" s="6" t="str">
        <f>_xlfn.XLOOKUP(Tablo2[[#This Row],[Tenure]],$W$23:$W$26,$X$23:$X$26,"",-1)</f>
        <v>0-6 Months</v>
      </c>
      <c r="V3416" s="1" t="str">
        <f>_xlfn.XLOOKUP(Tablo2[[#This Row],[CashbackAmount]],$W$31:$W$33,$X$31:$X$33,"",-1)</f>
        <v>Medium</v>
      </c>
    </row>
    <row r="3417" spans="1:22" x14ac:dyDescent="0.3">
      <c r="A3417" s="5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6">
        <v>162.43</v>
      </c>
      <c r="U3417" s="6" t="str">
        <f>_xlfn.XLOOKUP(Tablo2[[#This Row],[Tenure]],$W$23:$W$26,$X$23:$X$26,"",-1)</f>
        <v>0-6 Months</v>
      </c>
      <c r="V3417" s="1" t="str">
        <f>_xlfn.XLOOKUP(Tablo2[[#This Row],[CashbackAmount]],$W$31:$W$33,$X$31:$X$33,"",-1)</f>
        <v>Medium</v>
      </c>
    </row>
    <row r="3418" spans="1:22" x14ac:dyDescent="0.3">
      <c r="A3418" s="5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63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6">
        <v>166.48</v>
      </c>
      <c r="U3418" s="6" t="str">
        <f>_xlfn.XLOOKUP(Tablo2[[#This Row],[Tenure]],$W$23:$W$26,$X$23:$X$26,"",-1)</f>
        <v>0-6 Months</v>
      </c>
      <c r="V3418" s="1" t="str">
        <f>_xlfn.XLOOKUP(Tablo2[[#This Row],[CashbackAmount]],$W$31:$W$33,$X$31:$X$33,"",-1)</f>
        <v>Medium</v>
      </c>
    </row>
    <row r="3419" spans="1:22" x14ac:dyDescent="0.3">
      <c r="A3419" s="5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6">
        <v>135.51</v>
      </c>
      <c r="U3419" s="6" t="str">
        <f>_xlfn.XLOOKUP(Tablo2[[#This Row],[Tenure]],$W$23:$W$26,$X$23:$X$26,"",-1)</f>
        <v>0-6 Months</v>
      </c>
      <c r="V3419" s="1" t="str">
        <f>_xlfn.XLOOKUP(Tablo2[[#This Row],[CashbackAmount]],$W$31:$W$33,$X$31:$X$33,"",-1)</f>
        <v>Low</v>
      </c>
    </row>
    <row r="3420" spans="1:22" x14ac:dyDescent="0.3">
      <c r="A3420" s="5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63</v>
      </c>
      <c r="N3420" s="1">
        <v>10</v>
      </c>
      <c r="O3420" s="1">
        <v>0</v>
      </c>
      <c r="P3420" s="1">
        <v>12</v>
      </c>
      <c r="Q3420" s="1">
        <v>2</v>
      </c>
      <c r="R3420" s="1">
        <v>2</v>
      </c>
      <c r="S3420" s="1">
        <v>9</v>
      </c>
      <c r="T3420" s="6">
        <v>232.39</v>
      </c>
      <c r="U3420" s="6" t="str">
        <f>_xlfn.XLOOKUP(Tablo2[[#This Row],[Tenure]],$W$23:$W$26,$X$23:$X$26,"",-1)</f>
        <v>24+ Months</v>
      </c>
      <c r="V3420" s="1" t="str">
        <f>_xlfn.XLOOKUP(Tablo2[[#This Row],[CashbackAmount]],$W$31:$W$33,$X$31:$X$33,"",-1)</f>
        <v>Medium</v>
      </c>
    </row>
    <row r="3421" spans="1:22" x14ac:dyDescent="0.3">
      <c r="A3421" s="5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>
        <v>3</v>
      </c>
      <c r="T3421" s="6">
        <v>228.88</v>
      </c>
      <c r="U3421" s="6" t="str">
        <f>_xlfn.XLOOKUP(Tablo2[[#This Row],[Tenure]],$W$23:$W$26,$X$23:$X$26,"",-1)</f>
        <v>7-12 Months</v>
      </c>
      <c r="V3421" s="1" t="str">
        <f>_xlfn.XLOOKUP(Tablo2[[#This Row],[CashbackAmount]],$W$31:$W$33,$X$31:$X$33,"",-1)</f>
        <v>Medium</v>
      </c>
    </row>
    <row r="3422" spans="1:22" x14ac:dyDescent="0.3">
      <c r="A3422" s="5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63</v>
      </c>
      <c r="N3422" s="1">
        <v>2</v>
      </c>
      <c r="O3422" s="1">
        <v>1</v>
      </c>
      <c r="P3422" s="1">
        <v>13</v>
      </c>
      <c r="Q3422" s="1">
        <v>1</v>
      </c>
      <c r="R3422" s="1">
        <v>2</v>
      </c>
      <c r="S3422" s="1">
        <v>8</v>
      </c>
      <c r="T3422" s="6">
        <v>239.16000000000003</v>
      </c>
      <c r="U3422" s="6" t="str">
        <f>_xlfn.XLOOKUP(Tablo2[[#This Row],[Tenure]],$W$23:$W$26,$X$23:$X$26,"",-1)</f>
        <v>0-6 Months</v>
      </c>
      <c r="V3422" s="1" t="str">
        <f>_xlfn.XLOOKUP(Tablo2[[#This Row],[CashbackAmount]],$W$31:$W$33,$X$31:$X$33,"",-1)</f>
        <v>Medium</v>
      </c>
    </row>
    <row r="3423" spans="1:22" x14ac:dyDescent="0.3">
      <c r="A3423" s="5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6">
        <v>151</v>
      </c>
      <c r="U3423" s="6" t="str">
        <f>_xlfn.XLOOKUP(Tablo2[[#This Row],[Tenure]],$W$23:$W$26,$X$23:$X$26,"",-1)</f>
        <v>0-6 Months</v>
      </c>
      <c r="V3423" s="1" t="str">
        <f>_xlfn.XLOOKUP(Tablo2[[#This Row],[CashbackAmount]],$W$31:$W$33,$X$31:$X$33,"",-1)</f>
        <v>Medium</v>
      </c>
    </row>
    <row r="3424" spans="1:22" x14ac:dyDescent="0.3">
      <c r="A3424" s="5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6">
        <v>149.22</v>
      </c>
      <c r="U3424" s="6" t="str">
        <f>_xlfn.XLOOKUP(Tablo2[[#This Row],[Tenure]],$W$23:$W$26,$X$23:$X$26,"",-1)</f>
        <v>0-6 Months</v>
      </c>
      <c r="V3424" s="1" t="str">
        <f>_xlfn.XLOOKUP(Tablo2[[#This Row],[CashbackAmount]],$W$31:$W$33,$X$31:$X$33,"",-1)</f>
        <v>Low</v>
      </c>
    </row>
    <row r="3425" spans="1:22" x14ac:dyDescent="0.3">
      <c r="A3425" s="5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63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6">
        <v>179.72</v>
      </c>
      <c r="U3425" s="6" t="str">
        <f>_xlfn.XLOOKUP(Tablo2[[#This Row],[Tenure]],$W$23:$W$26,$X$23:$X$26,"",-1)</f>
        <v>0-6 Months</v>
      </c>
      <c r="V3425" s="1" t="str">
        <f>_xlfn.XLOOKUP(Tablo2[[#This Row],[CashbackAmount]],$W$31:$W$33,$X$31:$X$33,"",-1)</f>
        <v>Medium</v>
      </c>
    </row>
    <row r="3426" spans="1:22" x14ac:dyDescent="0.3">
      <c r="A3426" s="5">
        <v>53425</v>
      </c>
      <c r="B3426" s="1">
        <v>0</v>
      </c>
      <c r="C3426" s="1">
        <v>1</v>
      </c>
      <c r="D3426" s="1" t="s">
        <v>62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63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6">
        <v>149.51</v>
      </c>
      <c r="U3426" s="6" t="str">
        <f>_xlfn.XLOOKUP(Tablo2[[#This Row],[Tenure]],$W$23:$W$26,$X$23:$X$26,"",-1)</f>
        <v>0-6 Months</v>
      </c>
      <c r="V3426" s="1" t="str">
        <f>_xlfn.XLOOKUP(Tablo2[[#This Row],[CashbackAmount]],$W$31:$W$33,$X$31:$X$33,"",-1)</f>
        <v>Low</v>
      </c>
    </row>
    <row r="3427" spans="1:22" x14ac:dyDescent="0.3">
      <c r="A3427" s="5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6">
        <v>167.4</v>
      </c>
      <c r="U3427" s="6" t="str">
        <f>_xlfn.XLOOKUP(Tablo2[[#This Row],[Tenure]],$W$23:$W$26,$X$23:$X$26,"",-1)</f>
        <v>13-24 Months</v>
      </c>
      <c r="V3427" s="1" t="str">
        <f>_xlfn.XLOOKUP(Tablo2[[#This Row],[CashbackAmount]],$W$31:$W$33,$X$31:$X$33,"",-1)</f>
        <v>Medium</v>
      </c>
    </row>
    <row r="3428" spans="1:22" x14ac:dyDescent="0.3">
      <c r="A3428" s="5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>
        <v>2</v>
      </c>
      <c r="S3428" s="1">
        <v>9</v>
      </c>
      <c r="T3428" s="6">
        <v>234.99</v>
      </c>
      <c r="U3428" s="6" t="str">
        <f>_xlfn.XLOOKUP(Tablo2[[#This Row],[Tenure]],$W$23:$W$26,$X$23:$X$26,"",-1)</f>
        <v>13-24 Months</v>
      </c>
      <c r="V3428" s="1" t="str">
        <f>_xlfn.XLOOKUP(Tablo2[[#This Row],[CashbackAmount]],$W$31:$W$33,$X$31:$X$33,"",-1)</f>
        <v>Medium</v>
      </c>
    </row>
    <row r="3429" spans="1:22" x14ac:dyDescent="0.3">
      <c r="A3429" s="5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6">
        <v>175.03</v>
      </c>
      <c r="U3429" s="6" t="str">
        <f>_xlfn.XLOOKUP(Tablo2[[#This Row],[Tenure]],$W$23:$W$26,$X$23:$X$26,"",-1)</f>
        <v>13-24 Months</v>
      </c>
      <c r="V3429" s="1" t="str">
        <f>_xlfn.XLOOKUP(Tablo2[[#This Row],[CashbackAmount]],$W$31:$W$33,$X$31:$X$33,"",-1)</f>
        <v>Medium</v>
      </c>
    </row>
    <row r="3430" spans="1:22" x14ac:dyDescent="0.3">
      <c r="A3430" s="5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63</v>
      </c>
      <c r="N3430" s="1">
        <v>3</v>
      </c>
      <c r="O3430" s="1">
        <v>0</v>
      </c>
      <c r="P3430" s="1">
        <v>17</v>
      </c>
      <c r="Q3430" s="1">
        <v>1</v>
      </c>
      <c r="R3430" s="1">
        <v>2</v>
      </c>
      <c r="S3430" s="1">
        <v>9</v>
      </c>
      <c r="T3430" s="6">
        <v>252.42000000000002</v>
      </c>
      <c r="U3430" s="6" t="str">
        <f>_xlfn.XLOOKUP(Tablo2[[#This Row],[Tenure]],$W$23:$W$26,$X$23:$X$26,"",-1)</f>
        <v>13-24 Months</v>
      </c>
      <c r="V3430" s="1" t="str">
        <f>_xlfn.XLOOKUP(Tablo2[[#This Row],[CashbackAmount]],$W$31:$W$33,$X$31:$X$33,"",-1)</f>
        <v>High</v>
      </c>
    </row>
    <row r="3431" spans="1:22" x14ac:dyDescent="0.3">
      <c r="A3431" s="5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63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6">
        <v>167.27</v>
      </c>
      <c r="U3431" s="6" t="str">
        <f>_xlfn.XLOOKUP(Tablo2[[#This Row],[Tenure]],$W$23:$W$26,$X$23:$X$26,"",-1)</f>
        <v>0-6 Months</v>
      </c>
      <c r="V3431" s="1" t="str">
        <f>_xlfn.XLOOKUP(Tablo2[[#This Row],[CashbackAmount]],$W$31:$W$33,$X$31:$X$33,"",-1)</f>
        <v>Medium</v>
      </c>
    </row>
    <row r="3432" spans="1:22" x14ac:dyDescent="0.3">
      <c r="A3432" s="5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6">
        <v>164.17</v>
      </c>
      <c r="U3432" s="6" t="str">
        <f>_xlfn.XLOOKUP(Tablo2[[#This Row],[Tenure]],$W$23:$W$26,$X$23:$X$26,"",-1)</f>
        <v>7-12 Months</v>
      </c>
      <c r="V3432" s="1" t="str">
        <f>_xlfn.XLOOKUP(Tablo2[[#This Row],[CashbackAmount]],$W$31:$W$33,$X$31:$X$33,"",-1)</f>
        <v>Medium</v>
      </c>
    </row>
    <row r="3433" spans="1:22" x14ac:dyDescent="0.3">
      <c r="A3433" s="5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63</v>
      </c>
      <c r="N3433" s="1">
        <v>8</v>
      </c>
      <c r="O3433" s="1">
        <v>0</v>
      </c>
      <c r="P3433" s="1">
        <v>15</v>
      </c>
      <c r="Q3433" s="1">
        <v>1</v>
      </c>
      <c r="R3433" s="1">
        <v>2</v>
      </c>
      <c r="S3433" s="1">
        <v>1</v>
      </c>
      <c r="T3433" s="6">
        <v>308.02999999999997</v>
      </c>
      <c r="U3433" s="6" t="str">
        <f>_xlfn.XLOOKUP(Tablo2[[#This Row],[Tenure]],$W$23:$W$26,$X$23:$X$26,"",-1)</f>
        <v>13-24 Months</v>
      </c>
      <c r="V3433" s="1" t="str">
        <f>_xlfn.XLOOKUP(Tablo2[[#This Row],[CashbackAmount]],$W$31:$W$33,$X$31:$X$33,"",-1)</f>
        <v>High</v>
      </c>
    </row>
    <row r="3434" spans="1:22" x14ac:dyDescent="0.3">
      <c r="A3434" s="5">
        <v>53433</v>
      </c>
      <c r="B3434" s="1">
        <v>0</v>
      </c>
      <c r="C3434" s="1">
        <v>24</v>
      </c>
      <c r="D3434" s="1" t="s">
        <v>62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63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6">
        <v>148.80000000000001</v>
      </c>
      <c r="U3434" s="6" t="str">
        <f>_xlfn.XLOOKUP(Tablo2[[#This Row],[Tenure]],$W$23:$W$26,$X$23:$X$26,"",-1)</f>
        <v>13-24 Months</v>
      </c>
      <c r="V3434" s="1" t="str">
        <f>_xlfn.XLOOKUP(Tablo2[[#This Row],[CashbackAmount]],$W$31:$W$33,$X$31:$X$33,"",-1)</f>
        <v>Low</v>
      </c>
    </row>
    <row r="3435" spans="1:22" x14ac:dyDescent="0.3">
      <c r="A3435" s="5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>
        <v>1</v>
      </c>
      <c r="R3435" s="1">
        <v>5</v>
      </c>
      <c r="S3435" s="1">
        <v>4</v>
      </c>
      <c r="T3435" s="6">
        <v>262.26</v>
      </c>
      <c r="U3435" s="6" t="str">
        <f>_xlfn.XLOOKUP(Tablo2[[#This Row],[Tenure]],$W$23:$W$26,$X$23:$X$26,"",-1)</f>
        <v>24+ Months</v>
      </c>
      <c r="V3435" s="1" t="str">
        <f>_xlfn.XLOOKUP(Tablo2[[#This Row],[CashbackAmount]],$W$31:$W$33,$X$31:$X$33,"",-1)</f>
        <v>High</v>
      </c>
    </row>
    <row r="3436" spans="1:22" x14ac:dyDescent="0.3">
      <c r="A3436" s="5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63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6">
        <v>172.77</v>
      </c>
      <c r="U3436" s="6" t="str">
        <f>_xlfn.XLOOKUP(Tablo2[[#This Row],[Tenure]],$W$23:$W$26,$X$23:$X$26,"",-1)</f>
        <v>0-6 Months</v>
      </c>
      <c r="V3436" s="1" t="str">
        <f>_xlfn.XLOOKUP(Tablo2[[#This Row],[CashbackAmount]],$W$31:$W$33,$X$31:$X$33,"",-1)</f>
        <v>Medium</v>
      </c>
    </row>
    <row r="3437" spans="1:22" x14ac:dyDescent="0.3">
      <c r="A3437" s="5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63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6">
        <v>188.85</v>
      </c>
      <c r="U3437" s="6" t="str">
        <f>_xlfn.XLOOKUP(Tablo2[[#This Row],[Tenure]],$W$23:$W$26,$X$23:$X$26,"",-1)</f>
        <v>24+ Months</v>
      </c>
      <c r="V3437" s="1" t="str">
        <f>_xlfn.XLOOKUP(Tablo2[[#This Row],[CashbackAmount]],$W$31:$W$33,$X$31:$X$33,"",-1)</f>
        <v>Medium</v>
      </c>
    </row>
    <row r="3438" spans="1:22" x14ac:dyDescent="0.3">
      <c r="A3438" s="5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6">
        <v>324.73</v>
      </c>
      <c r="U3438" s="6" t="str">
        <f>_xlfn.XLOOKUP(Tablo2[[#This Row],[Tenure]],$W$23:$W$26,$X$23:$X$26,"",-1)</f>
        <v>13-24 Months</v>
      </c>
      <c r="V3438" s="1" t="str">
        <f>_xlfn.XLOOKUP(Tablo2[[#This Row],[CashbackAmount]],$W$31:$W$33,$X$31:$X$33,"",-1)</f>
        <v>High</v>
      </c>
    </row>
    <row r="3439" spans="1:22" x14ac:dyDescent="0.3">
      <c r="A3439" s="5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6">
        <v>193.61</v>
      </c>
      <c r="U3439" s="6" t="str">
        <f>_xlfn.XLOOKUP(Tablo2[[#This Row],[Tenure]],$W$23:$W$26,$X$23:$X$26,"",-1)</f>
        <v>7-12 Months</v>
      </c>
      <c r="V3439" s="1" t="str">
        <f>_xlfn.XLOOKUP(Tablo2[[#This Row],[CashbackAmount]],$W$31:$W$33,$X$31:$X$33,"",-1)</f>
        <v>Medium</v>
      </c>
    </row>
    <row r="3440" spans="1:22" x14ac:dyDescent="0.3">
      <c r="A3440" s="5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6">
        <v>174.69</v>
      </c>
      <c r="U3440" s="6" t="str">
        <f>_xlfn.XLOOKUP(Tablo2[[#This Row],[Tenure]],$W$23:$W$26,$X$23:$X$26,"",-1)</f>
        <v>0-6 Months</v>
      </c>
      <c r="V3440" s="1" t="str">
        <f>_xlfn.XLOOKUP(Tablo2[[#This Row],[CashbackAmount]],$W$31:$W$33,$X$31:$X$33,"",-1)</f>
        <v>Medium</v>
      </c>
    </row>
    <row r="3441" spans="1:22" x14ac:dyDescent="0.3">
      <c r="A3441" s="5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63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6">
        <v>323.45</v>
      </c>
      <c r="U3441" s="6" t="str">
        <f>_xlfn.XLOOKUP(Tablo2[[#This Row],[Tenure]],$W$23:$W$26,$X$23:$X$26,"",-1)</f>
        <v>13-24 Months</v>
      </c>
      <c r="V3441" s="1" t="str">
        <f>_xlfn.XLOOKUP(Tablo2[[#This Row],[CashbackAmount]],$W$31:$W$33,$X$31:$X$33,"",-1)</f>
        <v>High</v>
      </c>
    </row>
    <row r="3442" spans="1:22" x14ac:dyDescent="0.3">
      <c r="A3442" s="5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63</v>
      </c>
      <c r="N3442" s="1">
        <v>5</v>
      </c>
      <c r="O3442" s="1">
        <v>1</v>
      </c>
      <c r="P3442" s="1">
        <v>19</v>
      </c>
      <c r="Q3442" s="1">
        <v>2</v>
      </c>
      <c r="R3442" s="1">
        <v>2</v>
      </c>
      <c r="S3442" s="1">
        <v>12</v>
      </c>
      <c r="T3442" s="6">
        <v>258.2</v>
      </c>
      <c r="U3442" s="6" t="str">
        <f>_xlfn.XLOOKUP(Tablo2[[#This Row],[Tenure]],$W$23:$W$26,$X$23:$X$26,"",-1)</f>
        <v>13-24 Months</v>
      </c>
      <c r="V3442" s="1" t="str">
        <f>_xlfn.XLOOKUP(Tablo2[[#This Row],[CashbackAmount]],$W$31:$W$33,$X$31:$X$33,"",-1)</f>
        <v>High</v>
      </c>
    </row>
    <row r="3443" spans="1:22" x14ac:dyDescent="0.3">
      <c r="A3443" s="5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63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6">
        <v>188.47</v>
      </c>
      <c r="U3443" s="6" t="str">
        <f>_xlfn.XLOOKUP(Tablo2[[#This Row],[Tenure]],$W$23:$W$26,$X$23:$X$26,"",-1)</f>
        <v>13-24 Months</v>
      </c>
      <c r="V3443" s="1" t="str">
        <f>_xlfn.XLOOKUP(Tablo2[[#This Row],[CashbackAmount]],$W$31:$W$33,$X$31:$X$33,"",-1)</f>
        <v>Medium</v>
      </c>
    </row>
    <row r="3444" spans="1:22" x14ac:dyDescent="0.3">
      <c r="A3444" s="5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6">
        <v>152.43</v>
      </c>
      <c r="U3444" s="6" t="str">
        <f>_xlfn.XLOOKUP(Tablo2[[#This Row],[Tenure]],$W$23:$W$26,$X$23:$X$26,"",-1)</f>
        <v>0-6 Months</v>
      </c>
      <c r="V3444" s="1" t="str">
        <f>_xlfn.XLOOKUP(Tablo2[[#This Row],[CashbackAmount]],$W$31:$W$33,$X$31:$X$33,"",-1)</f>
        <v>Medium</v>
      </c>
    </row>
    <row r="3445" spans="1:22" x14ac:dyDescent="0.3">
      <c r="A3445" s="5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>
        <v>2</v>
      </c>
      <c r="S3445" s="1">
        <v>9</v>
      </c>
      <c r="T3445" s="6">
        <v>233.8</v>
      </c>
      <c r="U3445" s="6" t="str">
        <f>_xlfn.XLOOKUP(Tablo2[[#This Row],[Tenure]],$W$23:$W$26,$X$23:$X$26,"",-1)</f>
        <v>13-24 Months</v>
      </c>
      <c r="V3445" s="1" t="str">
        <f>_xlfn.XLOOKUP(Tablo2[[#This Row],[CashbackAmount]],$W$31:$W$33,$X$31:$X$33,"",-1)</f>
        <v>Medium</v>
      </c>
    </row>
    <row r="3446" spans="1:22" x14ac:dyDescent="0.3">
      <c r="A3446" s="5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6">
        <v>148.41999999999999</v>
      </c>
      <c r="U3446" s="6" t="str">
        <f>_xlfn.XLOOKUP(Tablo2[[#This Row],[Tenure]],$W$23:$W$26,$X$23:$X$26,"",-1)</f>
        <v>7-12 Months</v>
      </c>
      <c r="V3446" s="1" t="str">
        <f>_xlfn.XLOOKUP(Tablo2[[#This Row],[CashbackAmount]],$W$31:$W$33,$X$31:$X$33,"",-1)</f>
        <v>Low</v>
      </c>
    </row>
    <row r="3447" spans="1:22" x14ac:dyDescent="0.3">
      <c r="A3447" s="5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63</v>
      </c>
      <c r="N3447" s="1">
        <v>5</v>
      </c>
      <c r="O3447" s="1">
        <v>0</v>
      </c>
      <c r="P3447" s="1">
        <v>15</v>
      </c>
      <c r="Q3447" s="1">
        <v>2</v>
      </c>
      <c r="R3447" s="1">
        <v>2</v>
      </c>
      <c r="S3447" s="1">
        <v>2</v>
      </c>
      <c r="T3447" s="6">
        <v>301.5</v>
      </c>
      <c r="U3447" s="6" t="str">
        <f>_xlfn.XLOOKUP(Tablo2[[#This Row],[Tenure]],$W$23:$W$26,$X$23:$X$26,"",-1)</f>
        <v>13-24 Months</v>
      </c>
      <c r="V3447" s="1" t="str">
        <f>_xlfn.XLOOKUP(Tablo2[[#This Row],[CashbackAmount]],$W$31:$W$33,$X$31:$X$33,"",-1)</f>
        <v>High</v>
      </c>
    </row>
    <row r="3448" spans="1:22" x14ac:dyDescent="0.3">
      <c r="A3448" s="5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6">
        <v>165.25</v>
      </c>
      <c r="U3448" s="6" t="str">
        <f>_xlfn.XLOOKUP(Tablo2[[#This Row],[Tenure]],$W$23:$W$26,$X$23:$X$26,"",-1)</f>
        <v>0-6 Months</v>
      </c>
      <c r="V3448" s="1" t="str">
        <f>_xlfn.XLOOKUP(Tablo2[[#This Row],[CashbackAmount]],$W$31:$W$33,$X$31:$X$33,"",-1)</f>
        <v>Medium</v>
      </c>
    </row>
    <row r="3449" spans="1:22" x14ac:dyDescent="0.3">
      <c r="A3449" s="5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>
        <v>3</v>
      </c>
      <c r="T3449" s="6">
        <v>222.25</v>
      </c>
      <c r="U3449" s="6" t="str">
        <f>_xlfn.XLOOKUP(Tablo2[[#This Row],[Tenure]],$W$23:$W$26,$X$23:$X$26,"",-1)</f>
        <v>7-12 Months</v>
      </c>
      <c r="V3449" s="1" t="str">
        <f>_xlfn.XLOOKUP(Tablo2[[#This Row],[CashbackAmount]],$W$31:$W$33,$X$31:$X$33,"",-1)</f>
        <v>Medium</v>
      </c>
    </row>
    <row r="3450" spans="1:22" x14ac:dyDescent="0.3">
      <c r="A3450" s="5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63</v>
      </c>
      <c r="N3450" s="1">
        <v>5</v>
      </c>
      <c r="O3450" s="1">
        <v>1</v>
      </c>
      <c r="P3450" s="1">
        <v>15</v>
      </c>
      <c r="Q3450" s="1">
        <v>1</v>
      </c>
      <c r="R3450" s="1">
        <v>2</v>
      </c>
      <c r="S3450" s="1">
        <v>5</v>
      </c>
      <c r="T3450" s="6">
        <v>244.04000000000002</v>
      </c>
      <c r="U3450" s="6" t="str">
        <f>_xlfn.XLOOKUP(Tablo2[[#This Row],[Tenure]],$W$23:$W$26,$X$23:$X$26,"",-1)</f>
        <v>24+ Months</v>
      </c>
      <c r="V3450" s="1" t="str">
        <f>_xlfn.XLOOKUP(Tablo2[[#This Row],[CashbackAmount]],$W$31:$W$33,$X$31:$X$33,"",-1)</f>
        <v>Medium</v>
      </c>
    </row>
    <row r="3451" spans="1:22" x14ac:dyDescent="0.3">
      <c r="A3451" s="5">
        <v>53450</v>
      </c>
      <c r="B3451" s="1">
        <v>0</v>
      </c>
      <c r="C3451" s="1">
        <v>19</v>
      </c>
      <c r="D3451" s="1" t="s">
        <v>62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6">
        <v>146.77000000000001</v>
      </c>
      <c r="U3451" s="6" t="str">
        <f>_xlfn.XLOOKUP(Tablo2[[#This Row],[Tenure]],$W$23:$W$26,$X$23:$X$26,"",-1)</f>
        <v>13-24 Months</v>
      </c>
      <c r="V3451" s="1" t="str">
        <f>_xlfn.XLOOKUP(Tablo2[[#This Row],[CashbackAmount]],$W$31:$W$33,$X$31:$X$33,"",-1)</f>
        <v>Low</v>
      </c>
    </row>
    <row r="3452" spans="1:22" x14ac:dyDescent="0.3">
      <c r="A3452" s="5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63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6">
        <v>200.25</v>
      </c>
      <c r="U3452" s="6" t="str">
        <f>_xlfn.XLOOKUP(Tablo2[[#This Row],[Tenure]],$W$23:$W$26,$X$23:$X$26,"",-1)</f>
        <v>24+ Months</v>
      </c>
      <c r="V3452" s="1" t="str">
        <f>_xlfn.XLOOKUP(Tablo2[[#This Row],[CashbackAmount]],$W$31:$W$33,$X$31:$X$33,"",-1)</f>
        <v>Medium</v>
      </c>
    </row>
    <row r="3453" spans="1:22" x14ac:dyDescent="0.3">
      <c r="A3453" s="5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6">
        <v>173.34</v>
      </c>
      <c r="U3453" s="6" t="str">
        <f>_xlfn.XLOOKUP(Tablo2[[#This Row],[Tenure]],$W$23:$W$26,$X$23:$X$26,"",-1)</f>
        <v>0-6 Months</v>
      </c>
      <c r="V3453" s="1" t="str">
        <f>_xlfn.XLOOKUP(Tablo2[[#This Row],[CashbackAmount]],$W$31:$W$33,$X$31:$X$33,"",-1)</f>
        <v>Medium</v>
      </c>
    </row>
    <row r="3454" spans="1:22" x14ac:dyDescent="0.3">
      <c r="A3454" s="5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63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6">
        <v>145.41999999999999</v>
      </c>
      <c r="U3454" s="6" t="str">
        <f>_xlfn.XLOOKUP(Tablo2[[#This Row],[Tenure]],$W$23:$W$26,$X$23:$X$26,"",-1)</f>
        <v>0-6 Months</v>
      </c>
      <c r="V3454" s="1" t="str">
        <f>_xlfn.XLOOKUP(Tablo2[[#This Row],[CashbackAmount]],$W$31:$W$33,$X$31:$X$33,"",-1)</f>
        <v>Low</v>
      </c>
    </row>
    <row r="3455" spans="1:22" x14ac:dyDescent="0.3">
      <c r="A3455" s="5">
        <v>53454</v>
      </c>
      <c r="B3455" s="1">
        <v>0</v>
      </c>
      <c r="C3455" s="1">
        <v>8</v>
      </c>
      <c r="D3455" s="1" t="s">
        <v>62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63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6">
        <v>147.19999999999999</v>
      </c>
      <c r="U3455" s="6" t="str">
        <f>_xlfn.XLOOKUP(Tablo2[[#This Row],[Tenure]],$W$23:$W$26,$X$23:$X$26,"",-1)</f>
        <v>7-12 Months</v>
      </c>
      <c r="V3455" s="1" t="str">
        <f>_xlfn.XLOOKUP(Tablo2[[#This Row],[CashbackAmount]],$W$31:$W$33,$X$31:$X$33,"",-1)</f>
        <v>Low</v>
      </c>
    </row>
    <row r="3456" spans="1:22" x14ac:dyDescent="0.3">
      <c r="A3456" s="5">
        <v>53455</v>
      </c>
      <c r="B3456" s="1">
        <v>0</v>
      </c>
      <c r="C3456" s="1">
        <v>2</v>
      </c>
      <c r="D3456" s="1" t="s">
        <v>62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63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6">
        <v>135.52000000000001</v>
      </c>
      <c r="U3456" s="6" t="str">
        <f>_xlfn.XLOOKUP(Tablo2[[#This Row],[Tenure]],$W$23:$W$26,$X$23:$X$26,"",-1)</f>
        <v>0-6 Months</v>
      </c>
      <c r="V3456" s="1" t="str">
        <f>_xlfn.XLOOKUP(Tablo2[[#This Row],[CashbackAmount]],$W$31:$W$33,$X$31:$X$33,"",-1)</f>
        <v>Low</v>
      </c>
    </row>
    <row r="3457" spans="1:22" x14ac:dyDescent="0.3">
      <c r="A3457" s="5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63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6">
        <v>153.21</v>
      </c>
      <c r="U3457" s="6" t="str">
        <f>_xlfn.XLOOKUP(Tablo2[[#This Row],[Tenure]],$W$23:$W$26,$X$23:$X$26,"",-1)</f>
        <v>7-12 Months</v>
      </c>
      <c r="V3457" s="1" t="str">
        <f>_xlfn.XLOOKUP(Tablo2[[#This Row],[CashbackAmount]],$W$31:$W$33,$X$31:$X$33,"",-1)</f>
        <v>Medium</v>
      </c>
    </row>
    <row r="3458" spans="1:22" x14ac:dyDescent="0.3">
      <c r="A3458" s="5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63</v>
      </c>
      <c r="N3458" s="1">
        <v>4</v>
      </c>
      <c r="O3458" s="1">
        <v>1</v>
      </c>
      <c r="P3458" s="1">
        <v>15</v>
      </c>
      <c r="Q3458" s="1">
        <v>8</v>
      </c>
      <c r="R3458" s="1">
        <v>8</v>
      </c>
      <c r="S3458" s="1">
        <v>8</v>
      </c>
      <c r="T3458" s="6">
        <v>317.37</v>
      </c>
      <c r="U3458" s="6" t="str">
        <f>_xlfn.XLOOKUP(Tablo2[[#This Row],[Tenure]],$W$23:$W$26,$X$23:$X$26,"",-1)</f>
        <v>13-24 Months</v>
      </c>
      <c r="V3458" s="1" t="str">
        <f>_xlfn.XLOOKUP(Tablo2[[#This Row],[CashbackAmount]],$W$31:$W$33,$X$31:$X$33,"",-1)</f>
        <v>High</v>
      </c>
    </row>
    <row r="3459" spans="1:22" x14ac:dyDescent="0.3">
      <c r="A3459" s="5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6">
        <v>166.07</v>
      </c>
      <c r="U3459" s="6" t="str">
        <f>_xlfn.XLOOKUP(Tablo2[[#This Row],[Tenure]],$W$23:$W$26,$X$23:$X$26,"",-1)</f>
        <v>7-12 Months</v>
      </c>
      <c r="V3459" s="1" t="str">
        <f>_xlfn.XLOOKUP(Tablo2[[#This Row],[CashbackAmount]],$W$31:$W$33,$X$31:$X$33,"",-1)</f>
        <v>Medium</v>
      </c>
    </row>
    <row r="3460" spans="1:22" x14ac:dyDescent="0.3">
      <c r="A3460" s="5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63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6">
        <v>208.96</v>
      </c>
      <c r="U3460" s="6" t="str">
        <f>_xlfn.XLOOKUP(Tablo2[[#This Row],[Tenure]],$W$23:$W$26,$X$23:$X$26,"",-1)</f>
        <v>13-24 Months</v>
      </c>
      <c r="V3460" s="1" t="str">
        <f>_xlfn.XLOOKUP(Tablo2[[#This Row],[CashbackAmount]],$W$31:$W$33,$X$31:$X$33,"",-1)</f>
        <v>Medium</v>
      </c>
    </row>
    <row r="3461" spans="1:22" x14ac:dyDescent="0.3">
      <c r="A3461" s="5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6">
        <v>145.07</v>
      </c>
      <c r="U3461" s="6" t="str">
        <f>_xlfn.XLOOKUP(Tablo2[[#This Row],[Tenure]],$W$23:$W$26,$X$23:$X$26,"",-1)</f>
        <v>0-6 Months</v>
      </c>
      <c r="V3461" s="1" t="str">
        <f>_xlfn.XLOOKUP(Tablo2[[#This Row],[CashbackAmount]],$W$31:$W$33,$X$31:$X$33,"",-1)</f>
        <v>Low</v>
      </c>
    </row>
    <row r="3462" spans="1:22" x14ac:dyDescent="0.3">
      <c r="A3462" s="5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>
        <v>15</v>
      </c>
      <c r="Q3462" s="1">
        <v>2</v>
      </c>
      <c r="R3462" s="1">
        <v>3</v>
      </c>
      <c r="S3462" s="1">
        <v>3</v>
      </c>
      <c r="T3462" s="6">
        <v>321.27</v>
      </c>
      <c r="U3462" s="6" t="str">
        <f>_xlfn.XLOOKUP(Tablo2[[#This Row],[Tenure]],$W$23:$W$26,$X$23:$X$26,"",-1)</f>
        <v>13-24 Months</v>
      </c>
      <c r="V3462" s="1" t="str">
        <f>_xlfn.XLOOKUP(Tablo2[[#This Row],[CashbackAmount]],$W$31:$W$33,$X$31:$X$33,"",-1)</f>
        <v>High</v>
      </c>
    </row>
    <row r="3463" spans="1:22" x14ac:dyDescent="0.3">
      <c r="A3463" s="5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63</v>
      </c>
      <c r="N3463" s="1">
        <v>8</v>
      </c>
      <c r="O3463" s="1">
        <v>0</v>
      </c>
      <c r="P3463" s="1">
        <v>12</v>
      </c>
      <c r="Q3463" s="1">
        <v>7</v>
      </c>
      <c r="R3463" s="1">
        <v>2</v>
      </c>
      <c r="S3463" s="1">
        <v>1</v>
      </c>
      <c r="T3463" s="6">
        <v>231.86</v>
      </c>
      <c r="U3463" s="6" t="str">
        <f>_xlfn.XLOOKUP(Tablo2[[#This Row],[Tenure]],$W$23:$W$26,$X$23:$X$26,"",-1)</f>
        <v>24+ Months</v>
      </c>
      <c r="V3463" s="1" t="str">
        <f>_xlfn.XLOOKUP(Tablo2[[#This Row],[CashbackAmount]],$W$31:$W$33,$X$31:$X$33,"",-1)</f>
        <v>Medium</v>
      </c>
    </row>
    <row r="3464" spans="1:22" x14ac:dyDescent="0.3">
      <c r="A3464" s="5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63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6">
        <v>154.41999999999999</v>
      </c>
      <c r="U3464" s="6" t="str">
        <f>_xlfn.XLOOKUP(Tablo2[[#This Row],[Tenure]],$W$23:$W$26,$X$23:$X$26,"",-1)</f>
        <v>24+ Months</v>
      </c>
      <c r="V3464" s="1" t="str">
        <f>_xlfn.XLOOKUP(Tablo2[[#This Row],[CashbackAmount]],$W$31:$W$33,$X$31:$X$33,"",-1)</f>
        <v>Medium</v>
      </c>
    </row>
    <row r="3465" spans="1:22" x14ac:dyDescent="0.3">
      <c r="A3465" s="5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>
        <v>3</v>
      </c>
      <c r="T3465" s="6">
        <v>213.58</v>
      </c>
      <c r="U3465" s="6" t="str">
        <f>_xlfn.XLOOKUP(Tablo2[[#This Row],[Tenure]],$W$23:$W$26,$X$23:$X$26,"",-1)</f>
        <v>7-12 Months</v>
      </c>
      <c r="V3465" s="1" t="str">
        <f>_xlfn.XLOOKUP(Tablo2[[#This Row],[CashbackAmount]],$W$31:$W$33,$X$31:$X$33,"",-1)</f>
        <v>Medium</v>
      </c>
    </row>
    <row r="3466" spans="1:22" x14ac:dyDescent="0.3">
      <c r="A3466" s="5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>
        <v>15</v>
      </c>
      <c r="Q3466" s="1">
        <v>4</v>
      </c>
      <c r="R3466" s="1">
        <v>7</v>
      </c>
      <c r="S3466" s="1">
        <v>3</v>
      </c>
      <c r="T3466" s="6">
        <v>292.56</v>
      </c>
      <c r="U3466" s="6" t="str">
        <f>_xlfn.XLOOKUP(Tablo2[[#This Row],[Tenure]],$W$23:$W$26,$X$23:$X$26,"",-1)</f>
        <v>24+ Months</v>
      </c>
      <c r="V3466" s="1" t="str">
        <f>_xlfn.XLOOKUP(Tablo2[[#This Row],[CashbackAmount]],$W$31:$W$33,$X$31:$X$33,"",-1)</f>
        <v>High</v>
      </c>
    </row>
    <row r="3467" spans="1:22" x14ac:dyDescent="0.3">
      <c r="A3467" s="5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>
        <v>2</v>
      </c>
      <c r="S3467" s="1">
        <v>1</v>
      </c>
      <c r="T3467" s="6">
        <v>259</v>
      </c>
      <c r="U3467" s="6" t="str">
        <f>_xlfn.XLOOKUP(Tablo2[[#This Row],[Tenure]],$W$23:$W$26,$X$23:$X$26,"",-1)</f>
        <v>13-24 Months</v>
      </c>
      <c r="V3467" s="1" t="str">
        <f>_xlfn.XLOOKUP(Tablo2[[#This Row],[CashbackAmount]],$W$31:$W$33,$X$31:$X$33,"",-1)</f>
        <v>High</v>
      </c>
    </row>
    <row r="3468" spans="1:22" x14ac:dyDescent="0.3">
      <c r="A3468" s="5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6">
        <v>148.22999999999999</v>
      </c>
      <c r="U3468" s="6" t="str">
        <f>_xlfn.XLOOKUP(Tablo2[[#This Row],[Tenure]],$W$23:$W$26,$X$23:$X$26,"",-1)</f>
        <v>0-6 Months</v>
      </c>
      <c r="V3468" s="1" t="str">
        <f>_xlfn.XLOOKUP(Tablo2[[#This Row],[CashbackAmount]],$W$31:$W$33,$X$31:$X$33,"",-1)</f>
        <v>Low</v>
      </c>
    </row>
    <row r="3469" spans="1:22" x14ac:dyDescent="0.3">
      <c r="A3469" s="5">
        <v>53468</v>
      </c>
      <c r="B3469" s="1">
        <v>1</v>
      </c>
      <c r="C3469" s="1">
        <v>1</v>
      </c>
      <c r="D3469" s="1" t="s">
        <v>62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6">
        <v>139.16</v>
      </c>
      <c r="U3469" s="6" t="str">
        <f>_xlfn.XLOOKUP(Tablo2[[#This Row],[Tenure]],$W$23:$W$26,$X$23:$X$26,"",-1)</f>
        <v>0-6 Months</v>
      </c>
      <c r="V3469" s="1" t="str">
        <f>_xlfn.XLOOKUP(Tablo2[[#This Row],[CashbackAmount]],$W$31:$W$33,$X$31:$X$33,"",-1)</f>
        <v>Low</v>
      </c>
    </row>
    <row r="3470" spans="1:22" x14ac:dyDescent="0.3">
      <c r="A3470" s="5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6">
        <v>171.15</v>
      </c>
      <c r="U3470" s="6" t="str">
        <f>_xlfn.XLOOKUP(Tablo2[[#This Row],[Tenure]],$W$23:$W$26,$X$23:$X$26,"",-1)</f>
        <v>13-24 Months</v>
      </c>
      <c r="V3470" s="1" t="str">
        <f>_xlfn.XLOOKUP(Tablo2[[#This Row],[CashbackAmount]],$W$31:$W$33,$X$31:$X$33,"",-1)</f>
        <v>Medium</v>
      </c>
    </row>
    <row r="3471" spans="1:22" x14ac:dyDescent="0.3">
      <c r="A3471" s="5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63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6">
        <v>149.61000000000001</v>
      </c>
      <c r="U3471" s="6" t="str">
        <f>_xlfn.XLOOKUP(Tablo2[[#This Row],[Tenure]],$W$23:$W$26,$X$23:$X$26,"",-1)</f>
        <v>13-24 Months</v>
      </c>
      <c r="V3471" s="1" t="str">
        <f>_xlfn.XLOOKUP(Tablo2[[#This Row],[CashbackAmount]],$W$31:$W$33,$X$31:$X$33,"",-1)</f>
        <v>Low</v>
      </c>
    </row>
    <row r="3472" spans="1:22" x14ac:dyDescent="0.3">
      <c r="A3472" s="5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>
        <v>3</v>
      </c>
      <c r="T3472" s="6">
        <v>212.22</v>
      </c>
      <c r="U3472" s="6" t="str">
        <f>_xlfn.XLOOKUP(Tablo2[[#This Row],[Tenure]],$W$23:$W$26,$X$23:$X$26,"",-1)</f>
        <v>0-6 Months</v>
      </c>
      <c r="V3472" s="1" t="str">
        <f>_xlfn.XLOOKUP(Tablo2[[#This Row],[CashbackAmount]],$W$31:$W$33,$X$31:$X$33,"",-1)</f>
        <v>Medium</v>
      </c>
    </row>
    <row r="3473" spans="1:22" x14ac:dyDescent="0.3">
      <c r="A3473" s="5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63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6">
        <v>164.55</v>
      </c>
      <c r="U3473" s="6" t="str">
        <f>_xlfn.XLOOKUP(Tablo2[[#This Row],[Tenure]],$W$23:$W$26,$X$23:$X$26,"",-1)</f>
        <v>0-6 Months</v>
      </c>
      <c r="V3473" s="1" t="str">
        <f>_xlfn.XLOOKUP(Tablo2[[#This Row],[CashbackAmount]],$W$31:$W$33,$X$31:$X$33,"",-1)</f>
        <v>Medium</v>
      </c>
    </row>
    <row r="3474" spans="1:22" x14ac:dyDescent="0.3">
      <c r="A3474" s="5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63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>
        <v>3</v>
      </c>
      <c r="T3474" s="6">
        <v>224.57</v>
      </c>
      <c r="U3474" s="6" t="str">
        <f>_xlfn.XLOOKUP(Tablo2[[#This Row],[Tenure]],$W$23:$W$26,$X$23:$X$26,"",-1)</f>
        <v>0-6 Months</v>
      </c>
      <c r="V3474" s="1" t="str">
        <f>_xlfn.XLOOKUP(Tablo2[[#This Row],[CashbackAmount]],$W$31:$W$33,$X$31:$X$33,"",-1)</f>
        <v>Medium</v>
      </c>
    </row>
    <row r="3475" spans="1:22" x14ac:dyDescent="0.3">
      <c r="A3475" s="5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60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63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6">
        <v>158.76</v>
      </c>
      <c r="U3475" s="6" t="str">
        <f>_xlfn.XLOOKUP(Tablo2[[#This Row],[Tenure]],$W$23:$W$26,$X$23:$X$26,"",-1)</f>
        <v>13-24 Months</v>
      </c>
      <c r="V3475" s="1" t="str">
        <f>_xlfn.XLOOKUP(Tablo2[[#This Row],[CashbackAmount]],$W$31:$W$33,$X$31:$X$33,"",-1)</f>
        <v>Medium</v>
      </c>
    </row>
    <row r="3476" spans="1:22" x14ac:dyDescent="0.3">
      <c r="A3476" s="5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63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>
        <v>3</v>
      </c>
      <c r="T3476" s="6">
        <v>213.23</v>
      </c>
      <c r="U3476" s="6" t="str">
        <f>_xlfn.XLOOKUP(Tablo2[[#This Row],[Tenure]],$W$23:$W$26,$X$23:$X$26,"",-1)</f>
        <v>7-12 Months</v>
      </c>
      <c r="V3476" s="1" t="str">
        <f>_xlfn.XLOOKUP(Tablo2[[#This Row],[CashbackAmount]],$W$31:$W$33,$X$31:$X$33,"",-1)</f>
        <v>Medium</v>
      </c>
    </row>
    <row r="3477" spans="1:22" x14ac:dyDescent="0.3">
      <c r="A3477" s="5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63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>
        <v>3</v>
      </c>
      <c r="T3477" s="6">
        <v>228.22</v>
      </c>
      <c r="U3477" s="6" t="str">
        <f>_xlfn.XLOOKUP(Tablo2[[#This Row],[Tenure]],$W$23:$W$26,$X$23:$X$26,"",-1)</f>
        <v>13-24 Months</v>
      </c>
      <c r="V3477" s="1" t="str">
        <f>_xlfn.XLOOKUP(Tablo2[[#This Row],[CashbackAmount]],$W$31:$W$33,$X$31:$X$33,"",-1)</f>
        <v>Medium</v>
      </c>
    </row>
    <row r="3478" spans="1:22" x14ac:dyDescent="0.3">
      <c r="A3478" s="5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63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6">
        <v>171.21</v>
      </c>
      <c r="U3478" s="6" t="str">
        <f>_xlfn.XLOOKUP(Tablo2[[#This Row],[Tenure]],$W$23:$W$26,$X$23:$X$26,"",-1)</f>
        <v>0-6 Months</v>
      </c>
      <c r="V3478" s="1" t="str">
        <f>_xlfn.XLOOKUP(Tablo2[[#This Row],[CashbackAmount]],$W$31:$W$33,$X$31:$X$33,"",-1)</f>
        <v>Medium</v>
      </c>
    </row>
    <row r="3479" spans="1:22" x14ac:dyDescent="0.3">
      <c r="A3479" s="5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63</v>
      </c>
      <c r="N3479" s="1">
        <v>5</v>
      </c>
      <c r="O3479" s="1">
        <v>0</v>
      </c>
      <c r="P3479" s="1">
        <v>19</v>
      </c>
      <c r="Q3479" s="1">
        <v>2</v>
      </c>
      <c r="R3479" s="1">
        <v>2</v>
      </c>
      <c r="S3479" s="1">
        <v>3</v>
      </c>
      <c r="T3479" s="6">
        <v>234.76</v>
      </c>
      <c r="U3479" s="6" t="str">
        <f>_xlfn.XLOOKUP(Tablo2[[#This Row],[Tenure]],$W$23:$W$26,$X$23:$X$26,"",-1)</f>
        <v>24+ Months</v>
      </c>
      <c r="V3479" s="1" t="str">
        <f>_xlfn.XLOOKUP(Tablo2[[#This Row],[CashbackAmount]],$W$31:$W$33,$X$31:$X$33,"",-1)</f>
        <v>Medium</v>
      </c>
    </row>
    <row r="3480" spans="1:22" x14ac:dyDescent="0.3">
      <c r="A3480" s="5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6">
        <v>161.6</v>
      </c>
      <c r="U3480" s="6" t="str">
        <f>_xlfn.XLOOKUP(Tablo2[[#This Row],[Tenure]],$W$23:$W$26,$X$23:$X$26,"",-1)</f>
        <v>0-6 Months</v>
      </c>
      <c r="V3480" s="1" t="str">
        <f>_xlfn.XLOOKUP(Tablo2[[#This Row],[CashbackAmount]],$W$31:$W$33,$X$31:$X$33,"",-1)</f>
        <v>Medium</v>
      </c>
    </row>
    <row r="3481" spans="1:22" x14ac:dyDescent="0.3">
      <c r="A3481" s="5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63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>
        <v>3</v>
      </c>
      <c r="T3481" s="6">
        <v>229.82</v>
      </c>
      <c r="U3481" s="6" t="str">
        <f>_xlfn.XLOOKUP(Tablo2[[#This Row],[Tenure]],$W$23:$W$26,$X$23:$X$26,"",-1)</f>
        <v>7-12 Months</v>
      </c>
      <c r="V3481" s="1" t="str">
        <f>_xlfn.XLOOKUP(Tablo2[[#This Row],[CashbackAmount]],$W$31:$W$33,$X$31:$X$33,"",-1)</f>
        <v>Medium</v>
      </c>
    </row>
    <row r="3482" spans="1:22" x14ac:dyDescent="0.3">
      <c r="A3482" s="5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6">
        <v>196.19</v>
      </c>
      <c r="U3482" s="6" t="str">
        <f>_xlfn.XLOOKUP(Tablo2[[#This Row],[Tenure]],$W$23:$W$26,$X$23:$X$26,"",-1)</f>
        <v>7-12 Months</v>
      </c>
      <c r="V3482" s="1" t="str">
        <f>_xlfn.XLOOKUP(Tablo2[[#This Row],[CashbackAmount]],$W$31:$W$33,$X$31:$X$33,"",-1)</f>
        <v>Medium</v>
      </c>
    </row>
    <row r="3483" spans="1:22" x14ac:dyDescent="0.3">
      <c r="A3483" s="5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>
        <v>3</v>
      </c>
      <c r="T3483" s="6">
        <v>220.82</v>
      </c>
      <c r="U3483" s="6" t="str">
        <f>_xlfn.XLOOKUP(Tablo2[[#This Row],[Tenure]],$W$23:$W$26,$X$23:$X$26,"",-1)</f>
        <v>0-6 Months</v>
      </c>
      <c r="V3483" s="1" t="str">
        <f>_xlfn.XLOOKUP(Tablo2[[#This Row],[CashbackAmount]],$W$31:$W$33,$X$31:$X$33,"",-1)</f>
        <v>Medium</v>
      </c>
    </row>
    <row r="3484" spans="1:22" x14ac:dyDescent="0.3">
      <c r="A3484" s="5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6">
        <v>170.08</v>
      </c>
      <c r="U3484" s="6" t="str">
        <f>_xlfn.XLOOKUP(Tablo2[[#This Row],[Tenure]],$W$23:$W$26,$X$23:$X$26,"",-1)</f>
        <v>0-6 Months</v>
      </c>
      <c r="V3484" s="1" t="str">
        <f>_xlfn.XLOOKUP(Tablo2[[#This Row],[CashbackAmount]],$W$31:$W$33,$X$31:$X$33,"",-1)</f>
        <v>Medium</v>
      </c>
    </row>
    <row r="3485" spans="1:22" x14ac:dyDescent="0.3">
      <c r="A3485" s="5">
        <v>53484</v>
      </c>
      <c r="B3485" s="1">
        <v>0</v>
      </c>
      <c r="C3485" s="1">
        <v>2</v>
      </c>
      <c r="D3485" s="1" t="s">
        <v>62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6">
        <v>147.07</v>
      </c>
      <c r="U3485" s="6" t="str">
        <f>_xlfn.XLOOKUP(Tablo2[[#This Row],[Tenure]],$W$23:$W$26,$X$23:$X$26,"",-1)</f>
        <v>0-6 Months</v>
      </c>
      <c r="V3485" s="1" t="str">
        <f>_xlfn.XLOOKUP(Tablo2[[#This Row],[CashbackAmount]],$W$31:$W$33,$X$31:$X$33,"",-1)</f>
        <v>Low</v>
      </c>
    </row>
    <row r="3486" spans="1:22" x14ac:dyDescent="0.3">
      <c r="A3486" s="5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6">
        <v>202.56</v>
      </c>
      <c r="U3486" s="6" t="str">
        <f>_xlfn.XLOOKUP(Tablo2[[#This Row],[Tenure]],$W$23:$W$26,$X$23:$X$26,"",-1)</f>
        <v>7-12 Months</v>
      </c>
      <c r="V3486" s="1" t="str">
        <f>_xlfn.XLOOKUP(Tablo2[[#This Row],[CashbackAmount]],$W$31:$W$33,$X$31:$X$33,"",-1)</f>
        <v>Medium</v>
      </c>
    </row>
    <row r="3487" spans="1:22" x14ac:dyDescent="0.3">
      <c r="A3487" s="5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6">
        <v>191.94</v>
      </c>
      <c r="U3487" s="6" t="str">
        <f>_xlfn.XLOOKUP(Tablo2[[#This Row],[Tenure]],$W$23:$W$26,$X$23:$X$26,"",-1)</f>
        <v>7-12 Months</v>
      </c>
      <c r="V3487" s="1" t="str">
        <f>_xlfn.XLOOKUP(Tablo2[[#This Row],[CashbackAmount]],$W$31:$W$33,$X$31:$X$33,"",-1)</f>
        <v>Medium</v>
      </c>
    </row>
    <row r="3488" spans="1:22" x14ac:dyDescent="0.3">
      <c r="A3488" s="5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60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63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6">
        <v>161.91</v>
      </c>
      <c r="U3488" s="6" t="str">
        <f>_xlfn.XLOOKUP(Tablo2[[#This Row],[Tenure]],$W$23:$W$26,$X$23:$X$26,"",-1)</f>
        <v>0-6 Months</v>
      </c>
      <c r="V3488" s="1" t="str">
        <f>_xlfn.XLOOKUP(Tablo2[[#This Row],[CashbackAmount]],$W$31:$W$33,$X$31:$X$33,"",-1)</f>
        <v>Medium</v>
      </c>
    </row>
    <row r="3489" spans="1:22" x14ac:dyDescent="0.3">
      <c r="A3489" s="5">
        <v>53488</v>
      </c>
      <c r="B3489" s="1">
        <v>1</v>
      </c>
      <c r="C3489" s="1">
        <v>1</v>
      </c>
      <c r="D3489" s="1" t="s">
        <v>62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6">
        <v>148.77000000000001</v>
      </c>
      <c r="U3489" s="6" t="str">
        <f>_xlfn.XLOOKUP(Tablo2[[#This Row],[Tenure]],$W$23:$W$26,$X$23:$X$26,"",-1)</f>
        <v>0-6 Months</v>
      </c>
      <c r="V3489" s="1" t="str">
        <f>_xlfn.XLOOKUP(Tablo2[[#This Row],[CashbackAmount]],$W$31:$W$33,$X$31:$X$33,"",-1)</f>
        <v>Low</v>
      </c>
    </row>
    <row r="3490" spans="1:22" x14ac:dyDescent="0.3">
      <c r="A3490" s="5">
        <v>53489</v>
      </c>
      <c r="B3490" s="1">
        <v>1</v>
      </c>
      <c r="C3490" s="1">
        <v>1</v>
      </c>
      <c r="D3490" s="1" t="s">
        <v>62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6">
        <v>148.13</v>
      </c>
      <c r="U3490" s="6" t="str">
        <f>_xlfn.XLOOKUP(Tablo2[[#This Row],[Tenure]],$W$23:$W$26,$X$23:$X$26,"",-1)</f>
        <v>0-6 Months</v>
      </c>
      <c r="V3490" s="1" t="str">
        <f>_xlfn.XLOOKUP(Tablo2[[#This Row],[CashbackAmount]],$W$31:$W$33,$X$31:$X$33,"",-1)</f>
        <v>Low</v>
      </c>
    </row>
    <row r="3491" spans="1:22" x14ac:dyDescent="0.3">
      <c r="A3491" s="5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63</v>
      </c>
      <c r="N3491" s="1">
        <v>2</v>
      </c>
      <c r="O3491" s="1">
        <v>0</v>
      </c>
      <c r="P3491" s="1">
        <v>15</v>
      </c>
      <c r="Q3491" s="1">
        <v>6</v>
      </c>
      <c r="R3491" s="1">
        <v>14</v>
      </c>
      <c r="S3491" s="1">
        <v>8</v>
      </c>
      <c r="T3491" s="6">
        <v>301.64999999999998</v>
      </c>
      <c r="U3491" s="6" t="str">
        <f>_xlfn.XLOOKUP(Tablo2[[#This Row],[Tenure]],$W$23:$W$26,$X$23:$X$26,"",-1)</f>
        <v>13-24 Months</v>
      </c>
      <c r="V3491" s="1" t="str">
        <f>_xlfn.XLOOKUP(Tablo2[[#This Row],[CashbackAmount]],$W$31:$W$33,$X$31:$X$33,"",-1)</f>
        <v>High</v>
      </c>
    </row>
    <row r="3492" spans="1:22" x14ac:dyDescent="0.3">
      <c r="A3492" s="5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6">
        <v>150.96</v>
      </c>
      <c r="U3492" s="6" t="str">
        <f>_xlfn.XLOOKUP(Tablo2[[#This Row],[Tenure]],$W$23:$W$26,$X$23:$X$26,"",-1)</f>
        <v>0-6 Months</v>
      </c>
      <c r="V3492" s="1" t="str">
        <f>_xlfn.XLOOKUP(Tablo2[[#This Row],[CashbackAmount]],$W$31:$W$33,$X$31:$X$33,"",-1)</f>
        <v>Medium</v>
      </c>
    </row>
    <row r="3493" spans="1:22" x14ac:dyDescent="0.3">
      <c r="A3493" s="5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6">
        <v>172.28</v>
      </c>
      <c r="U3493" s="6" t="str">
        <f>_xlfn.XLOOKUP(Tablo2[[#This Row],[Tenure]],$W$23:$W$26,$X$23:$X$26,"",-1)</f>
        <v>13-24 Months</v>
      </c>
      <c r="V3493" s="1" t="str">
        <f>_xlfn.XLOOKUP(Tablo2[[#This Row],[CashbackAmount]],$W$31:$W$33,$X$31:$X$33,"",-1)</f>
        <v>Medium</v>
      </c>
    </row>
    <row r="3494" spans="1:22" x14ac:dyDescent="0.3">
      <c r="A3494" s="5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63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6">
        <v>168.02</v>
      </c>
      <c r="U3494" s="6" t="str">
        <f>_xlfn.XLOOKUP(Tablo2[[#This Row],[Tenure]],$W$23:$W$26,$X$23:$X$26,"",-1)</f>
        <v>7-12 Months</v>
      </c>
      <c r="V3494" s="1" t="str">
        <f>_xlfn.XLOOKUP(Tablo2[[#This Row],[CashbackAmount]],$W$31:$W$33,$X$31:$X$33,"",-1)</f>
        <v>Medium</v>
      </c>
    </row>
    <row r="3495" spans="1:22" x14ac:dyDescent="0.3">
      <c r="A3495" s="5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63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6">
        <v>154.79</v>
      </c>
      <c r="U3495" s="6" t="str">
        <f>_xlfn.XLOOKUP(Tablo2[[#This Row],[Tenure]],$W$23:$W$26,$X$23:$X$26,"",-1)</f>
        <v>7-12 Months</v>
      </c>
      <c r="V3495" s="1" t="str">
        <f>_xlfn.XLOOKUP(Tablo2[[#This Row],[CashbackAmount]],$W$31:$W$33,$X$31:$X$33,"",-1)</f>
        <v>Medium</v>
      </c>
    </row>
    <row r="3496" spans="1:22" x14ac:dyDescent="0.3">
      <c r="A3496" s="5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>
        <v>15</v>
      </c>
      <c r="Q3496" s="1">
        <v>1</v>
      </c>
      <c r="R3496" s="1">
        <v>3</v>
      </c>
      <c r="S3496" s="1">
        <v>2</v>
      </c>
      <c r="T3496" s="6">
        <v>293.85000000000002</v>
      </c>
      <c r="U3496" s="6" t="str">
        <f>_xlfn.XLOOKUP(Tablo2[[#This Row],[Tenure]],$W$23:$W$26,$X$23:$X$26,"",-1)</f>
        <v>13-24 Months</v>
      </c>
      <c r="V3496" s="1" t="str">
        <f>_xlfn.XLOOKUP(Tablo2[[#This Row],[CashbackAmount]],$W$31:$W$33,$X$31:$X$33,"",-1)</f>
        <v>High</v>
      </c>
    </row>
    <row r="3497" spans="1:22" x14ac:dyDescent="0.3">
      <c r="A3497" s="5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63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6">
        <v>180.93</v>
      </c>
      <c r="U3497" s="6" t="str">
        <f>_xlfn.XLOOKUP(Tablo2[[#This Row],[Tenure]],$W$23:$W$26,$X$23:$X$26,"",-1)</f>
        <v>13-24 Months</v>
      </c>
      <c r="V3497" s="1" t="str">
        <f>_xlfn.XLOOKUP(Tablo2[[#This Row],[CashbackAmount]],$W$31:$W$33,$X$31:$X$33,"",-1)</f>
        <v>Medium</v>
      </c>
    </row>
    <row r="3498" spans="1:22" x14ac:dyDescent="0.3">
      <c r="A3498" s="5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>
        <v>3</v>
      </c>
      <c r="T3498" s="6">
        <v>229.45</v>
      </c>
      <c r="U3498" s="6" t="str">
        <f>_xlfn.XLOOKUP(Tablo2[[#This Row],[Tenure]],$W$23:$W$26,$X$23:$X$26,"",-1)</f>
        <v>24+ Months</v>
      </c>
      <c r="V3498" s="1" t="str">
        <f>_xlfn.XLOOKUP(Tablo2[[#This Row],[CashbackAmount]],$W$31:$W$33,$X$31:$X$33,"",-1)</f>
        <v>Medium</v>
      </c>
    </row>
    <row r="3499" spans="1:22" x14ac:dyDescent="0.3">
      <c r="A3499" s="5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>
        <v>3</v>
      </c>
      <c r="T3499" s="6">
        <v>212.4</v>
      </c>
      <c r="U3499" s="6" t="str">
        <f>_xlfn.XLOOKUP(Tablo2[[#This Row],[Tenure]],$W$23:$W$26,$X$23:$X$26,"",-1)</f>
        <v>7-12 Months</v>
      </c>
      <c r="V3499" s="1" t="str">
        <f>_xlfn.XLOOKUP(Tablo2[[#This Row],[CashbackAmount]],$W$31:$W$33,$X$31:$X$33,"",-1)</f>
        <v>Medium</v>
      </c>
    </row>
    <row r="3500" spans="1:22" x14ac:dyDescent="0.3">
      <c r="A3500" s="5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6">
        <v>150.13999999999999</v>
      </c>
      <c r="U3500" s="6" t="str">
        <f>_xlfn.XLOOKUP(Tablo2[[#This Row],[Tenure]],$W$23:$W$26,$X$23:$X$26,"",-1)</f>
        <v>0-6 Months</v>
      </c>
      <c r="V3500" s="1" t="str">
        <f>_xlfn.XLOOKUP(Tablo2[[#This Row],[CashbackAmount]],$W$31:$W$33,$X$31:$X$33,"",-1)</f>
        <v>Medium</v>
      </c>
    </row>
    <row r="3501" spans="1:22" x14ac:dyDescent="0.3">
      <c r="A3501" s="5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6">
        <v>201.55</v>
      </c>
      <c r="U3501" s="6" t="str">
        <f>_xlfn.XLOOKUP(Tablo2[[#This Row],[Tenure]],$W$23:$W$26,$X$23:$X$26,"",-1)</f>
        <v>0-6 Months</v>
      </c>
      <c r="V3501" s="1" t="str">
        <f>_xlfn.XLOOKUP(Tablo2[[#This Row],[CashbackAmount]],$W$31:$W$33,$X$31:$X$33,"",-1)</f>
        <v>Medium</v>
      </c>
    </row>
    <row r="3502" spans="1:22" x14ac:dyDescent="0.3">
      <c r="A3502" s="5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63</v>
      </c>
      <c r="N3502" s="1">
        <v>5</v>
      </c>
      <c r="O3502" s="1">
        <v>0</v>
      </c>
      <c r="P3502" s="1">
        <v>15</v>
      </c>
      <c r="Q3502" s="1">
        <v>2</v>
      </c>
      <c r="R3502" s="1">
        <v>5</v>
      </c>
      <c r="S3502" s="1">
        <v>10</v>
      </c>
      <c r="T3502" s="6">
        <v>299.64999999999998</v>
      </c>
      <c r="U3502" s="6" t="str">
        <f>_xlfn.XLOOKUP(Tablo2[[#This Row],[Tenure]],$W$23:$W$26,$X$23:$X$26,"",-1)</f>
        <v>13-24 Months</v>
      </c>
      <c r="V3502" s="1" t="str">
        <f>_xlfn.XLOOKUP(Tablo2[[#This Row],[CashbackAmount]],$W$31:$W$33,$X$31:$X$33,"",-1)</f>
        <v>High</v>
      </c>
    </row>
    <row r="3503" spans="1:22" x14ac:dyDescent="0.3">
      <c r="A3503" s="5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6">
        <v>198.51</v>
      </c>
      <c r="U3503" s="6" t="str">
        <f>_xlfn.XLOOKUP(Tablo2[[#This Row],[Tenure]],$W$23:$W$26,$X$23:$X$26,"",-1)</f>
        <v>7-12 Months</v>
      </c>
      <c r="V3503" s="1" t="str">
        <f>_xlfn.XLOOKUP(Tablo2[[#This Row],[CashbackAmount]],$W$31:$W$33,$X$31:$X$33,"",-1)</f>
        <v>Medium</v>
      </c>
    </row>
    <row r="3504" spans="1:22" x14ac:dyDescent="0.3">
      <c r="A3504" s="5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63</v>
      </c>
      <c r="N3504" s="1">
        <v>10</v>
      </c>
      <c r="O3504" s="1">
        <v>0</v>
      </c>
      <c r="P3504" s="1">
        <v>12</v>
      </c>
      <c r="Q3504" s="1">
        <v>1</v>
      </c>
      <c r="R3504" s="1">
        <v>2</v>
      </c>
      <c r="S3504" s="1">
        <v>2</v>
      </c>
      <c r="T3504" s="6">
        <v>233.2</v>
      </c>
      <c r="U3504" s="6" t="str">
        <f>_xlfn.XLOOKUP(Tablo2[[#This Row],[Tenure]],$W$23:$W$26,$X$23:$X$26,"",-1)</f>
        <v>13-24 Months</v>
      </c>
      <c r="V3504" s="1" t="str">
        <f>_xlfn.XLOOKUP(Tablo2[[#This Row],[CashbackAmount]],$W$31:$W$33,$X$31:$X$33,"",-1)</f>
        <v>Medium</v>
      </c>
    </row>
    <row r="3505" spans="1:22" x14ac:dyDescent="0.3">
      <c r="A3505" s="5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>
        <v>2</v>
      </c>
      <c r="S3505" s="1">
        <v>6</v>
      </c>
      <c r="T3505" s="6">
        <v>246.69</v>
      </c>
      <c r="U3505" s="6" t="str">
        <f>_xlfn.XLOOKUP(Tablo2[[#This Row],[Tenure]],$W$23:$W$26,$X$23:$X$26,"",-1)</f>
        <v>0-6 Months</v>
      </c>
      <c r="V3505" s="1" t="str">
        <f>_xlfn.XLOOKUP(Tablo2[[#This Row],[CashbackAmount]],$W$31:$W$33,$X$31:$X$33,"",-1)</f>
        <v>Medium</v>
      </c>
    </row>
    <row r="3506" spans="1:22" x14ac:dyDescent="0.3">
      <c r="A3506" s="5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>
        <v>15</v>
      </c>
      <c r="Q3506" s="1">
        <v>5</v>
      </c>
      <c r="R3506" s="1">
        <v>5</v>
      </c>
      <c r="S3506" s="1">
        <v>10</v>
      </c>
      <c r="T3506" s="6">
        <v>321.26</v>
      </c>
      <c r="U3506" s="6" t="str">
        <f>_xlfn.XLOOKUP(Tablo2[[#This Row],[Tenure]],$W$23:$W$26,$X$23:$X$26,"",-1)</f>
        <v>13-24 Months</v>
      </c>
      <c r="V3506" s="1" t="str">
        <f>_xlfn.XLOOKUP(Tablo2[[#This Row],[CashbackAmount]],$W$31:$W$33,$X$31:$X$33,"",-1)</f>
        <v>High</v>
      </c>
    </row>
    <row r="3507" spans="1:22" x14ac:dyDescent="0.3">
      <c r="A3507" s="5">
        <v>53506</v>
      </c>
      <c r="B3507" s="1">
        <v>0</v>
      </c>
      <c r="C3507" s="1">
        <v>1</v>
      </c>
      <c r="D3507" s="1" t="s">
        <v>62</v>
      </c>
      <c r="E3507" s="1">
        <v>1</v>
      </c>
      <c r="F3507" s="1">
        <v>7</v>
      </c>
      <c r="G3507" s="1" t="s">
        <v>60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6">
        <v>145.69999999999999</v>
      </c>
      <c r="U3507" s="6" t="str">
        <f>_xlfn.XLOOKUP(Tablo2[[#This Row],[Tenure]],$W$23:$W$26,$X$23:$X$26,"",-1)</f>
        <v>0-6 Months</v>
      </c>
      <c r="V3507" s="1" t="str">
        <f>_xlfn.XLOOKUP(Tablo2[[#This Row],[CashbackAmount]],$W$31:$W$33,$X$31:$X$33,"",-1)</f>
        <v>Low</v>
      </c>
    </row>
    <row r="3508" spans="1:22" x14ac:dyDescent="0.3">
      <c r="A3508" s="5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6">
        <v>192.82</v>
      </c>
      <c r="U3508" s="6" t="str">
        <f>_xlfn.XLOOKUP(Tablo2[[#This Row],[Tenure]],$W$23:$W$26,$X$23:$X$26,"",-1)</f>
        <v>13-24 Months</v>
      </c>
      <c r="V3508" s="1" t="str">
        <f>_xlfn.XLOOKUP(Tablo2[[#This Row],[CashbackAmount]],$W$31:$W$33,$X$31:$X$33,"",-1)</f>
        <v>Medium</v>
      </c>
    </row>
    <row r="3509" spans="1:22" x14ac:dyDescent="0.3">
      <c r="A3509" s="5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6">
        <v>202.79</v>
      </c>
      <c r="U3509" s="6" t="str">
        <f>_xlfn.XLOOKUP(Tablo2[[#This Row],[Tenure]],$W$23:$W$26,$X$23:$X$26,"",-1)</f>
        <v>7-12 Months</v>
      </c>
      <c r="V3509" s="1" t="str">
        <f>_xlfn.XLOOKUP(Tablo2[[#This Row],[CashbackAmount]],$W$31:$W$33,$X$31:$X$33,"",-1)</f>
        <v>Medium</v>
      </c>
    </row>
    <row r="3510" spans="1:22" x14ac:dyDescent="0.3">
      <c r="A3510" s="5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63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6">
        <v>152.91</v>
      </c>
      <c r="U3510" s="6" t="str">
        <f>_xlfn.XLOOKUP(Tablo2[[#This Row],[Tenure]],$W$23:$W$26,$X$23:$X$26,"",-1)</f>
        <v>0-6 Months</v>
      </c>
      <c r="V3510" s="1" t="str">
        <f>_xlfn.XLOOKUP(Tablo2[[#This Row],[CashbackAmount]],$W$31:$W$33,$X$31:$X$33,"",-1)</f>
        <v>Medium</v>
      </c>
    </row>
    <row r="3511" spans="1:22" x14ac:dyDescent="0.3">
      <c r="A3511" s="5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63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6">
        <v>157.01</v>
      </c>
      <c r="U3511" s="6" t="str">
        <f>_xlfn.XLOOKUP(Tablo2[[#This Row],[Tenure]],$W$23:$W$26,$X$23:$X$26,"",-1)</f>
        <v>0-6 Months</v>
      </c>
      <c r="V3511" s="1" t="str">
        <f>_xlfn.XLOOKUP(Tablo2[[#This Row],[CashbackAmount]],$W$31:$W$33,$X$31:$X$33,"",-1)</f>
        <v>Medium</v>
      </c>
    </row>
    <row r="3512" spans="1:22" x14ac:dyDescent="0.3">
      <c r="A3512" s="5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6">
        <v>174.68</v>
      </c>
      <c r="U3512" s="6" t="str">
        <f>_xlfn.XLOOKUP(Tablo2[[#This Row],[Tenure]],$W$23:$W$26,$X$23:$X$26,"",-1)</f>
        <v>7-12 Months</v>
      </c>
      <c r="V3512" s="1" t="str">
        <f>_xlfn.XLOOKUP(Tablo2[[#This Row],[CashbackAmount]],$W$31:$W$33,$X$31:$X$33,"",-1)</f>
        <v>Medium</v>
      </c>
    </row>
    <row r="3513" spans="1:22" x14ac:dyDescent="0.3">
      <c r="A3513" s="5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63</v>
      </c>
      <c r="N3513" s="1">
        <v>8</v>
      </c>
      <c r="O3513" s="1">
        <v>0</v>
      </c>
      <c r="P3513" s="1">
        <v>18</v>
      </c>
      <c r="Q3513" s="1">
        <v>2</v>
      </c>
      <c r="R3513" s="1">
        <v>2</v>
      </c>
      <c r="S3513" s="1">
        <v>4</v>
      </c>
      <c r="T3513" s="6">
        <v>256.2</v>
      </c>
      <c r="U3513" s="6" t="str">
        <f>_xlfn.XLOOKUP(Tablo2[[#This Row],[Tenure]],$W$23:$W$26,$X$23:$X$26,"",-1)</f>
        <v>13-24 Months</v>
      </c>
      <c r="V3513" s="1" t="str">
        <f>_xlfn.XLOOKUP(Tablo2[[#This Row],[CashbackAmount]],$W$31:$W$33,$X$31:$X$33,"",-1)</f>
        <v>High</v>
      </c>
    </row>
    <row r="3514" spans="1:22" x14ac:dyDescent="0.3">
      <c r="A3514" s="5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6">
        <v>165.33</v>
      </c>
      <c r="U3514" s="6" t="str">
        <f>_xlfn.XLOOKUP(Tablo2[[#This Row],[Tenure]],$W$23:$W$26,$X$23:$X$26,"",-1)</f>
        <v>7-12 Months</v>
      </c>
      <c r="V3514" s="1" t="str">
        <f>_xlfn.XLOOKUP(Tablo2[[#This Row],[CashbackAmount]],$W$31:$W$33,$X$31:$X$33,"",-1)</f>
        <v>Medium</v>
      </c>
    </row>
    <row r="3515" spans="1:22" x14ac:dyDescent="0.3">
      <c r="A3515" s="5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6">
        <v>157.91</v>
      </c>
      <c r="U3515" s="6" t="str">
        <f>_xlfn.XLOOKUP(Tablo2[[#This Row],[Tenure]],$W$23:$W$26,$X$23:$X$26,"",-1)</f>
        <v>0-6 Months</v>
      </c>
      <c r="V3515" s="1" t="str">
        <f>_xlfn.XLOOKUP(Tablo2[[#This Row],[CashbackAmount]],$W$31:$W$33,$X$31:$X$33,"",-1)</f>
        <v>Medium</v>
      </c>
    </row>
    <row r="3516" spans="1:22" x14ac:dyDescent="0.3">
      <c r="A3516" s="5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6">
        <v>167.72</v>
      </c>
      <c r="U3516" s="6" t="str">
        <f>_xlfn.XLOOKUP(Tablo2[[#This Row],[Tenure]],$W$23:$W$26,$X$23:$X$26,"",-1)</f>
        <v>13-24 Months</v>
      </c>
      <c r="V3516" s="1" t="str">
        <f>_xlfn.XLOOKUP(Tablo2[[#This Row],[CashbackAmount]],$W$31:$W$33,$X$31:$X$33,"",-1)</f>
        <v>Medium</v>
      </c>
    </row>
    <row r="3517" spans="1:22" x14ac:dyDescent="0.3">
      <c r="A3517" s="5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63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6">
        <v>175.56</v>
      </c>
      <c r="U3517" s="6" t="str">
        <f>_xlfn.XLOOKUP(Tablo2[[#This Row],[Tenure]],$W$23:$W$26,$X$23:$X$26,"",-1)</f>
        <v>0-6 Months</v>
      </c>
      <c r="V3517" s="1" t="str">
        <f>_xlfn.XLOOKUP(Tablo2[[#This Row],[CashbackAmount]],$W$31:$W$33,$X$31:$X$33,"",-1)</f>
        <v>Medium</v>
      </c>
    </row>
    <row r="3518" spans="1:22" x14ac:dyDescent="0.3">
      <c r="A3518" s="5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63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6">
        <v>153.44</v>
      </c>
      <c r="U3518" s="6" t="str">
        <f>_xlfn.XLOOKUP(Tablo2[[#This Row],[Tenure]],$W$23:$W$26,$X$23:$X$26,"",-1)</f>
        <v>7-12 Months</v>
      </c>
      <c r="V3518" s="1" t="str">
        <f>_xlfn.XLOOKUP(Tablo2[[#This Row],[CashbackAmount]],$W$31:$W$33,$X$31:$X$33,"",-1)</f>
        <v>Medium</v>
      </c>
    </row>
    <row r="3519" spans="1:22" x14ac:dyDescent="0.3">
      <c r="A3519" s="5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6">
        <v>152.03</v>
      </c>
      <c r="U3519" s="6" t="str">
        <f>_xlfn.XLOOKUP(Tablo2[[#This Row],[Tenure]],$W$23:$W$26,$X$23:$X$26,"",-1)</f>
        <v>0-6 Months</v>
      </c>
      <c r="V3519" s="1" t="str">
        <f>_xlfn.XLOOKUP(Tablo2[[#This Row],[CashbackAmount]],$W$31:$W$33,$X$31:$X$33,"",-1)</f>
        <v>Medium</v>
      </c>
    </row>
    <row r="3520" spans="1:22" x14ac:dyDescent="0.3">
      <c r="A3520" s="5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6">
        <v>144.04</v>
      </c>
      <c r="U3520" s="6" t="str">
        <f>_xlfn.XLOOKUP(Tablo2[[#This Row],[Tenure]],$W$23:$W$26,$X$23:$X$26,"",-1)</f>
        <v>0-6 Months</v>
      </c>
      <c r="V3520" s="1" t="str">
        <f>_xlfn.XLOOKUP(Tablo2[[#This Row],[CashbackAmount]],$W$31:$W$33,$X$31:$X$33,"",-1)</f>
        <v>Low</v>
      </c>
    </row>
    <row r="3521" spans="1:22" x14ac:dyDescent="0.3">
      <c r="A3521" s="5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6">
        <v>207.24</v>
      </c>
      <c r="U3521" s="6" t="str">
        <f>_xlfn.XLOOKUP(Tablo2[[#This Row],[Tenure]],$W$23:$W$26,$X$23:$X$26,"",-1)</f>
        <v>0-6 Months</v>
      </c>
      <c r="V3521" s="1" t="str">
        <f>_xlfn.XLOOKUP(Tablo2[[#This Row],[CashbackAmount]],$W$31:$W$33,$X$31:$X$33,"",-1)</f>
        <v>Medium</v>
      </c>
    </row>
    <row r="3522" spans="1:22" x14ac:dyDescent="0.3">
      <c r="A3522" s="5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63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6">
        <v>172.66</v>
      </c>
      <c r="U3522" s="6" t="str">
        <f>_xlfn.XLOOKUP(Tablo2[[#This Row],[Tenure]],$W$23:$W$26,$X$23:$X$26,"",-1)</f>
        <v>13-24 Months</v>
      </c>
      <c r="V3522" s="1" t="str">
        <f>_xlfn.XLOOKUP(Tablo2[[#This Row],[CashbackAmount]],$W$31:$W$33,$X$31:$X$33,"",-1)</f>
        <v>Medium</v>
      </c>
    </row>
    <row r="3523" spans="1:22" x14ac:dyDescent="0.3">
      <c r="A3523" s="5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63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6">
        <v>151.1</v>
      </c>
      <c r="U3523" s="6" t="str">
        <f>_xlfn.XLOOKUP(Tablo2[[#This Row],[Tenure]],$W$23:$W$26,$X$23:$X$26,"",-1)</f>
        <v>0-6 Months</v>
      </c>
      <c r="V3523" s="1" t="str">
        <f>_xlfn.XLOOKUP(Tablo2[[#This Row],[CashbackAmount]],$W$31:$W$33,$X$31:$X$33,"",-1)</f>
        <v>Medium</v>
      </c>
    </row>
    <row r="3524" spans="1:22" x14ac:dyDescent="0.3">
      <c r="A3524" s="5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6">
        <v>182.31</v>
      </c>
      <c r="U3524" s="6" t="str">
        <f>_xlfn.XLOOKUP(Tablo2[[#This Row],[Tenure]],$W$23:$W$26,$X$23:$X$26,"",-1)</f>
        <v>7-12 Months</v>
      </c>
      <c r="V3524" s="1" t="str">
        <f>_xlfn.XLOOKUP(Tablo2[[#This Row],[CashbackAmount]],$W$31:$W$33,$X$31:$X$33,"",-1)</f>
        <v>Medium</v>
      </c>
    </row>
    <row r="3525" spans="1:22" x14ac:dyDescent="0.3">
      <c r="A3525" s="5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63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6">
        <v>150.38999999999999</v>
      </c>
      <c r="U3525" s="6" t="str">
        <f>_xlfn.XLOOKUP(Tablo2[[#This Row],[Tenure]],$W$23:$W$26,$X$23:$X$26,"",-1)</f>
        <v>0-6 Months</v>
      </c>
      <c r="V3525" s="1" t="str">
        <f>_xlfn.XLOOKUP(Tablo2[[#This Row],[CashbackAmount]],$W$31:$W$33,$X$31:$X$33,"",-1)</f>
        <v>Medium</v>
      </c>
    </row>
    <row r="3526" spans="1:22" x14ac:dyDescent="0.3">
      <c r="A3526" s="5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63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6">
        <v>182.14</v>
      </c>
      <c r="U3526" s="6" t="str">
        <f>_xlfn.XLOOKUP(Tablo2[[#This Row],[Tenure]],$W$23:$W$26,$X$23:$X$26,"",-1)</f>
        <v>7-12 Months</v>
      </c>
      <c r="V3526" s="1" t="str">
        <f>_xlfn.XLOOKUP(Tablo2[[#This Row],[CashbackAmount]],$W$31:$W$33,$X$31:$X$33,"",-1)</f>
        <v>Medium</v>
      </c>
    </row>
    <row r="3527" spans="1:22" x14ac:dyDescent="0.3">
      <c r="A3527" s="5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60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6">
        <v>168.23</v>
      </c>
      <c r="U3527" s="6" t="str">
        <f>_xlfn.XLOOKUP(Tablo2[[#This Row],[Tenure]],$W$23:$W$26,$X$23:$X$26,"",-1)</f>
        <v>7-12 Months</v>
      </c>
      <c r="V3527" s="1" t="str">
        <f>_xlfn.XLOOKUP(Tablo2[[#This Row],[CashbackAmount]],$W$31:$W$33,$X$31:$X$33,"",-1)</f>
        <v>Medium</v>
      </c>
    </row>
    <row r="3528" spans="1:22" x14ac:dyDescent="0.3">
      <c r="A3528" s="5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63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6">
        <v>198.36</v>
      </c>
      <c r="U3528" s="6" t="str">
        <f>_xlfn.XLOOKUP(Tablo2[[#This Row],[Tenure]],$W$23:$W$26,$X$23:$X$26,"",-1)</f>
        <v>0-6 Months</v>
      </c>
      <c r="V3528" s="1" t="str">
        <f>_xlfn.XLOOKUP(Tablo2[[#This Row],[CashbackAmount]],$W$31:$W$33,$X$31:$X$33,"",-1)</f>
        <v>Medium</v>
      </c>
    </row>
    <row r="3529" spans="1:22" x14ac:dyDescent="0.3">
      <c r="A3529" s="5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>
        <v>2</v>
      </c>
      <c r="S3529" s="1">
        <v>14</v>
      </c>
      <c r="T3529" s="6">
        <v>259.99</v>
      </c>
      <c r="U3529" s="6" t="str">
        <f>_xlfn.XLOOKUP(Tablo2[[#This Row],[Tenure]],$W$23:$W$26,$X$23:$X$26,"",-1)</f>
        <v>13-24 Months</v>
      </c>
      <c r="V3529" s="1" t="str">
        <f>_xlfn.XLOOKUP(Tablo2[[#This Row],[CashbackAmount]],$W$31:$W$33,$X$31:$X$33,"",-1)</f>
        <v>High</v>
      </c>
    </row>
    <row r="3530" spans="1:22" x14ac:dyDescent="0.3">
      <c r="A3530" s="5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>
        <v>1</v>
      </c>
      <c r="R3530" s="1">
        <v>14</v>
      </c>
      <c r="S3530" s="1">
        <v>15</v>
      </c>
      <c r="T3530" s="6">
        <v>262.58</v>
      </c>
      <c r="U3530" s="6" t="str">
        <f>_xlfn.XLOOKUP(Tablo2[[#This Row],[Tenure]],$W$23:$W$26,$X$23:$X$26,"",-1)</f>
        <v>0-6 Months</v>
      </c>
      <c r="V3530" s="1" t="str">
        <f>_xlfn.XLOOKUP(Tablo2[[#This Row],[CashbackAmount]],$W$31:$W$33,$X$31:$X$33,"",-1)</f>
        <v>High</v>
      </c>
    </row>
    <row r="3531" spans="1:22" x14ac:dyDescent="0.3">
      <c r="A3531" s="5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6">
        <v>176.55</v>
      </c>
      <c r="U3531" s="6" t="str">
        <f>_xlfn.XLOOKUP(Tablo2[[#This Row],[Tenure]],$W$23:$W$26,$X$23:$X$26,"",-1)</f>
        <v>13-24 Months</v>
      </c>
      <c r="V3531" s="1" t="str">
        <f>_xlfn.XLOOKUP(Tablo2[[#This Row],[CashbackAmount]],$W$31:$W$33,$X$31:$X$33,"",-1)</f>
        <v>Medium</v>
      </c>
    </row>
    <row r="3532" spans="1:22" x14ac:dyDescent="0.3">
      <c r="A3532" s="5">
        <v>53531</v>
      </c>
      <c r="B3532" s="1">
        <v>0</v>
      </c>
      <c r="C3532" s="1">
        <v>9</v>
      </c>
      <c r="D3532" s="1" t="s">
        <v>62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63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6">
        <v>147.58000000000001</v>
      </c>
      <c r="U3532" s="6" t="str">
        <f>_xlfn.XLOOKUP(Tablo2[[#This Row],[Tenure]],$W$23:$W$26,$X$23:$X$26,"",-1)</f>
        <v>7-12 Months</v>
      </c>
      <c r="V3532" s="1" t="str">
        <f>_xlfn.XLOOKUP(Tablo2[[#This Row],[CashbackAmount]],$W$31:$W$33,$X$31:$X$33,"",-1)</f>
        <v>Low</v>
      </c>
    </row>
    <row r="3533" spans="1:22" x14ac:dyDescent="0.3">
      <c r="A3533" s="5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6">
        <v>160.97</v>
      </c>
      <c r="U3533" s="6" t="str">
        <f>_xlfn.XLOOKUP(Tablo2[[#This Row],[Tenure]],$W$23:$W$26,$X$23:$X$26,"",-1)</f>
        <v>0-6 Months</v>
      </c>
      <c r="V3533" s="1" t="str">
        <f>_xlfn.XLOOKUP(Tablo2[[#This Row],[CashbackAmount]],$W$31:$W$33,$X$31:$X$33,"",-1)</f>
        <v>Medium</v>
      </c>
    </row>
    <row r="3534" spans="1:22" x14ac:dyDescent="0.3">
      <c r="A3534" s="5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63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6">
        <v>150.15</v>
      </c>
      <c r="U3534" s="6" t="str">
        <f>_xlfn.XLOOKUP(Tablo2[[#This Row],[Tenure]],$W$23:$W$26,$X$23:$X$26,"",-1)</f>
        <v>0-6 Months</v>
      </c>
      <c r="V3534" s="1" t="str">
        <f>_xlfn.XLOOKUP(Tablo2[[#This Row],[CashbackAmount]],$W$31:$W$33,$X$31:$X$33,"",-1)</f>
        <v>Medium</v>
      </c>
    </row>
    <row r="3535" spans="1:22" x14ac:dyDescent="0.3">
      <c r="A3535" s="5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63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6">
        <v>169.2</v>
      </c>
      <c r="U3535" s="6" t="str">
        <f>_xlfn.XLOOKUP(Tablo2[[#This Row],[Tenure]],$W$23:$W$26,$X$23:$X$26,"",-1)</f>
        <v>0-6 Months</v>
      </c>
      <c r="V3535" s="1" t="str">
        <f>_xlfn.XLOOKUP(Tablo2[[#This Row],[CashbackAmount]],$W$31:$W$33,$X$31:$X$33,"",-1)</f>
        <v>Medium</v>
      </c>
    </row>
    <row r="3536" spans="1:22" x14ac:dyDescent="0.3">
      <c r="A3536" s="5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63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6">
        <v>190.78</v>
      </c>
      <c r="U3536" s="6" t="str">
        <f>_xlfn.XLOOKUP(Tablo2[[#This Row],[Tenure]],$W$23:$W$26,$X$23:$X$26,"",-1)</f>
        <v>0-6 Months</v>
      </c>
      <c r="V3536" s="1" t="str">
        <f>_xlfn.XLOOKUP(Tablo2[[#This Row],[CashbackAmount]],$W$31:$W$33,$X$31:$X$33,"",-1)</f>
        <v>Medium</v>
      </c>
    </row>
    <row r="3537" spans="1:22" x14ac:dyDescent="0.3">
      <c r="A3537" s="5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63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6">
        <v>169.22</v>
      </c>
      <c r="U3537" s="6" t="str">
        <f>_xlfn.XLOOKUP(Tablo2[[#This Row],[Tenure]],$W$23:$W$26,$X$23:$X$26,"",-1)</f>
        <v>13-24 Months</v>
      </c>
      <c r="V3537" s="1" t="str">
        <f>_xlfn.XLOOKUP(Tablo2[[#This Row],[CashbackAmount]],$W$31:$W$33,$X$31:$X$33,"",-1)</f>
        <v>Medium</v>
      </c>
    </row>
    <row r="3538" spans="1:22" x14ac:dyDescent="0.3">
      <c r="A3538" s="5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>
        <v>3</v>
      </c>
      <c r="T3538" s="6">
        <v>227.74</v>
      </c>
      <c r="U3538" s="6" t="str">
        <f>_xlfn.XLOOKUP(Tablo2[[#This Row],[Tenure]],$W$23:$W$26,$X$23:$X$26,"",-1)</f>
        <v>7-12 Months</v>
      </c>
      <c r="V3538" s="1" t="str">
        <f>_xlfn.XLOOKUP(Tablo2[[#This Row],[CashbackAmount]],$W$31:$W$33,$X$31:$X$33,"",-1)</f>
        <v>Medium</v>
      </c>
    </row>
    <row r="3539" spans="1:22" x14ac:dyDescent="0.3">
      <c r="A3539" s="5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6">
        <v>178.43</v>
      </c>
      <c r="U3539" s="6" t="str">
        <f>_xlfn.XLOOKUP(Tablo2[[#This Row],[Tenure]],$W$23:$W$26,$X$23:$X$26,"",-1)</f>
        <v>7-12 Months</v>
      </c>
      <c r="V3539" s="1" t="str">
        <f>_xlfn.XLOOKUP(Tablo2[[#This Row],[CashbackAmount]],$W$31:$W$33,$X$31:$X$33,"",-1)</f>
        <v>Medium</v>
      </c>
    </row>
    <row r="3540" spans="1:22" x14ac:dyDescent="0.3">
      <c r="A3540" s="5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63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6">
        <v>148.76</v>
      </c>
      <c r="U3540" s="6" t="str">
        <f>_xlfn.XLOOKUP(Tablo2[[#This Row],[Tenure]],$W$23:$W$26,$X$23:$X$26,"",-1)</f>
        <v>7-12 Months</v>
      </c>
      <c r="V3540" s="1" t="str">
        <f>_xlfn.XLOOKUP(Tablo2[[#This Row],[CashbackAmount]],$W$31:$W$33,$X$31:$X$33,"",-1)</f>
        <v>Low</v>
      </c>
    </row>
    <row r="3541" spans="1:22" x14ac:dyDescent="0.3">
      <c r="A3541" s="5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6">
        <v>178.46</v>
      </c>
      <c r="U3541" s="6" t="str">
        <f>_xlfn.XLOOKUP(Tablo2[[#This Row],[Tenure]],$W$23:$W$26,$X$23:$X$26,"",-1)</f>
        <v>7-12 Months</v>
      </c>
      <c r="V3541" s="1" t="str">
        <f>_xlfn.XLOOKUP(Tablo2[[#This Row],[CashbackAmount]],$W$31:$W$33,$X$31:$X$33,"",-1)</f>
        <v>Medium</v>
      </c>
    </row>
    <row r="3542" spans="1:22" x14ac:dyDescent="0.3">
      <c r="A3542" s="5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6">
        <v>153.27000000000001</v>
      </c>
      <c r="U3542" s="6" t="str">
        <f>_xlfn.XLOOKUP(Tablo2[[#This Row],[Tenure]],$W$23:$W$26,$X$23:$X$26,"",-1)</f>
        <v>0-6 Months</v>
      </c>
      <c r="V3542" s="1" t="str">
        <f>_xlfn.XLOOKUP(Tablo2[[#This Row],[CashbackAmount]],$W$31:$W$33,$X$31:$X$33,"",-1)</f>
        <v>Medium</v>
      </c>
    </row>
    <row r="3543" spans="1:22" x14ac:dyDescent="0.3">
      <c r="A3543" s="5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6">
        <v>324.43</v>
      </c>
      <c r="U3543" s="6" t="str">
        <f>_xlfn.XLOOKUP(Tablo2[[#This Row],[Tenure]],$W$23:$W$26,$X$23:$X$26,"",-1)</f>
        <v>24+ Months</v>
      </c>
      <c r="V3543" s="1" t="str">
        <f>_xlfn.XLOOKUP(Tablo2[[#This Row],[CashbackAmount]],$W$31:$W$33,$X$31:$X$33,"",-1)</f>
        <v>High</v>
      </c>
    </row>
    <row r="3544" spans="1:22" x14ac:dyDescent="0.3">
      <c r="A3544" s="5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63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6">
        <v>156.31</v>
      </c>
      <c r="U3544" s="6" t="str">
        <f>_xlfn.XLOOKUP(Tablo2[[#This Row],[Tenure]],$W$23:$W$26,$X$23:$X$26,"",-1)</f>
        <v>0-6 Months</v>
      </c>
      <c r="V3544" s="1" t="str">
        <f>_xlfn.XLOOKUP(Tablo2[[#This Row],[CashbackAmount]],$W$31:$W$33,$X$31:$X$33,"",-1)</f>
        <v>Medium</v>
      </c>
    </row>
    <row r="3545" spans="1:22" x14ac:dyDescent="0.3">
      <c r="A3545" s="5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6">
        <v>150.52000000000001</v>
      </c>
      <c r="U3545" s="6" t="str">
        <f>_xlfn.XLOOKUP(Tablo2[[#This Row],[Tenure]],$W$23:$W$26,$X$23:$X$26,"",-1)</f>
        <v>0-6 Months</v>
      </c>
      <c r="V3545" s="1" t="str">
        <f>_xlfn.XLOOKUP(Tablo2[[#This Row],[CashbackAmount]],$W$31:$W$33,$X$31:$X$33,"",-1)</f>
        <v>Medium</v>
      </c>
    </row>
    <row r="3546" spans="1:22" x14ac:dyDescent="0.3">
      <c r="A3546" s="5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63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6">
        <v>169.77</v>
      </c>
      <c r="U3546" s="6" t="str">
        <f>_xlfn.XLOOKUP(Tablo2[[#This Row],[Tenure]],$W$23:$W$26,$X$23:$X$26,"",-1)</f>
        <v>13-24 Months</v>
      </c>
      <c r="V3546" s="1" t="str">
        <f>_xlfn.XLOOKUP(Tablo2[[#This Row],[CashbackAmount]],$W$31:$W$33,$X$31:$X$33,"",-1)</f>
        <v>Medium</v>
      </c>
    </row>
    <row r="3547" spans="1:22" x14ac:dyDescent="0.3">
      <c r="A3547" s="5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63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6">
        <v>189.74</v>
      </c>
      <c r="U3547" s="6" t="str">
        <f>_xlfn.XLOOKUP(Tablo2[[#This Row],[Tenure]],$W$23:$W$26,$X$23:$X$26,"",-1)</f>
        <v>7-12 Months</v>
      </c>
      <c r="V3547" s="1" t="str">
        <f>_xlfn.XLOOKUP(Tablo2[[#This Row],[CashbackAmount]],$W$31:$W$33,$X$31:$X$33,"",-1)</f>
        <v>Medium</v>
      </c>
    </row>
    <row r="3548" spans="1:22" x14ac:dyDescent="0.3">
      <c r="A3548" s="5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6">
        <v>155.33000000000001</v>
      </c>
      <c r="U3548" s="6" t="str">
        <f>_xlfn.XLOOKUP(Tablo2[[#This Row],[Tenure]],$W$23:$W$26,$X$23:$X$26,"",-1)</f>
        <v>0-6 Months</v>
      </c>
      <c r="V3548" s="1" t="str">
        <f>_xlfn.XLOOKUP(Tablo2[[#This Row],[CashbackAmount]],$W$31:$W$33,$X$31:$X$33,"",-1)</f>
        <v>Medium</v>
      </c>
    </row>
    <row r="3549" spans="1:22" x14ac:dyDescent="0.3">
      <c r="A3549" s="5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6">
        <v>154.36000000000001</v>
      </c>
      <c r="U3549" s="6" t="str">
        <f>_xlfn.XLOOKUP(Tablo2[[#This Row],[Tenure]],$W$23:$W$26,$X$23:$X$26,"",-1)</f>
        <v>7-12 Months</v>
      </c>
      <c r="V3549" s="1" t="str">
        <f>_xlfn.XLOOKUP(Tablo2[[#This Row],[CashbackAmount]],$W$31:$W$33,$X$31:$X$33,"",-1)</f>
        <v>Medium</v>
      </c>
    </row>
    <row r="3550" spans="1:22" x14ac:dyDescent="0.3">
      <c r="A3550" s="5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>
        <v>15</v>
      </c>
      <c r="Q3550" s="1">
        <v>5</v>
      </c>
      <c r="R3550" s="1">
        <v>5</v>
      </c>
      <c r="S3550" s="1">
        <v>8</v>
      </c>
      <c r="T3550" s="6">
        <v>311.06</v>
      </c>
      <c r="U3550" s="6" t="str">
        <f>_xlfn.XLOOKUP(Tablo2[[#This Row],[Tenure]],$W$23:$W$26,$X$23:$X$26,"",-1)</f>
        <v>24+ Months</v>
      </c>
      <c r="V3550" s="1" t="str">
        <f>_xlfn.XLOOKUP(Tablo2[[#This Row],[CashbackAmount]],$W$31:$W$33,$X$31:$X$33,"",-1)</f>
        <v>High</v>
      </c>
    </row>
    <row r="3551" spans="1:22" x14ac:dyDescent="0.3">
      <c r="A3551" s="5">
        <v>53550</v>
      </c>
      <c r="B3551" s="1">
        <v>0</v>
      </c>
      <c r="C3551" s="1">
        <v>3</v>
      </c>
      <c r="D3551" s="1" t="s">
        <v>62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63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6">
        <v>146.68</v>
      </c>
      <c r="U3551" s="6" t="str">
        <f>_xlfn.XLOOKUP(Tablo2[[#This Row],[Tenure]],$W$23:$W$26,$X$23:$X$26,"",-1)</f>
        <v>0-6 Months</v>
      </c>
      <c r="V3551" s="1" t="str">
        <f>_xlfn.XLOOKUP(Tablo2[[#This Row],[CashbackAmount]],$W$31:$W$33,$X$31:$X$33,"",-1)</f>
        <v>Low</v>
      </c>
    </row>
    <row r="3552" spans="1:22" x14ac:dyDescent="0.3">
      <c r="A3552" s="5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63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6">
        <v>153.53</v>
      </c>
      <c r="U3552" s="6" t="str">
        <f>_xlfn.XLOOKUP(Tablo2[[#This Row],[Tenure]],$W$23:$W$26,$X$23:$X$26,"",-1)</f>
        <v>0-6 Months</v>
      </c>
      <c r="V3552" s="1" t="str">
        <f>_xlfn.XLOOKUP(Tablo2[[#This Row],[CashbackAmount]],$W$31:$W$33,$X$31:$X$33,"",-1)</f>
        <v>Medium</v>
      </c>
    </row>
    <row r="3553" spans="1:22" x14ac:dyDescent="0.3">
      <c r="A3553" s="5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63</v>
      </c>
      <c r="N3553" s="1">
        <v>10</v>
      </c>
      <c r="O3553" s="1">
        <v>0</v>
      </c>
      <c r="P3553" s="1">
        <v>15</v>
      </c>
      <c r="Q3553" s="1">
        <v>13</v>
      </c>
      <c r="R3553" s="1">
        <v>16</v>
      </c>
      <c r="S3553" s="1">
        <v>10</v>
      </c>
      <c r="T3553" s="6">
        <v>295.48</v>
      </c>
      <c r="U3553" s="6" t="str">
        <f>_xlfn.XLOOKUP(Tablo2[[#This Row],[Tenure]],$W$23:$W$26,$X$23:$X$26,"",-1)</f>
        <v>13-24 Months</v>
      </c>
      <c r="V3553" s="1" t="str">
        <f>_xlfn.XLOOKUP(Tablo2[[#This Row],[CashbackAmount]],$W$31:$W$33,$X$31:$X$33,"",-1)</f>
        <v>High</v>
      </c>
    </row>
    <row r="3554" spans="1:22" x14ac:dyDescent="0.3">
      <c r="A3554" s="5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6">
        <v>147.9</v>
      </c>
      <c r="U3554" s="6" t="str">
        <f>_xlfn.XLOOKUP(Tablo2[[#This Row],[Tenure]],$W$23:$W$26,$X$23:$X$26,"",-1)</f>
        <v>13-24 Months</v>
      </c>
      <c r="V3554" s="1" t="str">
        <f>_xlfn.XLOOKUP(Tablo2[[#This Row],[CashbackAmount]],$W$31:$W$33,$X$31:$X$33,"",-1)</f>
        <v>Low</v>
      </c>
    </row>
    <row r="3555" spans="1:22" x14ac:dyDescent="0.3">
      <c r="A3555" s="5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63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6">
        <v>161</v>
      </c>
      <c r="U3555" s="6" t="str">
        <f>_xlfn.XLOOKUP(Tablo2[[#This Row],[Tenure]],$W$23:$W$26,$X$23:$X$26,"",-1)</f>
        <v>7-12 Months</v>
      </c>
      <c r="V3555" s="1" t="str">
        <f>_xlfn.XLOOKUP(Tablo2[[#This Row],[CashbackAmount]],$W$31:$W$33,$X$31:$X$33,"",-1)</f>
        <v>Medium</v>
      </c>
    </row>
    <row r="3556" spans="1:22" x14ac:dyDescent="0.3">
      <c r="A3556" s="5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6">
        <v>146.07</v>
      </c>
      <c r="U3556" s="6" t="str">
        <f>_xlfn.XLOOKUP(Tablo2[[#This Row],[Tenure]],$W$23:$W$26,$X$23:$X$26,"",-1)</f>
        <v>0-6 Months</v>
      </c>
      <c r="V3556" s="1" t="str">
        <f>_xlfn.XLOOKUP(Tablo2[[#This Row],[CashbackAmount]],$W$31:$W$33,$X$31:$X$33,"",-1)</f>
        <v>Low</v>
      </c>
    </row>
    <row r="3557" spans="1:22" x14ac:dyDescent="0.3">
      <c r="A3557" s="5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6">
        <v>166.15</v>
      </c>
      <c r="U3557" s="6" t="str">
        <f>_xlfn.XLOOKUP(Tablo2[[#This Row],[Tenure]],$W$23:$W$26,$X$23:$X$26,"",-1)</f>
        <v>0-6 Months</v>
      </c>
      <c r="V3557" s="1" t="str">
        <f>_xlfn.XLOOKUP(Tablo2[[#This Row],[CashbackAmount]],$W$31:$W$33,$X$31:$X$33,"",-1)</f>
        <v>Medium</v>
      </c>
    </row>
    <row r="3558" spans="1:22" x14ac:dyDescent="0.3">
      <c r="A3558" s="5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63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6">
        <v>168.27</v>
      </c>
      <c r="U3558" s="6" t="str">
        <f>_xlfn.XLOOKUP(Tablo2[[#This Row],[Tenure]],$W$23:$W$26,$X$23:$X$26,"",-1)</f>
        <v>13-24 Months</v>
      </c>
      <c r="V3558" s="1" t="str">
        <f>_xlfn.XLOOKUP(Tablo2[[#This Row],[CashbackAmount]],$W$31:$W$33,$X$31:$X$33,"",-1)</f>
        <v>Medium</v>
      </c>
    </row>
    <row r="3559" spans="1:22" x14ac:dyDescent="0.3">
      <c r="A3559" s="5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63</v>
      </c>
      <c r="N3559" s="1">
        <v>4</v>
      </c>
      <c r="O3559" s="1">
        <v>0</v>
      </c>
      <c r="P3559" s="1">
        <v>15</v>
      </c>
      <c r="Q3559" s="1">
        <v>3</v>
      </c>
      <c r="R3559" s="1">
        <v>3</v>
      </c>
      <c r="S3559" s="1">
        <v>3</v>
      </c>
      <c r="T3559" s="6">
        <v>303.56</v>
      </c>
      <c r="U3559" s="6" t="str">
        <f>_xlfn.XLOOKUP(Tablo2[[#This Row],[Tenure]],$W$23:$W$26,$X$23:$X$26,"",-1)</f>
        <v>13-24 Months</v>
      </c>
      <c r="V3559" s="1" t="str">
        <f>_xlfn.XLOOKUP(Tablo2[[#This Row],[CashbackAmount]],$W$31:$W$33,$X$31:$X$33,"",-1)</f>
        <v>High</v>
      </c>
    </row>
    <row r="3560" spans="1:22" x14ac:dyDescent="0.3">
      <c r="A3560" s="5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63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6">
        <v>156.96</v>
      </c>
      <c r="U3560" s="6" t="str">
        <f>_xlfn.XLOOKUP(Tablo2[[#This Row],[Tenure]],$W$23:$W$26,$X$23:$X$26,"",-1)</f>
        <v>0-6 Months</v>
      </c>
      <c r="V3560" s="1" t="str">
        <f>_xlfn.XLOOKUP(Tablo2[[#This Row],[CashbackAmount]],$W$31:$W$33,$X$31:$X$33,"",-1)</f>
        <v>Medium</v>
      </c>
    </row>
    <row r="3561" spans="1:22" x14ac:dyDescent="0.3">
      <c r="A3561" s="5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63</v>
      </c>
      <c r="N3561" s="1">
        <v>7</v>
      </c>
      <c r="O3561" s="1">
        <v>0</v>
      </c>
      <c r="P3561" s="1">
        <v>15</v>
      </c>
      <c r="Q3561" s="1">
        <v>2</v>
      </c>
      <c r="R3561" s="1">
        <v>2</v>
      </c>
      <c r="S3561" s="1">
        <v>4</v>
      </c>
      <c r="T3561" s="6">
        <v>315.81</v>
      </c>
      <c r="U3561" s="6" t="str">
        <f>_xlfn.XLOOKUP(Tablo2[[#This Row],[Tenure]],$W$23:$W$26,$X$23:$X$26,"",-1)</f>
        <v>13-24 Months</v>
      </c>
      <c r="V3561" s="1" t="str">
        <f>_xlfn.XLOOKUP(Tablo2[[#This Row],[CashbackAmount]],$W$31:$W$33,$X$31:$X$33,"",-1)</f>
        <v>High</v>
      </c>
    </row>
    <row r="3562" spans="1:22" x14ac:dyDescent="0.3">
      <c r="A3562" s="5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63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>
        <v>3</v>
      </c>
      <c r="T3562" s="6">
        <v>214.66</v>
      </c>
      <c r="U3562" s="6" t="str">
        <f>_xlfn.XLOOKUP(Tablo2[[#This Row],[Tenure]],$W$23:$W$26,$X$23:$X$26,"",-1)</f>
        <v>7-12 Months</v>
      </c>
      <c r="V3562" s="1" t="str">
        <f>_xlfn.XLOOKUP(Tablo2[[#This Row],[CashbackAmount]],$W$31:$W$33,$X$31:$X$33,"",-1)</f>
        <v>Medium</v>
      </c>
    </row>
    <row r="3563" spans="1:22" x14ac:dyDescent="0.3">
      <c r="A3563" s="5">
        <v>53562</v>
      </c>
      <c r="B3563" s="1">
        <v>1</v>
      </c>
      <c r="C3563" s="1">
        <v>1</v>
      </c>
      <c r="D3563" s="1" t="s">
        <v>62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63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6">
        <v>147.1</v>
      </c>
      <c r="U3563" s="6" t="str">
        <f>_xlfn.XLOOKUP(Tablo2[[#This Row],[Tenure]],$W$23:$W$26,$X$23:$X$26,"",-1)</f>
        <v>0-6 Months</v>
      </c>
      <c r="V3563" s="1" t="str">
        <f>_xlfn.XLOOKUP(Tablo2[[#This Row],[CashbackAmount]],$W$31:$W$33,$X$31:$X$33,"",-1)</f>
        <v>Low</v>
      </c>
    </row>
    <row r="3564" spans="1:22" x14ac:dyDescent="0.3">
      <c r="A3564" s="5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63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6">
        <v>170.39</v>
      </c>
      <c r="U3564" s="6" t="str">
        <f>_xlfn.XLOOKUP(Tablo2[[#This Row],[Tenure]],$W$23:$W$26,$X$23:$X$26,"",-1)</f>
        <v>7-12 Months</v>
      </c>
      <c r="V3564" s="1" t="str">
        <f>_xlfn.XLOOKUP(Tablo2[[#This Row],[CashbackAmount]],$W$31:$W$33,$X$31:$X$33,"",-1)</f>
        <v>Medium</v>
      </c>
    </row>
    <row r="3565" spans="1:22" x14ac:dyDescent="0.3">
      <c r="A3565" s="5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6">
        <v>152.41</v>
      </c>
      <c r="U3565" s="6" t="str">
        <f>_xlfn.XLOOKUP(Tablo2[[#This Row],[Tenure]],$W$23:$W$26,$X$23:$X$26,"",-1)</f>
        <v>7-12 Months</v>
      </c>
      <c r="V3565" s="1" t="str">
        <f>_xlfn.XLOOKUP(Tablo2[[#This Row],[CashbackAmount]],$W$31:$W$33,$X$31:$X$33,"",-1)</f>
        <v>Medium</v>
      </c>
    </row>
    <row r="3566" spans="1:22" x14ac:dyDescent="0.3">
      <c r="A3566" s="5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6">
        <v>159.91</v>
      </c>
      <c r="U3566" s="6" t="str">
        <f>_xlfn.XLOOKUP(Tablo2[[#This Row],[Tenure]],$W$23:$W$26,$X$23:$X$26,"",-1)</f>
        <v>0-6 Months</v>
      </c>
      <c r="V3566" s="1" t="str">
        <f>_xlfn.XLOOKUP(Tablo2[[#This Row],[CashbackAmount]],$W$31:$W$33,$X$31:$X$33,"",-1)</f>
        <v>Medium</v>
      </c>
    </row>
    <row r="3567" spans="1:22" x14ac:dyDescent="0.3">
      <c r="A3567" s="5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6">
        <v>170.41</v>
      </c>
      <c r="U3567" s="6" t="str">
        <f>_xlfn.XLOOKUP(Tablo2[[#This Row],[Tenure]],$W$23:$W$26,$X$23:$X$26,"",-1)</f>
        <v>13-24 Months</v>
      </c>
      <c r="V3567" s="1" t="str">
        <f>_xlfn.XLOOKUP(Tablo2[[#This Row],[CashbackAmount]],$W$31:$W$33,$X$31:$X$33,"",-1)</f>
        <v>Medium</v>
      </c>
    </row>
    <row r="3568" spans="1:22" x14ac:dyDescent="0.3">
      <c r="A3568" s="5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6">
        <v>151.78</v>
      </c>
      <c r="U3568" s="6" t="str">
        <f>_xlfn.XLOOKUP(Tablo2[[#This Row],[Tenure]],$W$23:$W$26,$X$23:$X$26,"",-1)</f>
        <v>0-6 Months</v>
      </c>
      <c r="V3568" s="1" t="str">
        <f>_xlfn.XLOOKUP(Tablo2[[#This Row],[CashbackAmount]],$W$31:$W$33,$X$31:$X$33,"",-1)</f>
        <v>Medium</v>
      </c>
    </row>
    <row r="3569" spans="1:22" x14ac:dyDescent="0.3">
      <c r="A3569" s="5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6">
        <v>198.79</v>
      </c>
      <c r="U3569" s="6" t="str">
        <f>_xlfn.XLOOKUP(Tablo2[[#This Row],[Tenure]],$W$23:$W$26,$X$23:$X$26,"",-1)</f>
        <v>13-24 Months</v>
      </c>
      <c r="V3569" s="1" t="str">
        <f>_xlfn.XLOOKUP(Tablo2[[#This Row],[CashbackAmount]],$W$31:$W$33,$X$31:$X$33,"",-1)</f>
        <v>Medium</v>
      </c>
    </row>
    <row r="3570" spans="1:22" x14ac:dyDescent="0.3">
      <c r="A3570" s="5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63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6">
        <v>187.72</v>
      </c>
      <c r="U3570" s="6" t="str">
        <f>_xlfn.XLOOKUP(Tablo2[[#This Row],[Tenure]],$W$23:$W$26,$X$23:$X$26,"",-1)</f>
        <v>13-24 Months</v>
      </c>
      <c r="V3570" s="1" t="str">
        <f>_xlfn.XLOOKUP(Tablo2[[#This Row],[CashbackAmount]],$W$31:$W$33,$X$31:$X$33,"",-1)</f>
        <v>Medium</v>
      </c>
    </row>
    <row r="3571" spans="1:22" x14ac:dyDescent="0.3">
      <c r="A3571" s="5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6">
        <v>177.2</v>
      </c>
      <c r="U3571" s="6" t="str">
        <f>_xlfn.XLOOKUP(Tablo2[[#This Row],[Tenure]],$W$23:$W$26,$X$23:$X$26,"",-1)</f>
        <v>24+ Months</v>
      </c>
      <c r="V3571" s="1" t="str">
        <f>_xlfn.XLOOKUP(Tablo2[[#This Row],[CashbackAmount]],$W$31:$W$33,$X$31:$X$33,"",-1)</f>
        <v>Medium</v>
      </c>
    </row>
    <row r="3572" spans="1:22" x14ac:dyDescent="0.3">
      <c r="A3572" s="5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63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6">
        <v>152.43</v>
      </c>
      <c r="U3572" s="6" t="str">
        <f>_xlfn.XLOOKUP(Tablo2[[#This Row],[Tenure]],$W$23:$W$26,$X$23:$X$26,"",-1)</f>
        <v>0-6 Months</v>
      </c>
      <c r="V3572" s="1" t="str">
        <f>_xlfn.XLOOKUP(Tablo2[[#This Row],[CashbackAmount]],$W$31:$W$33,$X$31:$X$33,"",-1)</f>
        <v>Medium</v>
      </c>
    </row>
    <row r="3573" spans="1:22" x14ac:dyDescent="0.3">
      <c r="A3573" s="5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6">
        <v>174.98</v>
      </c>
      <c r="U3573" s="6" t="str">
        <f>_xlfn.XLOOKUP(Tablo2[[#This Row],[Tenure]],$W$23:$W$26,$X$23:$X$26,"",-1)</f>
        <v>0-6 Months</v>
      </c>
      <c r="V3573" s="1" t="str">
        <f>_xlfn.XLOOKUP(Tablo2[[#This Row],[CashbackAmount]],$W$31:$W$33,$X$31:$X$33,"",-1)</f>
        <v>Medium</v>
      </c>
    </row>
    <row r="3574" spans="1:22" x14ac:dyDescent="0.3">
      <c r="A3574" s="5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>
        <v>3</v>
      </c>
      <c r="T3574" s="6">
        <v>227.52</v>
      </c>
      <c r="U3574" s="6" t="str">
        <f>_xlfn.XLOOKUP(Tablo2[[#This Row],[Tenure]],$W$23:$W$26,$X$23:$X$26,"",-1)</f>
        <v>7-12 Months</v>
      </c>
      <c r="V3574" s="1" t="str">
        <f>_xlfn.XLOOKUP(Tablo2[[#This Row],[CashbackAmount]],$W$31:$W$33,$X$31:$X$33,"",-1)</f>
        <v>Medium</v>
      </c>
    </row>
    <row r="3575" spans="1:22" x14ac:dyDescent="0.3">
      <c r="A3575" s="5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63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6">
        <v>152.81</v>
      </c>
      <c r="U3575" s="6" t="str">
        <f>_xlfn.XLOOKUP(Tablo2[[#This Row],[Tenure]],$W$23:$W$26,$X$23:$X$26,"",-1)</f>
        <v>7-12 Months</v>
      </c>
      <c r="V3575" s="1" t="str">
        <f>_xlfn.XLOOKUP(Tablo2[[#This Row],[CashbackAmount]],$W$31:$W$33,$X$31:$X$33,"",-1)</f>
        <v>Medium</v>
      </c>
    </row>
    <row r="3576" spans="1:22" x14ac:dyDescent="0.3">
      <c r="A3576" s="5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6">
        <v>193.52</v>
      </c>
      <c r="U3576" s="6" t="str">
        <f>_xlfn.XLOOKUP(Tablo2[[#This Row],[Tenure]],$W$23:$W$26,$X$23:$X$26,"",-1)</f>
        <v>13-24 Months</v>
      </c>
      <c r="V3576" s="1" t="str">
        <f>_xlfn.XLOOKUP(Tablo2[[#This Row],[CashbackAmount]],$W$31:$W$33,$X$31:$X$33,"",-1)</f>
        <v>Medium</v>
      </c>
    </row>
    <row r="3577" spans="1:22" x14ac:dyDescent="0.3">
      <c r="A3577" s="5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6">
        <v>174.5</v>
      </c>
      <c r="U3577" s="6" t="str">
        <f>_xlfn.XLOOKUP(Tablo2[[#This Row],[Tenure]],$W$23:$W$26,$X$23:$X$26,"",-1)</f>
        <v>0-6 Months</v>
      </c>
      <c r="V3577" s="1" t="str">
        <f>_xlfn.XLOOKUP(Tablo2[[#This Row],[CashbackAmount]],$W$31:$W$33,$X$31:$X$33,"",-1)</f>
        <v>Medium</v>
      </c>
    </row>
    <row r="3578" spans="1:22" x14ac:dyDescent="0.3">
      <c r="A3578" s="5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63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6">
        <v>160.79</v>
      </c>
      <c r="U3578" s="6" t="str">
        <f>_xlfn.XLOOKUP(Tablo2[[#This Row],[Tenure]],$W$23:$W$26,$X$23:$X$26,"",-1)</f>
        <v>0-6 Months</v>
      </c>
      <c r="V3578" s="1" t="str">
        <f>_xlfn.XLOOKUP(Tablo2[[#This Row],[CashbackAmount]],$W$31:$W$33,$X$31:$X$33,"",-1)</f>
        <v>Medium</v>
      </c>
    </row>
    <row r="3579" spans="1:22" x14ac:dyDescent="0.3">
      <c r="A3579" s="5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63</v>
      </c>
      <c r="N3579" s="1">
        <v>5</v>
      </c>
      <c r="O3579" s="1">
        <v>1</v>
      </c>
      <c r="P3579" s="1">
        <v>18</v>
      </c>
      <c r="Q3579" s="1">
        <v>1</v>
      </c>
      <c r="R3579" s="1">
        <v>2</v>
      </c>
      <c r="S3579" s="1">
        <v>1</v>
      </c>
      <c r="T3579" s="6">
        <v>256.91000000000003</v>
      </c>
      <c r="U3579" s="6" t="str">
        <f>_xlfn.XLOOKUP(Tablo2[[#This Row],[Tenure]],$W$23:$W$26,$X$23:$X$26,"",-1)</f>
        <v>13-24 Months</v>
      </c>
      <c r="V3579" s="1" t="str">
        <f>_xlfn.XLOOKUP(Tablo2[[#This Row],[CashbackAmount]],$W$31:$W$33,$X$31:$X$33,"",-1)</f>
        <v>High</v>
      </c>
    </row>
    <row r="3580" spans="1:22" x14ac:dyDescent="0.3">
      <c r="A3580" s="5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63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>
        <v>3</v>
      </c>
      <c r="T3580" s="6">
        <v>228.77</v>
      </c>
      <c r="U3580" s="6" t="str">
        <f>_xlfn.XLOOKUP(Tablo2[[#This Row],[Tenure]],$W$23:$W$26,$X$23:$X$26,"",-1)</f>
        <v>7-12 Months</v>
      </c>
      <c r="V3580" s="1" t="str">
        <f>_xlfn.XLOOKUP(Tablo2[[#This Row],[CashbackAmount]],$W$31:$W$33,$X$31:$X$33,"",-1)</f>
        <v>Medium</v>
      </c>
    </row>
    <row r="3581" spans="1:22" x14ac:dyDescent="0.3">
      <c r="A3581" s="5">
        <v>53580</v>
      </c>
      <c r="B3581" s="1">
        <v>0</v>
      </c>
      <c r="C3581" s="1">
        <v>1</v>
      </c>
      <c r="D3581" s="1" t="s">
        <v>62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63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6">
        <v>147.35</v>
      </c>
      <c r="U3581" s="6" t="str">
        <f>_xlfn.XLOOKUP(Tablo2[[#This Row],[Tenure]],$W$23:$W$26,$X$23:$X$26,"",-1)</f>
        <v>0-6 Months</v>
      </c>
      <c r="V3581" s="1" t="str">
        <f>_xlfn.XLOOKUP(Tablo2[[#This Row],[CashbackAmount]],$W$31:$W$33,$X$31:$X$33,"",-1)</f>
        <v>Low</v>
      </c>
    </row>
    <row r="3582" spans="1:22" x14ac:dyDescent="0.3">
      <c r="A3582" s="5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>
        <v>3</v>
      </c>
      <c r="T3582" s="6">
        <v>230.02</v>
      </c>
      <c r="U3582" s="6" t="str">
        <f>_xlfn.XLOOKUP(Tablo2[[#This Row],[Tenure]],$W$23:$W$26,$X$23:$X$26,"",-1)</f>
        <v>24+ Months</v>
      </c>
      <c r="V3582" s="1" t="str">
        <f>_xlfn.XLOOKUP(Tablo2[[#This Row],[CashbackAmount]],$W$31:$W$33,$X$31:$X$33,"",-1)</f>
        <v>Medium</v>
      </c>
    </row>
    <row r="3583" spans="1:22" x14ac:dyDescent="0.3">
      <c r="A3583" s="5">
        <v>53582</v>
      </c>
      <c r="B3583" s="1">
        <v>0</v>
      </c>
      <c r="C3583" s="1">
        <v>18</v>
      </c>
      <c r="D3583" s="1" t="s">
        <v>62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63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6">
        <v>145.11000000000001</v>
      </c>
      <c r="U3583" s="6" t="str">
        <f>_xlfn.XLOOKUP(Tablo2[[#This Row],[Tenure]],$W$23:$W$26,$X$23:$X$26,"",-1)</f>
        <v>13-24 Months</v>
      </c>
      <c r="V3583" s="1" t="str">
        <f>_xlfn.XLOOKUP(Tablo2[[#This Row],[CashbackAmount]],$W$31:$W$33,$X$31:$X$33,"",-1)</f>
        <v>Low</v>
      </c>
    </row>
    <row r="3584" spans="1:22" x14ac:dyDescent="0.3">
      <c r="A3584" s="5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6">
        <v>143.59</v>
      </c>
      <c r="U3584" s="6" t="str">
        <f>_xlfn.XLOOKUP(Tablo2[[#This Row],[Tenure]],$W$23:$W$26,$X$23:$X$26,"",-1)</f>
        <v>0-6 Months</v>
      </c>
      <c r="V3584" s="1" t="str">
        <f>_xlfn.XLOOKUP(Tablo2[[#This Row],[CashbackAmount]],$W$31:$W$33,$X$31:$X$33,"",-1)</f>
        <v>Low</v>
      </c>
    </row>
    <row r="3585" spans="1:22" x14ac:dyDescent="0.3">
      <c r="A3585" s="5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6">
        <v>162.6</v>
      </c>
      <c r="U3585" s="6" t="str">
        <f>_xlfn.XLOOKUP(Tablo2[[#This Row],[Tenure]],$W$23:$W$26,$X$23:$X$26,"",-1)</f>
        <v>0-6 Months</v>
      </c>
      <c r="V3585" s="1" t="str">
        <f>_xlfn.XLOOKUP(Tablo2[[#This Row],[CashbackAmount]],$W$31:$W$33,$X$31:$X$33,"",-1)</f>
        <v>Medium</v>
      </c>
    </row>
    <row r="3586" spans="1:22" x14ac:dyDescent="0.3">
      <c r="A3586" s="5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63</v>
      </c>
      <c r="N3586" s="1">
        <v>5</v>
      </c>
      <c r="O3586" s="1">
        <v>0</v>
      </c>
      <c r="P3586" s="1">
        <v>15</v>
      </c>
      <c r="Q3586" s="1">
        <v>2</v>
      </c>
      <c r="R3586" s="1">
        <v>2</v>
      </c>
      <c r="S3586" s="1">
        <v>10</v>
      </c>
      <c r="T3586" s="6">
        <v>302.79000000000002</v>
      </c>
      <c r="U3586" s="6" t="str">
        <f>_xlfn.XLOOKUP(Tablo2[[#This Row],[Tenure]],$W$23:$W$26,$X$23:$X$26,"",-1)</f>
        <v>24+ Months</v>
      </c>
      <c r="V3586" s="1" t="str">
        <f>_xlfn.XLOOKUP(Tablo2[[#This Row],[CashbackAmount]],$W$31:$W$33,$X$31:$X$33,"",-1)</f>
        <v>High</v>
      </c>
    </row>
    <row r="3587" spans="1:22" x14ac:dyDescent="0.3">
      <c r="A3587" s="5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63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6">
        <v>193.33</v>
      </c>
      <c r="U3587" s="6" t="str">
        <f>_xlfn.XLOOKUP(Tablo2[[#This Row],[Tenure]],$W$23:$W$26,$X$23:$X$26,"",-1)</f>
        <v>0-6 Months</v>
      </c>
      <c r="V3587" s="1" t="str">
        <f>_xlfn.XLOOKUP(Tablo2[[#This Row],[CashbackAmount]],$W$31:$W$33,$X$31:$X$33,"",-1)</f>
        <v>Medium</v>
      </c>
    </row>
    <row r="3588" spans="1:22" x14ac:dyDescent="0.3">
      <c r="A3588" s="5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6">
        <v>193.12</v>
      </c>
      <c r="U3588" s="6" t="str">
        <f>_xlfn.XLOOKUP(Tablo2[[#This Row],[Tenure]],$W$23:$W$26,$X$23:$X$26,"",-1)</f>
        <v>0-6 Months</v>
      </c>
      <c r="V3588" s="1" t="str">
        <f>_xlfn.XLOOKUP(Tablo2[[#This Row],[CashbackAmount]],$W$31:$W$33,$X$31:$X$33,"",-1)</f>
        <v>Medium</v>
      </c>
    </row>
    <row r="3589" spans="1:22" x14ac:dyDescent="0.3">
      <c r="A3589" s="5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6">
        <v>176.71</v>
      </c>
      <c r="U3589" s="6" t="str">
        <f>_xlfn.XLOOKUP(Tablo2[[#This Row],[Tenure]],$W$23:$W$26,$X$23:$X$26,"",-1)</f>
        <v>24+ Months</v>
      </c>
      <c r="V3589" s="1" t="str">
        <f>_xlfn.XLOOKUP(Tablo2[[#This Row],[CashbackAmount]],$W$31:$W$33,$X$31:$X$33,"",-1)</f>
        <v>Medium</v>
      </c>
    </row>
    <row r="3590" spans="1:22" x14ac:dyDescent="0.3">
      <c r="A3590" s="5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63</v>
      </c>
      <c r="N3590" s="1">
        <v>5</v>
      </c>
      <c r="O3590" s="1">
        <v>0</v>
      </c>
      <c r="P3590" s="1">
        <v>15</v>
      </c>
      <c r="Q3590" s="1">
        <v>2</v>
      </c>
      <c r="R3590" s="1">
        <v>2</v>
      </c>
      <c r="S3590" s="1">
        <v>8</v>
      </c>
      <c r="T3590" s="6">
        <v>322.39999999999998</v>
      </c>
      <c r="U3590" s="6" t="str">
        <f>_xlfn.XLOOKUP(Tablo2[[#This Row],[Tenure]],$W$23:$W$26,$X$23:$X$26,"",-1)</f>
        <v>13-24 Months</v>
      </c>
      <c r="V3590" s="1" t="str">
        <f>_xlfn.XLOOKUP(Tablo2[[#This Row],[CashbackAmount]],$W$31:$W$33,$X$31:$X$33,"",-1)</f>
        <v>High</v>
      </c>
    </row>
    <row r="3591" spans="1:22" x14ac:dyDescent="0.3">
      <c r="A3591" s="5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63</v>
      </c>
      <c r="N3591" s="1">
        <v>4</v>
      </c>
      <c r="O3591" s="1">
        <v>0</v>
      </c>
      <c r="P3591" s="1">
        <v>15</v>
      </c>
      <c r="Q3591" s="1">
        <v>1</v>
      </c>
      <c r="R3591" s="1">
        <v>2</v>
      </c>
      <c r="S3591" s="1">
        <v>1</v>
      </c>
      <c r="T3591" s="6">
        <v>312.11</v>
      </c>
      <c r="U3591" s="6" t="str">
        <f>_xlfn.XLOOKUP(Tablo2[[#This Row],[Tenure]],$W$23:$W$26,$X$23:$X$26,"",-1)</f>
        <v>13-24 Months</v>
      </c>
      <c r="V3591" s="1" t="str">
        <f>_xlfn.XLOOKUP(Tablo2[[#This Row],[CashbackAmount]],$W$31:$W$33,$X$31:$X$33,"",-1)</f>
        <v>High</v>
      </c>
    </row>
    <row r="3592" spans="1:22" x14ac:dyDescent="0.3">
      <c r="A3592" s="5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60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63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6">
        <v>161.91999999999999</v>
      </c>
      <c r="U3592" s="6" t="str">
        <f>_xlfn.XLOOKUP(Tablo2[[#This Row],[Tenure]],$W$23:$W$26,$X$23:$X$26,"",-1)</f>
        <v>7-12 Months</v>
      </c>
      <c r="V3592" s="1" t="str">
        <f>_xlfn.XLOOKUP(Tablo2[[#This Row],[CashbackAmount]],$W$31:$W$33,$X$31:$X$33,"",-1)</f>
        <v>Medium</v>
      </c>
    </row>
    <row r="3593" spans="1:22" x14ac:dyDescent="0.3">
      <c r="A3593" s="5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60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6">
        <v>150.59</v>
      </c>
      <c r="U3593" s="6" t="str">
        <f>_xlfn.XLOOKUP(Tablo2[[#This Row],[Tenure]],$W$23:$W$26,$X$23:$X$26,"",-1)</f>
        <v>13-24 Months</v>
      </c>
      <c r="V3593" s="1" t="str">
        <f>_xlfn.XLOOKUP(Tablo2[[#This Row],[CashbackAmount]],$W$31:$W$33,$X$31:$X$33,"",-1)</f>
        <v>Medium</v>
      </c>
    </row>
    <row r="3594" spans="1:22" x14ac:dyDescent="0.3">
      <c r="A3594" s="5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6">
        <v>150.16999999999999</v>
      </c>
      <c r="U3594" s="6" t="str">
        <f>_xlfn.XLOOKUP(Tablo2[[#This Row],[Tenure]],$W$23:$W$26,$X$23:$X$26,"",-1)</f>
        <v>0-6 Months</v>
      </c>
      <c r="V3594" s="1" t="str">
        <f>_xlfn.XLOOKUP(Tablo2[[#This Row],[CashbackAmount]],$W$31:$W$33,$X$31:$X$33,"",-1)</f>
        <v>Medium</v>
      </c>
    </row>
    <row r="3595" spans="1:22" x14ac:dyDescent="0.3">
      <c r="A3595" s="5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6">
        <v>191.23</v>
      </c>
      <c r="U3595" s="6" t="str">
        <f>_xlfn.XLOOKUP(Tablo2[[#This Row],[Tenure]],$W$23:$W$26,$X$23:$X$26,"",-1)</f>
        <v>0-6 Months</v>
      </c>
      <c r="V3595" s="1" t="str">
        <f>_xlfn.XLOOKUP(Tablo2[[#This Row],[CashbackAmount]],$W$31:$W$33,$X$31:$X$33,"",-1)</f>
        <v>Medium</v>
      </c>
    </row>
    <row r="3596" spans="1:22" x14ac:dyDescent="0.3">
      <c r="A3596" s="5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>
        <v>15</v>
      </c>
      <c r="Q3596" s="1">
        <v>2</v>
      </c>
      <c r="R3596" s="1">
        <v>2</v>
      </c>
      <c r="S3596" s="1">
        <v>1</v>
      </c>
      <c r="T3596" s="6">
        <v>307.64999999999998</v>
      </c>
      <c r="U3596" s="6" t="str">
        <f>_xlfn.XLOOKUP(Tablo2[[#This Row],[Tenure]],$W$23:$W$26,$X$23:$X$26,"",-1)</f>
        <v>13-24 Months</v>
      </c>
      <c r="V3596" s="1" t="str">
        <f>_xlfn.XLOOKUP(Tablo2[[#This Row],[CashbackAmount]],$W$31:$W$33,$X$31:$X$33,"",-1)</f>
        <v>High</v>
      </c>
    </row>
    <row r="3597" spans="1:22" x14ac:dyDescent="0.3">
      <c r="A3597" s="5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>
        <v>1</v>
      </c>
      <c r="R3597" s="1">
        <v>2</v>
      </c>
      <c r="S3597" s="1">
        <v>8</v>
      </c>
      <c r="T3597" s="6">
        <v>286.24</v>
      </c>
      <c r="U3597" s="6" t="str">
        <f>_xlfn.XLOOKUP(Tablo2[[#This Row],[Tenure]],$W$23:$W$26,$X$23:$X$26,"",-1)</f>
        <v>0-6 Months</v>
      </c>
      <c r="V3597" s="1" t="str">
        <f>_xlfn.XLOOKUP(Tablo2[[#This Row],[CashbackAmount]],$W$31:$W$33,$X$31:$X$33,"",-1)</f>
        <v>High</v>
      </c>
    </row>
    <row r="3598" spans="1:22" x14ac:dyDescent="0.3">
      <c r="A3598" s="5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60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63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6">
        <v>150.85</v>
      </c>
      <c r="U3598" s="6" t="str">
        <f>_xlfn.XLOOKUP(Tablo2[[#This Row],[Tenure]],$W$23:$W$26,$X$23:$X$26,"",-1)</f>
        <v>7-12 Months</v>
      </c>
      <c r="V3598" s="1" t="str">
        <f>_xlfn.XLOOKUP(Tablo2[[#This Row],[CashbackAmount]],$W$31:$W$33,$X$31:$X$33,"",-1)</f>
        <v>Medium</v>
      </c>
    </row>
    <row r="3599" spans="1:22" x14ac:dyDescent="0.3">
      <c r="A3599" s="5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63</v>
      </c>
      <c r="N3599" s="1">
        <v>9</v>
      </c>
      <c r="O3599" s="1">
        <v>0</v>
      </c>
      <c r="P3599" s="1">
        <v>15</v>
      </c>
      <c r="Q3599" s="1">
        <v>2</v>
      </c>
      <c r="R3599" s="1">
        <v>4</v>
      </c>
      <c r="S3599" s="1">
        <v>11</v>
      </c>
      <c r="T3599" s="6">
        <v>307.13</v>
      </c>
      <c r="U3599" s="6" t="str">
        <f>_xlfn.XLOOKUP(Tablo2[[#This Row],[Tenure]],$W$23:$W$26,$X$23:$X$26,"",-1)</f>
        <v>13-24 Months</v>
      </c>
      <c r="V3599" s="1" t="str">
        <f>_xlfn.XLOOKUP(Tablo2[[#This Row],[CashbackAmount]],$W$31:$W$33,$X$31:$X$33,"",-1)</f>
        <v>High</v>
      </c>
    </row>
    <row r="3600" spans="1:22" x14ac:dyDescent="0.3">
      <c r="A3600" s="5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6">
        <v>208.8</v>
      </c>
      <c r="U3600" s="6" t="str">
        <f>_xlfn.XLOOKUP(Tablo2[[#This Row],[Tenure]],$W$23:$W$26,$X$23:$X$26,"",-1)</f>
        <v>7-12 Months</v>
      </c>
      <c r="V3600" s="1" t="str">
        <f>_xlfn.XLOOKUP(Tablo2[[#This Row],[CashbackAmount]],$W$31:$W$33,$X$31:$X$33,"",-1)</f>
        <v>Medium</v>
      </c>
    </row>
    <row r="3601" spans="1:22" x14ac:dyDescent="0.3">
      <c r="A3601" s="5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6">
        <v>154.94</v>
      </c>
      <c r="U3601" s="6" t="str">
        <f>_xlfn.XLOOKUP(Tablo2[[#This Row],[Tenure]],$W$23:$W$26,$X$23:$X$26,"",-1)</f>
        <v>0-6 Months</v>
      </c>
      <c r="V3601" s="1" t="str">
        <f>_xlfn.XLOOKUP(Tablo2[[#This Row],[CashbackAmount]],$W$31:$W$33,$X$31:$X$33,"",-1)</f>
        <v>Medium</v>
      </c>
    </row>
    <row r="3602" spans="1:22" x14ac:dyDescent="0.3">
      <c r="A3602" s="5">
        <v>53601</v>
      </c>
      <c r="B3602" s="1">
        <v>0</v>
      </c>
      <c r="C3602" s="1">
        <v>1</v>
      </c>
      <c r="D3602" s="1" t="s">
        <v>62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63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6">
        <v>137.22999999999999</v>
      </c>
      <c r="U3602" s="6" t="str">
        <f>_xlfn.XLOOKUP(Tablo2[[#This Row],[Tenure]],$W$23:$W$26,$X$23:$X$26,"",-1)</f>
        <v>0-6 Months</v>
      </c>
      <c r="V3602" s="1" t="str">
        <f>_xlfn.XLOOKUP(Tablo2[[#This Row],[CashbackAmount]],$W$31:$W$33,$X$31:$X$33,"",-1)</f>
        <v>Low</v>
      </c>
    </row>
    <row r="3603" spans="1:22" x14ac:dyDescent="0.3">
      <c r="A3603" s="5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6">
        <v>136.18</v>
      </c>
      <c r="U3603" s="6" t="str">
        <f>_xlfn.XLOOKUP(Tablo2[[#This Row],[Tenure]],$W$23:$W$26,$X$23:$X$26,"",-1)</f>
        <v>0-6 Months</v>
      </c>
      <c r="V3603" s="1" t="str">
        <f>_xlfn.XLOOKUP(Tablo2[[#This Row],[CashbackAmount]],$W$31:$W$33,$X$31:$X$33,"",-1)</f>
        <v>Low</v>
      </c>
    </row>
    <row r="3604" spans="1:22" x14ac:dyDescent="0.3">
      <c r="A3604" s="5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6">
        <v>153.75</v>
      </c>
      <c r="U3604" s="6" t="str">
        <f>_xlfn.XLOOKUP(Tablo2[[#This Row],[Tenure]],$W$23:$W$26,$X$23:$X$26,"",-1)</f>
        <v>0-6 Months</v>
      </c>
      <c r="V3604" s="1" t="str">
        <f>_xlfn.XLOOKUP(Tablo2[[#This Row],[CashbackAmount]],$W$31:$W$33,$X$31:$X$33,"",-1)</f>
        <v>Medium</v>
      </c>
    </row>
    <row r="3605" spans="1:22" x14ac:dyDescent="0.3">
      <c r="A3605" s="5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>
        <v>15</v>
      </c>
      <c r="Q3605" s="1">
        <v>1</v>
      </c>
      <c r="R3605" s="1">
        <v>2</v>
      </c>
      <c r="S3605" s="1">
        <v>12</v>
      </c>
      <c r="T3605" s="6">
        <v>313.24</v>
      </c>
      <c r="U3605" s="6" t="str">
        <f>_xlfn.XLOOKUP(Tablo2[[#This Row],[Tenure]],$W$23:$W$26,$X$23:$X$26,"",-1)</f>
        <v>7-12 Months</v>
      </c>
      <c r="V3605" s="1" t="str">
        <f>_xlfn.XLOOKUP(Tablo2[[#This Row],[CashbackAmount]],$W$31:$W$33,$X$31:$X$33,"",-1)</f>
        <v>High</v>
      </c>
    </row>
    <row r="3606" spans="1:22" x14ac:dyDescent="0.3">
      <c r="A3606" s="5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6">
        <v>260.77</v>
      </c>
      <c r="U3606" s="6" t="str">
        <f>_xlfn.XLOOKUP(Tablo2[[#This Row],[Tenure]],$W$23:$W$26,$X$23:$X$26,"",-1)</f>
        <v>24+ Months</v>
      </c>
      <c r="V3606" s="1" t="str">
        <f>_xlfn.XLOOKUP(Tablo2[[#This Row],[CashbackAmount]],$W$31:$W$33,$X$31:$X$33,"",-1)</f>
        <v>High</v>
      </c>
    </row>
    <row r="3607" spans="1:22" x14ac:dyDescent="0.3">
      <c r="A3607" s="5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6">
        <v>151.25</v>
      </c>
      <c r="U3607" s="6" t="str">
        <f>_xlfn.XLOOKUP(Tablo2[[#This Row],[Tenure]],$W$23:$W$26,$X$23:$X$26,"",-1)</f>
        <v>0-6 Months</v>
      </c>
      <c r="V3607" s="1" t="str">
        <f>_xlfn.XLOOKUP(Tablo2[[#This Row],[CashbackAmount]],$W$31:$W$33,$X$31:$X$33,"",-1)</f>
        <v>Medium</v>
      </c>
    </row>
    <row r="3608" spans="1:22" x14ac:dyDescent="0.3">
      <c r="A3608" s="5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63</v>
      </c>
      <c r="N3608" s="1">
        <v>4</v>
      </c>
      <c r="O3608" s="1">
        <v>0</v>
      </c>
      <c r="P3608" s="1">
        <v>15</v>
      </c>
      <c r="Q3608" s="1">
        <v>2</v>
      </c>
      <c r="R3608" s="1">
        <v>2</v>
      </c>
      <c r="S3608" s="1">
        <v>9</v>
      </c>
      <c r="T3608" s="6">
        <v>312.89</v>
      </c>
      <c r="U3608" s="6" t="str">
        <f>_xlfn.XLOOKUP(Tablo2[[#This Row],[Tenure]],$W$23:$W$26,$X$23:$X$26,"",-1)</f>
        <v>13-24 Months</v>
      </c>
      <c r="V3608" s="1" t="str">
        <f>_xlfn.XLOOKUP(Tablo2[[#This Row],[CashbackAmount]],$W$31:$W$33,$X$31:$X$33,"",-1)</f>
        <v>High</v>
      </c>
    </row>
    <row r="3609" spans="1:22" x14ac:dyDescent="0.3">
      <c r="A3609" s="5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6">
        <v>170.38</v>
      </c>
      <c r="U3609" s="6" t="str">
        <f>_xlfn.XLOOKUP(Tablo2[[#This Row],[Tenure]],$W$23:$W$26,$X$23:$X$26,"",-1)</f>
        <v>7-12 Months</v>
      </c>
      <c r="V3609" s="1" t="str">
        <f>_xlfn.XLOOKUP(Tablo2[[#This Row],[CashbackAmount]],$W$31:$W$33,$X$31:$X$33,"",-1)</f>
        <v>Medium</v>
      </c>
    </row>
    <row r="3610" spans="1:22" x14ac:dyDescent="0.3">
      <c r="A3610" s="5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6">
        <v>323.47000000000003</v>
      </c>
      <c r="U3610" s="6" t="str">
        <f>_xlfn.XLOOKUP(Tablo2[[#This Row],[Tenure]],$W$23:$W$26,$X$23:$X$26,"",-1)</f>
        <v>24+ Months</v>
      </c>
      <c r="V3610" s="1" t="str">
        <f>_xlfn.XLOOKUP(Tablo2[[#This Row],[CashbackAmount]],$W$31:$W$33,$X$31:$X$33,"",-1)</f>
        <v>High</v>
      </c>
    </row>
    <row r="3611" spans="1:22" x14ac:dyDescent="0.3">
      <c r="A3611" s="5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>
        <v>3</v>
      </c>
      <c r="T3611" s="6">
        <v>230.12</v>
      </c>
      <c r="U3611" s="6" t="str">
        <f>_xlfn.XLOOKUP(Tablo2[[#This Row],[Tenure]],$W$23:$W$26,$X$23:$X$26,"",-1)</f>
        <v>24+ Months</v>
      </c>
      <c r="V3611" s="1" t="str">
        <f>_xlfn.XLOOKUP(Tablo2[[#This Row],[CashbackAmount]],$W$31:$W$33,$X$31:$X$33,"",-1)</f>
        <v>Medium</v>
      </c>
    </row>
    <row r="3612" spans="1:22" x14ac:dyDescent="0.3">
      <c r="A3612" s="5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6">
        <v>169.44</v>
      </c>
      <c r="U3612" s="6" t="str">
        <f>_xlfn.XLOOKUP(Tablo2[[#This Row],[Tenure]],$W$23:$W$26,$X$23:$X$26,"",-1)</f>
        <v>7-12 Months</v>
      </c>
      <c r="V3612" s="1" t="str">
        <f>_xlfn.XLOOKUP(Tablo2[[#This Row],[CashbackAmount]],$W$31:$W$33,$X$31:$X$33,"",-1)</f>
        <v>Medium</v>
      </c>
    </row>
    <row r="3613" spans="1:22" x14ac:dyDescent="0.3">
      <c r="A3613" s="5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6">
        <v>146.54</v>
      </c>
      <c r="U3613" s="6" t="str">
        <f>_xlfn.XLOOKUP(Tablo2[[#This Row],[Tenure]],$W$23:$W$26,$X$23:$X$26,"",-1)</f>
        <v>0-6 Months</v>
      </c>
      <c r="V3613" s="1" t="str">
        <f>_xlfn.XLOOKUP(Tablo2[[#This Row],[CashbackAmount]],$W$31:$W$33,$X$31:$X$33,"",-1)</f>
        <v>Low</v>
      </c>
    </row>
    <row r="3614" spans="1:22" x14ac:dyDescent="0.3">
      <c r="A3614" s="5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>
        <v>15</v>
      </c>
      <c r="Q3614" s="1">
        <v>2</v>
      </c>
      <c r="R3614" s="1">
        <v>15</v>
      </c>
      <c r="S3614" s="1">
        <v>14</v>
      </c>
      <c r="T3614" s="6">
        <v>316.89999999999998</v>
      </c>
      <c r="U3614" s="6" t="str">
        <f>_xlfn.XLOOKUP(Tablo2[[#This Row],[Tenure]],$W$23:$W$26,$X$23:$X$26,"",-1)</f>
        <v>13-24 Months</v>
      </c>
      <c r="V3614" s="1" t="str">
        <f>_xlfn.XLOOKUP(Tablo2[[#This Row],[CashbackAmount]],$W$31:$W$33,$X$31:$X$33,"",-1)</f>
        <v>High</v>
      </c>
    </row>
    <row r="3615" spans="1:22" x14ac:dyDescent="0.3">
      <c r="A3615" s="5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63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6">
        <v>169.9</v>
      </c>
      <c r="U3615" s="6" t="str">
        <f>_xlfn.XLOOKUP(Tablo2[[#This Row],[Tenure]],$W$23:$W$26,$X$23:$X$26,"",-1)</f>
        <v>7-12 Months</v>
      </c>
      <c r="V3615" s="1" t="str">
        <f>_xlfn.XLOOKUP(Tablo2[[#This Row],[CashbackAmount]],$W$31:$W$33,$X$31:$X$33,"",-1)</f>
        <v>Medium</v>
      </c>
    </row>
    <row r="3616" spans="1:22" x14ac:dyDescent="0.3">
      <c r="A3616" s="5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63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6">
        <v>160.06</v>
      </c>
      <c r="U3616" s="6" t="str">
        <f>_xlfn.XLOOKUP(Tablo2[[#This Row],[Tenure]],$W$23:$W$26,$X$23:$X$26,"",-1)</f>
        <v>7-12 Months</v>
      </c>
      <c r="V3616" s="1" t="str">
        <f>_xlfn.XLOOKUP(Tablo2[[#This Row],[CashbackAmount]],$W$31:$W$33,$X$31:$X$33,"",-1)</f>
        <v>Medium</v>
      </c>
    </row>
    <row r="3617" spans="1:22" x14ac:dyDescent="0.3">
      <c r="A3617" s="5">
        <v>53616</v>
      </c>
      <c r="B3617" s="1">
        <v>0</v>
      </c>
      <c r="C3617" s="1">
        <v>16</v>
      </c>
      <c r="D3617" s="1" t="s">
        <v>62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63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6">
        <v>148.72</v>
      </c>
      <c r="U3617" s="6" t="str">
        <f>_xlfn.XLOOKUP(Tablo2[[#This Row],[Tenure]],$W$23:$W$26,$X$23:$X$26,"",-1)</f>
        <v>13-24 Months</v>
      </c>
      <c r="V3617" s="1" t="str">
        <f>_xlfn.XLOOKUP(Tablo2[[#This Row],[CashbackAmount]],$W$31:$W$33,$X$31:$X$33,"",-1)</f>
        <v>Low</v>
      </c>
    </row>
    <row r="3618" spans="1:22" x14ac:dyDescent="0.3">
      <c r="A3618" s="5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>
        <v>3</v>
      </c>
      <c r="T3618" s="6">
        <v>227.31</v>
      </c>
      <c r="U3618" s="6" t="str">
        <f>_xlfn.XLOOKUP(Tablo2[[#This Row],[Tenure]],$W$23:$W$26,$X$23:$X$26,"",-1)</f>
        <v>13-24 Months</v>
      </c>
      <c r="V3618" s="1" t="str">
        <f>_xlfn.XLOOKUP(Tablo2[[#This Row],[CashbackAmount]],$W$31:$W$33,$X$31:$X$33,"",-1)</f>
        <v>Medium</v>
      </c>
    </row>
    <row r="3619" spans="1:22" x14ac:dyDescent="0.3">
      <c r="A3619" s="5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6">
        <v>179.1</v>
      </c>
      <c r="U3619" s="6" t="str">
        <f>_xlfn.XLOOKUP(Tablo2[[#This Row],[Tenure]],$W$23:$W$26,$X$23:$X$26,"",-1)</f>
        <v>7-12 Months</v>
      </c>
      <c r="V3619" s="1" t="str">
        <f>_xlfn.XLOOKUP(Tablo2[[#This Row],[CashbackAmount]],$W$31:$W$33,$X$31:$X$33,"",-1)</f>
        <v>Medium</v>
      </c>
    </row>
    <row r="3620" spans="1:22" x14ac:dyDescent="0.3">
      <c r="A3620" s="5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63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6">
        <v>204.78</v>
      </c>
      <c r="U3620" s="6" t="str">
        <f>_xlfn.XLOOKUP(Tablo2[[#This Row],[Tenure]],$W$23:$W$26,$X$23:$X$26,"",-1)</f>
        <v>7-12 Months</v>
      </c>
      <c r="V3620" s="1" t="str">
        <f>_xlfn.XLOOKUP(Tablo2[[#This Row],[CashbackAmount]],$W$31:$W$33,$X$31:$X$33,"",-1)</f>
        <v>Medium</v>
      </c>
    </row>
    <row r="3621" spans="1:22" x14ac:dyDescent="0.3">
      <c r="A3621" s="5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63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6">
        <v>163.66999999999999</v>
      </c>
      <c r="U3621" s="6" t="str">
        <f>_xlfn.XLOOKUP(Tablo2[[#This Row],[Tenure]],$W$23:$W$26,$X$23:$X$26,"",-1)</f>
        <v>0-6 Months</v>
      </c>
      <c r="V3621" s="1" t="str">
        <f>_xlfn.XLOOKUP(Tablo2[[#This Row],[CashbackAmount]],$W$31:$W$33,$X$31:$X$33,"",-1)</f>
        <v>Medium</v>
      </c>
    </row>
    <row r="3622" spans="1:22" x14ac:dyDescent="0.3">
      <c r="A3622" s="5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6">
        <v>153.38</v>
      </c>
      <c r="U3622" s="6" t="str">
        <f>_xlfn.XLOOKUP(Tablo2[[#This Row],[Tenure]],$W$23:$W$26,$X$23:$X$26,"",-1)</f>
        <v>24+ Months</v>
      </c>
      <c r="V3622" s="1" t="str">
        <f>_xlfn.XLOOKUP(Tablo2[[#This Row],[CashbackAmount]],$W$31:$W$33,$X$31:$X$33,"",-1)</f>
        <v>Medium</v>
      </c>
    </row>
    <row r="3623" spans="1:22" x14ac:dyDescent="0.3">
      <c r="A3623" s="5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6">
        <v>171.95</v>
      </c>
      <c r="U3623" s="6" t="str">
        <f>_xlfn.XLOOKUP(Tablo2[[#This Row],[Tenure]],$W$23:$W$26,$X$23:$X$26,"",-1)</f>
        <v>0-6 Months</v>
      </c>
      <c r="V3623" s="1" t="str">
        <f>_xlfn.XLOOKUP(Tablo2[[#This Row],[CashbackAmount]],$W$31:$W$33,$X$31:$X$33,"",-1)</f>
        <v>Medium</v>
      </c>
    </row>
    <row r="3624" spans="1:22" x14ac:dyDescent="0.3">
      <c r="A3624" s="5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60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6">
        <v>158.38999999999999</v>
      </c>
      <c r="U3624" s="6" t="str">
        <f>_xlfn.XLOOKUP(Tablo2[[#This Row],[Tenure]],$W$23:$W$26,$X$23:$X$26,"",-1)</f>
        <v>0-6 Months</v>
      </c>
      <c r="V3624" s="1" t="str">
        <f>_xlfn.XLOOKUP(Tablo2[[#This Row],[CashbackAmount]],$W$31:$W$33,$X$31:$X$33,"",-1)</f>
        <v>Medium</v>
      </c>
    </row>
    <row r="3625" spans="1:22" x14ac:dyDescent="0.3">
      <c r="A3625" s="5">
        <v>53624</v>
      </c>
      <c r="B3625" s="1">
        <v>0</v>
      </c>
      <c r="C3625" s="1">
        <v>2</v>
      </c>
      <c r="D3625" s="1" t="s">
        <v>62</v>
      </c>
      <c r="E3625" s="1">
        <v>1</v>
      </c>
      <c r="F3625" s="1">
        <v>7</v>
      </c>
      <c r="G3625" s="1" t="s">
        <v>60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6">
        <v>145.80000000000001</v>
      </c>
      <c r="U3625" s="6" t="str">
        <f>_xlfn.XLOOKUP(Tablo2[[#This Row],[Tenure]],$W$23:$W$26,$X$23:$X$26,"",-1)</f>
        <v>0-6 Months</v>
      </c>
      <c r="V3625" s="1" t="str">
        <f>_xlfn.XLOOKUP(Tablo2[[#This Row],[CashbackAmount]],$W$31:$W$33,$X$31:$X$33,"",-1)</f>
        <v>Low</v>
      </c>
    </row>
    <row r="3626" spans="1:22" x14ac:dyDescent="0.3">
      <c r="A3626" s="5">
        <v>53625</v>
      </c>
      <c r="B3626" s="1">
        <v>0</v>
      </c>
      <c r="C3626" s="1">
        <v>1</v>
      </c>
      <c r="D3626" s="1" t="s">
        <v>62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6">
        <v>145.96</v>
      </c>
      <c r="U3626" s="6" t="str">
        <f>_xlfn.XLOOKUP(Tablo2[[#This Row],[Tenure]],$W$23:$W$26,$X$23:$X$26,"",-1)</f>
        <v>0-6 Months</v>
      </c>
      <c r="V3626" s="1" t="str">
        <f>_xlfn.XLOOKUP(Tablo2[[#This Row],[CashbackAmount]],$W$31:$W$33,$X$31:$X$33,"",-1)</f>
        <v>Low</v>
      </c>
    </row>
    <row r="3627" spans="1:22" x14ac:dyDescent="0.3">
      <c r="A3627" s="5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63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6">
        <v>187.09</v>
      </c>
      <c r="U3627" s="6" t="str">
        <f>_xlfn.XLOOKUP(Tablo2[[#This Row],[Tenure]],$W$23:$W$26,$X$23:$X$26,"",-1)</f>
        <v>0-6 Months</v>
      </c>
      <c r="V3627" s="1" t="str">
        <f>_xlfn.XLOOKUP(Tablo2[[#This Row],[CashbackAmount]],$W$31:$W$33,$X$31:$X$33,"",-1)</f>
        <v>Medium</v>
      </c>
    </row>
    <row r="3628" spans="1:22" x14ac:dyDescent="0.3">
      <c r="A3628" s="5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>
        <v>15</v>
      </c>
      <c r="Q3628" s="1">
        <v>2</v>
      </c>
      <c r="R3628" s="1">
        <v>2</v>
      </c>
      <c r="S3628" s="1">
        <v>1</v>
      </c>
      <c r="T3628" s="6">
        <v>305.61</v>
      </c>
      <c r="U3628" s="6" t="str">
        <f>_xlfn.XLOOKUP(Tablo2[[#This Row],[Tenure]],$W$23:$W$26,$X$23:$X$26,"",-1)</f>
        <v>13-24 Months</v>
      </c>
      <c r="V3628" s="1" t="str">
        <f>_xlfn.XLOOKUP(Tablo2[[#This Row],[CashbackAmount]],$W$31:$W$33,$X$31:$X$33,"",-1)</f>
        <v>High</v>
      </c>
    </row>
    <row r="3629" spans="1:22" x14ac:dyDescent="0.3">
      <c r="A3629" s="5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>
        <v>15</v>
      </c>
      <c r="Q3629" s="1">
        <v>14</v>
      </c>
      <c r="R3629" s="1">
        <v>16</v>
      </c>
      <c r="S3629" s="1">
        <v>3</v>
      </c>
      <c r="T3629" s="6">
        <v>296.23</v>
      </c>
      <c r="U3629" s="6" t="str">
        <f>_xlfn.XLOOKUP(Tablo2[[#This Row],[Tenure]],$W$23:$W$26,$X$23:$X$26,"",-1)</f>
        <v>13-24 Months</v>
      </c>
      <c r="V3629" s="1" t="str">
        <f>_xlfn.XLOOKUP(Tablo2[[#This Row],[CashbackAmount]],$W$31:$W$33,$X$31:$X$33,"",-1)</f>
        <v>High</v>
      </c>
    </row>
    <row r="3630" spans="1:22" x14ac:dyDescent="0.3">
      <c r="A3630" s="5">
        <v>53629</v>
      </c>
      <c r="B3630" s="1">
        <v>0</v>
      </c>
      <c r="C3630" s="1">
        <v>31</v>
      </c>
      <c r="D3630" s="1" t="s">
        <v>62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6">
        <v>148.72</v>
      </c>
      <c r="U3630" s="6" t="str">
        <f>_xlfn.XLOOKUP(Tablo2[[#This Row],[Tenure]],$W$23:$W$26,$X$23:$X$26,"",-1)</f>
        <v>24+ Months</v>
      </c>
      <c r="V3630" s="1" t="str">
        <f>_xlfn.XLOOKUP(Tablo2[[#This Row],[CashbackAmount]],$W$31:$W$33,$X$31:$X$33,"",-1)</f>
        <v>Low</v>
      </c>
    </row>
    <row r="3631" spans="1:22" x14ac:dyDescent="0.3">
      <c r="A3631" s="5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63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6">
        <v>173.83</v>
      </c>
      <c r="U3631" s="6" t="str">
        <f>_xlfn.XLOOKUP(Tablo2[[#This Row],[Tenure]],$W$23:$W$26,$X$23:$X$26,"",-1)</f>
        <v>0-6 Months</v>
      </c>
      <c r="V3631" s="1" t="str">
        <f>_xlfn.XLOOKUP(Tablo2[[#This Row],[CashbackAmount]],$W$31:$W$33,$X$31:$X$33,"",-1)</f>
        <v>Medium</v>
      </c>
    </row>
    <row r="3632" spans="1:22" x14ac:dyDescent="0.3">
      <c r="A3632" s="5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6">
        <v>164.04</v>
      </c>
      <c r="U3632" s="6" t="str">
        <f>_xlfn.XLOOKUP(Tablo2[[#This Row],[Tenure]],$W$23:$W$26,$X$23:$X$26,"",-1)</f>
        <v>0-6 Months</v>
      </c>
      <c r="V3632" s="1" t="str">
        <f>_xlfn.XLOOKUP(Tablo2[[#This Row],[CashbackAmount]],$W$31:$W$33,$X$31:$X$33,"",-1)</f>
        <v>Medium</v>
      </c>
    </row>
    <row r="3633" spans="1:22" x14ac:dyDescent="0.3">
      <c r="A3633" s="5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60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63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6">
        <v>171.27</v>
      </c>
      <c r="U3633" s="6" t="str">
        <f>_xlfn.XLOOKUP(Tablo2[[#This Row],[Tenure]],$W$23:$W$26,$X$23:$X$26,"",-1)</f>
        <v>0-6 Months</v>
      </c>
      <c r="V3633" s="1" t="str">
        <f>_xlfn.XLOOKUP(Tablo2[[#This Row],[CashbackAmount]],$W$31:$W$33,$X$31:$X$33,"",-1)</f>
        <v>Medium</v>
      </c>
    </row>
    <row r="3634" spans="1:22" x14ac:dyDescent="0.3">
      <c r="A3634" s="5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63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6">
        <v>195.94</v>
      </c>
      <c r="U3634" s="6" t="str">
        <f>_xlfn.XLOOKUP(Tablo2[[#This Row],[Tenure]],$W$23:$W$26,$X$23:$X$26,"",-1)</f>
        <v>7-12 Months</v>
      </c>
      <c r="V3634" s="1" t="str">
        <f>_xlfn.XLOOKUP(Tablo2[[#This Row],[CashbackAmount]],$W$31:$W$33,$X$31:$X$33,"",-1)</f>
        <v>Medium</v>
      </c>
    </row>
    <row r="3635" spans="1:22" x14ac:dyDescent="0.3">
      <c r="A3635" s="5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6">
        <v>159.22999999999999</v>
      </c>
      <c r="U3635" s="6" t="str">
        <f>_xlfn.XLOOKUP(Tablo2[[#This Row],[Tenure]],$W$23:$W$26,$X$23:$X$26,"",-1)</f>
        <v>13-24 Months</v>
      </c>
      <c r="V3635" s="1" t="str">
        <f>_xlfn.XLOOKUP(Tablo2[[#This Row],[CashbackAmount]],$W$31:$W$33,$X$31:$X$33,"",-1)</f>
        <v>Medium</v>
      </c>
    </row>
    <row r="3636" spans="1:22" x14ac:dyDescent="0.3">
      <c r="A3636" s="5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63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6">
        <v>191.74</v>
      </c>
      <c r="U3636" s="6" t="str">
        <f>_xlfn.XLOOKUP(Tablo2[[#This Row],[Tenure]],$W$23:$W$26,$X$23:$X$26,"",-1)</f>
        <v>0-6 Months</v>
      </c>
      <c r="V3636" s="1" t="str">
        <f>_xlfn.XLOOKUP(Tablo2[[#This Row],[CashbackAmount]],$W$31:$W$33,$X$31:$X$33,"",-1)</f>
        <v>Medium</v>
      </c>
    </row>
    <row r="3637" spans="1:22" x14ac:dyDescent="0.3">
      <c r="A3637" s="5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63</v>
      </c>
      <c r="N3637" s="1">
        <v>6</v>
      </c>
      <c r="O3637" s="1">
        <v>1</v>
      </c>
      <c r="P3637" s="1">
        <v>15</v>
      </c>
      <c r="Q3637" s="1">
        <v>1</v>
      </c>
      <c r="R3637" s="1">
        <v>2</v>
      </c>
      <c r="S3637" s="1">
        <v>3</v>
      </c>
      <c r="T3637" s="6">
        <v>293.8</v>
      </c>
      <c r="U3637" s="6" t="str">
        <f>_xlfn.XLOOKUP(Tablo2[[#This Row],[Tenure]],$W$23:$W$26,$X$23:$X$26,"",-1)</f>
        <v>13-24 Months</v>
      </c>
      <c r="V3637" s="1" t="str">
        <f>_xlfn.XLOOKUP(Tablo2[[#This Row],[CashbackAmount]],$W$31:$W$33,$X$31:$X$33,"",-1)</f>
        <v>High</v>
      </c>
    </row>
    <row r="3638" spans="1:22" x14ac:dyDescent="0.3">
      <c r="A3638" s="5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>
        <v>3</v>
      </c>
      <c r="T3638" s="6">
        <v>215.94</v>
      </c>
      <c r="U3638" s="6" t="str">
        <f>_xlfn.XLOOKUP(Tablo2[[#This Row],[Tenure]],$W$23:$W$26,$X$23:$X$26,"",-1)</f>
        <v>0-6 Months</v>
      </c>
      <c r="V3638" s="1" t="str">
        <f>_xlfn.XLOOKUP(Tablo2[[#This Row],[CashbackAmount]],$W$31:$W$33,$X$31:$X$33,"",-1)</f>
        <v>Medium</v>
      </c>
    </row>
    <row r="3639" spans="1:22" x14ac:dyDescent="0.3">
      <c r="A3639" s="5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>
        <v>3</v>
      </c>
      <c r="T3639" s="6">
        <v>209.46</v>
      </c>
      <c r="U3639" s="6" t="str">
        <f>_xlfn.XLOOKUP(Tablo2[[#This Row],[Tenure]],$W$23:$W$26,$X$23:$X$26,"",-1)</f>
        <v>13-24 Months</v>
      </c>
      <c r="V3639" s="1" t="str">
        <f>_xlfn.XLOOKUP(Tablo2[[#This Row],[CashbackAmount]],$W$31:$W$33,$X$31:$X$33,"",-1)</f>
        <v>Medium</v>
      </c>
    </row>
    <row r="3640" spans="1:22" x14ac:dyDescent="0.3">
      <c r="A3640" s="5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63</v>
      </c>
      <c r="N3640" s="1">
        <v>3</v>
      </c>
      <c r="O3640" s="1">
        <v>1</v>
      </c>
      <c r="P3640" s="1">
        <v>24</v>
      </c>
      <c r="Q3640" s="1">
        <v>1</v>
      </c>
      <c r="R3640" s="1">
        <v>2</v>
      </c>
      <c r="S3640" s="1">
        <v>9</v>
      </c>
      <c r="T3640" s="6">
        <v>244.16000000000003</v>
      </c>
      <c r="U3640" s="6" t="str">
        <f>_xlfn.XLOOKUP(Tablo2[[#This Row],[Tenure]],$W$23:$W$26,$X$23:$X$26,"",-1)</f>
        <v>0-6 Months</v>
      </c>
      <c r="V3640" s="1" t="str">
        <f>_xlfn.XLOOKUP(Tablo2[[#This Row],[CashbackAmount]],$W$31:$W$33,$X$31:$X$33,"",-1)</f>
        <v>Medium</v>
      </c>
    </row>
    <row r="3641" spans="1:22" x14ac:dyDescent="0.3">
      <c r="A3641" s="5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6">
        <v>170.34</v>
      </c>
      <c r="U3641" s="6" t="str">
        <f>_xlfn.XLOOKUP(Tablo2[[#This Row],[Tenure]],$W$23:$W$26,$X$23:$X$26,"",-1)</f>
        <v>13-24 Months</v>
      </c>
      <c r="V3641" s="1" t="str">
        <f>_xlfn.XLOOKUP(Tablo2[[#This Row],[CashbackAmount]],$W$31:$W$33,$X$31:$X$33,"",-1)</f>
        <v>Medium</v>
      </c>
    </row>
    <row r="3642" spans="1:22" x14ac:dyDescent="0.3">
      <c r="A3642" s="5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>
        <v>3</v>
      </c>
      <c r="T3642" s="6">
        <v>223.52</v>
      </c>
      <c r="U3642" s="6" t="str">
        <f>_xlfn.XLOOKUP(Tablo2[[#This Row],[Tenure]],$W$23:$W$26,$X$23:$X$26,"",-1)</f>
        <v>0-6 Months</v>
      </c>
      <c r="V3642" s="1" t="str">
        <f>_xlfn.XLOOKUP(Tablo2[[#This Row],[CashbackAmount]],$W$31:$W$33,$X$31:$X$33,"",-1)</f>
        <v>Medium</v>
      </c>
    </row>
    <row r="3643" spans="1:22" x14ac:dyDescent="0.3">
      <c r="A3643" s="5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6">
        <v>186.51</v>
      </c>
      <c r="U3643" s="6" t="str">
        <f>_xlfn.XLOOKUP(Tablo2[[#This Row],[Tenure]],$W$23:$W$26,$X$23:$X$26,"",-1)</f>
        <v>13-24 Months</v>
      </c>
      <c r="V3643" s="1" t="str">
        <f>_xlfn.XLOOKUP(Tablo2[[#This Row],[CashbackAmount]],$W$31:$W$33,$X$31:$X$33,"",-1)</f>
        <v>Medium</v>
      </c>
    </row>
    <row r="3644" spans="1:22" x14ac:dyDescent="0.3">
      <c r="A3644" s="5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6">
        <v>148.02000000000001</v>
      </c>
      <c r="U3644" s="6" t="str">
        <f>_xlfn.XLOOKUP(Tablo2[[#This Row],[Tenure]],$W$23:$W$26,$X$23:$X$26,"",-1)</f>
        <v>0-6 Months</v>
      </c>
      <c r="V3644" s="1" t="str">
        <f>_xlfn.XLOOKUP(Tablo2[[#This Row],[CashbackAmount]],$W$31:$W$33,$X$31:$X$33,"",-1)</f>
        <v>Low</v>
      </c>
    </row>
    <row r="3645" spans="1:22" x14ac:dyDescent="0.3">
      <c r="A3645" s="5">
        <v>53644</v>
      </c>
      <c r="B3645" s="1">
        <v>1</v>
      </c>
      <c r="C3645" s="1">
        <v>8</v>
      </c>
      <c r="D3645" s="1" t="s">
        <v>62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63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6">
        <v>148.62</v>
      </c>
      <c r="U3645" s="6" t="str">
        <f>_xlfn.XLOOKUP(Tablo2[[#This Row],[Tenure]],$W$23:$W$26,$X$23:$X$26,"",-1)</f>
        <v>7-12 Months</v>
      </c>
      <c r="V3645" s="1" t="str">
        <f>_xlfn.XLOOKUP(Tablo2[[#This Row],[CashbackAmount]],$W$31:$W$33,$X$31:$X$33,"",-1)</f>
        <v>Low</v>
      </c>
    </row>
    <row r="3646" spans="1:22" x14ac:dyDescent="0.3">
      <c r="A3646" s="5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63</v>
      </c>
      <c r="N3646" s="1">
        <v>2</v>
      </c>
      <c r="O3646" s="1">
        <v>1</v>
      </c>
      <c r="P3646" s="1">
        <v>15</v>
      </c>
      <c r="Q3646" s="1">
        <v>1</v>
      </c>
      <c r="R3646" s="1">
        <v>3</v>
      </c>
      <c r="S3646" s="1">
        <v>11</v>
      </c>
      <c r="T3646" s="6">
        <v>303.61</v>
      </c>
      <c r="U3646" s="6" t="str">
        <f>_xlfn.XLOOKUP(Tablo2[[#This Row],[Tenure]],$W$23:$W$26,$X$23:$X$26,"",-1)</f>
        <v>13-24 Months</v>
      </c>
      <c r="V3646" s="1" t="str">
        <f>_xlfn.XLOOKUP(Tablo2[[#This Row],[CashbackAmount]],$W$31:$W$33,$X$31:$X$33,"",-1)</f>
        <v>High</v>
      </c>
    </row>
    <row r="3647" spans="1:22" x14ac:dyDescent="0.3">
      <c r="A3647" s="5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63</v>
      </c>
      <c r="N3647" s="1">
        <v>6</v>
      </c>
      <c r="O3647" s="1">
        <v>0</v>
      </c>
      <c r="P3647" s="1">
        <v>15</v>
      </c>
      <c r="Q3647" s="1">
        <v>6</v>
      </c>
      <c r="R3647" s="1">
        <v>10</v>
      </c>
      <c r="S3647" s="1">
        <v>12</v>
      </c>
      <c r="T3647" s="6">
        <v>316.87</v>
      </c>
      <c r="U3647" s="6" t="str">
        <f>_xlfn.XLOOKUP(Tablo2[[#This Row],[Tenure]],$W$23:$W$26,$X$23:$X$26,"",-1)</f>
        <v>24+ Months</v>
      </c>
      <c r="V3647" s="1" t="str">
        <f>_xlfn.XLOOKUP(Tablo2[[#This Row],[CashbackAmount]],$W$31:$W$33,$X$31:$X$33,"",-1)</f>
        <v>High</v>
      </c>
    </row>
    <row r="3648" spans="1:22" x14ac:dyDescent="0.3">
      <c r="A3648" s="5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>
        <v>15</v>
      </c>
      <c r="Q3648" s="1">
        <v>2</v>
      </c>
      <c r="R3648" s="1">
        <v>8</v>
      </c>
      <c r="S3648" s="1">
        <v>8</v>
      </c>
      <c r="T3648" s="6">
        <v>322.17</v>
      </c>
      <c r="U3648" s="6" t="str">
        <f>_xlfn.XLOOKUP(Tablo2[[#This Row],[Tenure]],$W$23:$W$26,$X$23:$X$26,"",-1)</f>
        <v>24+ Months</v>
      </c>
      <c r="V3648" s="1" t="str">
        <f>_xlfn.XLOOKUP(Tablo2[[#This Row],[CashbackAmount]],$W$31:$W$33,$X$31:$X$33,"",-1)</f>
        <v>High</v>
      </c>
    </row>
    <row r="3649" spans="1:22" x14ac:dyDescent="0.3">
      <c r="A3649" s="5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6">
        <v>160.44</v>
      </c>
      <c r="U3649" s="6" t="str">
        <f>_xlfn.XLOOKUP(Tablo2[[#This Row],[Tenure]],$W$23:$W$26,$X$23:$X$26,"",-1)</f>
        <v>13-24 Months</v>
      </c>
      <c r="V3649" s="1" t="str">
        <f>_xlfn.XLOOKUP(Tablo2[[#This Row],[CashbackAmount]],$W$31:$W$33,$X$31:$X$33,"",-1)</f>
        <v>Medium</v>
      </c>
    </row>
    <row r="3650" spans="1:22" x14ac:dyDescent="0.3">
      <c r="A3650" s="5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>
        <v>3</v>
      </c>
      <c r="T3650" s="6">
        <v>210</v>
      </c>
      <c r="U3650" s="6" t="str">
        <f>_xlfn.XLOOKUP(Tablo2[[#This Row],[Tenure]],$W$23:$W$26,$X$23:$X$26,"",-1)</f>
        <v>7-12 Months</v>
      </c>
      <c r="V3650" s="1" t="str">
        <f>_xlfn.XLOOKUP(Tablo2[[#This Row],[CashbackAmount]],$W$31:$W$33,$X$31:$X$33,"",-1)</f>
        <v>Medium</v>
      </c>
    </row>
    <row r="3651" spans="1:22" x14ac:dyDescent="0.3">
      <c r="A3651" s="5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6">
        <v>171.61</v>
      </c>
      <c r="U3651" s="6" t="str">
        <f>_xlfn.XLOOKUP(Tablo2[[#This Row],[Tenure]],$W$23:$W$26,$X$23:$X$26,"",-1)</f>
        <v>13-24 Months</v>
      </c>
      <c r="V3651" s="1" t="str">
        <f>_xlfn.XLOOKUP(Tablo2[[#This Row],[CashbackAmount]],$W$31:$W$33,$X$31:$X$33,"",-1)</f>
        <v>Medium</v>
      </c>
    </row>
    <row r="3652" spans="1:22" x14ac:dyDescent="0.3">
      <c r="A3652" s="5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6">
        <v>166.03</v>
      </c>
      <c r="U3652" s="6" t="str">
        <f>_xlfn.XLOOKUP(Tablo2[[#This Row],[Tenure]],$W$23:$W$26,$X$23:$X$26,"",-1)</f>
        <v>13-24 Months</v>
      </c>
      <c r="V3652" s="1" t="str">
        <f>_xlfn.XLOOKUP(Tablo2[[#This Row],[CashbackAmount]],$W$31:$W$33,$X$31:$X$33,"",-1)</f>
        <v>Medium</v>
      </c>
    </row>
    <row r="3653" spans="1:22" x14ac:dyDescent="0.3">
      <c r="A3653" s="5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6">
        <v>167.49</v>
      </c>
      <c r="U3653" s="6" t="str">
        <f>_xlfn.XLOOKUP(Tablo2[[#This Row],[Tenure]],$W$23:$W$26,$X$23:$X$26,"",-1)</f>
        <v>7-12 Months</v>
      </c>
      <c r="V3653" s="1" t="str">
        <f>_xlfn.XLOOKUP(Tablo2[[#This Row],[CashbackAmount]],$W$31:$W$33,$X$31:$X$33,"",-1)</f>
        <v>Medium</v>
      </c>
    </row>
    <row r="3654" spans="1:22" x14ac:dyDescent="0.3">
      <c r="A3654" s="5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>
        <v>1</v>
      </c>
      <c r="R3654" s="1">
        <v>2</v>
      </c>
      <c r="S3654" s="1">
        <v>11</v>
      </c>
      <c r="T3654" s="6">
        <v>265.26</v>
      </c>
      <c r="U3654" s="6" t="str">
        <f>_xlfn.XLOOKUP(Tablo2[[#This Row],[Tenure]],$W$23:$W$26,$X$23:$X$26,"",-1)</f>
        <v>24+ Months</v>
      </c>
      <c r="V3654" s="1" t="str">
        <f>_xlfn.XLOOKUP(Tablo2[[#This Row],[CashbackAmount]],$W$31:$W$33,$X$31:$X$33,"",-1)</f>
        <v>High</v>
      </c>
    </row>
    <row r="3655" spans="1:22" x14ac:dyDescent="0.3">
      <c r="A3655" s="5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6">
        <v>193.93</v>
      </c>
      <c r="U3655" s="6" t="str">
        <f>_xlfn.XLOOKUP(Tablo2[[#This Row],[Tenure]],$W$23:$W$26,$X$23:$X$26,"",-1)</f>
        <v>7-12 Months</v>
      </c>
      <c r="V3655" s="1" t="str">
        <f>_xlfn.XLOOKUP(Tablo2[[#This Row],[CashbackAmount]],$W$31:$W$33,$X$31:$X$33,"",-1)</f>
        <v>Medium</v>
      </c>
    </row>
    <row r="3656" spans="1:22" x14ac:dyDescent="0.3">
      <c r="A3656" s="5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6">
        <v>186.25</v>
      </c>
      <c r="U3656" s="6" t="str">
        <f>_xlfn.XLOOKUP(Tablo2[[#This Row],[Tenure]],$W$23:$W$26,$X$23:$X$26,"",-1)</f>
        <v>7-12 Months</v>
      </c>
      <c r="V3656" s="1" t="str">
        <f>_xlfn.XLOOKUP(Tablo2[[#This Row],[CashbackAmount]],$W$31:$W$33,$X$31:$X$33,"",-1)</f>
        <v>Medium</v>
      </c>
    </row>
    <row r="3657" spans="1:22" x14ac:dyDescent="0.3">
      <c r="A3657" s="5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63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6">
        <v>161.69</v>
      </c>
      <c r="U3657" s="6" t="str">
        <f>_xlfn.XLOOKUP(Tablo2[[#This Row],[Tenure]],$W$23:$W$26,$X$23:$X$26,"",-1)</f>
        <v>0-6 Months</v>
      </c>
      <c r="V3657" s="1" t="str">
        <f>_xlfn.XLOOKUP(Tablo2[[#This Row],[CashbackAmount]],$W$31:$W$33,$X$31:$X$33,"",-1)</f>
        <v>Medium</v>
      </c>
    </row>
    <row r="3658" spans="1:22" x14ac:dyDescent="0.3">
      <c r="A3658" s="5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63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>
        <v>3</v>
      </c>
      <c r="T3658" s="6">
        <v>225.08</v>
      </c>
      <c r="U3658" s="6" t="str">
        <f>_xlfn.XLOOKUP(Tablo2[[#This Row],[Tenure]],$W$23:$W$26,$X$23:$X$26,"",-1)</f>
        <v>13-24 Months</v>
      </c>
      <c r="V3658" s="1" t="str">
        <f>_xlfn.XLOOKUP(Tablo2[[#This Row],[CashbackAmount]],$W$31:$W$33,$X$31:$X$33,"",-1)</f>
        <v>Medium</v>
      </c>
    </row>
    <row r="3659" spans="1:22" x14ac:dyDescent="0.3">
      <c r="A3659" s="5">
        <v>53658</v>
      </c>
      <c r="B3659" s="1">
        <v>0</v>
      </c>
      <c r="C3659" s="1">
        <v>14</v>
      </c>
      <c r="D3659" s="1" t="s">
        <v>62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63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6">
        <v>148.87</v>
      </c>
      <c r="U3659" s="6" t="str">
        <f>_xlfn.XLOOKUP(Tablo2[[#This Row],[Tenure]],$W$23:$W$26,$X$23:$X$26,"",-1)</f>
        <v>13-24 Months</v>
      </c>
      <c r="V3659" s="1" t="str">
        <f>_xlfn.XLOOKUP(Tablo2[[#This Row],[CashbackAmount]],$W$31:$W$33,$X$31:$X$33,"",-1)</f>
        <v>Low</v>
      </c>
    </row>
    <row r="3660" spans="1:22" x14ac:dyDescent="0.3">
      <c r="A3660" s="5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63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6">
        <v>171.39</v>
      </c>
      <c r="U3660" s="6" t="str">
        <f>_xlfn.XLOOKUP(Tablo2[[#This Row],[Tenure]],$W$23:$W$26,$X$23:$X$26,"",-1)</f>
        <v>7-12 Months</v>
      </c>
      <c r="V3660" s="1" t="str">
        <f>_xlfn.XLOOKUP(Tablo2[[#This Row],[CashbackAmount]],$W$31:$W$33,$X$31:$X$33,"",-1)</f>
        <v>Medium</v>
      </c>
    </row>
    <row r="3661" spans="1:22" x14ac:dyDescent="0.3">
      <c r="A3661" s="5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6">
        <v>203.98</v>
      </c>
      <c r="U3661" s="6" t="str">
        <f>_xlfn.XLOOKUP(Tablo2[[#This Row],[Tenure]],$W$23:$W$26,$X$23:$X$26,"",-1)</f>
        <v>13-24 Months</v>
      </c>
      <c r="V3661" s="1" t="str">
        <f>_xlfn.XLOOKUP(Tablo2[[#This Row],[CashbackAmount]],$W$31:$W$33,$X$31:$X$33,"",-1)</f>
        <v>Medium</v>
      </c>
    </row>
    <row r="3662" spans="1:22" x14ac:dyDescent="0.3">
      <c r="A3662" s="5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63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6">
        <v>150.34</v>
      </c>
      <c r="U3662" s="6" t="str">
        <f>_xlfn.XLOOKUP(Tablo2[[#This Row],[Tenure]],$W$23:$W$26,$X$23:$X$26,"",-1)</f>
        <v>0-6 Months</v>
      </c>
      <c r="V3662" s="1" t="str">
        <f>_xlfn.XLOOKUP(Tablo2[[#This Row],[CashbackAmount]],$W$31:$W$33,$X$31:$X$33,"",-1)</f>
        <v>Medium</v>
      </c>
    </row>
    <row r="3663" spans="1:22" x14ac:dyDescent="0.3">
      <c r="A3663" s="5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>
        <v>2</v>
      </c>
      <c r="S3663" s="1">
        <v>4</v>
      </c>
      <c r="T3663" s="6">
        <v>256.42</v>
      </c>
      <c r="U3663" s="6" t="str">
        <f>_xlfn.XLOOKUP(Tablo2[[#This Row],[Tenure]],$W$23:$W$26,$X$23:$X$26,"",-1)</f>
        <v>24+ Months</v>
      </c>
      <c r="V3663" s="1" t="str">
        <f>_xlfn.XLOOKUP(Tablo2[[#This Row],[CashbackAmount]],$W$31:$W$33,$X$31:$X$33,"",-1)</f>
        <v>High</v>
      </c>
    </row>
    <row r="3664" spans="1:22" x14ac:dyDescent="0.3">
      <c r="A3664" s="5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6">
        <v>141.11000000000001</v>
      </c>
      <c r="U3664" s="6" t="str">
        <f>_xlfn.XLOOKUP(Tablo2[[#This Row],[Tenure]],$W$23:$W$26,$X$23:$X$26,"",-1)</f>
        <v>0-6 Months</v>
      </c>
      <c r="V3664" s="1" t="str">
        <f>_xlfn.XLOOKUP(Tablo2[[#This Row],[CashbackAmount]],$W$31:$W$33,$X$31:$X$33,"",-1)</f>
        <v>Low</v>
      </c>
    </row>
    <row r="3665" spans="1:22" x14ac:dyDescent="0.3">
      <c r="A3665" s="5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63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6">
        <v>178.63</v>
      </c>
      <c r="U3665" s="6" t="str">
        <f>_xlfn.XLOOKUP(Tablo2[[#This Row],[Tenure]],$W$23:$W$26,$X$23:$X$26,"",-1)</f>
        <v>7-12 Months</v>
      </c>
      <c r="V3665" s="1" t="str">
        <f>_xlfn.XLOOKUP(Tablo2[[#This Row],[CashbackAmount]],$W$31:$W$33,$X$31:$X$33,"",-1)</f>
        <v>Medium</v>
      </c>
    </row>
    <row r="3666" spans="1:22" x14ac:dyDescent="0.3">
      <c r="A3666" s="5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6">
        <v>175.71</v>
      </c>
      <c r="U3666" s="6" t="str">
        <f>_xlfn.XLOOKUP(Tablo2[[#This Row],[Tenure]],$W$23:$W$26,$X$23:$X$26,"",-1)</f>
        <v>0-6 Months</v>
      </c>
      <c r="V3666" s="1" t="str">
        <f>_xlfn.XLOOKUP(Tablo2[[#This Row],[CashbackAmount]],$W$31:$W$33,$X$31:$X$33,"",-1)</f>
        <v>Medium</v>
      </c>
    </row>
    <row r="3667" spans="1:22" x14ac:dyDescent="0.3">
      <c r="A3667" s="5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>
        <v>1</v>
      </c>
      <c r="R3667" s="1">
        <v>4</v>
      </c>
      <c r="S3667" s="1">
        <v>9</v>
      </c>
      <c r="T3667" s="6">
        <v>261.95</v>
      </c>
      <c r="U3667" s="6" t="str">
        <f>_xlfn.XLOOKUP(Tablo2[[#This Row],[Tenure]],$W$23:$W$26,$X$23:$X$26,"",-1)</f>
        <v>13-24 Months</v>
      </c>
      <c r="V3667" s="1" t="str">
        <f>_xlfn.XLOOKUP(Tablo2[[#This Row],[CashbackAmount]],$W$31:$W$33,$X$31:$X$33,"",-1)</f>
        <v>High</v>
      </c>
    </row>
    <row r="3668" spans="1:22" x14ac:dyDescent="0.3">
      <c r="A3668" s="5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63</v>
      </c>
      <c r="N3668" s="1">
        <v>6</v>
      </c>
      <c r="O3668" s="1">
        <v>1</v>
      </c>
      <c r="P3668" s="1">
        <v>13</v>
      </c>
      <c r="Q3668" s="1">
        <v>12</v>
      </c>
      <c r="R3668" s="1">
        <v>2</v>
      </c>
      <c r="S3668" s="1">
        <v>10</v>
      </c>
      <c r="T3668" s="6">
        <v>259.02</v>
      </c>
      <c r="U3668" s="6" t="str">
        <f>_xlfn.XLOOKUP(Tablo2[[#This Row],[Tenure]],$W$23:$W$26,$X$23:$X$26,"",-1)</f>
        <v>24+ Months</v>
      </c>
      <c r="V3668" s="1" t="str">
        <f>_xlfn.XLOOKUP(Tablo2[[#This Row],[CashbackAmount]],$W$31:$W$33,$X$31:$X$33,"",-1)</f>
        <v>High</v>
      </c>
    </row>
    <row r="3669" spans="1:22" x14ac:dyDescent="0.3">
      <c r="A3669" s="5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60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6">
        <v>145.29</v>
      </c>
      <c r="U3669" s="6" t="str">
        <f>_xlfn.XLOOKUP(Tablo2[[#This Row],[Tenure]],$W$23:$W$26,$X$23:$X$26,"",-1)</f>
        <v>7-12 Months</v>
      </c>
      <c r="V3669" s="1" t="str">
        <f>_xlfn.XLOOKUP(Tablo2[[#This Row],[CashbackAmount]],$W$31:$W$33,$X$31:$X$33,"",-1)</f>
        <v>Low</v>
      </c>
    </row>
    <row r="3670" spans="1:22" x14ac:dyDescent="0.3">
      <c r="A3670" s="5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6">
        <v>188.77</v>
      </c>
      <c r="U3670" s="6" t="str">
        <f>_xlfn.XLOOKUP(Tablo2[[#This Row],[Tenure]],$W$23:$W$26,$X$23:$X$26,"",-1)</f>
        <v>13-24 Months</v>
      </c>
      <c r="V3670" s="1" t="str">
        <f>_xlfn.XLOOKUP(Tablo2[[#This Row],[CashbackAmount]],$W$31:$W$33,$X$31:$X$33,"",-1)</f>
        <v>Medium</v>
      </c>
    </row>
    <row r="3671" spans="1:22" x14ac:dyDescent="0.3">
      <c r="A3671" s="5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63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6">
        <v>179.29</v>
      </c>
      <c r="U3671" s="6" t="str">
        <f>_xlfn.XLOOKUP(Tablo2[[#This Row],[Tenure]],$W$23:$W$26,$X$23:$X$26,"",-1)</f>
        <v>7-12 Months</v>
      </c>
      <c r="V3671" s="1" t="str">
        <f>_xlfn.XLOOKUP(Tablo2[[#This Row],[CashbackAmount]],$W$31:$W$33,$X$31:$X$33,"",-1)</f>
        <v>Medium</v>
      </c>
    </row>
    <row r="3672" spans="1:22" x14ac:dyDescent="0.3">
      <c r="A3672" s="5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6">
        <v>152.85</v>
      </c>
      <c r="U3672" s="6" t="str">
        <f>_xlfn.XLOOKUP(Tablo2[[#This Row],[Tenure]],$W$23:$W$26,$X$23:$X$26,"",-1)</f>
        <v>0-6 Months</v>
      </c>
      <c r="V3672" s="1" t="str">
        <f>_xlfn.XLOOKUP(Tablo2[[#This Row],[CashbackAmount]],$W$31:$W$33,$X$31:$X$33,"",-1)</f>
        <v>Medium</v>
      </c>
    </row>
    <row r="3673" spans="1:22" x14ac:dyDescent="0.3">
      <c r="A3673" s="5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63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6">
        <v>171.14</v>
      </c>
      <c r="U3673" s="6" t="str">
        <f>_xlfn.XLOOKUP(Tablo2[[#This Row],[Tenure]],$W$23:$W$26,$X$23:$X$26,"",-1)</f>
        <v>0-6 Months</v>
      </c>
      <c r="V3673" s="1" t="str">
        <f>_xlfn.XLOOKUP(Tablo2[[#This Row],[CashbackAmount]],$W$31:$W$33,$X$31:$X$33,"",-1)</f>
        <v>Medium</v>
      </c>
    </row>
    <row r="3674" spans="1:22" x14ac:dyDescent="0.3">
      <c r="A3674" s="5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6">
        <v>151.1</v>
      </c>
      <c r="U3674" s="6" t="str">
        <f>_xlfn.XLOOKUP(Tablo2[[#This Row],[Tenure]],$W$23:$W$26,$X$23:$X$26,"",-1)</f>
        <v>7-12 Months</v>
      </c>
      <c r="V3674" s="1" t="str">
        <f>_xlfn.XLOOKUP(Tablo2[[#This Row],[CashbackAmount]],$W$31:$W$33,$X$31:$X$33,"",-1)</f>
        <v>Medium</v>
      </c>
    </row>
    <row r="3675" spans="1:22" x14ac:dyDescent="0.3">
      <c r="A3675" s="5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60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6">
        <v>191.87</v>
      </c>
      <c r="U3675" s="6" t="str">
        <f>_xlfn.XLOOKUP(Tablo2[[#This Row],[Tenure]],$W$23:$W$26,$X$23:$X$26,"",-1)</f>
        <v>7-12 Months</v>
      </c>
      <c r="V3675" s="1" t="str">
        <f>_xlfn.XLOOKUP(Tablo2[[#This Row],[CashbackAmount]],$W$31:$W$33,$X$31:$X$33,"",-1)</f>
        <v>Medium</v>
      </c>
    </row>
    <row r="3676" spans="1:22" x14ac:dyDescent="0.3">
      <c r="A3676" s="5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63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6">
        <v>172.24</v>
      </c>
      <c r="U3676" s="6" t="str">
        <f>_xlfn.XLOOKUP(Tablo2[[#This Row],[Tenure]],$W$23:$W$26,$X$23:$X$26,"",-1)</f>
        <v>0-6 Months</v>
      </c>
      <c r="V3676" s="1" t="str">
        <f>_xlfn.XLOOKUP(Tablo2[[#This Row],[CashbackAmount]],$W$31:$W$33,$X$31:$X$33,"",-1)</f>
        <v>Medium</v>
      </c>
    </row>
    <row r="3677" spans="1:22" x14ac:dyDescent="0.3">
      <c r="A3677" s="5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63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6">
        <v>186.79</v>
      </c>
      <c r="U3677" s="6" t="str">
        <f>_xlfn.XLOOKUP(Tablo2[[#This Row],[Tenure]],$W$23:$W$26,$X$23:$X$26,"",-1)</f>
        <v>0-6 Months</v>
      </c>
      <c r="V3677" s="1" t="str">
        <f>_xlfn.XLOOKUP(Tablo2[[#This Row],[CashbackAmount]],$W$31:$W$33,$X$31:$X$33,"",-1)</f>
        <v>Medium</v>
      </c>
    </row>
    <row r="3678" spans="1:22" x14ac:dyDescent="0.3">
      <c r="A3678" s="5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63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6">
        <v>186.2</v>
      </c>
      <c r="U3678" s="6" t="str">
        <f>_xlfn.XLOOKUP(Tablo2[[#This Row],[Tenure]],$W$23:$W$26,$X$23:$X$26,"",-1)</f>
        <v>13-24 Months</v>
      </c>
      <c r="V3678" s="1" t="str">
        <f>_xlfn.XLOOKUP(Tablo2[[#This Row],[CashbackAmount]],$W$31:$W$33,$X$31:$X$33,"",-1)</f>
        <v>Medium</v>
      </c>
    </row>
    <row r="3679" spans="1:22" x14ac:dyDescent="0.3">
      <c r="A3679" s="5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63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>
        <v>3</v>
      </c>
      <c r="T3679" s="6">
        <v>230.96</v>
      </c>
      <c r="U3679" s="6" t="str">
        <f>_xlfn.XLOOKUP(Tablo2[[#This Row],[Tenure]],$W$23:$W$26,$X$23:$X$26,"",-1)</f>
        <v>24+ Months</v>
      </c>
      <c r="V3679" s="1" t="str">
        <f>_xlfn.XLOOKUP(Tablo2[[#This Row],[CashbackAmount]],$W$31:$W$33,$X$31:$X$33,"",-1)</f>
        <v>Medium</v>
      </c>
    </row>
    <row r="3680" spans="1:22" x14ac:dyDescent="0.3">
      <c r="A3680" s="5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6">
        <v>179.67</v>
      </c>
      <c r="U3680" s="6" t="str">
        <f>_xlfn.XLOOKUP(Tablo2[[#This Row],[Tenure]],$W$23:$W$26,$X$23:$X$26,"",-1)</f>
        <v>13-24 Months</v>
      </c>
      <c r="V3680" s="1" t="str">
        <f>_xlfn.XLOOKUP(Tablo2[[#This Row],[CashbackAmount]],$W$31:$W$33,$X$31:$X$33,"",-1)</f>
        <v>Medium</v>
      </c>
    </row>
    <row r="3681" spans="1:22" x14ac:dyDescent="0.3">
      <c r="A3681" s="5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63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6">
        <v>154.96</v>
      </c>
      <c r="U3681" s="6" t="str">
        <f>_xlfn.XLOOKUP(Tablo2[[#This Row],[Tenure]],$W$23:$W$26,$X$23:$X$26,"",-1)</f>
        <v>7-12 Months</v>
      </c>
      <c r="V3681" s="1" t="str">
        <f>_xlfn.XLOOKUP(Tablo2[[#This Row],[CashbackAmount]],$W$31:$W$33,$X$31:$X$33,"",-1)</f>
        <v>Medium</v>
      </c>
    </row>
    <row r="3682" spans="1:22" x14ac:dyDescent="0.3">
      <c r="A3682" s="5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63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>
        <v>3</v>
      </c>
      <c r="T3682" s="6">
        <v>224.98</v>
      </c>
      <c r="U3682" s="6" t="str">
        <f>_xlfn.XLOOKUP(Tablo2[[#This Row],[Tenure]],$W$23:$W$26,$X$23:$X$26,"",-1)</f>
        <v>7-12 Months</v>
      </c>
      <c r="V3682" s="1" t="str">
        <f>_xlfn.XLOOKUP(Tablo2[[#This Row],[CashbackAmount]],$W$31:$W$33,$X$31:$X$33,"",-1)</f>
        <v>Medium</v>
      </c>
    </row>
    <row r="3683" spans="1:22" x14ac:dyDescent="0.3">
      <c r="A3683" s="5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63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6">
        <v>165.78</v>
      </c>
      <c r="U3683" s="6" t="str">
        <f>_xlfn.XLOOKUP(Tablo2[[#This Row],[Tenure]],$W$23:$W$26,$X$23:$X$26,"",-1)</f>
        <v>0-6 Months</v>
      </c>
      <c r="V3683" s="1" t="str">
        <f>_xlfn.XLOOKUP(Tablo2[[#This Row],[CashbackAmount]],$W$31:$W$33,$X$31:$X$33,"",-1)</f>
        <v>Medium</v>
      </c>
    </row>
    <row r="3684" spans="1:22" x14ac:dyDescent="0.3">
      <c r="A3684" s="5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63</v>
      </c>
      <c r="N3684" s="1">
        <v>5</v>
      </c>
      <c r="O3684" s="1">
        <v>0</v>
      </c>
      <c r="P3684" s="1">
        <v>22</v>
      </c>
      <c r="Q3684" s="1">
        <v>1</v>
      </c>
      <c r="R3684" s="1">
        <v>2</v>
      </c>
      <c r="S3684" s="1">
        <v>6</v>
      </c>
      <c r="T3684" s="6">
        <v>234.2</v>
      </c>
      <c r="U3684" s="6" t="str">
        <f>_xlfn.XLOOKUP(Tablo2[[#This Row],[Tenure]],$W$23:$W$26,$X$23:$X$26,"",-1)</f>
        <v>13-24 Months</v>
      </c>
      <c r="V3684" s="1" t="str">
        <f>_xlfn.XLOOKUP(Tablo2[[#This Row],[CashbackAmount]],$W$31:$W$33,$X$31:$X$33,"",-1)</f>
        <v>Medium</v>
      </c>
    </row>
    <row r="3685" spans="1:22" x14ac:dyDescent="0.3">
      <c r="A3685" s="5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63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6">
        <v>187.32</v>
      </c>
      <c r="U3685" s="6" t="str">
        <f>_xlfn.XLOOKUP(Tablo2[[#This Row],[Tenure]],$W$23:$W$26,$X$23:$X$26,"",-1)</f>
        <v>0-6 Months</v>
      </c>
      <c r="V3685" s="1" t="str">
        <f>_xlfn.XLOOKUP(Tablo2[[#This Row],[CashbackAmount]],$W$31:$W$33,$X$31:$X$33,"",-1)</f>
        <v>Medium</v>
      </c>
    </row>
    <row r="3686" spans="1:22" x14ac:dyDescent="0.3">
      <c r="A3686" s="5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63</v>
      </c>
      <c r="N3686" s="1">
        <v>4</v>
      </c>
      <c r="O3686" s="1">
        <v>1</v>
      </c>
      <c r="P3686" s="1">
        <v>12</v>
      </c>
      <c r="Q3686" s="1">
        <v>1</v>
      </c>
      <c r="R3686" s="1">
        <v>2</v>
      </c>
      <c r="S3686" s="1">
        <v>3</v>
      </c>
      <c r="T3686" s="6">
        <v>257.47000000000003</v>
      </c>
      <c r="U3686" s="6" t="str">
        <f>_xlfn.XLOOKUP(Tablo2[[#This Row],[Tenure]],$W$23:$W$26,$X$23:$X$26,"",-1)</f>
        <v>24+ Months</v>
      </c>
      <c r="V3686" s="1" t="str">
        <f>_xlfn.XLOOKUP(Tablo2[[#This Row],[CashbackAmount]],$W$31:$W$33,$X$31:$X$33,"",-1)</f>
        <v>High</v>
      </c>
    </row>
    <row r="3687" spans="1:22" x14ac:dyDescent="0.3">
      <c r="A3687" s="5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6">
        <v>165.81</v>
      </c>
      <c r="U3687" s="6" t="str">
        <f>_xlfn.XLOOKUP(Tablo2[[#This Row],[Tenure]],$W$23:$W$26,$X$23:$X$26,"",-1)</f>
        <v>13-24 Months</v>
      </c>
      <c r="V3687" s="1" t="str">
        <f>_xlfn.XLOOKUP(Tablo2[[#This Row],[CashbackAmount]],$W$31:$W$33,$X$31:$X$33,"",-1)</f>
        <v>Medium</v>
      </c>
    </row>
    <row r="3688" spans="1:22" x14ac:dyDescent="0.3">
      <c r="A3688" s="5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63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6">
        <v>182.69</v>
      </c>
      <c r="U3688" s="6" t="str">
        <f>_xlfn.XLOOKUP(Tablo2[[#This Row],[Tenure]],$W$23:$W$26,$X$23:$X$26,"",-1)</f>
        <v>0-6 Months</v>
      </c>
      <c r="V3688" s="1" t="str">
        <f>_xlfn.XLOOKUP(Tablo2[[#This Row],[CashbackAmount]],$W$31:$W$33,$X$31:$X$33,"",-1)</f>
        <v>Medium</v>
      </c>
    </row>
    <row r="3689" spans="1:22" x14ac:dyDescent="0.3">
      <c r="A3689" s="5">
        <v>53688</v>
      </c>
      <c r="B3689" s="1">
        <v>1</v>
      </c>
      <c r="C3689" s="1">
        <v>1</v>
      </c>
      <c r="D3689" s="1" t="s">
        <v>62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6">
        <v>148.94</v>
      </c>
      <c r="U3689" s="6" t="str">
        <f>_xlfn.XLOOKUP(Tablo2[[#This Row],[Tenure]],$W$23:$W$26,$X$23:$X$26,"",-1)</f>
        <v>0-6 Months</v>
      </c>
      <c r="V3689" s="1" t="str">
        <f>_xlfn.XLOOKUP(Tablo2[[#This Row],[CashbackAmount]],$W$31:$W$33,$X$31:$X$33,"",-1)</f>
        <v>Low</v>
      </c>
    </row>
    <row r="3690" spans="1:22" x14ac:dyDescent="0.3">
      <c r="A3690" s="5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6">
        <v>164.04</v>
      </c>
      <c r="U3690" s="6" t="str">
        <f>_xlfn.XLOOKUP(Tablo2[[#This Row],[Tenure]],$W$23:$W$26,$X$23:$X$26,"",-1)</f>
        <v>0-6 Months</v>
      </c>
      <c r="V3690" s="1" t="str">
        <f>_xlfn.XLOOKUP(Tablo2[[#This Row],[CashbackAmount]],$W$31:$W$33,$X$31:$X$33,"",-1)</f>
        <v>Medium</v>
      </c>
    </row>
    <row r="3691" spans="1:22" x14ac:dyDescent="0.3">
      <c r="A3691" s="5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63</v>
      </c>
      <c r="N3691" s="1">
        <v>2</v>
      </c>
      <c r="O3691" s="1">
        <v>0</v>
      </c>
      <c r="P3691" s="1">
        <v>15</v>
      </c>
      <c r="Q3691" s="1">
        <v>1</v>
      </c>
      <c r="R3691" s="1">
        <v>2</v>
      </c>
      <c r="S3691" s="1">
        <v>10</v>
      </c>
      <c r="T3691" s="6">
        <v>292.99</v>
      </c>
      <c r="U3691" s="6" t="str">
        <f>_xlfn.XLOOKUP(Tablo2[[#This Row],[Tenure]],$W$23:$W$26,$X$23:$X$26,"",-1)</f>
        <v>13-24 Months</v>
      </c>
      <c r="V3691" s="1" t="str">
        <f>_xlfn.XLOOKUP(Tablo2[[#This Row],[CashbackAmount]],$W$31:$W$33,$X$31:$X$33,"",-1)</f>
        <v>High</v>
      </c>
    </row>
    <row r="3692" spans="1:22" x14ac:dyDescent="0.3">
      <c r="A3692" s="5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63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6">
        <v>154.5</v>
      </c>
      <c r="U3692" s="6" t="str">
        <f>_xlfn.XLOOKUP(Tablo2[[#This Row],[Tenure]],$W$23:$W$26,$X$23:$X$26,"",-1)</f>
        <v>24+ Months</v>
      </c>
      <c r="V3692" s="1" t="str">
        <f>_xlfn.XLOOKUP(Tablo2[[#This Row],[CashbackAmount]],$W$31:$W$33,$X$31:$X$33,"",-1)</f>
        <v>Medium</v>
      </c>
    </row>
    <row r="3693" spans="1:22" x14ac:dyDescent="0.3">
      <c r="A3693" s="5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6">
        <v>161.29</v>
      </c>
      <c r="U3693" s="6" t="str">
        <f>_xlfn.XLOOKUP(Tablo2[[#This Row],[Tenure]],$W$23:$W$26,$X$23:$X$26,"",-1)</f>
        <v>7-12 Months</v>
      </c>
      <c r="V3693" s="1" t="str">
        <f>_xlfn.XLOOKUP(Tablo2[[#This Row],[CashbackAmount]],$W$31:$W$33,$X$31:$X$33,"",-1)</f>
        <v>Medium</v>
      </c>
    </row>
    <row r="3694" spans="1:22" x14ac:dyDescent="0.3">
      <c r="A3694" s="5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>
        <v>3</v>
      </c>
      <c r="T3694" s="6">
        <v>218.62</v>
      </c>
      <c r="U3694" s="6" t="str">
        <f>_xlfn.XLOOKUP(Tablo2[[#This Row],[Tenure]],$W$23:$W$26,$X$23:$X$26,"",-1)</f>
        <v>7-12 Months</v>
      </c>
      <c r="V3694" s="1" t="str">
        <f>_xlfn.XLOOKUP(Tablo2[[#This Row],[CashbackAmount]],$W$31:$W$33,$X$31:$X$33,"",-1)</f>
        <v>Medium</v>
      </c>
    </row>
    <row r="3695" spans="1:22" x14ac:dyDescent="0.3">
      <c r="A3695" s="5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60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63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6">
        <v>157.29</v>
      </c>
      <c r="U3695" s="6" t="str">
        <f>_xlfn.XLOOKUP(Tablo2[[#This Row],[Tenure]],$W$23:$W$26,$X$23:$X$26,"",-1)</f>
        <v>0-6 Months</v>
      </c>
      <c r="V3695" s="1" t="str">
        <f>_xlfn.XLOOKUP(Tablo2[[#This Row],[CashbackAmount]],$W$31:$W$33,$X$31:$X$33,"",-1)</f>
        <v>Medium</v>
      </c>
    </row>
    <row r="3696" spans="1:22" x14ac:dyDescent="0.3">
      <c r="A3696" s="5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6">
        <v>160.78</v>
      </c>
      <c r="U3696" s="6" t="str">
        <f>_xlfn.XLOOKUP(Tablo2[[#This Row],[Tenure]],$W$23:$W$26,$X$23:$X$26,"",-1)</f>
        <v>0-6 Months</v>
      </c>
      <c r="V3696" s="1" t="str">
        <f>_xlfn.XLOOKUP(Tablo2[[#This Row],[CashbackAmount]],$W$31:$W$33,$X$31:$X$33,"",-1)</f>
        <v>Medium</v>
      </c>
    </row>
    <row r="3697" spans="1:22" x14ac:dyDescent="0.3">
      <c r="A3697" s="5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6">
        <v>204.88</v>
      </c>
      <c r="U3697" s="6" t="str">
        <f>_xlfn.XLOOKUP(Tablo2[[#This Row],[Tenure]],$W$23:$W$26,$X$23:$X$26,"",-1)</f>
        <v>0-6 Months</v>
      </c>
      <c r="V3697" s="1" t="str">
        <f>_xlfn.XLOOKUP(Tablo2[[#This Row],[CashbackAmount]],$W$31:$W$33,$X$31:$X$33,"",-1)</f>
        <v>Medium</v>
      </c>
    </row>
    <row r="3698" spans="1:22" x14ac:dyDescent="0.3">
      <c r="A3698" s="5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6">
        <v>167.84</v>
      </c>
      <c r="U3698" s="6" t="str">
        <f>_xlfn.XLOOKUP(Tablo2[[#This Row],[Tenure]],$W$23:$W$26,$X$23:$X$26,"",-1)</f>
        <v>0-6 Months</v>
      </c>
      <c r="V3698" s="1" t="str">
        <f>_xlfn.XLOOKUP(Tablo2[[#This Row],[CashbackAmount]],$W$31:$W$33,$X$31:$X$33,"",-1)</f>
        <v>Medium</v>
      </c>
    </row>
    <row r="3699" spans="1:22" x14ac:dyDescent="0.3">
      <c r="A3699" s="5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6">
        <v>200.53</v>
      </c>
      <c r="U3699" s="6" t="str">
        <f>_xlfn.XLOOKUP(Tablo2[[#This Row],[Tenure]],$W$23:$W$26,$X$23:$X$26,"",-1)</f>
        <v>0-6 Months</v>
      </c>
      <c r="V3699" s="1" t="str">
        <f>_xlfn.XLOOKUP(Tablo2[[#This Row],[CashbackAmount]],$W$31:$W$33,$X$31:$X$33,"",-1)</f>
        <v>Medium</v>
      </c>
    </row>
    <row r="3700" spans="1:22" x14ac:dyDescent="0.3">
      <c r="A3700" s="5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>
        <v>15</v>
      </c>
      <c r="Q3700" s="1">
        <v>6</v>
      </c>
      <c r="R3700" s="1">
        <v>13</v>
      </c>
      <c r="S3700" s="1">
        <v>8</v>
      </c>
      <c r="T3700" s="6">
        <v>298.27999999999997</v>
      </c>
      <c r="U3700" s="6" t="str">
        <f>_xlfn.XLOOKUP(Tablo2[[#This Row],[Tenure]],$W$23:$W$26,$X$23:$X$26,"",-1)</f>
        <v>24+ Months</v>
      </c>
      <c r="V3700" s="1" t="str">
        <f>_xlfn.XLOOKUP(Tablo2[[#This Row],[CashbackAmount]],$W$31:$W$33,$X$31:$X$33,"",-1)</f>
        <v>High</v>
      </c>
    </row>
    <row r="3701" spans="1:22" x14ac:dyDescent="0.3">
      <c r="A3701" s="5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63</v>
      </c>
      <c r="N3701" s="1">
        <v>5</v>
      </c>
      <c r="O3701" s="1">
        <v>1</v>
      </c>
      <c r="P3701" s="1">
        <v>15</v>
      </c>
      <c r="Q3701" s="1">
        <v>2</v>
      </c>
      <c r="R3701" s="1">
        <v>2</v>
      </c>
      <c r="S3701" s="1">
        <v>6</v>
      </c>
      <c r="T3701" s="6">
        <v>322.01</v>
      </c>
      <c r="U3701" s="6" t="str">
        <f>_xlfn.XLOOKUP(Tablo2[[#This Row],[Tenure]],$W$23:$W$26,$X$23:$X$26,"",-1)</f>
        <v>24+ Months</v>
      </c>
      <c r="V3701" s="1" t="str">
        <f>_xlfn.XLOOKUP(Tablo2[[#This Row],[CashbackAmount]],$W$31:$W$33,$X$31:$X$33,"",-1)</f>
        <v>High</v>
      </c>
    </row>
    <row r="3702" spans="1:22" x14ac:dyDescent="0.3">
      <c r="A3702" s="5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>
        <v>1</v>
      </c>
      <c r="R3702" s="1">
        <v>2</v>
      </c>
      <c r="S3702" s="1">
        <v>1</v>
      </c>
      <c r="T3702" s="6">
        <v>272.32</v>
      </c>
      <c r="U3702" s="6" t="str">
        <f>_xlfn.XLOOKUP(Tablo2[[#This Row],[Tenure]],$W$23:$W$26,$X$23:$X$26,"",-1)</f>
        <v>24+ Months</v>
      </c>
      <c r="V3702" s="1" t="str">
        <f>_xlfn.XLOOKUP(Tablo2[[#This Row],[CashbackAmount]],$W$31:$W$33,$X$31:$X$33,"",-1)</f>
        <v>High</v>
      </c>
    </row>
    <row r="3703" spans="1:22" x14ac:dyDescent="0.3">
      <c r="A3703" s="5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>
        <v>3</v>
      </c>
      <c r="T3703" s="6">
        <v>217.78</v>
      </c>
      <c r="U3703" s="6" t="str">
        <f>_xlfn.XLOOKUP(Tablo2[[#This Row],[Tenure]],$W$23:$W$26,$X$23:$X$26,"",-1)</f>
        <v>7-12 Months</v>
      </c>
      <c r="V3703" s="1" t="str">
        <f>_xlfn.XLOOKUP(Tablo2[[#This Row],[CashbackAmount]],$W$31:$W$33,$X$31:$X$33,"",-1)</f>
        <v>Medium</v>
      </c>
    </row>
    <row r="3704" spans="1:22" x14ac:dyDescent="0.3">
      <c r="A3704" s="5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6">
        <v>138.59</v>
      </c>
      <c r="U3704" s="6" t="str">
        <f>_xlfn.XLOOKUP(Tablo2[[#This Row],[Tenure]],$W$23:$W$26,$X$23:$X$26,"",-1)</f>
        <v>0-6 Months</v>
      </c>
      <c r="V3704" s="1" t="str">
        <f>_xlfn.XLOOKUP(Tablo2[[#This Row],[CashbackAmount]],$W$31:$W$33,$X$31:$X$33,"",-1)</f>
        <v>Low</v>
      </c>
    </row>
    <row r="3705" spans="1:22" x14ac:dyDescent="0.3">
      <c r="A3705" s="5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6">
        <v>172.79</v>
      </c>
      <c r="U3705" s="6" t="str">
        <f>_xlfn.XLOOKUP(Tablo2[[#This Row],[Tenure]],$W$23:$W$26,$X$23:$X$26,"",-1)</f>
        <v>0-6 Months</v>
      </c>
      <c r="V3705" s="1" t="str">
        <f>_xlfn.XLOOKUP(Tablo2[[#This Row],[CashbackAmount]],$W$31:$W$33,$X$31:$X$33,"",-1)</f>
        <v>Medium</v>
      </c>
    </row>
    <row r="3706" spans="1:22" x14ac:dyDescent="0.3">
      <c r="A3706" s="5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>
        <v>1</v>
      </c>
      <c r="R3706" s="1">
        <v>2</v>
      </c>
      <c r="S3706" s="1">
        <v>1</v>
      </c>
      <c r="T3706" s="6">
        <v>289.22000000000003</v>
      </c>
      <c r="U3706" s="6" t="str">
        <f>_xlfn.XLOOKUP(Tablo2[[#This Row],[Tenure]],$W$23:$W$26,$X$23:$X$26,"",-1)</f>
        <v>0-6 Months</v>
      </c>
      <c r="V3706" s="1" t="str">
        <f>_xlfn.XLOOKUP(Tablo2[[#This Row],[CashbackAmount]],$W$31:$W$33,$X$31:$X$33,"",-1)</f>
        <v>High</v>
      </c>
    </row>
    <row r="3707" spans="1:22" x14ac:dyDescent="0.3">
      <c r="A3707" s="5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6">
        <v>154.96</v>
      </c>
      <c r="U3707" s="6" t="str">
        <f>_xlfn.XLOOKUP(Tablo2[[#This Row],[Tenure]],$W$23:$W$26,$X$23:$X$26,"",-1)</f>
        <v>7-12 Months</v>
      </c>
      <c r="V3707" s="1" t="str">
        <f>_xlfn.XLOOKUP(Tablo2[[#This Row],[CashbackAmount]],$W$31:$W$33,$X$31:$X$33,"",-1)</f>
        <v>Medium</v>
      </c>
    </row>
    <row r="3708" spans="1:22" x14ac:dyDescent="0.3">
      <c r="A3708" s="5">
        <v>53707</v>
      </c>
      <c r="B3708" s="1">
        <v>1</v>
      </c>
      <c r="C3708" s="1">
        <v>1</v>
      </c>
      <c r="D3708" s="1" t="s">
        <v>62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6">
        <v>137.61000000000001</v>
      </c>
      <c r="U3708" s="6" t="str">
        <f>_xlfn.XLOOKUP(Tablo2[[#This Row],[Tenure]],$W$23:$W$26,$X$23:$X$26,"",-1)</f>
        <v>0-6 Months</v>
      </c>
      <c r="V3708" s="1" t="str">
        <f>_xlfn.XLOOKUP(Tablo2[[#This Row],[CashbackAmount]],$W$31:$W$33,$X$31:$X$33,"",-1)</f>
        <v>Low</v>
      </c>
    </row>
    <row r="3709" spans="1:22" x14ac:dyDescent="0.3">
      <c r="A3709" s="5">
        <v>53708</v>
      </c>
      <c r="B3709" s="1">
        <v>0</v>
      </c>
      <c r="C3709" s="1">
        <v>1</v>
      </c>
      <c r="D3709" s="1" t="s">
        <v>62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63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6">
        <v>145.99</v>
      </c>
      <c r="U3709" s="6" t="str">
        <f>_xlfn.XLOOKUP(Tablo2[[#This Row],[Tenure]],$W$23:$W$26,$X$23:$X$26,"",-1)</f>
        <v>0-6 Months</v>
      </c>
      <c r="V3709" s="1" t="str">
        <f>_xlfn.XLOOKUP(Tablo2[[#This Row],[CashbackAmount]],$W$31:$W$33,$X$31:$X$33,"",-1)</f>
        <v>Low</v>
      </c>
    </row>
    <row r="3710" spans="1:22" x14ac:dyDescent="0.3">
      <c r="A3710" s="5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6">
        <v>183.1</v>
      </c>
      <c r="U3710" s="6" t="str">
        <f>_xlfn.XLOOKUP(Tablo2[[#This Row],[Tenure]],$W$23:$W$26,$X$23:$X$26,"",-1)</f>
        <v>7-12 Months</v>
      </c>
      <c r="V3710" s="1" t="str">
        <f>_xlfn.XLOOKUP(Tablo2[[#This Row],[CashbackAmount]],$W$31:$W$33,$X$31:$X$33,"",-1)</f>
        <v>Medium</v>
      </c>
    </row>
    <row r="3711" spans="1:22" x14ac:dyDescent="0.3">
      <c r="A3711" s="5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63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6">
        <v>181.47</v>
      </c>
      <c r="U3711" s="6" t="str">
        <f>_xlfn.XLOOKUP(Tablo2[[#This Row],[Tenure]],$W$23:$W$26,$X$23:$X$26,"",-1)</f>
        <v>7-12 Months</v>
      </c>
      <c r="V3711" s="1" t="str">
        <f>_xlfn.XLOOKUP(Tablo2[[#This Row],[CashbackAmount]],$W$31:$W$33,$X$31:$X$33,"",-1)</f>
        <v>Medium</v>
      </c>
    </row>
    <row r="3712" spans="1:22" x14ac:dyDescent="0.3">
      <c r="A3712" s="5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60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63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6">
        <v>159.19999999999999</v>
      </c>
      <c r="U3712" s="6" t="str">
        <f>_xlfn.XLOOKUP(Tablo2[[#This Row],[Tenure]],$W$23:$W$26,$X$23:$X$26,"",-1)</f>
        <v>13-24 Months</v>
      </c>
      <c r="V3712" s="1" t="str">
        <f>_xlfn.XLOOKUP(Tablo2[[#This Row],[CashbackAmount]],$W$31:$W$33,$X$31:$X$33,"",-1)</f>
        <v>Medium</v>
      </c>
    </row>
    <row r="3713" spans="1:22" x14ac:dyDescent="0.3">
      <c r="A3713" s="5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63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6">
        <v>169</v>
      </c>
      <c r="U3713" s="6" t="str">
        <f>_xlfn.XLOOKUP(Tablo2[[#This Row],[Tenure]],$W$23:$W$26,$X$23:$X$26,"",-1)</f>
        <v>0-6 Months</v>
      </c>
      <c r="V3713" s="1" t="str">
        <f>_xlfn.XLOOKUP(Tablo2[[#This Row],[CashbackAmount]],$W$31:$W$33,$X$31:$X$33,"",-1)</f>
        <v>Medium</v>
      </c>
    </row>
    <row r="3714" spans="1:22" x14ac:dyDescent="0.3">
      <c r="A3714" s="5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60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6">
        <v>160</v>
      </c>
      <c r="U3714" s="6" t="str">
        <f>_xlfn.XLOOKUP(Tablo2[[#This Row],[Tenure]],$W$23:$W$26,$X$23:$X$26,"",-1)</f>
        <v>7-12 Months</v>
      </c>
      <c r="V3714" s="1" t="str">
        <f>_xlfn.XLOOKUP(Tablo2[[#This Row],[CashbackAmount]],$W$31:$W$33,$X$31:$X$33,"",-1)</f>
        <v>Medium</v>
      </c>
    </row>
    <row r="3715" spans="1:22" x14ac:dyDescent="0.3">
      <c r="A3715" s="5">
        <v>53714</v>
      </c>
      <c r="B3715" s="1">
        <v>0</v>
      </c>
      <c r="C3715" s="1">
        <v>30</v>
      </c>
      <c r="D3715" s="1" t="s">
        <v>62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63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6">
        <v>145.66</v>
      </c>
      <c r="U3715" s="6" t="str">
        <f>_xlfn.XLOOKUP(Tablo2[[#This Row],[Tenure]],$W$23:$W$26,$X$23:$X$26,"",-1)</f>
        <v>24+ Months</v>
      </c>
      <c r="V3715" s="1" t="str">
        <f>_xlfn.XLOOKUP(Tablo2[[#This Row],[CashbackAmount]],$W$31:$W$33,$X$31:$X$33,"",-1)</f>
        <v>Low</v>
      </c>
    </row>
    <row r="3716" spans="1:22" x14ac:dyDescent="0.3">
      <c r="A3716" s="5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63</v>
      </c>
      <c r="N3716" s="1">
        <v>5</v>
      </c>
      <c r="O3716" s="1">
        <v>0</v>
      </c>
      <c r="P3716" s="1">
        <v>15</v>
      </c>
      <c r="Q3716" s="1">
        <v>4</v>
      </c>
      <c r="R3716" s="1">
        <v>6</v>
      </c>
      <c r="S3716" s="1">
        <v>7</v>
      </c>
      <c r="T3716" s="6">
        <v>296.69</v>
      </c>
      <c r="U3716" s="6" t="str">
        <f>_xlfn.XLOOKUP(Tablo2[[#This Row],[Tenure]],$W$23:$W$26,$X$23:$X$26,"",-1)</f>
        <v>13-24 Months</v>
      </c>
      <c r="V3716" s="1" t="str">
        <f>_xlfn.XLOOKUP(Tablo2[[#This Row],[CashbackAmount]],$W$31:$W$33,$X$31:$X$33,"",-1)</f>
        <v>High</v>
      </c>
    </row>
    <row r="3717" spans="1:22" x14ac:dyDescent="0.3">
      <c r="A3717" s="5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63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6">
        <v>166.62</v>
      </c>
      <c r="U3717" s="6" t="str">
        <f>_xlfn.XLOOKUP(Tablo2[[#This Row],[Tenure]],$W$23:$W$26,$X$23:$X$26,"",-1)</f>
        <v>0-6 Months</v>
      </c>
      <c r="V3717" s="1" t="str">
        <f>_xlfn.XLOOKUP(Tablo2[[#This Row],[CashbackAmount]],$W$31:$W$33,$X$31:$X$33,"",-1)</f>
        <v>Medium</v>
      </c>
    </row>
    <row r="3718" spans="1:22" x14ac:dyDescent="0.3">
      <c r="A3718" s="5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63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>
        <v>3</v>
      </c>
      <c r="T3718" s="6">
        <v>217.04</v>
      </c>
      <c r="U3718" s="6" t="str">
        <f>_xlfn.XLOOKUP(Tablo2[[#This Row],[Tenure]],$W$23:$W$26,$X$23:$X$26,"",-1)</f>
        <v>0-6 Months</v>
      </c>
      <c r="V3718" s="1" t="str">
        <f>_xlfn.XLOOKUP(Tablo2[[#This Row],[CashbackAmount]],$W$31:$W$33,$X$31:$X$33,"",-1)</f>
        <v>Medium</v>
      </c>
    </row>
    <row r="3719" spans="1:22" x14ac:dyDescent="0.3">
      <c r="A3719" s="5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63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6">
        <v>157.94</v>
      </c>
      <c r="U3719" s="6" t="str">
        <f>_xlfn.XLOOKUP(Tablo2[[#This Row],[Tenure]],$W$23:$W$26,$X$23:$X$26,"",-1)</f>
        <v>7-12 Months</v>
      </c>
      <c r="V3719" s="1" t="str">
        <f>_xlfn.XLOOKUP(Tablo2[[#This Row],[CashbackAmount]],$W$31:$W$33,$X$31:$X$33,"",-1)</f>
        <v>Medium</v>
      </c>
    </row>
    <row r="3720" spans="1:22" x14ac:dyDescent="0.3">
      <c r="A3720" s="5">
        <v>53719</v>
      </c>
      <c r="B3720" s="1">
        <v>0</v>
      </c>
      <c r="C3720" s="1">
        <v>15</v>
      </c>
      <c r="D3720" s="1" t="s">
        <v>62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63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6">
        <v>146.27000000000001</v>
      </c>
      <c r="U3720" s="6" t="str">
        <f>_xlfn.XLOOKUP(Tablo2[[#This Row],[Tenure]],$W$23:$W$26,$X$23:$X$26,"",-1)</f>
        <v>13-24 Months</v>
      </c>
      <c r="V3720" s="1" t="str">
        <f>_xlfn.XLOOKUP(Tablo2[[#This Row],[CashbackAmount]],$W$31:$W$33,$X$31:$X$33,"",-1)</f>
        <v>Low</v>
      </c>
    </row>
    <row r="3721" spans="1:22" x14ac:dyDescent="0.3">
      <c r="A3721" s="5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6">
        <v>164.75</v>
      </c>
      <c r="U3721" s="6" t="str">
        <f>_xlfn.XLOOKUP(Tablo2[[#This Row],[Tenure]],$W$23:$W$26,$X$23:$X$26,"",-1)</f>
        <v>13-24 Months</v>
      </c>
      <c r="V3721" s="1" t="str">
        <f>_xlfn.XLOOKUP(Tablo2[[#This Row],[CashbackAmount]],$W$31:$W$33,$X$31:$X$33,"",-1)</f>
        <v>Medium</v>
      </c>
    </row>
    <row r="3722" spans="1:22" x14ac:dyDescent="0.3">
      <c r="A3722" s="5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>
        <v>2</v>
      </c>
      <c r="S3722" s="1">
        <v>10</v>
      </c>
      <c r="T3722" s="6">
        <v>232.93</v>
      </c>
      <c r="U3722" s="6" t="str">
        <f>_xlfn.XLOOKUP(Tablo2[[#This Row],[Tenure]],$W$23:$W$26,$X$23:$X$26,"",-1)</f>
        <v>0-6 Months</v>
      </c>
      <c r="V3722" s="1" t="str">
        <f>_xlfn.XLOOKUP(Tablo2[[#This Row],[CashbackAmount]],$W$31:$W$33,$X$31:$X$33,"",-1)</f>
        <v>Medium</v>
      </c>
    </row>
    <row r="3723" spans="1:22" x14ac:dyDescent="0.3">
      <c r="A3723" s="5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>
        <v>3</v>
      </c>
      <c r="T3723" s="6">
        <v>225.96</v>
      </c>
      <c r="U3723" s="6" t="str">
        <f>_xlfn.XLOOKUP(Tablo2[[#This Row],[Tenure]],$W$23:$W$26,$X$23:$X$26,"",-1)</f>
        <v>7-12 Months</v>
      </c>
      <c r="V3723" s="1" t="str">
        <f>_xlfn.XLOOKUP(Tablo2[[#This Row],[CashbackAmount]],$W$31:$W$33,$X$31:$X$33,"",-1)</f>
        <v>Medium</v>
      </c>
    </row>
    <row r="3724" spans="1:22" x14ac:dyDescent="0.3">
      <c r="A3724" s="5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6">
        <v>161.46</v>
      </c>
      <c r="U3724" s="6" t="str">
        <f>_xlfn.XLOOKUP(Tablo2[[#This Row],[Tenure]],$W$23:$W$26,$X$23:$X$26,"",-1)</f>
        <v>0-6 Months</v>
      </c>
      <c r="V3724" s="1" t="str">
        <f>_xlfn.XLOOKUP(Tablo2[[#This Row],[CashbackAmount]],$W$31:$W$33,$X$31:$X$33,"",-1)</f>
        <v>Medium</v>
      </c>
    </row>
    <row r="3725" spans="1:22" x14ac:dyDescent="0.3">
      <c r="A3725" s="5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6">
        <v>199.46</v>
      </c>
      <c r="U3725" s="6" t="str">
        <f>_xlfn.XLOOKUP(Tablo2[[#This Row],[Tenure]],$W$23:$W$26,$X$23:$X$26,"",-1)</f>
        <v>0-6 Months</v>
      </c>
      <c r="V3725" s="1" t="str">
        <f>_xlfn.XLOOKUP(Tablo2[[#This Row],[CashbackAmount]],$W$31:$W$33,$X$31:$X$33,"",-1)</f>
        <v>Medium</v>
      </c>
    </row>
    <row r="3726" spans="1:22" x14ac:dyDescent="0.3">
      <c r="A3726" s="5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>
        <v>2</v>
      </c>
      <c r="S3726" s="1">
        <v>8</v>
      </c>
      <c r="T3726" s="6">
        <v>233.51</v>
      </c>
      <c r="U3726" s="6" t="str">
        <f>_xlfn.XLOOKUP(Tablo2[[#This Row],[Tenure]],$W$23:$W$26,$X$23:$X$26,"",-1)</f>
        <v>13-24 Months</v>
      </c>
      <c r="V3726" s="1" t="str">
        <f>_xlfn.XLOOKUP(Tablo2[[#This Row],[CashbackAmount]],$W$31:$W$33,$X$31:$X$33,"",-1)</f>
        <v>Medium</v>
      </c>
    </row>
    <row r="3727" spans="1:22" x14ac:dyDescent="0.3">
      <c r="A3727" s="5">
        <v>53726</v>
      </c>
      <c r="B3727" s="1">
        <v>0</v>
      </c>
      <c r="C3727" s="1">
        <v>5</v>
      </c>
      <c r="D3727" s="1" t="s">
        <v>62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6">
        <v>146.09</v>
      </c>
      <c r="U3727" s="6" t="str">
        <f>_xlfn.XLOOKUP(Tablo2[[#This Row],[Tenure]],$W$23:$W$26,$X$23:$X$26,"",-1)</f>
        <v>0-6 Months</v>
      </c>
      <c r="V3727" s="1" t="str">
        <f>_xlfn.XLOOKUP(Tablo2[[#This Row],[CashbackAmount]],$W$31:$W$33,$X$31:$X$33,"",-1)</f>
        <v>Low</v>
      </c>
    </row>
    <row r="3728" spans="1:22" x14ac:dyDescent="0.3">
      <c r="A3728" s="5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63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6">
        <v>162.22</v>
      </c>
      <c r="U3728" s="6" t="str">
        <f>_xlfn.XLOOKUP(Tablo2[[#This Row],[Tenure]],$W$23:$W$26,$X$23:$X$26,"",-1)</f>
        <v>0-6 Months</v>
      </c>
      <c r="V3728" s="1" t="str">
        <f>_xlfn.XLOOKUP(Tablo2[[#This Row],[CashbackAmount]],$W$31:$W$33,$X$31:$X$33,"",-1)</f>
        <v>Medium</v>
      </c>
    </row>
    <row r="3729" spans="1:22" x14ac:dyDescent="0.3">
      <c r="A3729" s="5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63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>
        <v>3</v>
      </c>
      <c r="T3729" s="6">
        <v>218.8</v>
      </c>
      <c r="U3729" s="6" t="str">
        <f>_xlfn.XLOOKUP(Tablo2[[#This Row],[Tenure]],$W$23:$W$26,$X$23:$X$26,"",-1)</f>
        <v>13-24 Months</v>
      </c>
      <c r="V3729" s="1" t="str">
        <f>_xlfn.XLOOKUP(Tablo2[[#This Row],[CashbackAmount]],$W$31:$W$33,$X$31:$X$33,"",-1)</f>
        <v>Medium</v>
      </c>
    </row>
    <row r="3730" spans="1:22" x14ac:dyDescent="0.3">
      <c r="A3730" s="5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6">
        <v>179.86</v>
      </c>
      <c r="U3730" s="6" t="str">
        <f>_xlfn.XLOOKUP(Tablo2[[#This Row],[Tenure]],$W$23:$W$26,$X$23:$X$26,"",-1)</f>
        <v>13-24 Months</v>
      </c>
      <c r="V3730" s="1" t="str">
        <f>_xlfn.XLOOKUP(Tablo2[[#This Row],[CashbackAmount]],$W$31:$W$33,$X$31:$X$33,"",-1)</f>
        <v>Medium</v>
      </c>
    </row>
    <row r="3731" spans="1:22" x14ac:dyDescent="0.3">
      <c r="A3731" s="5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60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63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6">
        <v>152.41999999999999</v>
      </c>
      <c r="U3731" s="6" t="str">
        <f>_xlfn.XLOOKUP(Tablo2[[#This Row],[Tenure]],$W$23:$W$26,$X$23:$X$26,"",-1)</f>
        <v>0-6 Months</v>
      </c>
      <c r="V3731" s="1" t="str">
        <f>_xlfn.XLOOKUP(Tablo2[[#This Row],[CashbackAmount]],$W$31:$W$33,$X$31:$X$33,"",-1)</f>
        <v>Medium</v>
      </c>
    </row>
    <row r="3732" spans="1:22" x14ac:dyDescent="0.3">
      <c r="A3732" s="5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>
        <v>1</v>
      </c>
      <c r="R3732" s="1">
        <v>5</v>
      </c>
      <c r="S3732" s="1">
        <v>9</v>
      </c>
      <c r="T3732" s="6">
        <v>262.57</v>
      </c>
      <c r="U3732" s="6" t="str">
        <f>_xlfn.XLOOKUP(Tablo2[[#This Row],[Tenure]],$W$23:$W$26,$X$23:$X$26,"",-1)</f>
        <v>13-24 Months</v>
      </c>
      <c r="V3732" s="1" t="str">
        <f>_xlfn.XLOOKUP(Tablo2[[#This Row],[CashbackAmount]],$W$31:$W$33,$X$31:$X$33,"",-1)</f>
        <v>High</v>
      </c>
    </row>
    <row r="3733" spans="1:22" x14ac:dyDescent="0.3">
      <c r="A3733" s="5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>
        <v>3</v>
      </c>
      <c r="T3733" s="6">
        <v>209.63</v>
      </c>
      <c r="U3733" s="6" t="str">
        <f>_xlfn.XLOOKUP(Tablo2[[#This Row],[Tenure]],$W$23:$W$26,$X$23:$X$26,"",-1)</f>
        <v>0-6 Months</v>
      </c>
      <c r="V3733" s="1" t="str">
        <f>_xlfn.XLOOKUP(Tablo2[[#This Row],[CashbackAmount]],$W$31:$W$33,$X$31:$X$33,"",-1)</f>
        <v>Medium</v>
      </c>
    </row>
    <row r="3734" spans="1:22" x14ac:dyDescent="0.3">
      <c r="A3734" s="5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6">
        <v>156.62</v>
      </c>
      <c r="U3734" s="6" t="str">
        <f>_xlfn.XLOOKUP(Tablo2[[#This Row],[Tenure]],$W$23:$W$26,$X$23:$X$26,"",-1)</f>
        <v>13-24 Months</v>
      </c>
      <c r="V3734" s="1" t="str">
        <f>_xlfn.XLOOKUP(Tablo2[[#This Row],[CashbackAmount]],$W$31:$W$33,$X$31:$X$33,"",-1)</f>
        <v>Medium</v>
      </c>
    </row>
    <row r="3735" spans="1:22" x14ac:dyDescent="0.3">
      <c r="A3735" s="5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>
        <v>1</v>
      </c>
      <c r="R3735" s="1">
        <v>9</v>
      </c>
      <c r="S3735" s="1">
        <v>9</v>
      </c>
      <c r="T3735" s="6">
        <v>290.98</v>
      </c>
      <c r="U3735" s="6" t="str">
        <f>_xlfn.XLOOKUP(Tablo2[[#This Row],[Tenure]],$W$23:$W$26,$X$23:$X$26,"",-1)</f>
        <v>24+ Months</v>
      </c>
      <c r="V3735" s="1" t="str">
        <f>_xlfn.XLOOKUP(Tablo2[[#This Row],[CashbackAmount]],$W$31:$W$33,$X$31:$X$33,"",-1)</f>
        <v>High</v>
      </c>
    </row>
    <row r="3736" spans="1:22" x14ac:dyDescent="0.3">
      <c r="A3736" s="5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60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63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6">
        <v>191.51</v>
      </c>
      <c r="U3736" s="6" t="str">
        <f>_xlfn.XLOOKUP(Tablo2[[#This Row],[Tenure]],$W$23:$W$26,$X$23:$X$26,"",-1)</f>
        <v>13-24 Months</v>
      </c>
      <c r="V3736" s="1" t="str">
        <f>_xlfn.XLOOKUP(Tablo2[[#This Row],[CashbackAmount]],$W$31:$W$33,$X$31:$X$33,"",-1)</f>
        <v>Medium</v>
      </c>
    </row>
    <row r="3737" spans="1:22" x14ac:dyDescent="0.3">
      <c r="A3737" s="5">
        <v>53736</v>
      </c>
      <c r="B3737" s="1">
        <v>0</v>
      </c>
      <c r="C3737" s="1">
        <v>14</v>
      </c>
      <c r="D3737" s="1" t="s">
        <v>62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6">
        <v>148.44999999999999</v>
      </c>
      <c r="U3737" s="6" t="str">
        <f>_xlfn.XLOOKUP(Tablo2[[#This Row],[Tenure]],$W$23:$W$26,$X$23:$X$26,"",-1)</f>
        <v>13-24 Months</v>
      </c>
      <c r="V3737" s="1" t="str">
        <f>_xlfn.XLOOKUP(Tablo2[[#This Row],[CashbackAmount]],$W$31:$W$33,$X$31:$X$33,"",-1)</f>
        <v>Low</v>
      </c>
    </row>
    <row r="3738" spans="1:22" x14ac:dyDescent="0.3">
      <c r="A3738" s="5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6">
        <v>159.19999999999999</v>
      </c>
      <c r="U3738" s="6" t="str">
        <f>_xlfn.XLOOKUP(Tablo2[[#This Row],[Tenure]],$W$23:$W$26,$X$23:$X$26,"",-1)</f>
        <v>13-24 Months</v>
      </c>
      <c r="V3738" s="1" t="str">
        <f>_xlfn.XLOOKUP(Tablo2[[#This Row],[CashbackAmount]],$W$31:$W$33,$X$31:$X$33,"",-1)</f>
        <v>Medium</v>
      </c>
    </row>
    <row r="3739" spans="1:22" x14ac:dyDescent="0.3">
      <c r="A3739" s="5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63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6">
        <v>168.73</v>
      </c>
      <c r="U3739" s="6" t="str">
        <f>_xlfn.XLOOKUP(Tablo2[[#This Row],[Tenure]],$W$23:$W$26,$X$23:$X$26,"",-1)</f>
        <v>7-12 Months</v>
      </c>
      <c r="V3739" s="1" t="str">
        <f>_xlfn.XLOOKUP(Tablo2[[#This Row],[CashbackAmount]],$W$31:$W$33,$X$31:$X$33,"",-1)</f>
        <v>Medium</v>
      </c>
    </row>
    <row r="3740" spans="1:22" x14ac:dyDescent="0.3">
      <c r="A3740" s="5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6">
        <v>172.59</v>
      </c>
      <c r="U3740" s="6" t="str">
        <f>_xlfn.XLOOKUP(Tablo2[[#This Row],[Tenure]],$W$23:$W$26,$X$23:$X$26,"",-1)</f>
        <v>7-12 Months</v>
      </c>
      <c r="V3740" s="1" t="str">
        <f>_xlfn.XLOOKUP(Tablo2[[#This Row],[CashbackAmount]],$W$31:$W$33,$X$31:$X$33,"",-1)</f>
        <v>Medium</v>
      </c>
    </row>
    <row r="3741" spans="1:22" x14ac:dyDescent="0.3">
      <c r="A3741" s="5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63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6">
        <v>178.01</v>
      </c>
      <c r="U3741" s="6" t="str">
        <f>_xlfn.XLOOKUP(Tablo2[[#This Row],[Tenure]],$W$23:$W$26,$X$23:$X$26,"",-1)</f>
        <v>0-6 Months</v>
      </c>
      <c r="V3741" s="1" t="str">
        <f>_xlfn.XLOOKUP(Tablo2[[#This Row],[CashbackAmount]],$W$31:$W$33,$X$31:$X$33,"",-1)</f>
        <v>Medium</v>
      </c>
    </row>
    <row r="3742" spans="1:22" x14ac:dyDescent="0.3">
      <c r="A3742" s="5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6">
        <v>161.72999999999999</v>
      </c>
      <c r="U3742" s="6" t="str">
        <f>_xlfn.XLOOKUP(Tablo2[[#This Row],[Tenure]],$W$23:$W$26,$X$23:$X$26,"",-1)</f>
        <v>13-24 Months</v>
      </c>
      <c r="V3742" s="1" t="str">
        <f>_xlfn.XLOOKUP(Tablo2[[#This Row],[CashbackAmount]],$W$31:$W$33,$X$31:$X$33,"",-1)</f>
        <v>Medium</v>
      </c>
    </row>
    <row r="3743" spans="1:22" x14ac:dyDescent="0.3">
      <c r="A3743" s="5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63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6">
        <v>172.68</v>
      </c>
      <c r="U3743" s="6" t="str">
        <f>_xlfn.XLOOKUP(Tablo2[[#This Row],[Tenure]],$W$23:$W$26,$X$23:$X$26,"",-1)</f>
        <v>13-24 Months</v>
      </c>
      <c r="V3743" s="1" t="str">
        <f>_xlfn.XLOOKUP(Tablo2[[#This Row],[CashbackAmount]],$W$31:$W$33,$X$31:$X$33,"",-1)</f>
        <v>Medium</v>
      </c>
    </row>
    <row r="3744" spans="1:22" x14ac:dyDescent="0.3">
      <c r="A3744" s="5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60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6">
        <v>137.74</v>
      </c>
      <c r="U3744" s="6" t="str">
        <f>_xlfn.XLOOKUP(Tablo2[[#This Row],[Tenure]],$W$23:$W$26,$X$23:$X$26,"",-1)</f>
        <v>0-6 Months</v>
      </c>
      <c r="V3744" s="1" t="str">
        <f>_xlfn.XLOOKUP(Tablo2[[#This Row],[CashbackAmount]],$W$31:$W$33,$X$31:$X$33,"",-1)</f>
        <v>Low</v>
      </c>
    </row>
    <row r="3745" spans="1:22" x14ac:dyDescent="0.3">
      <c r="A3745" s="5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63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6">
        <v>174</v>
      </c>
      <c r="U3745" s="6" t="str">
        <f>_xlfn.XLOOKUP(Tablo2[[#This Row],[Tenure]],$W$23:$W$26,$X$23:$X$26,"",-1)</f>
        <v>24+ Months</v>
      </c>
      <c r="V3745" s="1" t="str">
        <f>_xlfn.XLOOKUP(Tablo2[[#This Row],[CashbackAmount]],$W$31:$W$33,$X$31:$X$33,"",-1)</f>
        <v>Medium</v>
      </c>
    </row>
    <row r="3746" spans="1:22" x14ac:dyDescent="0.3">
      <c r="A3746" s="5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>
        <v>3</v>
      </c>
      <c r="T3746" s="6">
        <v>229.66</v>
      </c>
      <c r="U3746" s="6" t="str">
        <f>_xlfn.XLOOKUP(Tablo2[[#This Row],[Tenure]],$W$23:$W$26,$X$23:$X$26,"",-1)</f>
        <v>13-24 Months</v>
      </c>
      <c r="V3746" s="1" t="str">
        <f>_xlfn.XLOOKUP(Tablo2[[#This Row],[CashbackAmount]],$W$31:$W$33,$X$31:$X$33,"",-1)</f>
        <v>Medium</v>
      </c>
    </row>
    <row r="3747" spans="1:22" x14ac:dyDescent="0.3">
      <c r="A3747" s="5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>
        <v>15</v>
      </c>
      <c r="Q3747" s="1">
        <v>3</v>
      </c>
      <c r="R3747" s="1">
        <v>7</v>
      </c>
      <c r="S3747" s="1">
        <v>10</v>
      </c>
      <c r="T3747" s="6">
        <v>295.07</v>
      </c>
      <c r="U3747" s="6" t="str">
        <f>_xlfn.XLOOKUP(Tablo2[[#This Row],[Tenure]],$W$23:$W$26,$X$23:$X$26,"",-1)</f>
        <v>7-12 Months</v>
      </c>
      <c r="V3747" s="1" t="str">
        <f>_xlfn.XLOOKUP(Tablo2[[#This Row],[CashbackAmount]],$W$31:$W$33,$X$31:$X$33,"",-1)</f>
        <v>High</v>
      </c>
    </row>
    <row r="3748" spans="1:22" x14ac:dyDescent="0.3">
      <c r="A3748" s="5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60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63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6">
        <v>154.09</v>
      </c>
      <c r="U3748" s="6" t="str">
        <f>_xlfn.XLOOKUP(Tablo2[[#This Row],[Tenure]],$W$23:$W$26,$X$23:$X$26,"",-1)</f>
        <v>0-6 Months</v>
      </c>
      <c r="V3748" s="1" t="str">
        <f>_xlfn.XLOOKUP(Tablo2[[#This Row],[CashbackAmount]],$W$31:$W$33,$X$31:$X$33,"",-1)</f>
        <v>Medium</v>
      </c>
    </row>
    <row r="3749" spans="1:22" x14ac:dyDescent="0.3">
      <c r="A3749" s="5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60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6">
        <v>182.65</v>
      </c>
      <c r="U3749" s="6" t="str">
        <f>_xlfn.XLOOKUP(Tablo2[[#This Row],[Tenure]],$W$23:$W$26,$X$23:$X$26,"",-1)</f>
        <v>0-6 Months</v>
      </c>
      <c r="V3749" s="1" t="str">
        <f>_xlfn.XLOOKUP(Tablo2[[#This Row],[CashbackAmount]],$W$31:$W$33,$X$31:$X$33,"",-1)</f>
        <v>Medium</v>
      </c>
    </row>
    <row r="3750" spans="1:22" x14ac:dyDescent="0.3">
      <c r="A3750" s="5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6">
        <v>170.99</v>
      </c>
      <c r="U3750" s="6" t="str">
        <f>_xlfn.XLOOKUP(Tablo2[[#This Row],[Tenure]],$W$23:$W$26,$X$23:$X$26,"",-1)</f>
        <v>0-6 Months</v>
      </c>
      <c r="V3750" s="1" t="str">
        <f>_xlfn.XLOOKUP(Tablo2[[#This Row],[CashbackAmount]],$W$31:$W$33,$X$31:$X$33,"",-1)</f>
        <v>Medium</v>
      </c>
    </row>
    <row r="3751" spans="1:22" x14ac:dyDescent="0.3">
      <c r="A3751" s="5">
        <v>53750</v>
      </c>
      <c r="B3751" s="1">
        <v>0</v>
      </c>
      <c r="C3751" s="1">
        <v>9</v>
      </c>
      <c r="D3751" s="1" t="s">
        <v>62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63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6">
        <v>149.04</v>
      </c>
      <c r="U3751" s="6" t="str">
        <f>_xlfn.XLOOKUP(Tablo2[[#This Row],[Tenure]],$W$23:$W$26,$X$23:$X$26,"",-1)</f>
        <v>7-12 Months</v>
      </c>
      <c r="V3751" s="1" t="str">
        <f>_xlfn.XLOOKUP(Tablo2[[#This Row],[CashbackAmount]],$W$31:$W$33,$X$31:$X$33,"",-1)</f>
        <v>Low</v>
      </c>
    </row>
    <row r="3752" spans="1:22" x14ac:dyDescent="0.3">
      <c r="A3752" s="5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6">
        <v>156.72</v>
      </c>
      <c r="U3752" s="6" t="str">
        <f>_xlfn.XLOOKUP(Tablo2[[#This Row],[Tenure]],$W$23:$W$26,$X$23:$X$26,"",-1)</f>
        <v>0-6 Months</v>
      </c>
      <c r="V3752" s="1" t="str">
        <f>_xlfn.XLOOKUP(Tablo2[[#This Row],[CashbackAmount]],$W$31:$W$33,$X$31:$X$33,"",-1)</f>
        <v>Medium</v>
      </c>
    </row>
    <row r="3753" spans="1:22" x14ac:dyDescent="0.3">
      <c r="A3753" s="5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63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6">
        <v>145.33000000000001</v>
      </c>
      <c r="U3753" s="6" t="str">
        <f>_xlfn.XLOOKUP(Tablo2[[#This Row],[Tenure]],$W$23:$W$26,$X$23:$X$26,"",-1)</f>
        <v>0-6 Months</v>
      </c>
      <c r="V3753" s="1" t="str">
        <f>_xlfn.XLOOKUP(Tablo2[[#This Row],[CashbackAmount]],$W$31:$W$33,$X$31:$X$33,"",-1)</f>
        <v>Low</v>
      </c>
    </row>
    <row r="3754" spans="1:22" x14ac:dyDescent="0.3">
      <c r="A3754" s="5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>
        <v>3</v>
      </c>
      <c r="T3754" s="6">
        <v>227.09</v>
      </c>
      <c r="U3754" s="6" t="str">
        <f>_xlfn.XLOOKUP(Tablo2[[#This Row],[Tenure]],$W$23:$W$26,$X$23:$X$26,"",-1)</f>
        <v>13-24 Months</v>
      </c>
      <c r="V3754" s="1" t="str">
        <f>_xlfn.XLOOKUP(Tablo2[[#This Row],[CashbackAmount]],$W$31:$W$33,$X$31:$X$33,"",-1)</f>
        <v>Medium</v>
      </c>
    </row>
    <row r="3755" spans="1:22" x14ac:dyDescent="0.3">
      <c r="A3755" s="5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>
        <v>3</v>
      </c>
      <c r="T3755" s="6">
        <v>211.2</v>
      </c>
      <c r="U3755" s="6" t="str">
        <f>_xlfn.XLOOKUP(Tablo2[[#This Row],[Tenure]],$W$23:$W$26,$X$23:$X$26,"",-1)</f>
        <v>0-6 Months</v>
      </c>
      <c r="V3755" s="1" t="str">
        <f>_xlfn.XLOOKUP(Tablo2[[#This Row],[CashbackAmount]],$W$31:$W$33,$X$31:$X$33,"",-1)</f>
        <v>Medium</v>
      </c>
    </row>
    <row r="3756" spans="1:22" x14ac:dyDescent="0.3">
      <c r="A3756" s="5">
        <v>53755</v>
      </c>
      <c r="B3756" s="1">
        <v>0</v>
      </c>
      <c r="C3756" s="1">
        <v>4</v>
      </c>
      <c r="D3756" s="1" t="s">
        <v>62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6">
        <v>145.63999999999999</v>
      </c>
      <c r="U3756" s="6" t="str">
        <f>_xlfn.XLOOKUP(Tablo2[[#This Row],[Tenure]],$W$23:$W$26,$X$23:$X$26,"",-1)</f>
        <v>0-6 Months</v>
      </c>
      <c r="V3756" s="1" t="str">
        <f>_xlfn.XLOOKUP(Tablo2[[#This Row],[CashbackAmount]],$W$31:$W$33,$X$31:$X$33,"",-1)</f>
        <v>Low</v>
      </c>
    </row>
    <row r="3757" spans="1:22" x14ac:dyDescent="0.3">
      <c r="A3757" s="5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63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6">
        <v>165.35</v>
      </c>
      <c r="U3757" s="6" t="str">
        <f>_xlfn.XLOOKUP(Tablo2[[#This Row],[Tenure]],$W$23:$W$26,$X$23:$X$26,"",-1)</f>
        <v>24+ Months</v>
      </c>
      <c r="V3757" s="1" t="str">
        <f>_xlfn.XLOOKUP(Tablo2[[#This Row],[CashbackAmount]],$W$31:$W$33,$X$31:$X$33,"",-1)</f>
        <v>Medium</v>
      </c>
    </row>
    <row r="3758" spans="1:22" x14ac:dyDescent="0.3">
      <c r="A3758" s="5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63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6">
        <v>163.38</v>
      </c>
      <c r="U3758" s="6" t="str">
        <f>_xlfn.XLOOKUP(Tablo2[[#This Row],[Tenure]],$W$23:$W$26,$X$23:$X$26,"",-1)</f>
        <v>7-12 Months</v>
      </c>
      <c r="V3758" s="1" t="str">
        <f>_xlfn.XLOOKUP(Tablo2[[#This Row],[CashbackAmount]],$W$31:$W$33,$X$31:$X$33,"",-1)</f>
        <v>Medium</v>
      </c>
    </row>
    <row r="3759" spans="1:22" x14ac:dyDescent="0.3">
      <c r="A3759" s="5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63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6">
        <v>170.91</v>
      </c>
      <c r="U3759" s="6" t="str">
        <f>_xlfn.XLOOKUP(Tablo2[[#This Row],[Tenure]],$W$23:$W$26,$X$23:$X$26,"",-1)</f>
        <v>13-24 Months</v>
      </c>
      <c r="V3759" s="1" t="str">
        <f>_xlfn.XLOOKUP(Tablo2[[#This Row],[CashbackAmount]],$W$31:$W$33,$X$31:$X$33,"",-1)</f>
        <v>Medium</v>
      </c>
    </row>
    <row r="3760" spans="1:22" x14ac:dyDescent="0.3">
      <c r="A3760" s="5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6">
        <v>150.61000000000001</v>
      </c>
      <c r="U3760" s="6" t="str">
        <f>_xlfn.XLOOKUP(Tablo2[[#This Row],[Tenure]],$W$23:$W$26,$X$23:$X$26,"",-1)</f>
        <v>0-6 Months</v>
      </c>
      <c r="V3760" s="1" t="str">
        <f>_xlfn.XLOOKUP(Tablo2[[#This Row],[CashbackAmount]],$W$31:$W$33,$X$31:$X$33,"",-1)</f>
        <v>Medium</v>
      </c>
    </row>
    <row r="3761" spans="1:22" x14ac:dyDescent="0.3">
      <c r="A3761" s="5">
        <v>53760</v>
      </c>
      <c r="B3761" s="1">
        <v>0</v>
      </c>
      <c r="C3761" s="1">
        <v>2</v>
      </c>
      <c r="D3761" s="1" t="s">
        <v>62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6">
        <v>140.63</v>
      </c>
      <c r="U3761" s="6" t="str">
        <f>_xlfn.XLOOKUP(Tablo2[[#This Row],[Tenure]],$W$23:$W$26,$X$23:$X$26,"",-1)</f>
        <v>0-6 Months</v>
      </c>
      <c r="V3761" s="1" t="str">
        <f>_xlfn.XLOOKUP(Tablo2[[#This Row],[CashbackAmount]],$W$31:$W$33,$X$31:$X$33,"",-1)</f>
        <v>Low</v>
      </c>
    </row>
    <row r="3762" spans="1:22" x14ac:dyDescent="0.3">
      <c r="A3762" s="5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6">
        <v>173.98</v>
      </c>
      <c r="U3762" s="6" t="str">
        <f>_xlfn.XLOOKUP(Tablo2[[#This Row],[Tenure]],$W$23:$W$26,$X$23:$X$26,"",-1)</f>
        <v>0-6 Months</v>
      </c>
      <c r="V3762" s="1" t="str">
        <f>_xlfn.XLOOKUP(Tablo2[[#This Row],[CashbackAmount]],$W$31:$W$33,$X$31:$X$33,"",-1)</f>
        <v>Medium</v>
      </c>
    </row>
    <row r="3763" spans="1:22" x14ac:dyDescent="0.3">
      <c r="A3763" s="5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63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6">
        <v>172.89</v>
      </c>
      <c r="U3763" s="6" t="str">
        <f>_xlfn.XLOOKUP(Tablo2[[#This Row],[Tenure]],$W$23:$W$26,$X$23:$X$26,"",-1)</f>
        <v>13-24 Months</v>
      </c>
      <c r="V3763" s="1" t="str">
        <f>_xlfn.XLOOKUP(Tablo2[[#This Row],[CashbackAmount]],$W$31:$W$33,$X$31:$X$33,"",-1)</f>
        <v>Medium</v>
      </c>
    </row>
    <row r="3764" spans="1:22" x14ac:dyDescent="0.3">
      <c r="A3764" s="5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63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6">
        <v>156.80000000000001</v>
      </c>
      <c r="U3764" s="6" t="str">
        <f>_xlfn.XLOOKUP(Tablo2[[#This Row],[Tenure]],$W$23:$W$26,$X$23:$X$26,"",-1)</f>
        <v>0-6 Months</v>
      </c>
      <c r="V3764" s="1" t="str">
        <f>_xlfn.XLOOKUP(Tablo2[[#This Row],[CashbackAmount]],$W$31:$W$33,$X$31:$X$33,"",-1)</f>
        <v>Medium</v>
      </c>
    </row>
    <row r="3765" spans="1:22" x14ac:dyDescent="0.3">
      <c r="A3765" s="5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63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6">
        <v>190.49</v>
      </c>
      <c r="U3765" s="6" t="str">
        <f>_xlfn.XLOOKUP(Tablo2[[#This Row],[Tenure]],$W$23:$W$26,$X$23:$X$26,"",-1)</f>
        <v>0-6 Months</v>
      </c>
      <c r="V3765" s="1" t="str">
        <f>_xlfn.XLOOKUP(Tablo2[[#This Row],[CashbackAmount]],$W$31:$W$33,$X$31:$X$33,"",-1)</f>
        <v>Medium</v>
      </c>
    </row>
    <row r="3766" spans="1:22" x14ac:dyDescent="0.3">
      <c r="A3766" s="5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6">
        <v>188.88</v>
      </c>
      <c r="U3766" s="6" t="str">
        <f>_xlfn.XLOOKUP(Tablo2[[#This Row],[Tenure]],$W$23:$W$26,$X$23:$X$26,"",-1)</f>
        <v>7-12 Months</v>
      </c>
      <c r="V3766" s="1" t="str">
        <f>_xlfn.XLOOKUP(Tablo2[[#This Row],[CashbackAmount]],$W$31:$W$33,$X$31:$X$33,"",-1)</f>
        <v>Medium</v>
      </c>
    </row>
    <row r="3767" spans="1:22" x14ac:dyDescent="0.3">
      <c r="A3767" s="5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>
        <v>2</v>
      </c>
      <c r="S3767" s="1">
        <v>1</v>
      </c>
      <c r="T3767" s="6">
        <v>237.44</v>
      </c>
      <c r="U3767" s="6" t="str">
        <f>_xlfn.XLOOKUP(Tablo2[[#This Row],[Tenure]],$W$23:$W$26,$X$23:$X$26,"",-1)</f>
        <v>0-6 Months</v>
      </c>
      <c r="V3767" s="1" t="str">
        <f>_xlfn.XLOOKUP(Tablo2[[#This Row],[CashbackAmount]],$W$31:$W$33,$X$31:$X$33,"",-1)</f>
        <v>Medium</v>
      </c>
    </row>
    <row r="3768" spans="1:22" x14ac:dyDescent="0.3">
      <c r="A3768" s="5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>
        <v>1</v>
      </c>
      <c r="R3768" s="1">
        <v>2</v>
      </c>
      <c r="S3768" s="1">
        <v>13</v>
      </c>
      <c r="T3768" s="6">
        <v>285.32</v>
      </c>
      <c r="U3768" s="6" t="str">
        <f>_xlfn.XLOOKUP(Tablo2[[#This Row],[Tenure]],$W$23:$W$26,$X$23:$X$26,"",-1)</f>
        <v>24+ Months</v>
      </c>
      <c r="V3768" s="1" t="str">
        <f>_xlfn.XLOOKUP(Tablo2[[#This Row],[CashbackAmount]],$W$31:$W$33,$X$31:$X$33,"",-1)</f>
        <v>High</v>
      </c>
    </row>
    <row r="3769" spans="1:22" x14ac:dyDescent="0.3">
      <c r="A3769" s="5">
        <v>53768</v>
      </c>
      <c r="B3769" s="1">
        <v>1</v>
      </c>
      <c r="C3769" s="1">
        <v>1</v>
      </c>
      <c r="D3769" s="1" t="s">
        <v>62</v>
      </c>
      <c r="E3769" s="1">
        <v>1</v>
      </c>
      <c r="F3769" s="1">
        <v>7</v>
      </c>
      <c r="G3769" s="1" t="s">
        <v>60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6">
        <v>148.62</v>
      </c>
      <c r="U3769" s="6" t="str">
        <f>_xlfn.XLOOKUP(Tablo2[[#This Row],[Tenure]],$W$23:$W$26,$X$23:$X$26,"",-1)</f>
        <v>0-6 Months</v>
      </c>
      <c r="V3769" s="1" t="str">
        <f>_xlfn.XLOOKUP(Tablo2[[#This Row],[CashbackAmount]],$W$31:$W$33,$X$31:$X$33,"",-1)</f>
        <v>Low</v>
      </c>
    </row>
    <row r="3770" spans="1:22" x14ac:dyDescent="0.3">
      <c r="A3770" s="5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63</v>
      </c>
      <c r="N3770" s="1">
        <v>5</v>
      </c>
      <c r="O3770" s="1">
        <v>0</v>
      </c>
      <c r="P3770" s="1">
        <v>14</v>
      </c>
      <c r="Q3770" s="1">
        <v>1</v>
      </c>
      <c r="R3770" s="1">
        <v>15</v>
      </c>
      <c r="S3770" s="1">
        <v>18</v>
      </c>
      <c r="T3770" s="6">
        <v>288.27999999999997</v>
      </c>
      <c r="U3770" s="6" t="str">
        <f>_xlfn.XLOOKUP(Tablo2[[#This Row],[Tenure]],$W$23:$W$26,$X$23:$X$26,"",-1)</f>
        <v>13-24 Months</v>
      </c>
      <c r="V3770" s="1" t="str">
        <f>_xlfn.XLOOKUP(Tablo2[[#This Row],[CashbackAmount]],$W$31:$W$33,$X$31:$X$33,"",-1)</f>
        <v>High</v>
      </c>
    </row>
    <row r="3771" spans="1:22" x14ac:dyDescent="0.3">
      <c r="A3771" s="5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6">
        <v>208.76</v>
      </c>
      <c r="U3771" s="6" t="str">
        <f>_xlfn.XLOOKUP(Tablo2[[#This Row],[Tenure]],$W$23:$W$26,$X$23:$X$26,"",-1)</f>
        <v>13-24 Months</v>
      </c>
      <c r="V3771" s="1" t="str">
        <f>_xlfn.XLOOKUP(Tablo2[[#This Row],[CashbackAmount]],$W$31:$W$33,$X$31:$X$33,"",-1)</f>
        <v>Medium</v>
      </c>
    </row>
    <row r="3772" spans="1:22" x14ac:dyDescent="0.3">
      <c r="A3772" s="5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63</v>
      </c>
      <c r="N3772" s="1">
        <v>10</v>
      </c>
      <c r="O3772" s="1">
        <v>0</v>
      </c>
      <c r="P3772" s="1">
        <v>13</v>
      </c>
      <c r="Q3772" s="1">
        <v>1</v>
      </c>
      <c r="R3772" s="1">
        <v>6</v>
      </c>
      <c r="S3772" s="1">
        <v>2</v>
      </c>
      <c r="T3772" s="6">
        <v>291.06</v>
      </c>
      <c r="U3772" s="6" t="str">
        <f>_xlfn.XLOOKUP(Tablo2[[#This Row],[Tenure]],$W$23:$W$26,$X$23:$X$26,"",-1)</f>
        <v>13-24 Months</v>
      </c>
      <c r="V3772" s="1" t="str">
        <f>_xlfn.XLOOKUP(Tablo2[[#This Row],[CashbackAmount]],$W$31:$W$33,$X$31:$X$33,"",-1)</f>
        <v>High</v>
      </c>
    </row>
    <row r="3773" spans="1:22" x14ac:dyDescent="0.3">
      <c r="A3773" s="5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>
        <v>3</v>
      </c>
      <c r="T3773" s="6">
        <v>211.06</v>
      </c>
      <c r="U3773" s="6" t="str">
        <f>_xlfn.XLOOKUP(Tablo2[[#This Row],[Tenure]],$W$23:$W$26,$X$23:$X$26,"",-1)</f>
        <v>7-12 Months</v>
      </c>
      <c r="V3773" s="1" t="str">
        <f>_xlfn.XLOOKUP(Tablo2[[#This Row],[CashbackAmount]],$W$31:$W$33,$X$31:$X$33,"",-1)</f>
        <v>Medium</v>
      </c>
    </row>
    <row r="3774" spans="1:22" x14ac:dyDescent="0.3">
      <c r="A3774" s="5">
        <v>53773</v>
      </c>
      <c r="B3774" s="1">
        <v>0</v>
      </c>
      <c r="C3774" s="1">
        <v>1</v>
      </c>
      <c r="D3774" s="1" t="s">
        <v>62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6">
        <v>147.72</v>
      </c>
      <c r="U3774" s="6" t="str">
        <f>_xlfn.XLOOKUP(Tablo2[[#This Row],[Tenure]],$W$23:$W$26,$X$23:$X$26,"",-1)</f>
        <v>0-6 Months</v>
      </c>
      <c r="V3774" s="1" t="str">
        <f>_xlfn.XLOOKUP(Tablo2[[#This Row],[CashbackAmount]],$W$31:$W$33,$X$31:$X$33,"",-1)</f>
        <v>Low</v>
      </c>
    </row>
    <row r="3775" spans="1:22" x14ac:dyDescent="0.3">
      <c r="A3775" s="5">
        <v>53774</v>
      </c>
      <c r="B3775" s="1">
        <v>1</v>
      </c>
      <c r="C3775" s="1">
        <v>4</v>
      </c>
      <c r="D3775" s="1" t="s">
        <v>62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6">
        <v>145.18</v>
      </c>
      <c r="U3775" s="6" t="str">
        <f>_xlfn.XLOOKUP(Tablo2[[#This Row],[Tenure]],$W$23:$W$26,$X$23:$X$26,"",-1)</f>
        <v>0-6 Months</v>
      </c>
      <c r="V3775" s="1" t="str">
        <f>_xlfn.XLOOKUP(Tablo2[[#This Row],[CashbackAmount]],$W$31:$W$33,$X$31:$X$33,"",-1)</f>
        <v>Low</v>
      </c>
    </row>
    <row r="3776" spans="1:22" x14ac:dyDescent="0.3">
      <c r="A3776" s="5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63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6">
        <v>195.83</v>
      </c>
      <c r="U3776" s="6" t="str">
        <f>_xlfn.XLOOKUP(Tablo2[[#This Row],[Tenure]],$W$23:$W$26,$X$23:$X$26,"",-1)</f>
        <v>7-12 Months</v>
      </c>
      <c r="V3776" s="1" t="str">
        <f>_xlfn.XLOOKUP(Tablo2[[#This Row],[CashbackAmount]],$W$31:$W$33,$X$31:$X$33,"",-1)</f>
        <v>Medium</v>
      </c>
    </row>
    <row r="3777" spans="1:22" x14ac:dyDescent="0.3">
      <c r="A3777" s="5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6">
        <v>165.84</v>
      </c>
      <c r="U3777" s="6" t="str">
        <f>_xlfn.XLOOKUP(Tablo2[[#This Row],[Tenure]],$W$23:$W$26,$X$23:$X$26,"",-1)</f>
        <v>0-6 Months</v>
      </c>
      <c r="V3777" s="1" t="str">
        <f>_xlfn.XLOOKUP(Tablo2[[#This Row],[CashbackAmount]],$W$31:$W$33,$X$31:$X$33,"",-1)</f>
        <v>Medium</v>
      </c>
    </row>
    <row r="3778" spans="1:22" x14ac:dyDescent="0.3">
      <c r="A3778" s="5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>
        <v>1</v>
      </c>
      <c r="R3778" s="1">
        <v>14</v>
      </c>
      <c r="S3778" s="1">
        <v>10</v>
      </c>
      <c r="T3778" s="6">
        <v>269.11</v>
      </c>
      <c r="U3778" s="6" t="str">
        <f>_xlfn.XLOOKUP(Tablo2[[#This Row],[Tenure]],$W$23:$W$26,$X$23:$X$26,"",-1)</f>
        <v>13-24 Months</v>
      </c>
      <c r="V3778" s="1" t="str">
        <f>_xlfn.XLOOKUP(Tablo2[[#This Row],[CashbackAmount]],$W$31:$W$33,$X$31:$X$33,"",-1)</f>
        <v>High</v>
      </c>
    </row>
    <row r="3779" spans="1:22" x14ac:dyDescent="0.3">
      <c r="A3779" s="5">
        <v>53778</v>
      </c>
      <c r="B3779" s="1">
        <v>0</v>
      </c>
      <c r="C3779" s="1">
        <v>8</v>
      </c>
      <c r="D3779" s="1" t="s">
        <v>62</v>
      </c>
      <c r="E3779" s="1">
        <v>3</v>
      </c>
      <c r="F3779" s="1">
        <v>14</v>
      </c>
      <c r="G3779" s="1" t="s">
        <v>60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6">
        <v>148.08000000000001</v>
      </c>
      <c r="U3779" s="6" t="str">
        <f>_xlfn.XLOOKUP(Tablo2[[#This Row],[Tenure]],$W$23:$W$26,$X$23:$X$26,"",-1)</f>
        <v>7-12 Months</v>
      </c>
      <c r="V3779" s="1" t="str">
        <f>_xlfn.XLOOKUP(Tablo2[[#This Row],[CashbackAmount]],$W$31:$W$33,$X$31:$X$33,"",-1)</f>
        <v>Low</v>
      </c>
    </row>
    <row r="3780" spans="1:22" x14ac:dyDescent="0.3">
      <c r="A3780" s="5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6">
        <v>173.41</v>
      </c>
      <c r="U3780" s="6" t="str">
        <f>_xlfn.XLOOKUP(Tablo2[[#This Row],[Tenure]],$W$23:$W$26,$X$23:$X$26,"",-1)</f>
        <v>13-24 Months</v>
      </c>
      <c r="V3780" s="1" t="str">
        <f>_xlfn.XLOOKUP(Tablo2[[#This Row],[CashbackAmount]],$W$31:$W$33,$X$31:$X$33,"",-1)</f>
        <v>Medium</v>
      </c>
    </row>
    <row r="3781" spans="1:22" x14ac:dyDescent="0.3">
      <c r="A3781" s="5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6">
        <v>167.85</v>
      </c>
      <c r="U3781" s="6" t="str">
        <f>_xlfn.XLOOKUP(Tablo2[[#This Row],[Tenure]],$W$23:$W$26,$X$23:$X$26,"",-1)</f>
        <v>7-12 Months</v>
      </c>
      <c r="V3781" s="1" t="str">
        <f>_xlfn.XLOOKUP(Tablo2[[#This Row],[CashbackAmount]],$W$31:$W$33,$X$31:$X$33,"",-1)</f>
        <v>Medium</v>
      </c>
    </row>
    <row r="3782" spans="1:22" x14ac:dyDescent="0.3">
      <c r="A3782" s="5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>
        <v>3</v>
      </c>
      <c r="T3782" s="6">
        <v>222.15</v>
      </c>
      <c r="U3782" s="6" t="str">
        <f>_xlfn.XLOOKUP(Tablo2[[#This Row],[Tenure]],$W$23:$W$26,$X$23:$X$26,"",-1)</f>
        <v>0-6 Months</v>
      </c>
      <c r="V3782" s="1" t="str">
        <f>_xlfn.XLOOKUP(Tablo2[[#This Row],[CashbackAmount]],$W$31:$W$33,$X$31:$X$33,"",-1)</f>
        <v>Medium</v>
      </c>
    </row>
    <row r="3783" spans="1:22" x14ac:dyDescent="0.3">
      <c r="A3783" s="5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6">
        <v>168.2</v>
      </c>
      <c r="U3783" s="6" t="str">
        <f>_xlfn.XLOOKUP(Tablo2[[#This Row],[Tenure]],$W$23:$W$26,$X$23:$X$26,"",-1)</f>
        <v>7-12 Months</v>
      </c>
      <c r="V3783" s="1" t="str">
        <f>_xlfn.XLOOKUP(Tablo2[[#This Row],[CashbackAmount]],$W$31:$W$33,$X$31:$X$33,"",-1)</f>
        <v>Medium</v>
      </c>
    </row>
    <row r="3784" spans="1:22" x14ac:dyDescent="0.3">
      <c r="A3784" s="5">
        <v>53783</v>
      </c>
      <c r="B3784" s="1">
        <v>0</v>
      </c>
      <c r="C3784" s="1">
        <v>19</v>
      </c>
      <c r="D3784" s="1" t="s">
        <v>62</v>
      </c>
      <c r="E3784" s="1">
        <v>1</v>
      </c>
      <c r="F3784" s="1">
        <v>35</v>
      </c>
      <c r="G3784" s="1" t="s">
        <v>60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6">
        <v>146.32</v>
      </c>
      <c r="U3784" s="6" t="str">
        <f>_xlfn.XLOOKUP(Tablo2[[#This Row],[Tenure]],$W$23:$W$26,$X$23:$X$26,"",-1)</f>
        <v>13-24 Months</v>
      </c>
      <c r="V3784" s="1" t="str">
        <f>_xlfn.XLOOKUP(Tablo2[[#This Row],[CashbackAmount]],$W$31:$W$33,$X$31:$X$33,"",-1)</f>
        <v>Low</v>
      </c>
    </row>
    <row r="3785" spans="1:22" x14ac:dyDescent="0.3">
      <c r="A3785" s="5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>
        <v>3</v>
      </c>
      <c r="T3785" s="6">
        <v>226.24</v>
      </c>
      <c r="U3785" s="6" t="str">
        <f>_xlfn.XLOOKUP(Tablo2[[#This Row],[Tenure]],$W$23:$W$26,$X$23:$X$26,"",-1)</f>
        <v>13-24 Months</v>
      </c>
      <c r="V3785" s="1" t="str">
        <f>_xlfn.XLOOKUP(Tablo2[[#This Row],[CashbackAmount]],$W$31:$W$33,$X$31:$X$33,"",-1)</f>
        <v>Medium</v>
      </c>
    </row>
    <row r="3786" spans="1:22" x14ac:dyDescent="0.3">
      <c r="A3786" s="5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6">
        <v>179.73</v>
      </c>
      <c r="U3786" s="6" t="str">
        <f>_xlfn.XLOOKUP(Tablo2[[#This Row],[Tenure]],$W$23:$W$26,$X$23:$X$26,"",-1)</f>
        <v>13-24 Months</v>
      </c>
      <c r="V3786" s="1" t="str">
        <f>_xlfn.XLOOKUP(Tablo2[[#This Row],[CashbackAmount]],$W$31:$W$33,$X$31:$X$33,"",-1)</f>
        <v>Medium</v>
      </c>
    </row>
    <row r="3787" spans="1:22" x14ac:dyDescent="0.3">
      <c r="A3787" s="5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6">
        <v>177.07</v>
      </c>
      <c r="U3787" s="6" t="str">
        <f>_xlfn.XLOOKUP(Tablo2[[#This Row],[Tenure]],$W$23:$W$26,$X$23:$X$26,"",-1)</f>
        <v>7-12 Months</v>
      </c>
      <c r="V3787" s="1" t="str">
        <f>_xlfn.XLOOKUP(Tablo2[[#This Row],[CashbackAmount]],$W$31:$W$33,$X$31:$X$33,"",-1)</f>
        <v>Medium</v>
      </c>
    </row>
    <row r="3788" spans="1:22" x14ac:dyDescent="0.3">
      <c r="A3788" s="5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>
        <v>1</v>
      </c>
      <c r="R3788" s="1">
        <v>8</v>
      </c>
      <c r="S3788" s="1">
        <v>8</v>
      </c>
      <c r="T3788" s="6">
        <v>289.37</v>
      </c>
      <c r="U3788" s="6" t="str">
        <f>_xlfn.XLOOKUP(Tablo2[[#This Row],[Tenure]],$W$23:$W$26,$X$23:$X$26,"",-1)</f>
        <v>13-24 Months</v>
      </c>
      <c r="V3788" s="1" t="str">
        <f>_xlfn.XLOOKUP(Tablo2[[#This Row],[CashbackAmount]],$W$31:$W$33,$X$31:$X$33,"",-1)</f>
        <v>High</v>
      </c>
    </row>
    <row r="3789" spans="1:22" x14ac:dyDescent="0.3">
      <c r="A3789" s="5">
        <v>53788</v>
      </c>
      <c r="B3789" s="1">
        <v>0</v>
      </c>
      <c r="C3789" s="1">
        <v>1</v>
      </c>
      <c r="D3789" s="1" t="s">
        <v>62</v>
      </c>
      <c r="E3789" s="1">
        <v>1</v>
      </c>
      <c r="F3789" s="1">
        <v>28</v>
      </c>
      <c r="G3789" s="1" t="s">
        <v>60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6">
        <v>147.96</v>
      </c>
      <c r="U3789" s="6" t="str">
        <f>_xlfn.XLOOKUP(Tablo2[[#This Row],[Tenure]],$W$23:$W$26,$X$23:$X$26,"",-1)</f>
        <v>0-6 Months</v>
      </c>
      <c r="V3789" s="1" t="str">
        <f>_xlfn.XLOOKUP(Tablo2[[#This Row],[CashbackAmount]],$W$31:$W$33,$X$31:$X$33,"",-1)</f>
        <v>Low</v>
      </c>
    </row>
    <row r="3790" spans="1:22" x14ac:dyDescent="0.3">
      <c r="A3790" s="5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6">
        <v>165.69</v>
      </c>
      <c r="U3790" s="6" t="str">
        <f>_xlfn.XLOOKUP(Tablo2[[#This Row],[Tenure]],$W$23:$W$26,$X$23:$X$26,"",-1)</f>
        <v>13-24 Months</v>
      </c>
      <c r="V3790" s="1" t="str">
        <f>_xlfn.XLOOKUP(Tablo2[[#This Row],[CashbackAmount]],$W$31:$W$33,$X$31:$X$33,"",-1)</f>
        <v>Medium</v>
      </c>
    </row>
    <row r="3791" spans="1:22" x14ac:dyDescent="0.3">
      <c r="A3791" s="5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6">
        <v>199.41</v>
      </c>
      <c r="U3791" s="6" t="str">
        <f>_xlfn.XLOOKUP(Tablo2[[#This Row],[Tenure]],$W$23:$W$26,$X$23:$X$26,"",-1)</f>
        <v>13-24 Months</v>
      </c>
      <c r="V3791" s="1" t="str">
        <f>_xlfn.XLOOKUP(Tablo2[[#This Row],[CashbackAmount]],$W$31:$W$33,$X$31:$X$33,"",-1)</f>
        <v>Medium</v>
      </c>
    </row>
    <row r="3792" spans="1:22" x14ac:dyDescent="0.3">
      <c r="A3792" s="5">
        <v>53791</v>
      </c>
      <c r="B3792" s="1">
        <v>0</v>
      </c>
      <c r="C3792" s="1">
        <v>9</v>
      </c>
      <c r="D3792" s="1" t="s">
        <v>62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6">
        <v>149.30000000000001</v>
      </c>
      <c r="U3792" s="6" t="str">
        <f>_xlfn.XLOOKUP(Tablo2[[#This Row],[Tenure]],$W$23:$W$26,$X$23:$X$26,"",-1)</f>
        <v>7-12 Months</v>
      </c>
      <c r="V3792" s="1" t="str">
        <f>_xlfn.XLOOKUP(Tablo2[[#This Row],[CashbackAmount]],$W$31:$W$33,$X$31:$X$33,"",-1)</f>
        <v>Low</v>
      </c>
    </row>
    <row r="3793" spans="1:22" x14ac:dyDescent="0.3">
      <c r="A3793" s="5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6">
        <v>183.78</v>
      </c>
      <c r="U3793" s="6" t="str">
        <f>_xlfn.XLOOKUP(Tablo2[[#This Row],[Tenure]],$W$23:$W$26,$X$23:$X$26,"",-1)</f>
        <v>0-6 Months</v>
      </c>
      <c r="V3793" s="1" t="str">
        <f>_xlfn.XLOOKUP(Tablo2[[#This Row],[CashbackAmount]],$W$31:$W$33,$X$31:$X$33,"",-1)</f>
        <v>Medium</v>
      </c>
    </row>
    <row r="3794" spans="1:22" x14ac:dyDescent="0.3">
      <c r="A3794" s="5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6">
        <v>151.44</v>
      </c>
      <c r="U3794" s="6" t="str">
        <f>_xlfn.XLOOKUP(Tablo2[[#This Row],[Tenure]],$W$23:$W$26,$X$23:$X$26,"",-1)</f>
        <v>7-12 Months</v>
      </c>
      <c r="V3794" s="1" t="str">
        <f>_xlfn.XLOOKUP(Tablo2[[#This Row],[CashbackAmount]],$W$31:$W$33,$X$31:$X$33,"",-1)</f>
        <v>Medium</v>
      </c>
    </row>
    <row r="3795" spans="1:22" x14ac:dyDescent="0.3">
      <c r="A3795" s="5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6">
        <v>189.39</v>
      </c>
      <c r="U3795" s="6" t="str">
        <f>_xlfn.XLOOKUP(Tablo2[[#This Row],[Tenure]],$W$23:$W$26,$X$23:$X$26,"",-1)</f>
        <v>13-24 Months</v>
      </c>
      <c r="V3795" s="1" t="str">
        <f>_xlfn.XLOOKUP(Tablo2[[#This Row],[CashbackAmount]],$W$31:$W$33,$X$31:$X$33,"",-1)</f>
        <v>Medium</v>
      </c>
    </row>
    <row r="3796" spans="1:22" x14ac:dyDescent="0.3">
      <c r="A3796" s="5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6">
        <v>149.51</v>
      </c>
      <c r="U3796" s="6" t="str">
        <f>_xlfn.XLOOKUP(Tablo2[[#This Row],[Tenure]],$W$23:$W$26,$X$23:$X$26,"",-1)</f>
        <v>0-6 Months</v>
      </c>
      <c r="V3796" s="1" t="str">
        <f>_xlfn.XLOOKUP(Tablo2[[#This Row],[CashbackAmount]],$W$31:$W$33,$X$31:$X$33,"",-1)</f>
        <v>Low</v>
      </c>
    </row>
    <row r="3797" spans="1:22" x14ac:dyDescent="0.3">
      <c r="A3797" s="5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6">
        <v>188.92</v>
      </c>
      <c r="U3797" s="6" t="str">
        <f>_xlfn.XLOOKUP(Tablo2[[#This Row],[Tenure]],$W$23:$W$26,$X$23:$X$26,"",-1)</f>
        <v>7-12 Months</v>
      </c>
      <c r="V3797" s="1" t="str">
        <f>_xlfn.XLOOKUP(Tablo2[[#This Row],[CashbackAmount]],$W$31:$W$33,$X$31:$X$33,"",-1)</f>
        <v>Medium</v>
      </c>
    </row>
    <row r="3798" spans="1:22" x14ac:dyDescent="0.3">
      <c r="A3798" s="5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>
        <v>3</v>
      </c>
      <c r="T3798" s="6">
        <v>222.14</v>
      </c>
      <c r="U3798" s="6" t="str">
        <f>_xlfn.XLOOKUP(Tablo2[[#This Row],[Tenure]],$W$23:$W$26,$X$23:$X$26,"",-1)</f>
        <v>0-6 Months</v>
      </c>
      <c r="V3798" s="1" t="str">
        <f>_xlfn.XLOOKUP(Tablo2[[#This Row],[CashbackAmount]],$W$31:$W$33,$X$31:$X$33,"",-1)</f>
        <v>Medium</v>
      </c>
    </row>
    <row r="3799" spans="1:22" x14ac:dyDescent="0.3">
      <c r="A3799" s="5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6">
        <v>185.77</v>
      </c>
      <c r="U3799" s="6" t="str">
        <f>_xlfn.XLOOKUP(Tablo2[[#This Row],[Tenure]],$W$23:$W$26,$X$23:$X$26,"",-1)</f>
        <v>7-12 Months</v>
      </c>
      <c r="V3799" s="1" t="str">
        <f>_xlfn.XLOOKUP(Tablo2[[#This Row],[CashbackAmount]],$W$31:$W$33,$X$31:$X$33,"",-1)</f>
        <v>Medium</v>
      </c>
    </row>
    <row r="3800" spans="1:22" x14ac:dyDescent="0.3">
      <c r="A3800" s="5">
        <v>53799</v>
      </c>
      <c r="B3800" s="1">
        <v>0</v>
      </c>
      <c r="C3800" s="1">
        <v>9</v>
      </c>
      <c r="D3800" s="1" t="s">
        <v>62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6">
        <v>149.5</v>
      </c>
      <c r="U3800" s="6" t="str">
        <f>_xlfn.XLOOKUP(Tablo2[[#This Row],[Tenure]],$W$23:$W$26,$X$23:$X$26,"",-1)</f>
        <v>7-12 Months</v>
      </c>
      <c r="V3800" s="1" t="str">
        <f>_xlfn.XLOOKUP(Tablo2[[#This Row],[CashbackAmount]],$W$31:$W$33,$X$31:$X$33,"",-1)</f>
        <v>Low</v>
      </c>
    </row>
    <row r="3801" spans="1:22" x14ac:dyDescent="0.3">
      <c r="A3801" s="5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>
        <v>3</v>
      </c>
      <c r="T3801" s="6">
        <v>217.5</v>
      </c>
      <c r="U3801" s="6" t="str">
        <f>_xlfn.XLOOKUP(Tablo2[[#This Row],[Tenure]],$W$23:$W$26,$X$23:$X$26,"",-1)</f>
        <v>0-6 Months</v>
      </c>
      <c r="V3801" s="1" t="str">
        <f>_xlfn.XLOOKUP(Tablo2[[#This Row],[CashbackAmount]],$W$31:$W$33,$X$31:$X$33,"",-1)</f>
        <v>Medium</v>
      </c>
    </row>
    <row r="3802" spans="1:22" x14ac:dyDescent="0.3">
      <c r="A3802" s="5">
        <v>53801</v>
      </c>
      <c r="B3802" s="1">
        <v>1</v>
      </c>
      <c r="C3802" s="1">
        <v>1</v>
      </c>
      <c r="D3802" s="1" t="s">
        <v>62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6">
        <v>145.74</v>
      </c>
      <c r="U3802" s="6" t="str">
        <f>_xlfn.XLOOKUP(Tablo2[[#This Row],[Tenure]],$W$23:$W$26,$X$23:$X$26,"",-1)</f>
        <v>0-6 Months</v>
      </c>
      <c r="V3802" s="1" t="str">
        <f>_xlfn.XLOOKUP(Tablo2[[#This Row],[CashbackAmount]],$W$31:$W$33,$X$31:$X$33,"",-1)</f>
        <v>Low</v>
      </c>
    </row>
    <row r="3803" spans="1:22" x14ac:dyDescent="0.3">
      <c r="A3803" s="5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>
        <v>3</v>
      </c>
      <c r="T3803" s="6">
        <v>226.69</v>
      </c>
      <c r="U3803" s="6" t="str">
        <f>_xlfn.XLOOKUP(Tablo2[[#This Row],[Tenure]],$W$23:$W$26,$X$23:$X$26,"",-1)</f>
        <v>13-24 Months</v>
      </c>
      <c r="V3803" s="1" t="str">
        <f>_xlfn.XLOOKUP(Tablo2[[#This Row],[CashbackAmount]],$W$31:$W$33,$X$31:$X$33,"",-1)</f>
        <v>Medium</v>
      </c>
    </row>
    <row r="3804" spans="1:22" x14ac:dyDescent="0.3">
      <c r="A3804" s="5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6">
        <v>173.55</v>
      </c>
      <c r="U3804" s="6" t="str">
        <f>_xlfn.XLOOKUP(Tablo2[[#This Row],[Tenure]],$W$23:$W$26,$X$23:$X$26,"",-1)</f>
        <v>0-6 Months</v>
      </c>
      <c r="V3804" s="1" t="str">
        <f>_xlfn.XLOOKUP(Tablo2[[#This Row],[CashbackAmount]],$W$31:$W$33,$X$31:$X$33,"",-1)</f>
        <v>Medium</v>
      </c>
    </row>
    <row r="3805" spans="1:22" x14ac:dyDescent="0.3">
      <c r="A3805" s="5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60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6">
        <v>165.87</v>
      </c>
      <c r="U3805" s="6" t="str">
        <f>_xlfn.XLOOKUP(Tablo2[[#This Row],[Tenure]],$W$23:$W$26,$X$23:$X$26,"",-1)</f>
        <v>0-6 Months</v>
      </c>
      <c r="V3805" s="1" t="str">
        <f>_xlfn.XLOOKUP(Tablo2[[#This Row],[CashbackAmount]],$W$31:$W$33,$X$31:$X$33,"",-1)</f>
        <v>Medium</v>
      </c>
    </row>
    <row r="3806" spans="1:22" x14ac:dyDescent="0.3">
      <c r="A3806" s="5">
        <v>53805</v>
      </c>
      <c r="B3806" s="1">
        <v>0</v>
      </c>
      <c r="C3806" s="1">
        <v>22</v>
      </c>
      <c r="D3806" s="1" t="s">
        <v>62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6">
        <v>148.66999999999999</v>
      </c>
      <c r="U3806" s="6" t="str">
        <f>_xlfn.XLOOKUP(Tablo2[[#This Row],[Tenure]],$W$23:$W$26,$X$23:$X$26,"",-1)</f>
        <v>13-24 Months</v>
      </c>
      <c r="V3806" s="1" t="str">
        <f>_xlfn.XLOOKUP(Tablo2[[#This Row],[CashbackAmount]],$W$31:$W$33,$X$31:$X$33,"",-1)</f>
        <v>Low</v>
      </c>
    </row>
    <row r="3807" spans="1:22" x14ac:dyDescent="0.3">
      <c r="A3807" s="5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6">
        <v>154.72</v>
      </c>
      <c r="U3807" s="6" t="str">
        <f>_xlfn.XLOOKUP(Tablo2[[#This Row],[Tenure]],$W$23:$W$26,$X$23:$X$26,"",-1)</f>
        <v>7-12 Months</v>
      </c>
      <c r="V3807" s="1" t="str">
        <f>_xlfn.XLOOKUP(Tablo2[[#This Row],[CashbackAmount]],$W$31:$W$33,$X$31:$X$33,"",-1)</f>
        <v>Medium</v>
      </c>
    </row>
    <row r="3808" spans="1:22" x14ac:dyDescent="0.3">
      <c r="A3808" s="5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>
        <v>15</v>
      </c>
      <c r="Q3808" s="1">
        <v>3</v>
      </c>
      <c r="R3808" s="1">
        <v>3</v>
      </c>
      <c r="S3808" s="1">
        <v>14</v>
      </c>
      <c r="T3808" s="6">
        <v>320.86</v>
      </c>
      <c r="U3808" s="6" t="str">
        <f>_xlfn.XLOOKUP(Tablo2[[#This Row],[Tenure]],$W$23:$W$26,$X$23:$X$26,"",-1)</f>
        <v>24+ Months</v>
      </c>
      <c r="V3808" s="1" t="str">
        <f>_xlfn.XLOOKUP(Tablo2[[#This Row],[CashbackAmount]],$W$31:$W$33,$X$31:$X$33,"",-1)</f>
        <v>High</v>
      </c>
    </row>
    <row r="3809" spans="1:22" x14ac:dyDescent="0.3">
      <c r="A3809" s="5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6">
        <v>179.84</v>
      </c>
      <c r="U3809" s="6" t="str">
        <f>_xlfn.XLOOKUP(Tablo2[[#This Row],[Tenure]],$W$23:$W$26,$X$23:$X$26,"",-1)</f>
        <v>7-12 Months</v>
      </c>
      <c r="V3809" s="1" t="str">
        <f>_xlfn.XLOOKUP(Tablo2[[#This Row],[CashbackAmount]],$W$31:$W$33,$X$31:$X$33,"",-1)</f>
        <v>Medium</v>
      </c>
    </row>
    <row r="3810" spans="1:22" x14ac:dyDescent="0.3">
      <c r="A3810" s="5">
        <v>53809</v>
      </c>
      <c r="B3810" s="1">
        <v>0</v>
      </c>
      <c r="C3810" s="1">
        <v>1</v>
      </c>
      <c r="D3810" s="1" t="s">
        <v>62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6">
        <v>145.61000000000001</v>
      </c>
      <c r="U3810" s="6" t="str">
        <f>_xlfn.XLOOKUP(Tablo2[[#This Row],[Tenure]],$W$23:$W$26,$X$23:$X$26,"",-1)</f>
        <v>0-6 Months</v>
      </c>
      <c r="V3810" s="1" t="str">
        <f>_xlfn.XLOOKUP(Tablo2[[#This Row],[CashbackAmount]],$W$31:$W$33,$X$31:$X$33,"",-1)</f>
        <v>Low</v>
      </c>
    </row>
    <row r="3811" spans="1:22" x14ac:dyDescent="0.3">
      <c r="A3811" s="5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>
        <v>3</v>
      </c>
      <c r="T3811" s="6">
        <v>224.24</v>
      </c>
      <c r="U3811" s="6" t="str">
        <f>_xlfn.XLOOKUP(Tablo2[[#This Row],[Tenure]],$W$23:$W$26,$X$23:$X$26,"",-1)</f>
        <v>7-12 Months</v>
      </c>
      <c r="V3811" s="1" t="str">
        <f>_xlfn.XLOOKUP(Tablo2[[#This Row],[CashbackAmount]],$W$31:$W$33,$X$31:$X$33,"",-1)</f>
        <v>Medium</v>
      </c>
    </row>
    <row r="3812" spans="1:22" x14ac:dyDescent="0.3">
      <c r="A3812" s="5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6">
        <v>166.98</v>
      </c>
      <c r="U3812" s="6" t="str">
        <f>_xlfn.XLOOKUP(Tablo2[[#This Row],[Tenure]],$W$23:$W$26,$X$23:$X$26,"",-1)</f>
        <v>7-12 Months</v>
      </c>
      <c r="V3812" s="1" t="str">
        <f>_xlfn.XLOOKUP(Tablo2[[#This Row],[CashbackAmount]],$W$31:$W$33,$X$31:$X$33,"",-1)</f>
        <v>Medium</v>
      </c>
    </row>
    <row r="3813" spans="1:22" x14ac:dyDescent="0.3">
      <c r="A3813" s="5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6">
        <v>193.15</v>
      </c>
      <c r="U3813" s="6" t="str">
        <f>_xlfn.XLOOKUP(Tablo2[[#This Row],[Tenure]],$W$23:$W$26,$X$23:$X$26,"",-1)</f>
        <v>7-12 Months</v>
      </c>
      <c r="V3813" s="1" t="str">
        <f>_xlfn.XLOOKUP(Tablo2[[#This Row],[CashbackAmount]],$W$31:$W$33,$X$31:$X$33,"",-1)</f>
        <v>Medium</v>
      </c>
    </row>
    <row r="3814" spans="1:22" x14ac:dyDescent="0.3">
      <c r="A3814" s="5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6">
        <v>172.23</v>
      </c>
      <c r="U3814" s="6" t="str">
        <f>_xlfn.XLOOKUP(Tablo2[[#This Row],[Tenure]],$W$23:$W$26,$X$23:$X$26,"",-1)</f>
        <v>0-6 Months</v>
      </c>
      <c r="V3814" s="1" t="str">
        <f>_xlfn.XLOOKUP(Tablo2[[#This Row],[CashbackAmount]],$W$31:$W$33,$X$31:$X$33,"",-1)</f>
        <v>Medium</v>
      </c>
    </row>
    <row r="3815" spans="1:22" x14ac:dyDescent="0.3">
      <c r="A3815" s="5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6">
        <v>186.42</v>
      </c>
      <c r="U3815" s="6" t="str">
        <f>_xlfn.XLOOKUP(Tablo2[[#This Row],[Tenure]],$W$23:$W$26,$X$23:$X$26,"",-1)</f>
        <v>7-12 Months</v>
      </c>
      <c r="V3815" s="1" t="str">
        <f>_xlfn.XLOOKUP(Tablo2[[#This Row],[CashbackAmount]],$W$31:$W$33,$X$31:$X$33,"",-1)</f>
        <v>Medium</v>
      </c>
    </row>
    <row r="3816" spans="1:22" x14ac:dyDescent="0.3">
      <c r="A3816" s="5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6">
        <v>207.37</v>
      </c>
      <c r="U3816" s="6" t="str">
        <f>_xlfn.XLOOKUP(Tablo2[[#This Row],[Tenure]],$W$23:$W$26,$X$23:$X$26,"",-1)</f>
        <v>13-24 Months</v>
      </c>
      <c r="V3816" s="1" t="str">
        <f>_xlfn.XLOOKUP(Tablo2[[#This Row],[CashbackAmount]],$W$31:$W$33,$X$31:$X$33,"",-1)</f>
        <v>Medium</v>
      </c>
    </row>
    <row r="3817" spans="1:22" x14ac:dyDescent="0.3">
      <c r="A3817" s="5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>
        <v>3</v>
      </c>
      <c r="T3817" s="6">
        <v>213.53</v>
      </c>
      <c r="U3817" s="6" t="str">
        <f>_xlfn.XLOOKUP(Tablo2[[#This Row],[Tenure]],$W$23:$W$26,$X$23:$X$26,"",-1)</f>
        <v>0-6 Months</v>
      </c>
      <c r="V3817" s="1" t="str">
        <f>_xlfn.XLOOKUP(Tablo2[[#This Row],[CashbackAmount]],$W$31:$W$33,$X$31:$X$33,"",-1)</f>
        <v>Medium</v>
      </c>
    </row>
    <row r="3818" spans="1:22" x14ac:dyDescent="0.3">
      <c r="A3818" s="5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>
        <v>15</v>
      </c>
      <c r="Q3818" s="1">
        <v>1</v>
      </c>
      <c r="R3818" s="1">
        <v>2</v>
      </c>
      <c r="S3818" s="1">
        <v>1</v>
      </c>
      <c r="T3818" s="6">
        <v>318.31</v>
      </c>
      <c r="U3818" s="6" t="str">
        <f>_xlfn.XLOOKUP(Tablo2[[#This Row],[Tenure]],$W$23:$W$26,$X$23:$X$26,"",-1)</f>
        <v>13-24 Months</v>
      </c>
      <c r="V3818" s="1" t="str">
        <f>_xlfn.XLOOKUP(Tablo2[[#This Row],[CashbackAmount]],$W$31:$W$33,$X$31:$X$33,"",-1)</f>
        <v>High</v>
      </c>
    </row>
    <row r="3819" spans="1:22" x14ac:dyDescent="0.3">
      <c r="A3819" s="5">
        <v>53818</v>
      </c>
      <c r="B3819" s="1">
        <v>0</v>
      </c>
      <c r="C3819" s="1">
        <v>1</v>
      </c>
      <c r="D3819" s="1" t="s">
        <v>62</v>
      </c>
      <c r="E3819" s="1">
        <v>1</v>
      </c>
      <c r="F3819" s="1">
        <v>17</v>
      </c>
      <c r="G3819" s="1" t="s">
        <v>60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6">
        <v>145.72999999999999</v>
      </c>
      <c r="U3819" s="6" t="str">
        <f>_xlfn.XLOOKUP(Tablo2[[#This Row],[Tenure]],$W$23:$W$26,$X$23:$X$26,"",-1)</f>
        <v>0-6 Months</v>
      </c>
      <c r="V3819" s="1" t="str">
        <f>_xlfn.XLOOKUP(Tablo2[[#This Row],[CashbackAmount]],$W$31:$W$33,$X$31:$X$33,"",-1)</f>
        <v>Low</v>
      </c>
    </row>
    <row r="3820" spans="1:22" x14ac:dyDescent="0.3">
      <c r="A3820" s="5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6">
        <v>180.62</v>
      </c>
      <c r="U3820" s="6" t="str">
        <f>_xlfn.XLOOKUP(Tablo2[[#This Row],[Tenure]],$W$23:$W$26,$X$23:$X$26,"",-1)</f>
        <v>7-12 Months</v>
      </c>
      <c r="V3820" s="1" t="str">
        <f>_xlfn.XLOOKUP(Tablo2[[#This Row],[CashbackAmount]],$W$31:$W$33,$X$31:$X$33,"",-1)</f>
        <v>Medium</v>
      </c>
    </row>
    <row r="3821" spans="1:22" x14ac:dyDescent="0.3">
      <c r="A3821" s="5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>
        <v>15</v>
      </c>
      <c r="Q3821" s="1">
        <v>2</v>
      </c>
      <c r="R3821" s="1">
        <v>2</v>
      </c>
      <c r="S3821" s="1">
        <v>2</v>
      </c>
      <c r="T3821" s="6">
        <v>321.13</v>
      </c>
      <c r="U3821" s="6" t="str">
        <f>_xlfn.XLOOKUP(Tablo2[[#This Row],[Tenure]],$W$23:$W$26,$X$23:$X$26,"",-1)</f>
        <v>13-24 Months</v>
      </c>
      <c r="V3821" s="1" t="str">
        <f>_xlfn.XLOOKUP(Tablo2[[#This Row],[CashbackAmount]],$W$31:$W$33,$X$31:$X$33,"",-1)</f>
        <v>High</v>
      </c>
    </row>
    <row r="3822" spans="1:22" x14ac:dyDescent="0.3">
      <c r="A3822" s="5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6">
        <v>159.07</v>
      </c>
      <c r="U3822" s="6" t="str">
        <f>_xlfn.XLOOKUP(Tablo2[[#This Row],[Tenure]],$W$23:$W$26,$X$23:$X$26,"",-1)</f>
        <v>7-12 Months</v>
      </c>
      <c r="V3822" s="1" t="str">
        <f>_xlfn.XLOOKUP(Tablo2[[#This Row],[CashbackAmount]],$W$31:$W$33,$X$31:$X$33,"",-1)</f>
        <v>Medium</v>
      </c>
    </row>
    <row r="3823" spans="1:22" x14ac:dyDescent="0.3">
      <c r="A3823" s="5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60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6">
        <v>175.63</v>
      </c>
      <c r="U3823" s="6" t="str">
        <f>_xlfn.XLOOKUP(Tablo2[[#This Row],[Tenure]],$W$23:$W$26,$X$23:$X$26,"",-1)</f>
        <v>7-12 Months</v>
      </c>
      <c r="V3823" s="1" t="str">
        <f>_xlfn.XLOOKUP(Tablo2[[#This Row],[CashbackAmount]],$W$31:$W$33,$X$31:$X$33,"",-1)</f>
        <v>Medium</v>
      </c>
    </row>
    <row r="3824" spans="1:22" x14ac:dyDescent="0.3">
      <c r="A3824" s="5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6">
        <v>171.39</v>
      </c>
      <c r="U3824" s="6" t="str">
        <f>_xlfn.XLOOKUP(Tablo2[[#This Row],[Tenure]],$W$23:$W$26,$X$23:$X$26,"",-1)</f>
        <v>13-24 Months</v>
      </c>
      <c r="V3824" s="1" t="str">
        <f>_xlfn.XLOOKUP(Tablo2[[#This Row],[CashbackAmount]],$W$31:$W$33,$X$31:$X$33,"",-1)</f>
        <v>Medium</v>
      </c>
    </row>
    <row r="3825" spans="1:22" x14ac:dyDescent="0.3">
      <c r="A3825" s="5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60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6">
        <v>173.76</v>
      </c>
      <c r="U3825" s="6" t="str">
        <f>_xlfn.XLOOKUP(Tablo2[[#This Row],[Tenure]],$W$23:$W$26,$X$23:$X$26,"",-1)</f>
        <v>13-24 Months</v>
      </c>
      <c r="V3825" s="1" t="str">
        <f>_xlfn.XLOOKUP(Tablo2[[#This Row],[CashbackAmount]],$W$31:$W$33,$X$31:$X$33,"",-1)</f>
        <v>Medium</v>
      </c>
    </row>
    <row r="3826" spans="1:22" x14ac:dyDescent="0.3">
      <c r="A3826" s="5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6">
        <v>151.9</v>
      </c>
      <c r="U3826" s="6" t="str">
        <f>_xlfn.XLOOKUP(Tablo2[[#This Row],[Tenure]],$W$23:$W$26,$X$23:$X$26,"",-1)</f>
        <v>7-12 Months</v>
      </c>
      <c r="V3826" s="1" t="str">
        <f>_xlfn.XLOOKUP(Tablo2[[#This Row],[CashbackAmount]],$W$31:$W$33,$X$31:$X$33,"",-1)</f>
        <v>Medium</v>
      </c>
    </row>
    <row r="3827" spans="1:22" x14ac:dyDescent="0.3">
      <c r="A3827" s="5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>
        <v>15</v>
      </c>
      <c r="Q3827" s="1">
        <v>2</v>
      </c>
      <c r="R3827" s="1">
        <v>2</v>
      </c>
      <c r="S3827" s="1">
        <v>13</v>
      </c>
      <c r="T3827" s="6">
        <v>300.67</v>
      </c>
      <c r="U3827" s="6" t="str">
        <f>_xlfn.XLOOKUP(Tablo2[[#This Row],[Tenure]],$W$23:$W$26,$X$23:$X$26,"",-1)</f>
        <v>13-24 Months</v>
      </c>
      <c r="V3827" s="1" t="str">
        <f>_xlfn.XLOOKUP(Tablo2[[#This Row],[CashbackAmount]],$W$31:$W$33,$X$31:$X$33,"",-1)</f>
        <v>High</v>
      </c>
    </row>
    <row r="3828" spans="1:22" x14ac:dyDescent="0.3">
      <c r="A3828" s="5">
        <v>53827</v>
      </c>
      <c r="B3828" s="1">
        <v>1</v>
      </c>
      <c r="C3828" s="1">
        <v>1</v>
      </c>
      <c r="D3828" s="1" t="s">
        <v>62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6">
        <v>149.08000000000001</v>
      </c>
      <c r="U3828" s="6" t="str">
        <f>_xlfn.XLOOKUP(Tablo2[[#This Row],[Tenure]],$W$23:$W$26,$X$23:$X$26,"",-1)</f>
        <v>0-6 Months</v>
      </c>
      <c r="V3828" s="1" t="str">
        <f>_xlfn.XLOOKUP(Tablo2[[#This Row],[CashbackAmount]],$W$31:$W$33,$X$31:$X$33,"",-1)</f>
        <v>Low</v>
      </c>
    </row>
    <row r="3829" spans="1:22" x14ac:dyDescent="0.3">
      <c r="A3829" s="5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6">
        <v>153.13999999999999</v>
      </c>
      <c r="U3829" s="6" t="str">
        <f>_xlfn.XLOOKUP(Tablo2[[#This Row],[Tenure]],$W$23:$W$26,$X$23:$X$26,"",-1)</f>
        <v>0-6 Months</v>
      </c>
      <c r="V3829" s="1" t="str">
        <f>_xlfn.XLOOKUP(Tablo2[[#This Row],[CashbackAmount]],$W$31:$W$33,$X$31:$X$33,"",-1)</f>
        <v>Medium</v>
      </c>
    </row>
    <row r="3830" spans="1:22" x14ac:dyDescent="0.3">
      <c r="A3830" s="5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>
        <v>2</v>
      </c>
      <c r="S3830" s="1">
        <v>14</v>
      </c>
      <c r="T3830" s="6">
        <v>237.45</v>
      </c>
      <c r="U3830" s="6" t="str">
        <f>_xlfn.XLOOKUP(Tablo2[[#This Row],[Tenure]],$W$23:$W$26,$X$23:$X$26,"",-1)</f>
        <v>13-24 Months</v>
      </c>
      <c r="V3830" s="1" t="str">
        <f>_xlfn.XLOOKUP(Tablo2[[#This Row],[CashbackAmount]],$W$31:$W$33,$X$31:$X$33,"",-1)</f>
        <v>Medium</v>
      </c>
    </row>
    <row r="3831" spans="1:22" x14ac:dyDescent="0.3">
      <c r="A3831" s="5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6">
        <v>158.12</v>
      </c>
      <c r="U3831" s="6" t="str">
        <f>_xlfn.XLOOKUP(Tablo2[[#This Row],[Tenure]],$W$23:$W$26,$X$23:$X$26,"",-1)</f>
        <v>0-6 Months</v>
      </c>
      <c r="V3831" s="1" t="str">
        <f>_xlfn.XLOOKUP(Tablo2[[#This Row],[CashbackAmount]],$W$31:$W$33,$X$31:$X$33,"",-1)</f>
        <v>Medium</v>
      </c>
    </row>
    <row r="3832" spans="1:22" x14ac:dyDescent="0.3">
      <c r="A3832" s="5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>
        <v>15</v>
      </c>
      <c r="Q3832" s="1">
        <v>2</v>
      </c>
      <c r="R3832" s="1">
        <v>2</v>
      </c>
      <c r="S3832" s="1">
        <v>11</v>
      </c>
      <c r="T3832" s="6">
        <v>315.49</v>
      </c>
      <c r="U3832" s="6" t="str">
        <f>_xlfn.XLOOKUP(Tablo2[[#This Row],[Tenure]],$W$23:$W$26,$X$23:$X$26,"",-1)</f>
        <v>13-24 Months</v>
      </c>
      <c r="V3832" s="1" t="str">
        <f>_xlfn.XLOOKUP(Tablo2[[#This Row],[CashbackAmount]],$W$31:$W$33,$X$31:$X$33,"",-1)</f>
        <v>High</v>
      </c>
    </row>
    <row r="3833" spans="1:22" x14ac:dyDescent="0.3">
      <c r="A3833" s="5">
        <v>53832</v>
      </c>
      <c r="B3833" s="1">
        <v>0</v>
      </c>
      <c r="C3833" s="1">
        <v>4</v>
      </c>
      <c r="D3833" s="1" t="s">
        <v>62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6">
        <v>146.41</v>
      </c>
      <c r="U3833" s="6" t="str">
        <f>_xlfn.XLOOKUP(Tablo2[[#This Row],[Tenure]],$W$23:$W$26,$X$23:$X$26,"",-1)</f>
        <v>0-6 Months</v>
      </c>
      <c r="V3833" s="1" t="str">
        <f>_xlfn.XLOOKUP(Tablo2[[#This Row],[CashbackAmount]],$W$31:$W$33,$X$31:$X$33,"",-1)</f>
        <v>Low</v>
      </c>
    </row>
    <row r="3834" spans="1:22" x14ac:dyDescent="0.3">
      <c r="A3834" s="5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6">
        <v>182.69</v>
      </c>
      <c r="U3834" s="6" t="str">
        <f>_xlfn.XLOOKUP(Tablo2[[#This Row],[Tenure]],$W$23:$W$26,$X$23:$X$26,"",-1)</f>
        <v>13-24 Months</v>
      </c>
      <c r="V3834" s="1" t="str">
        <f>_xlfn.XLOOKUP(Tablo2[[#This Row],[CashbackAmount]],$W$31:$W$33,$X$31:$X$33,"",-1)</f>
        <v>Medium</v>
      </c>
    </row>
    <row r="3835" spans="1:22" x14ac:dyDescent="0.3">
      <c r="A3835" s="5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6">
        <v>168.85</v>
      </c>
      <c r="U3835" s="6" t="str">
        <f>_xlfn.XLOOKUP(Tablo2[[#This Row],[Tenure]],$W$23:$W$26,$X$23:$X$26,"",-1)</f>
        <v>13-24 Months</v>
      </c>
      <c r="V3835" s="1" t="str">
        <f>_xlfn.XLOOKUP(Tablo2[[#This Row],[CashbackAmount]],$W$31:$W$33,$X$31:$X$33,"",-1)</f>
        <v>Medium</v>
      </c>
    </row>
    <row r="3836" spans="1:22" x14ac:dyDescent="0.3">
      <c r="A3836" s="5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6">
        <v>178.32</v>
      </c>
      <c r="U3836" s="6" t="str">
        <f>_xlfn.XLOOKUP(Tablo2[[#This Row],[Tenure]],$W$23:$W$26,$X$23:$X$26,"",-1)</f>
        <v>0-6 Months</v>
      </c>
      <c r="V3836" s="1" t="str">
        <f>_xlfn.XLOOKUP(Tablo2[[#This Row],[CashbackAmount]],$W$31:$W$33,$X$31:$X$33,"",-1)</f>
        <v>Medium</v>
      </c>
    </row>
    <row r="3837" spans="1:22" x14ac:dyDescent="0.3">
      <c r="A3837" s="5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6">
        <v>171.63</v>
      </c>
      <c r="U3837" s="6" t="str">
        <f>_xlfn.XLOOKUP(Tablo2[[#This Row],[Tenure]],$W$23:$W$26,$X$23:$X$26,"",-1)</f>
        <v>7-12 Months</v>
      </c>
      <c r="V3837" s="1" t="str">
        <f>_xlfn.XLOOKUP(Tablo2[[#This Row],[CashbackAmount]],$W$31:$W$33,$X$31:$X$33,"",-1)</f>
        <v>Medium</v>
      </c>
    </row>
    <row r="3838" spans="1:22" x14ac:dyDescent="0.3">
      <c r="A3838" s="5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6">
        <v>172.24</v>
      </c>
      <c r="U3838" s="6" t="str">
        <f>_xlfn.XLOOKUP(Tablo2[[#This Row],[Tenure]],$W$23:$W$26,$X$23:$X$26,"",-1)</f>
        <v>7-12 Months</v>
      </c>
      <c r="V3838" s="1" t="str">
        <f>_xlfn.XLOOKUP(Tablo2[[#This Row],[CashbackAmount]],$W$31:$W$33,$X$31:$X$33,"",-1)</f>
        <v>Medium</v>
      </c>
    </row>
    <row r="3839" spans="1:22" x14ac:dyDescent="0.3">
      <c r="A3839" s="5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6">
        <v>157.11000000000001</v>
      </c>
      <c r="U3839" s="6" t="str">
        <f>_xlfn.XLOOKUP(Tablo2[[#This Row],[Tenure]],$W$23:$W$26,$X$23:$X$26,"",-1)</f>
        <v>13-24 Months</v>
      </c>
      <c r="V3839" s="1" t="str">
        <f>_xlfn.XLOOKUP(Tablo2[[#This Row],[CashbackAmount]],$W$31:$W$33,$X$31:$X$33,"",-1)</f>
        <v>Medium</v>
      </c>
    </row>
    <row r="3840" spans="1:22" x14ac:dyDescent="0.3">
      <c r="A3840" s="5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6">
        <v>178.77</v>
      </c>
      <c r="U3840" s="6" t="str">
        <f>_xlfn.XLOOKUP(Tablo2[[#This Row],[Tenure]],$W$23:$W$26,$X$23:$X$26,"",-1)</f>
        <v>13-24 Months</v>
      </c>
      <c r="V3840" s="1" t="str">
        <f>_xlfn.XLOOKUP(Tablo2[[#This Row],[CashbackAmount]],$W$31:$W$33,$X$31:$X$33,"",-1)</f>
        <v>Medium</v>
      </c>
    </row>
    <row r="3841" spans="1:22" x14ac:dyDescent="0.3">
      <c r="A3841" s="5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6">
        <v>165.66</v>
      </c>
      <c r="U3841" s="6" t="str">
        <f>_xlfn.XLOOKUP(Tablo2[[#This Row],[Tenure]],$W$23:$W$26,$X$23:$X$26,"",-1)</f>
        <v>0-6 Months</v>
      </c>
      <c r="V3841" s="1" t="str">
        <f>_xlfn.XLOOKUP(Tablo2[[#This Row],[CashbackAmount]],$W$31:$W$33,$X$31:$X$33,"",-1)</f>
        <v>Medium</v>
      </c>
    </row>
    <row r="3842" spans="1:22" x14ac:dyDescent="0.3">
      <c r="A3842" s="5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6">
        <v>177.08</v>
      </c>
      <c r="U3842" s="6" t="str">
        <f>_xlfn.XLOOKUP(Tablo2[[#This Row],[Tenure]],$W$23:$W$26,$X$23:$X$26,"",-1)</f>
        <v>7-12 Months</v>
      </c>
      <c r="V3842" s="1" t="str">
        <f>_xlfn.XLOOKUP(Tablo2[[#This Row],[CashbackAmount]],$W$31:$W$33,$X$31:$X$33,"",-1)</f>
        <v>Medium</v>
      </c>
    </row>
    <row r="3843" spans="1:22" x14ac:dyDescent="0.3">
      <c r="A3843" s="5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6">
        <v>25</v>
      </c>
      <c r="U3843" s="6" t="str">
        <f>_xlfn.XLOOKUP(Tablo2[[#This Row],[Tenure]],$W$23:$W$26,$X$23:$X$26,"",-1)</f>
        <v>0-6 Months</v>
      </c>
      <c r="V3843" s="1" t="str">
        <f>_xlfn.XLOOKUP(Tablo2[[#This Row],[CashbackAmount]],$W$31:$W$33,$X$31:$X$33,"",-1)</f>
        <v>Low</v>
      </c>
    </row>
    <row r="3844" spans="1:22" x14ac:dyDescent="0.3">
      <c r="A3844" s="5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6">
        <v>156.16999999999999</v>
      </c>
      <c r="U3844" s="6" t="str">
        <f>_xlfn.XLOOKUP(Tablo2[[#This Row],[Tenure]],$W$23:$W$26,$X$23:$X$26,"",-1)</f>
        <v>0-6 Months</v>
      </c>
      <c r="V3844" s="1" t="str">
        <f>_xlfn.XLOOKUP(Tablo2[[#This Row],[CashbackAmount]],$W$31:$W$33,$X$31:$X$33,"",-1)</f>
        <v>Medium</v>
      </c>
    </row>
    <row r="3845" spans="1:22" x14ac:dyDescent="0.3">
      <c r="A3845" s="5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6">
        <v>140.69</v>
      </c>
      <c r="U3845" s="6" t="str">
        <f>_xlfn.XLOOKUP(Tablo2[[#This Row],[Tenure]],$W$23:$W$26,$X$23:$X$26,"",-1)</f>
        <v>0-6 Months</v>
      </c>
      <c r="V3845" s="1" t="str">
        <f>_xlfn.XLOOKUP(Tablo2[[#This Row],[CashbackAmount]],$W$31:$W$33,$X$31:$X$33,"",-1)</f>
        <v>Low</v>
      </c>
    </row>
    <row r="3846" spans="1:22" x14ac:dyDescent="0.3">
      <c r="A3846" s="5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>
        <v>15</v>
      </c>
      <c r="Q3846" s="1">
        <v>2</v>
      </c>
      <c r="R3846" s="1">
        <v>2</v>
      </c>
      <c r="S3846" s="1">
        <v>1</v>
      </c>
      <c r="T3846" s="6">
        <v>321.58</v>
      </c>
      <c r="U3846" s="6" t="str">
        <f>_xlfn.XLOOKUP(Tablo2[[#This Row],[Tenure]],$W$23:$W$26,$X$23:$X$26,"",-1)</f>
        <v>13-24 Months</v>
      </c>
      <c r="V3846" s="1" t="str">
        <f>_xlfn.XLOOKUP(Tablo2[[#This Row],[CashbackAmount]],$W$31:$W$33,$X$31:$X$33,"",-1)</f>
        <v>High</v>
      </c>
    </row>
    <row r="3847" spans="1:22" x14ac:dyDescent="0.3">
      <c r="A3847" s="5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6">
        <v>155.69</v>
      </c>
      <c r="U3847" s="6" t="str">
        <f>_xlfn.XLOOKUP(Tablo2[[#This Row],[Tenure]],$W$23:$W$26,$X$23:$X$26,"",-1)</f>
        <v>13-24 Months</v>
      </c>
      <c r="V3847" s="1" t="str">
        <f>_xlfn.XLOOKUP(Tablo2[[#This Row],[CashbackAmount]],$W$31:$W$33,$X$31:$X$33,"",-1)</f>
        <v>Medium</v>
      </c>
    </row>
    <row r="3848" spans="1:22" x14ac:dyDescent="0.3">
      <c r="A3848" s="5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>
        <v>3</v>
      </c>
      <c r="T3848" s="6">
        <v>229.35</v>
      </c>
      <c r="U3848" s="6" t="str">
        <f>_xlfn.XLOOKUP(Tablo2[[#This Row],[Tenure]],$W$23:$W$26,$X$23:$X$26,"",-1)</f>
        <v>13-24 Months</v>
      </c>
      <c r="V3848" s="1" t="str">
        <f>_xlfn.XLOOKUP(Tablo2[[#This Row],[CashbackAmount]],$W$31:$W$33,$X$31:$X$33,"",-1)</f>
        <v>Medium</v>
      </c>
    </row>
    <row r="3849" spans="1:22" x14ac:dyDescent="0.3">
      <c r="A3849" s="5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6">
        <v>166.48</v>
      </c>
      <c r="U3849" s="6" t="str">
        <f>_xlfn.XLOOKUP(Tablo2[[#This Row],[Tenure]],$W$23:$W$26,$X$23:$X$26,"",-1)</f>
        <v>7-12 Months</v>
      </c>
      <c r="V3849" s="1" t="str">
        <f>_xlfn.XLOOKUP(Tablo2[[#This Row],[CashbackAmount]],$W$31:$W$33,$X$31:$X$33,"",-1)</f>
        <v>Medium</v>
      </c>
    </row>
    <row r="3850" spans="1:22" x14ac:dyDescent="0.3">
      <c r="A3850" s="5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6">
        <v>182.68</v>
      </c>
      <c r="U3850" s="6" t="str">
        <f>_xlfn.XLOOKUP(Tablo2[[#This Row],[Tenure]],$W$23:$W$26,$X$23:$X$26,"",-1)</f>
        <v>7-12 Months</v>
      </c>
      <c r="V3850" s="1" t="str">
        <f>_xlfn.XLOOKUP(Tablo2[[#This Row],[CashbackAmount]],$W$31:$W$33,$X$31:$X$33,"",-1)</f>
        <v>Medium</v>
      </c>
    </row>
    <row r="3851" spans="1:22" x14ac:dyDescent="0.3">
      <c r="A3851" s="5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6">
        <v>175.42</v>
      </c>
      <c r="U3851" s="6" t="str">
        <f>_xlfn.XLOOKUP(Tablo2[[#This Row],[Tenure]],$W$23:$W$26,$X$23:$X$26,"",-1)</f>
        <v>13-24 Months</v>
      </c>
      <c r="V3851" s="1" t="str">
        <f>_xlfn.XLOOKUP(Tablo2[[#This Row],[CashbackAmount]],$W$31:$W$33,$X$31:$X$33,"",-1)</f>
        <v>Medium</v>
      </c>
    </row>
    <row r="3852" spans="1:22" x14ac:dyDescent="0.3">
      <c r="A3852" s="5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6">
        <v>182.7</v>
      </c>
      <c r="U3852" s="6" t="str">
        <f>_xlfn.XLOOKUP(Tablo2[[#This Row],[Tenure]],$W$23:$W$26,$X$23:$X$26,"",-1)</f>
        <v>13-24 Months</v>
      </c>
      <c r="V3852" s="1" t="str">
        <f>_xlfn.XLOOKUP(Tablo2[[#This Row],[CashbackAmount]],$W$31:$W$33,$X$31:$X$33,"",-1)</f>
        <v>Medium</v>
      </c>
    </row>
    <row r="3853" spans="1:22" x14ac:dyDescent="0.3">
      <c r="A3853" s="5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6">
        <v>202.56</v>
      </c>
      <c r="U3853" s="6" t="str">
        <f>_xlfn.XLOOKUP(Tablo2[[#This Row],[Tenure]],$W$23:$W$26,$X$23:$X$26,"",-1)</f>
        <v>7-12 Months</v>
      </c>
      <c r="V3853" s="1" t="str">
        <f>_xlfn.XLOOKUP(Tablo2[[#This Row],[CashbackAmount]],$W$31:$W$33,$X$31:$X$33,"",-1)</f>
        <v>Medium</v>
      </c>
    </row>
    <row r="3854" spans="1:22" x14ac:dyDescent="0.3">
      <c r="A3854" s="5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>
        <v>3</v>
      </c>
      <c r="T3854" s="6">
        <v>228.06</v>
      </c>
      <c r="U3854" s="6" t="str">
        <f>_xlfn.XLOOKUP(Tablo2[[#This Row],[Tenure]],$W$23:$W$26,$X$23:$X$26,"",-1)</f>
        <v>0-6 Months</v>
      </c>
      <c r="V3854" s="1" t="str">
        <f>_xlfn.XLOOKUP(Tablo2[[#This Row],[CashbackAmount]],$W$31:$W$33,$X$31:$X$33,"",-1)</f>
        <v>Medium</v>
      </c>
    </row>
    <row r="3855" spans="1:22" x14ac:dyDescent="0.3">
      <c r="A3855" s="5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6">
        <v>164.36</v>
      </c>
      <c r="U3855" s="6" t="str">
        <f>_xlfn.XLOOKUP(Tablo2[[#This Row],[Tenure]],$W$23:$W$26,$X$23:$X$26,"",-1)</f>
        <v>7-12 Months</v>
      </c>
      <c r="V3855" s="1" t="str">
        <f>_xlfn.XLOOKUP(Tablo2[[#This Row],[CashbackAmount]],$W$31:$W$33,$X$31:$X$33,"",-1)</f>
        <v>Medium</v>
      </c>
    </row>
    <row r="3856" spans="1:22" x14ac:dyDescent="0.3">
      <c r="A3856" s="5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6">
        <v>204.45</v>
      </c>
      <c r="U3856" s="6" t="str">
        <f>_xlfn.XLOOKUP(Tablo2[[#This Row],[Tenure]],$W$23:$W$26,$X$23:$X$26,"",-1)</f>
        <v>13-24 Months</v>
      </c>
      <c r="V3856" s="1" t="str">
        <f>_xlfn.XLOOKUP(Tablo2[[#This Row],[CashbackAmount]],$W$31:$W$33,$X$31:$X$33,"",-1)</f>
        <v>Medium</v>
      </c>
    </row>
    <row r="3857" spans="1:22" x14ac:dyDescent="0.3">
      <c r="A3857" s="5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6">
        <v>182.43</v>
      </c>
      <c r="U3857" s="6" t="str">
        <f>_xlfn.XLOOKUP(Tablo2[[#This Row],[Tenure]],$W$23:$W$26,$X$23:$X$26,"",-1)</f>
        <v>13-24 Months</v>
      </c>
      <c r="V3857" s="1" t="str">
        <f>_xlfn.XLOOKUP(Tablo2[[#This Row],[CashbackAmount]],$W$31:$W$33,$X$31:$X$33,"",-1)</f>
        <v>Medium</v>
      </c>
    </row>
    <row r="3858" spans="1:22" x14ac:dyDescent="0.3">
      <c r="A3858" s="5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>
        <v>1</v>
      </c>
      <c r="R3858" s="1">
        <v>3</v>
      </c>
      <c r="S3858" s="1">
        <v>3</v>
      </c>
      <c r="T3858" s="6">
        <v>277.02</v>
      </c>
      <c r="U3858" s="6" t="str">
        <f>_xlfn.XLOOKUP(Tablo2[[#This Row],[Tenure]],$W$23:$W$26,$X$23:$X$26,"",-1)</f>
        <v>13-24 Months</v>
      </c>
      <c r="V3858" s="1" t="str">
        <f>_xlfn.XLOOKUP(Tablo2[[#This Row],[CashbackAmount]],$W$31:$W$33,$X$31:$X$33,"",-1)</f>
        <v>High</v>
      </c>
    </row>
    <row r="3859" spans="1:22" x14ac:dyDescent="0.3">
      <c r="A3859" s="5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6">
        <v>179.4</v>
      </c>
      <c r="U3859" s="6" t="str">
        <f>_xlfn.XLOOKUP(Tablo2[[#This Row],[Tenure]],$W$23:$W$26,$X$23:$X$26,"",-1)</f>
        <v>0-6 Months</v>
      </c>
      <c r="V3859" s="1" t="str">
        <f>_xlfn.XLOOKUP(Tablo2[[#This Row],[CashbackAmount]],$W$31:$W$33,$X$31:$X$33,"",-1)</f>
        <v>Medium</v>
      </c>
    </row>
    <row r="3860" spans="1:22" x14ac:dyDescent="0.3">
      <c r="A3860" s="5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60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6">
        <v>162.6</v>
      </c>
      <c r="U3860" s="6" t="str">
        <f>_xlfn.XLOOKUP(Tablo2[[#This Row],[Tenure]],$W$23:$W$26,$X$23:$X$26,"",-1)</f>
        <v>0-6 Months</v>
      </c>
      <c r="V3860" s="1" t="str">
        <f>_xlfn.XLOOKUP(Tablo2[[#This Row],[CashbackAmount]],$W$31:$W$33,$X$31:$X$33,"",-1)</f>
        <v>Medium</v>
      </c>
    </row>
    <row r="3861" spans="1:22" x14ac:dyDescent="0.3">
      <c r="A3861" s="5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6">
        <v>160.16999999999999</v>
      </c>
      <c r="U3861" s="6" t="str">
        <f>_xlfn.XLOOKUP(Tablo2[[#This Row],[Tenure]],$W$23:$W$26,$X$23:$X$26,"",-1)</f>
        <v>0-6 Months</v>
      </c>
      <c r="V3861" s="1" t="str">
        <f>_xlfn.XLOOKUP(Tablo2[[#This Row],[CashbackAmount]],$W$31:$W$33,$X$31:$X$33,"",-1)</f>
        <v>Medium</v>
      </c>
    </row>
    <row r="3862" spans="1:22" x14ac:dyDescent="0.3">
      <c r="A3862" s="5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6">
        <v>150.80000000000001</v>
      </c>
      <c r="U3862" s="6" t="str">
        <f>_xlfn.XLOOKUP(Tablo2[[#This Row],[Tenure]],$W$23:$W$26,$X$23:$X$26,"",-1)</f>
        <v>0-6 Months</v>
      </c>
      <c r="V3862" s="1" t="str">
        <f>_xlfn.XLOOKUP(Tablo2[[#This Row],[CashbackAmount]],$W$31:$W$33,$X$31:$X$33,"",-1)</f>
        <v>Medium</v>
      </c>
    </row>
    <row r="3863" spans="1:22" x14ac:dyDescent="0.3">
      <c r="A3863" s="5">
        <v>53862</v>
      </c>
      <c r="B3863" s="1">
        <v>1</v>
      </c>
      <c r="C3863" s="1">
        <v>4</v>
      </c>
      <c r="D3863" s="1" t="s">
        <v>62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6">
        <v>146.66</v>
      </c>
      <c r="U3863" s="6" t="str">
        <f>_xlfn.XLOOKUP(Tablo2[[#This Row],[Tenure]],$W$23:$W$26,$X$23:$X$26,"",-1)</f>
        <v>0-6 Months</v>
      </c>
      <c r="V3863" s="1" t="str">
        <f>_xlfn.XLOOKUP(Tablo2[[#This Row],[CashbackAmount]],$W$31:$W$33,$X$31:$X$33,"",-1)</f>
        <v>Low</v>
      </c>
    </row>
    <row r="3864" spans="1:22" x14ac:dyDescent="0.3">
      <c r="A3864" s="5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6">
        <v>183.69</v>
      </c>
      <c r="U3864" s="6" t="str">
        <f>_xlfn.XLOOKUP(Tablo2[[#This Row],[Tenure]],$W$23:$W$26,$X$23:$X$26,"",-1)</f>
        <v>0-6 Months</v>
      </c>
      <c r="V3864" s="1" t="str">
        <f>_xlfn.XLOOKUP(Tablo2[[#This Row],[CashbackAmount]],$W$31:$W$33,$X$31:$X$33,"",-1)</f>
        <v>Medium</v>
      </c>
    </row>
    <row r="3865" spans="1:22" x14ac:dyDescent="0.3">
      <c r="A3865" s="5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6">
        <v>205.08</v>
      </c>
      <c r="U3865" s="6" t="str">
        <f>_xlfn.XLOOKUP(Tablo2[[#This Row],[Tenure]],$W$23:$W$26,$X$23:$X$26,"",-1)</f>
        <v>7-12 Months</v>
      </c>
      <c r="V3865" s="1" t="str">
        <f>_xlfn.XLOOKUP(Tablo2[[#This Row],[CashbackAmount]],$W$31:$W$33,$X$31:$X$33,"",-1)</f>
        <v>Medium</v>
      </c>
    </row>
    <row r="3866" spans="1:22" x14ac:dyDescent="0.3">
      <c r="A3866" s="5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6">
        <v>177.06</v>
      </c>
      <c r="U3866" s="6" t="str">
        <f>_xlfn.XLOOKUP(Tablo2[[#This Row],[Tenure]],$W$23:$W$26,$X$23:$X$26,"",-1)</f>
        <v>0-6 Months</v>
      </c>
      <c r="V3866" s="1" t="str">
        <f>_xlfn.XLOOKUP(Tablo2[[#This Row],[CashbackAmount]],$W$31:$W$33,$X$31:$X$33,"",-1)</f>
        <v>Medium</v>
      </c>
    </row>
    <row r="3867" spans="1:22" x14ac:dyDescent="0.3">
      <c r="A3867" s="5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6">
        <v>177.95</v>
      </c>
      <c r="U3867" s="6" t="str">
        <f>_xlfn.XLOOKUP(Tablo2[[#This Row],[Tenure]],$W$23:$W$26,$X$23:$X$26,"",-1)</f>
        <v>13-24 Months</v>
      </c>
      <c r="V3867" s="1" t="str">
        <f>_xlfn.XLOOKUP(Tablo2[[#This Row],[CashbackAmount]],$W$31:$W$33,$X$31:$X$33,"",-1)</f>
        <v>Medium</v>
      </c>
    </row>
    <row r="3868" spans="1:22" x14ac:dyDescent="0.3">
      <c r="A3868" s="5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>
        <v>1</v>
      </c>
      <c r="R3868" s="1">
        <v>2</v>
      </c>
      <c r="S3868" s="1">
        <v>3</v>
      </c>
      <c r="T3868" s="6">
        <v>289.13</v>
      </c>
      <c r="U3868" s="6" t="str">
        <f>_xlfn.XLOOKUP(Tablo2[[#This Row],[Tenure]],$W$23:$W$26,$X$23:$X$26,"",-1)</f>
        <v>13-24 Months</v>
      </c>
      <c r="V3868" s="1" t="str">
        <f>_xlfn.XLOOKUP(Tablo2[[#This Row],[CashbackAmount]],$W$31:$W$33,$X$31:$X$33,"",-1)</f>
        <v>High</v>
      </c>
    </row>
    <row r="3869" spans="1:22" x14ac:dyDescent="0.3">
      <c r="A3869" s="5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>
        <v>2</v>
      </c>
      <c r="S3869" s="1">
        <v>12</v>
      </c>
      <c r="T3869" s="6">
        <v>257.69</v>
      </c>
      <c r="U3869" s="6" t="str">
        <f>_xlfn.XLOOKUP(Tablo2[[#This Row],[Tenure]],$W$23:$W$26,$X$23:$X$26,"",-1)</f>
        <v>13-24 Months</v>
      </c>
      <c r="V3869" s="1" t="str">
        <f>_xlfn.XLOOKUP(Tablo2[[#This Row],[CashbackAmount]],$W$31:$W$33,$X$31:$X$33,"",-1)</f>
        <v>High</v>
      </c>
    </row>
    <row r="3870" spans="1:22" x14ac:dyDescent="0.3">
      <c r="A3870" s="5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6">
        <v>152.83000000000001</v>
      </c>
      <c r="U3870" s="6" t="str">
        <f>_xlfn.XLOOKUP(Tablo2[[#This Row],[Tenure]],$W$23:$W$26,$X$23:$X$26,"",-1)</f>
        <v>0-6 Months</v>
      </c>
      <c r="V3870" s="1" t="str">
        <f>_xlfn.XLOOKUP(Tablo2[[#This Row],[CashbackAmount]],$W$31:$W$33,$X$31:$X$33,"",-1)</f>
        <v>Medium</v>
      </c>
    </row>
    <row r="3871" spans="1:22" x14ac:dyDescent="0.3">
      <c r="A3871" s="5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6">
        <v>179.33</v>
      </c>
      <c r="U3871" s="6" t="str">
        <f>_xlfn.XLOOKUP(Tablo2[[#This Row],[Tenure]],$W$23:$W$26,$X$23:$X$26,"",-1)</f>
        <v>7-12 Months</v>
      </c>
      <c r="V3871" s="1" t="str">
        <f>_xlfn.XLOOKUP(Tablo2[[#This Row],[CashbackAmount]],$W$31:$W$33,$X$31:$X$33,"",-1)</f>
        <v>Medium</v>
      </c>
    </row>
    <row r="3872" spans="1:22" x14ac:dyDescent="0.3">
      <c r="A3872" s="5">
        <v>53871</v>
      </c>
      <c r="B3872" s="1">
        <v>0</v>
      </c>
      <c r="C3872" s="1">
        <v>10</v>
      </c>
      <c r="D3872" s="1" t="s">
        <v>62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6">
        <v>145.13</v>
      </c>
      <c r="U3872" s="6" t="str">
        <f>_xlfn.XLOOKUP(Tablo2[[#This Row],[Tenure]],$W$23:$W$26,$X$23:$X$26,"",-1)</f>
        <v>7-12 Months</v>
      </c>
      <c r="V3872" s="1" t="str">
        <f>_xlfn.XLOOKUP(Tablo2[[#This Row],[CashbackAmount]],$W$31:$W$33,$X$31:$X$33,"",-1)</f>
        <v>Low</v>
      </c>
    </row>
    <row r="3873" spans="1:22" x14ac:dyDescent="0.3">
      <c r="A3873" s="5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>
        <v>1</v>
      </c>
      <c r="R3873" s="1">
        <v>3</v>
      </c>
      <c r="S3873" s="1">
        <v>13</v>
      </c>
      <c r="T3873" s="6">
        <v>264.66000000000003</v>
      </c>
      <c r="U3873" s="6" t="str">
        <f>_xlfn.XLOOKUP(Tablo2[[#This Row],[Tenure]],$W$23:$W$26,$X$23:$X$26,"",-1)</f>
        <v>13-24 Months</v>
      </c>
      <c r="V3873" s="1" t="str">
        <f>_xlfn.XLOOKUP(Tablo2[[#This Row],[CashbackAmount]],$W$31:$W$33,$X$31:$X$33,"",-1)</f>
        <v>High</v>
      </c>
    </row>
    <row r="3874" spans="1:22" x14ac:dyDescent="0.3">
      <c r="A3874" s="5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6">
        <v>168.74</v>
      </c>
      <c r="U3874" s="6" t="str">
        <f>_xlfn.XLOOKUP(Tablo2[[#This Row],[Tenure]],$W$23:$W$26,$X$23:$X$26,"",-1)</f>
        <v>7-12 Months</v>
      </c>
      <c r="V3874" s="1" t="str">
        <f>_xlfn.XLOOKUP(Tablo2[[#This Row],[CashbackAmount]],$W$31:$W$33,$X$31:$X$33,"",-1)</f>
        <v>Medium</v>
      </c>
    </row>
    <row r="3875" spans="1:22" x14ac:dyDescent="0.3">
      <c r="A3875" s="5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6">
        <v>193.42</v>
      </c>
      <c r="U3875" s="6" t="str">
        <f>_xlfn.XLOOKUP(Tablo2[[#This Row],[Tenure]],$W$23:$W$26,$X$23:$X$26,"",-1)</f>
        <v>7-12 Months</v>
      </c>
      <c r="V3875" s="1" t="str">
        <f>_xlfn.XLOOKUP(Tablo2[[#This Row],[CashbackAmount]],$W$31:$W$33,$X$31:$X$33,"",-1)</f>
        <v>Medium</v>
      </c>
    </row>
    <row r="3876" spans="1:22" x14ac:dyDescent="0.3">
      <c r="A3876" s="5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>
        <v>15</v>
      </c>
      <c r="Q3876" s="1">
        <v>3</v>
      </c>
      <c r="R3876" s="1">
        <v>5</v>
      </c>
      <c r="S3876" s="1">
        <v>8</v>
      </c>
      <c r="T3876" s="6">
        <v>299.26</v>
      </c>
      <c r="U3876" s="6" t="str">
        <f>_xlfn.XLOOKUP(Tablo2[[#This Row],[Tenure]],$W$23:$W$26,$X$23:$X$26,"",-1)</f>
        <v>24+ Months</v>
      </c>
      <c r="V3876" s="1" t="str">
        <f>_xlfn.XLOOKUP(Tablo2[[#This Row],[CashbackAmount]],$W$31:$W$33,$X$31:$X$33,"",-1)</f>
        <v>High</v>
      </c>
    </row>
    <row r="3877" spans="1:22" x14ac:dyDescent="0.3">
      <c r="A3877" s="5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>
        <v>15</v>
      </c>
      <c r="Q3877" s="1">
        <v>5</v>
      </c>
      <c r="R3877" s="1">
        <v>7</v>
      </c>
      <c r="S3877" s="1">
        <v>12</v>
      </c>
      <c r="T3877" s="6">
        <v>301.02999999999997</v>
      </c>
      <c r="U3877" s="6" t="str">
        <f>_xlfn.XLOOKUP(Tablo2[[#This Row],[Tenure]],$W$23:$W$26,$X$23:$X$26,"",-1)</f>
        <v>13-24 Months</v>
      </c>
      <c r="V3877" s="1" t="str">
        <f>_xlfn.XLOOKUP(Tablo2[[#This Row],[CashbackAmount]],$W$31:$W$33,$X$31:$X$33,"",-1)</f>
        <v>High</v>
      </c>
    </row>
    <row r="3878" spans="1:22" x14ac:dyDescent="0.3">
      <c r="A3878" s="5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6">
        <v>170.81</v>
      </c>
      <c r="U3878" s="6" t="str">
        <f>_xlfn.XLOOKUP(Tablo2[[#This Row],[Tenure]],$W$23:$W$26,$X$23:$X$26,"",-1)</f>
        <v>0-6 Months</v>
      </c>
      <c r="V3878" s="1" t="str">
        <f>_xlfn.XLOOKUP(Tablo2[[#This Row],[CashbackAmount]],$W$31:$W$33,$X$31:$X$33,"",-1)</f>
        <v>Medium</v>
      </c>
    </row>
    <row r="3879" spans="1:22" x14ac:dyDescent="0.3">
      <c r="A3879" s="5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6">
        <v>172.35</v>
      </c>
      <c r="U3879" s="6" t="str">
        <f>_xlfn.XLOOKUP(Tablo2[[#This Row],[Tenure]],$W$23:$W$26,$X$23:$X$26,"",-1)</f>
        <v>7-12 Months</v>
      </c>
      <c r="V3879" s="1" t="str">
        <f>_xlfn.XLOOKUP(Tablo2[[#This Row],[CashbackAmount]],$W$31:$W$33,$X$31:$X$33,"",-1)</f>
        <v>Medium</v>
      </c>
    </row>
    <row r="3880" spans="1:22" x14ac:dyDescent="0.3">
      <c r="A3880" s="5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6">
        <v>166.87</v>
      </c>
      <c r="U3880" s="6" t="str">
        <f>_xlfn.XLOOKUP(Tablo2[[#This Row],[Tenure]],$W$23:$W$26,$X$23:$X$26,"",-1)</f>
        <v>0-6 Months</v>
      </c>
      <c r="V3880" s="1" t="str">
        <f>_xlfn.XLOOKUP(Tablo2[[#This Row],[CashbackAmount]],$W$31:$W$33,$X$31:$X$33,"",-1)</f>
        <v>Medium</v>
      </c>
    </row>
    <row r="3881" spans="1:22" x14ac:dyDescent="0.3">
      <c r="A3881" s="5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6">
        <v>180.05</v>
      </c>
      <c r="U3881" s="6" t="str">
        <f>_xlfn.XLOOKUP(Tablo2[[#This Row],[Tenure]],$W$23:$W$26,$X$23:$X$26,"",-1)</f>
        <v>7-12 Months</v>
      </c>
      <c r="V3881" s="1" t="str">
        <f>_xlfn.XLOOKUP(Tablo2[[#This Row],[CashbackAmount]],$W$31:$W$33,$X$31:$X$33,"",-1)</f>
        <v>Medium</v>
      </c>
    </row>
    <row r="3882" spans="1:22" x14ac:dyDescent="0.3">
      <c r="A3882" s="5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6">
        <v>179.7</v>
      </c>
      <c r="U3882" s="6" t="str">
        <f>_xlfn.XLOOKUP(Tablo2[[#This Row],[Tenure]],$W$23:$W$26,$X$23:$X$26,"",-1)</f>
        <v>0-6 Months</v>
      </c>
      <c r="V3882" s="1" t="str">
        <f>_xlfn.XLOOKUP(Tablo2[[#This Row],[CashbackAmount]],$W$31:$W$33,$X$31:$X$33,"",-1)</f>
        <v>Medium</v>
      </c>
    </row>
    <row r="3883" spans="1:22" x14ac:dyDescent="0.3">
      <c r="A3883" s="5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6">
        <v>179.76</v>
      </c>
      <c r="U3883" s="6" t="str">
        <f>_xlfn.XLOOKUP(Tablo2[[#This Row],[Tenure]],$W$23:$W$26,$X$23:$X$26,"",-1)</f>
        <v>0-6 Months</v>
      </c>
      <c r="V3883" s="1" t="str">
        <f>_xlfn.XLOOKUP(Tablo2[[#This Row],[CashbackAmount]],$W$31:$W$33,$X$31:$X$33,"",-1)</f>
        <v>Medium</v>
      </c>
    </row>
    <row r="3884" spans="1:22" x14ac:dyDescent="0.3">
      <c r="A3884" s="5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6">
        <v>150.87</v>
      </c>
      <c r="U3884" s="6" t="str">
        <f>_xlfn.XLOOKUP(Tablo2[[#This Row],[Tenure]],$W$23:$W$26,$X$23:$X$26,"",-1)</f>
        <v>13-24 Months</v>
      </c>
      <c r="V3884" s="1" t="str">
        <f>_xlfn.XLOOKUP(Tablo2[[#This Row],[CashbackAmount]],$W$31:$W$33,$X$31:$X$33,"",-1)</f>
        <v>Medium</v>
      </c>
    </row>
    <row r="3885" spans="1:22" x14ac:dyDescent="0.3">
      <c r="A3885" s="5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6">
        <v>149.4</v>
      </c>
      <c r="U3885" s="6" t="str">
        <f>_xlfn.XLOOKUP(Tablo2[[#This Row],[Tenure]],$W$23:$W$26,$X$23:$X$26,"",-1)</f>
        <v>7-12 Months</v>
      </c>
      <c r="V3885" s="1" t="str">
        <f>_xlfn.XLOOKUP(Tablo2[[#This Row],[CashbackAmount]],$W$31:$W$33,$X$31:$X$33,"",-1)</f>
        <v>Low</v>
      </c>
    </row>
    <row r="3886" spans="1:22" x14ac:dyDescent="0.3">
      <c r="A3886" s="5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>
        <v>1</v>
      </c>
      <c r="R3886" s="1">
        <v>2</v>
      </c>
      <c r="S3886" s="1">
        <v>3</v>
      </c>
      <c r="T3886" s="6">
        <v>284.72000000000003</v>
      </c>
      <c r="U3886" s="6" t="str">
        <f>_xlfn.XLOOKUP(Tablo2[[#This Row],[Tenure]],$W$23:$W$26,$X$23:$X$26,"",-1)</f>
        <v>13-24 Months</v>
      </c>
      <c r="V3886" s="1" t="str">
        <f>_xlfn.XLOOKUP(Tablo2[[#This Row],[CashbackAmount]],$W$31:$W$33,$X$31:$X$33,"",-1)</f>
        <v>High</v>
      </c>
    </row>
    <row r="3887" spans="1:22" x14ac:dyDescent="0.3">
      <c r="A3887" s="5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>
        <v>1</v>
      </c>
      <c r="R3887" s="1">
        <v>2</v>
      </c>
      <c r="S3887" s="1">
        <v>1</v>
      </c>
      <c r="T3887" s="6">
        <v>278.79000000000002</v>
      </c>
      <c r="U3887" s="6" t="str">
        <f>_xlfn.XLOOKUP(Tablo2[[#This Row],[Tenure]],$W$23:$W$26,$X$23:$X$26,"",-1)</f>
        <v>13-24 Months</v>
      </c>
      <c r="V3887" s="1" t="str">
        <f>_xlfn.XLOOKUP(Tablo2[[#This Row],[CashbackAmount]],$W$31:$W$33,$X$31:$X$33,"",-1)</f>
        <v>High</v>
      </c>
    </row>
    <row r="3888" spans="1:22" x14ac:dyDescent="0.3">
      <c r="A3888" s="5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6">
        <v>195.82</v>
      </c>
      <c r="U3888" s="6" t="str">
        <f>_xlfn.XLOOKUP(Tablo2[[#This Row],[Tenure]],$W$23:$W$26,$X$23:$X$26,"",-1)</f>
        <v>13-24 Months</v>
      </c>
      <c r="V3888" s="1" t="str">
        <f>_xlfn.XLOOKUP(Tablo2[[#This Row],[CashbackAmount]],$W$31:$W$33,$X$31:$X$33,"",-1)</f>
        <v>Medium</v>
      </c>
    </row>
    <row r="3889" spans="1:22" x14ac:dyDescent="0.3">
      <c r="A3889" s="5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6">
        <v>152.28</v>
      </c>
      <c r="U3889" s="6" t="str">
        <f>_xlfn.XLOOKUP(Tablo2[[#This Row],[Tenure]],$W$23:$W$26,$X$23:$X$26,"",-1)</f>
        <v>0-6 Months</v>
      </c>
      <c r="V3889" s="1" t="str">
        <f>_xlfn.XLOOKUP(Tablo2[[#This Row],[CashbackAmount]],$W$31:$W$33,$X$31:$X$33,"",-1)</f>
        <v>Medium</v>
      </c>
    </row>
    <row r="3890" spans="1:22" x14ac:dyDescent="0.3">
      <c r="A3890" s="5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6">
        <v>178.68</v>
      </c>
      <c r="U3890" s="6" t="str">
        <f>_xlfn.XLOOKUP(Tablo2[[#This Row],[Tenure]],$W$23:$W$26,$X$23:$X$26,"",-1)</f>
        <v>7-12 Months</v>
      </c>
      <c r="V3890" s="1" t="str">
        <f>_xlfn.XLOOKUP(Tablo2[[#This Row],[CashbackAmount]],$W$31:$W$33,$X$31:$X$33,"",-1)</f>
        <v>Medium</v>
      </c>
    </row>
    <row r="3891" spans="1:22" x14ac:dyDescent="0.3">
      <c r="A3891" s="5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6">
        <v>178.47</v>
      </c>
      <c r="U3891" s="6" t="str">
        <f>_xlfn.XLOOKUP(Tablo2[[#This Row],[Tenure]],$W$23:$W$26,$X$23:$X$26,"",-1)</f>
        <v>7-12 Months</v>
      </c>
      <c r="V3891" s="1" t="str">
        <f>_xlfn.XLOOKUP(Tablo2[[#This Row],[CashbackAmount]],$W$31:$W$33,$X$31:$X$33,"",-1)</f>
        <v>Medium</v>
      </c>
    </row>
    <row r="3892" spans="1:22" x14ac:dyDescent="0.3">
      <c r="A3892" s="5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6">
        <v>156.94999999999999</v>
      </c>
      <c r="U3892" s="6" t="str">
        <f>_xlfn.XLOOKUP(Tablo2[[#This Row],[Tenure]],$W$23:$W$26,$X$23:$X$26,"",-1)</f>
        <v>13-24 Months</v>
      </c>
      <c r="V3892" s="1" t="str">
        <f>_xlfn.XLOOKUP(Tablo2[[#This Row],[CashbackAmount]],$W$31:$W$33,$X$31:$X$33,"",-1)</f>
        <v>Medium</v>
      </c>
    </row>
    <row r="3893" spans="1:22" x14ac:dyDescent="0.3">
      <c r="A3893" s="5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6">
        <v>164.89</v>
      </c>
      <c r="U3893" s="6" t="str">
        <f>_xlfn.XLOOKUP(Tablo2[[#This Row],[Tenure]],$W$23:$W$26,$X$23:$X$26,"",-1)</f>
        <v>0-6 Months</v>
      </c>
      <c r="V3893" s="1" t="str">
        <f>_xlfn.XLOOKUP(Tablo2[[#This Row],[CashbackAmount]],$W$31:$W$33,$X$31:$X$33,"",-1)</f>
        <v>Medium</v>
      </c>
    </row>
    <row r="3894" spans="1:22" x14ac:dyDescent="0.3">
      <c r="A3894" s="5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6">
        <v>158.06</v>
      </c>
      <c r="U3894" s="6" t="str">
        <f>_xlfn.XLOOKUP(Tablo2[[#This Row],[Tenure]],$W$23:$W$26,$X$23:$X$26,"",-1)</f>
        <v>7-12 Months</v>
      </c>
      <c r="V3894" s="1" t="str">
        <f>_xlfn.XLOOKUP(Tablo2[[#This Row],[CashbackAmount]],$W$31:$W$33,$X$31:$X$33,"",-1)</f>
        <v>Medium</v>
      </c>
    </row>
    <row r="3895" spans="1:22" x14ac:dyDescent="0.3">
      <c r="A3895" s="5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6">
        <v>195.05</v>
      </c>
      <c r="U3895" s="6" t="str">
        <f>_xlfn.XLOOKUP(Tablo2[[#This Row],[Tenure]],$W$23:$W$26,$X$23:$X$26,"",-1)</f>
        <v>24+ Months</v>
      </c>
      <c r="V3895" s="1" t="str">
        <f>_xlfn.XLOOKUP(Tablo2[[#This Row],[CashbackAmount]],$W$31:$W$33,$X$31:$X$33,"",-1)</f>
        <v>Medium</v>
      </c>
    </row>
    <row r="3896" spans="1:22" x14ac:dyDescent="0.3">
      <c r="A3896" s="5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6">
        <v>151.55000000000001</v>
      </c>
      <c r="U3896" s="6" t="str">
        <f>_xlfn.XLOOKUP(Tablo2[[#This Row],[Tenure]],$W$23:$W$26,$X$23:$X$26,"",-1)</f>
        <v>7-12 Months</v>
      </c>
      <c r="V3896" s="1" t="str">
        <f>_xlfn.XLOOKUP(Tablo2[[#This Row],[CashbackAmount]],$W$31:$W$33,$X$31:$X$33,"",-1)</f>
        <v>Medium</v>
      </c>
    </row>
    <row r="3897" spans="1:22" x14ac:dyDescent="0.3">
      <c r="A3897" s="5">
        <v>53896</v>
      </c>
      <c r="B3897" s="1">
        <v>1</v>
      </c>
      <c r="C3897" s="1">
        <v>1</v>
      </c>
      <c r="D3897" s="1" t="s">
        <v>62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6">
        <v>138.93</v>
      </c>
      <c r="U3897" s="6" t="str">
        <f>_xlfn.XLOOKUP(Tablo2[[#This Row],[Tenure]],$W$23:$W$26,$X$23:$X$26,"",-1)</f>
        <v>0-6 Months</v>
      </c>
      <c r="V3897" s="1" t="str">
        <f>_xlfn.XLOOKUP(Tablo2[[#This Row],[CashbackAmount]],$W$31:$W$33,$X$31:$X$33,"",-1)</f>
        <v>Low</v>
      </c>
    </row>
    <row r="3898" spans="1:22" x14ac:dyDescent="0.3">
      <c r="A3898" s="5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6">
        <v>150.69999999999999</v>
      </c>
      <c r="U3898" s="6" t="str">
        <f>_xlfn.XLOOKUP(Tablo2[[#This Row],[Tenure]],$W$23:$W$26,$X$23:$X$26,"",-1)</f>
        <v>0-6 Months</v>
      </c>
      <c r="V3898" s="1" t="str">
        <f>_xlfn.XLOOKUP(Tablo2[[#This Row],[CashbackAmount]],$W$31:$W$33,$X$31:$X$33,"",-1)</f>
        <v>Medium</v>
      </c>
    </row>
    <row r="3899" spans="1:22" x14ac:dyDescent="0.3">
      <c r="A3899" s="5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60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6">
        <v>160.37</v>
      </c>
      <c r="U3899" s="6" t="str">
        <f>_xlfn.XLOOKUP(Tablo2[[#This Row],[Tenure]],$W$23:$W$26,$X$23:$X$26,"",-1)</f>
        <v>24+ Months</v>
      </c>
      <c r="V3899" s="1" t="str">
        <f>_xlfn.XLOOKUP(Tablo2[[#This Row],[CashbackAmount]],$W$31:$W$33,$X$31:$X$33,"",-1)</f>
        <v>Medium</v>
      </c>
    </row>
    <row r="3900" spans="1:22" x14ac:dyDescent="0.3">
      <c r="A3900" s="5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6">
        <v>164.86</v>
      </c>
      <c r="U3900" s="6" t="str">
        <f>_xlfn.XLOOKUP(Tablo2[[#This Row],[Tenure]],$W$23:$W$26,$X$23:$X$26,"",-1)</f>
        <v>7-12 Months</v>
      </c>
      <c r="V3900" s="1" t="str">
        <f>_xlfn.XLOOKUP(Tablo2[[#This Row],[CashbackAmount]],$W$31:$W$33,$X$31:$X$33,"",-1)</f>
        <v>Medium</v>
      </c>
    </row>
    <row r="3901" spans="1:22" x14ac:dyDescent="0.3">
      <c r="A3901" s="5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>
        <v>2</v>
      </c>
      <c r="S3901" s="1">
        <v>1</v>
      </c>
      <c r="T3901" s="6">
        <v>233.82999999999998</v>
      </c>
      <c r="U3901" s="6" t="str">
        <f>_xlfn.XLOOKUP(Tablo2[[#This Row],[Tenure]],$W$23:$W$26,$X$23:$X$26,"",-1)</f>
        <v>24+ Months</v>
      </c>
      <c r="V3901" s="1" t="str">
        <f>_xlfn.XLOOKUP(Tablo2[[#This Row],[CashbackAmount]],$W$31:$W$33,$X$31:$X$33,"",-1)</f>
        <v>Medium</v>
      </c>
    </row>
    <row r="3902" spans="1:22" x14ac:dyDescent="0.3">
      <c r="A3902" s="5">
        <v>53901</v>
      </c>
      <c r="B3902" s="1">
        <v>0</v>
      </c>
      <c r="C3902" s="1">
        <v>7</v>
      </c>
      <c r="D3902" s="1" t="s">
        <v>62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6">
        <v>145.28</v>
      </c>
      <c r="U3902" s="6" t="str">
        <f>_xlfn.XLOOKUP(Tablo2[[#This Row],[Tenure]],$W$23:$W$26,$X$23:$X$26,"",-1)</f>
        <v>7-12 Months</v>
      </c>
      <c r="V3902" s="1" t="str">
        <f>_xlfn.XLOOKUP(Tablo2[[#This Row],[CashbackAmount]],$W$31:$W$33,$X$31:$X$33,"",-1)</f>
        <v>Low</v>
      </c>
    </row>
    <row r="3903" spans="1:22" x14ac:dyDescent="0.3">
      <c r="A3903" s="5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>
        <v>3</v>
      </c>
      <c r="T3903" s="6">
        <v>220.25</v>
      </c>
      <c r="U3903" s="6" t="str">
        <f>_xlfn.XLOOKUP(Tablo2[[#This Row],[Tenure]],$W$23:$W$26,$X$23:$X$26,"",-1)</f>
        <v>7-12 Months</v>
      </c>
      <c r="V3903" s="1" t="str">
        <f>_xlfn.XLOOKUP(Tablo2[[#This Row],[CashbackAmount]],$W$31:$W$33,$X$31:$X$33,"",-1)</f>
        <v>Medium</v>
      </c>
    </row>
    <row r="3904" spans="1:22" x14ac:dyDescent="0.3">
      <c r="A3904" s="5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6">
        <v>154.29</v>
      </c>
      <c r="U3904" s="6" t="str">
        <f>_xlfn.XLOOKUP(Tablo2[[#This Row],[Tenure]],$W$23:$W$26,$X$23:$X$26,"",-1)</f>
        <v>7-12 Months</v>
      </c>
      <c r="V3904" s="1" t="str">
        <f>_xlfn.XLOOKUP(Tablo2[[#This Row],[CashbackAmount]],$W$31:$W$33,$X$31:$X$33,"",-1)</f>
        <v>Medium</v>
      </c>
    </row>
    <row r="3905" spans="1:22" x14ac:dyDescent="0.3">
      <c r="A3905" s="5">
        <v>53904</v>
      </c>
      <c r="B3905" s="1">
        <v>1</v>
      </c>
      <c r="C3905" s="1">
        <v>1</v>
      </c>
      <c r="D3905" s="1" t="s">
        <v>62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6">
        <v>147.75</v>
      </c>
      <c r="U3905" s="6" t="str">
        <f>_xlfn.XLOOKUP(Tablo2[[#This Row],[Tenure]],$W$23:$W$26,$X$23:$X$26,"",-1)</f>
        <v>0-6 Months</v>
      </c>
      <c r="V3905" s="1" t="str">
        <f>_xlfn.XLOOKUP(Tablo2[[#This Row],[CashbackAmount]],$W$31:$W$33,$X$31:$X$33,"",-1)</f>
        <v>Low</v>
      </c>
    </row>
    <row r="3906" spans="1:22" x14ac:dyDescent="0.3">
      <c r="A3906" s="5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6">
        <v>203.79</v>
      </c>
      <c r="U3906" s="6" t="str">
        <f>_xlfn.XLOOKUP(Tablo2[[#This Row],[Tenure]],$W$23:$W$26,$X$23:$X$26,"",-1)</f>
        <v>13-24 Months</v>
      </c>
      <c r="V3906" s="1" t="str">
        <f>_xlfn.XLOOKUP(Tablo2[[#This Row],[CashbackAmount]],$W$31:$W$33,$X$31:$X$33,"",-1)</f>
        <v>Medium</v>
      </c>
    </row>
    <row r="3907" spans="1:22" x14ac:dyDescent="0.3">
      <c r="A3907" s="5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6">
        <v>174.3</v>
      </c>
      <c r="U3907" s="6" t="str">
        <f>_xlfn.XLOOKUP(Tablo2[[#This Row],[Tenure]],$W$23:$W$26,$X$23:$X$26,"",-1)</f>
        <v>7-12 Months</v>
      </c>
      <c r="V3907" s="1" t="str">
        <f>_xlfn.XLOOKUP(Tablo2[[#This Row],[CashbackAmount]],$W$31:$W$33,$X$31:$X$33,"",-1)</f>
        <v>Medium</v>
      </c>
    </row>
    <row r="3908" spans="1:22" x14ac:dyDescent="0.3">
      <c r="A3908" s="5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6">
        <v>203.47</v>
      </c>
      <c r="U3908" s="6" t="str">
        <f>_xlfn.XLOOKUP(Tablo2[[#This Row],[Tenure]],$W$23:$W$26,$X$23:$X$26,"",-1)</f>
        <v>13-24 Months</v>
      </c>
      <c r="V3908" s="1" t="str">
        <f>_xlfn.XLOOKUP(Tablo2[[#This Row],[CashbackAmount]],$W$31:$W$33,$X$31:$X$33,"",-1)</f>
        <v>Medium</v>
      </c>
    </row>
    <row r="3909" spans="1:22" x14ac:dyDescent="0.3">
      <c r="A3909" s="5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6">
        <v>169.01</v>
      </c>
      <c r="U3909" s="6" t="str">
        <f>_xlfn.XLOOKUP(Tablo2[[#This Row],[Tenure]],$W$23:$W$26,$X$23:$X$26,"",-1)</f>
        <v>0-6 Months</v>
      </c>
      <c r="V3909" s="1" t="str">
        <f>_xlfn.XLOOKUP(Tablo2[[#This Row],[CashbackAmount]],$W$31:$W$33,$X$31:$X$33,"",-1)</f>
        <v>Medium</v>
      </c>
    </row>
    <row r="3910" spans="1:22" x14ac:dyDescent="0.3">
      <c r="A3910" s="5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>
        <v>3</v>
      </c>
      <c r="T3910" s="6">
        <v>217.41</v>
      </c>
      <c r="U3910" s="6" t="str">
        <f>_xlfn.XLOOKUP(Tablo2[[#This Row],[Tenure]],$W$23:$W$26,$X$23:$X$26,"",-1)</f>
        <v>13-24 Months</v>
      </c>
      <c r="V3910" s="1" t="str">
        <f>_xlfn.XLOOKUP(Tablo2[[#This Row],[CashbackAmount]],$W$31:$W$33,$X$31:$X$33,"",-1)</f>
        <v>Medium</v>
      </c>
    </row>
    <row r="3911" spans="1:22" x14ac:dyDescent="0.3">
      <c r="A3911" s="5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6">
        <v>154.74</v>
      </c>
      <c r="U3911" s="6" t="str">
        <f>_xlfn.XLOOKUP(Tablo2[[#This Row],[Tenure]],$W$23:$W$26,$X$23:$X$26,"",-1)</f>
        <v>0-6 Months</v>
      </c>
      <c r="V3911" s="1" t="str">
        <f>_xlfn.XLOOKUP(Tablo2[[#This Row],[CashbackAmount]],$W$31:$W$33,$X$31:$X$33,"",-1)</f>
        <v>Medium</v>
      </c>
    </row>
    <row r="3912" spans="1:22" x14ac:dyDescent="0.3">
      <c r="A3912" s="5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6">
        <v>170.02</v>
      </c>
      <c r="U3912" s="6" t="str">
        <f>_xlfn.XLOOKUP(Tablo2[[#This Row],[Tenure]],$W$23:$W$26,$X$23:$X$26,"",-1)</f>
        <v>7-12 Months</v>
      </c>
      <c r="V3912" s="1" t="str">
        <f>_xlfn.XLOOKUP(Tablo2[[#This Row],[CashbackAmount]],$W$31:$W$33,$X$31:$X$33,"",-1)</f>
        <v>Medium</v>
      </c>
    </row>
    <row r="3913" spans="1:22" x14ac:dyDescent="0.3">
      <c r="A3913" s="5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>
        <v>2</v>
      </c>
      <c r="S3913" s="1">
        <v>5</v>
      </c>
      <c r="T3913" s="6">
        <v>232.48000000000002</v>
      </c>
      <c r="U3913" s="6" t="str">
        <f>_xlfn.XLOOKUP(Tablo2[[#This Row],[Tenure]],$W$23:$W$26,$X$23:$X$26,"",-1)</f>
        <v>13-24 Months</v>
      </c>
      <c r="V3913" s="1" t="str">
        <f>_xlfn.XLOOKUP(Tablo2[[#This Row],[CashbackAmount]],$W$31:$W$33,$X$31:$X$33,"",-1)</f>
        <v>Medium</v>
      </c>
    </row>
    <row r="3914" spans="1:22" x14ac:dyDescent="0.3">
      <c r="A3914" s="5">
        <v>53913</v>
      </c>
      <c r="B3914" s="1">
        <v>1</v>
      </c>
      <c r="C3914" s="1">
        <v>1</v>
      </c>
      <c r="D3914" s="1" t="s">
        <v>62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6">
        <v>140.55000000000001</v>
      </c>
      <c r="U3914" s="6" t="str">
        <f>_xlfn.XLOOKUP(Tablo2[[#This Row],[Tenure]],$W$23:$W$26,$X$23:$X$26,"",-1)</f>
        <v>0-6 Months</v>
      </c>
      <c r="V3914" s="1" t="str">
        <f>_xlfn.XLOOKUP(Tablo2[[#This Row],[CashbackAmount]],$W$31:$W$33,$X$31:$X$33,"",-1)</f>
        <v>Low</v>
      </c>
    </row>
    <row r="3915" spans="1:22" x14ac:dyDescent="0.3">
      <c r="A3915" s="5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>
        <v>2</v>
      </c>
      <c r="S3915" s="1">
        <v>11</v>
      </c>
      <c r="T3915" s="6">
        <v>254.36</v>
      </c>
      <c r="U3915" s="6" t="str">
        <f>_xlfn.XLOOKUP(Tablo2[[#This Row],[Tenure]],$W$23:$W$26,$X$23:$X$26,"",-1)</f>
        <v>7-12 Months</v>
      </c>
      <c r="V3915" s="1" t="str">
        <f>_xlfn.XLOOKUP(Tablo2[[#This Row],[CashbackAmount]],$W$31:$W$33,$X$31:$X$33,"",-1)</f>
        <v>High</v>
      </c>
    </row>
    <row r="3916" spans="1:22" x14ac:dyDescent="0.3">
      <c r="A3916" s="5">
        <v>53915</v>
      </c>
      <c r="B3916" s="1">
        <v>0</v>
      </c>
      <c r="C3916" s="1">
        <v>1</v>
      </c>
      <c r="D3916" s="1" t="s">
        <v>62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6">
        <v>148.05000000000001</v>
      </c>
      <c r="U3916" s="6" t="str">
        <f>_xlfn.XLOOKUP(Tablo2[[#This Row],[Tenure]],$W$23:$W$26,$X$23:$X$26,"",-1)</f>
        <v>0-6 Months</v>
      </c>
      <c r="V3916" s="1" t="str">
        <f>_xlfn.XLOOKUP(Tablo2[[#This Row],[CashbackAmount]],$W$31:$W$33,$X$31:$X$33,"",-1)</f>
        <v>Low</v>
      </c>
    </row>
    <row r="3917" spans="1:22" x14ac:dyDescent="0.3">
      <c r="A3917" s="5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>
        <v>15</v>
      </c>
      <c r="Q3917" s="1">
        <v>4</v>
      </c>
      <c r="R3917" s="1">
        <v>9</v>
      </c>
      <c r="S3917" s="1">
        <v>7</v>
      </c>
      <c r="T3917" s="6">
        <v>292.04000000000002</v>
      </c>
      <c r="U3917" s="6" t="str">
        <f>_xlfn.XLOOKUP(Tablo2[[#This Row],[Tenure]],$W$23:$W$26,$X$23:$X$26,"",-1)</f>
        <v>13-24 Months</v>
      </c>
      <c r="V3917" s="1" t="str">
        <f>_xlfn.XLOOKUP(Tablo2[[#This Row],[CashbackAmount]],$W$31:$W$33,$X$31:$X$33,"",-1)</f>
        <v>High</v>
      </c>
    </row>
    <row r="3918" spans="1:22" x14ac:dyDescent="0.3">
      <c r="A3918" s="5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6">
        <v>159.33000000000001</v>
      </c>
      <c r="U3918" s="6" t="str">
        <f>_xlfn.XLOOKUP(Tablo2[[#This Row],[Tenure]],$W$23:$W$26,$X$23:$X$26,"",-1)</f>
        <v>0-6 Months</v>
      </c>
      <c r="V3918" s="1" t="str">
        <f>_xlfn.XLOOKUP(Tablo2[[#This Row],[CashbackAmount]],$W$31:$W$33,$X$31:$X$33,"",-1)</f>
        <v>Medium</v>
      </c>
    </row>
    <row r="3919" spans="1:22" x14ac:dyDescent="0.3">
      <c r="A3919" s="5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6">
        <v>159.77000000000001</v>
      </c>
      <c r="U3919" s="6" t="str">
        <f>_xlfn.XLOOKUP(Tablo2[[#This Row],[Tenure]],$W$23:$W$26,$X$23:$X$26,"",-1)</f>
        <v>0-6 Months</v>
      </c>
      <c r="V3919" s="1" t="str">
        <f>_xlfn.XLOOKUP(Tablo2[[#This Row],[CashbackAmount]],$W$31:$W$33,$X$31:$X$33,"",-1)</f>
        <v>Medium</v>
      </c>
    </row>
    <row r="3920" spans="1:22" x14ac:dyDescent="0.3">
      <c r="A3920" s="5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6">
        <v>189.3</v>
      </c>
      <c r="U3920" s="6" t="str">
        <f>_xlfn.XLOOKUP(Tablo2[[#This Row],[Tenure]],$W$23:$W$26,$X$23:$X$26,"",-1)</f>
        <v>13-24 Months</v>
      </c>
      <c r="V3920" s="1" t="str">
        <f>_xlfn.XLOOKUP(Tablo2[[#This Row],[CashbackAmount]],$W$31:$W$33,$X$31:$X$33,"",-1)</f>
        <v>Medium</v>
      </c>
    </row>
    <row r="3921" spans="1:22" x14ac:dyDescent="0.3">
      <c r="A3921" s="5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6">
        <v>190.16</v>
      </c>
      <c r="U3921" s="6" t="str">
        <f>_xlfn.XLOOKUP(Tablo2[[#This Row],[Tenure]],$W$23:$W$26,$X$23:$X$26,"",-1)</f>
        <v>13-24 Months</v>
      </c>
      <c r="V3921" s="1" t="str">
        <f>_xlfn.XLOOKUP(Tablo2[[#This Row],[CashbackAmount]],$W$31:$W$33,$X$31:$X$33,"",-1)</f>
        <v>Medium</v>
      </c>
    </row>
    <row r="3922" spans="1:22" x14ac:dyDescent="0.3">
      <c r="A3922" s="5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6">
        <v>164.07</v>
      </c>
      <c r="U3922" s="6" t="str">
        <f>_xlfn.XLOOKUP(Tablo2[[#This Row],[Tenure]],$W$23:$W$26,$X$23:$X$26,"",-1)</f>
        <v>0-6 Months</v>
      </c>
      <c r="V3922" s="1" t="str">
        <f>_xlfn.XLOOKUP(Tablo2[[#This Row],[CashbackAmount]],$W$31:$W$33,$X$31:$X$33,"",-1)</f>
        <v>Medium</v>
      </c>
    </row>
    <row r="3923" spans="1:22" x14ac:dyDescent="0.3">
      <c r="A3923" s="5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6">
        <v>180.62</v>
      </c>
      <c r="U3923" s="6" t="str">
        <f>_xlfn.XLOOKUP(Tablo2[[#This Row],[Tenure]],$W$23:$W$26,$X$23:$X$26,"",-1)</f>
        <v>13-24 Months</v>
      </c>
      <c r="V3923" s="1" t="str">
        <f>_xlfn.XLOOKUP(Tablo2[[#This Row],[CashbackAmount]],$W$31:$W$33,$X$31:$X$33,"",-1)</f>
        <v>Medium</v>
      </c>
    </row>
    <row r="3924" spans="1:22" x14ac:dyDescent="0.3">
      <c r="A3924" s="5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6">
        <v>193.83</v>
      </c>
      <c r="U3924" s="6" t="str">
        <f>_xlfn.XLOOKUP(Tablo2[[#This Row],[Tenure]],$W$23:$W$26,$X$23:$X$26,"",-1)</f>
        <v>7-12 Months</v>
      </c>
      <c r="V3924" s="1" t="str">
        <f>_xlfn.XLOOKUP(Tablo2[[#This Row],[CashbackAmount]],$W$31:$W$33,$X$31:$X$33,"",-1)</f>
        <v>Medium</v>
      </c>
    </row>
    <row r="3925" spans="1:22" x14ac:dyDescent="0.3">
      <c r="A3925" s="5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6">
        <v>153.62</v>
      </c>
      <c r="U3925" s="6" t="str">
        <f>_xlfn.XLOOKUP(Tablo2[[#This Row],[Tenure]],$W$23:$W$26,$X$23:$X$26,"",-1)</f>
        <v>0-6 Months</v>
      </c>
      <c r="V3925" s="1" t="str">
        <f>_xlfn.XLOOKUP(Tablo2[[#This Row],[CashbackAmount]],$W$31:$W$33,$X$31:$X$33,"",-1)</f>
        <v>Medium</v>
      </c>
    </row>
    <row r="3926" spans="1:22" x14ac:dyDescent="0.3">
      <c r="A3926" s="5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6">
        <v>174.78</v>
      </c>
      <c r="U3926" s="6" t="str">
        <f>_xlfn.XLOOKUP(Tablo2[[#This Row],[Tenure]],$W$23:$W$26,$X$23:$X$26,"",-1)</f>
        <v>13-24 Months</v>
      </c>
      <c r="V3926" s="1" t="str">
        <f>_xlfn.XLOOKUP(Tablo2[[#This Row],[CashbackAmount]],$W$31:$W$33,$X$31:$X$33,"",-1)</f>
        <v>Medium</v>
      </c>
    </row>
    <row r="3927" spans="1:22" x14ac:dyDescent="0.3">
      <c r="A3927" s="5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>
        <v>3</v>
      </c>
      <c r="T3927" s="6">
        <v>228.68</v>
      </c>
      <c r="U3927" s="6" t="str">
        <f>_xlfn.XLOOKUP(Tablo2[[#This Row],[Tenure]],$W$23:$W$26,$X$23:$X$26,"",-1)</f>
        <v>13-24 Months</v>
      </c>
      <c r="V3927" s="1" t="str">
        <f>_xlfn.XLOOKUP(Tablo2[[#This Row],[CashbackAmount]],$W$31:$W$33,$X$31:$X$33,"",-1)</f>
        <v>Medium</v>
      </c>
    </row>
    <row r="3928" spans="1:22" x14ac:dyDescent="0.3">
      <c r="A3928" s="5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6">
        <v>186.34</v>
      </c>
      <c r="U3928" s="6" t="str">
        <f>_xlfn.XLOOKUP(Tablo2[[#This Row],[Tenure]],$W$23:$W$26,$X$23:$X$26,"",-1)</f>
        <v>0-6 Months</v>
      </c>
      <c r="V3928" s="1" t="str">
        <f>_xlfn.XLOOKUP(Tablo2[[#This Row],[CashbackAmount]],$W$31:$W$33,$X$31:$X$33,"",-1)</f>
        <v>Medium</v>
      </c>
    </row>
    <row r="3929" spans="1:22" x14ac:dyDescent="0.3">
      <c r="A3929" s="5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6">
        <v>192.35</v>
      </c>
      <c r="U3929" s="6" t="str">
        <f>_xlfn.XLOOKUP(Tablo2[[#This Row],[Tenure]],$W$23:$W$26,$X$23:$X$26,"",-1)</f>
        <v>0-6 Months</v>
      </c>
      <c r="V3929" s="1" t="str">
        <f>_xlfn.XLOOKUP(Tablo2[[#This Row],[CashbackAmount]],$W$31:$W$33,$X$31:$X$33,"",-1)</f>
        <v>Medium</v>
      </c>
    </row>
    <row r="3930" spans="1:22" x14ac:dyDescent="0.3">
      <c r="A3930" s="5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6">
        <v>157.94999999999999</v>
      </c>
      <c r="U3930" s="6" t="str">
        <f>_xlfn.XLOOKUP(Tablo2[[#This Row],[Tenure]],$W$23:$W$26,$X$23:$X$26,"",-1)</f>
        <v>0-6 Months</v>
      </c>
      <c r="V3930" s="1" t="str">
        <f>_xlfn.XLOOKUP(Tablo2[[#This Row],[CashbackAmount]],$W$31:$W$33,$X$31:$X$33,"",-1)</f>
        <v>Medium</v>
      </c>
    </row>
    <row r="3931" spans="1:22" x14ac:dyDescent="0.3">
      <c r="A3931" s="5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60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6">
        <v>177.38</v>
      </c>
      <c r="U3931" s="6" t="str">
        <f>_xlfn.XLOOKUP(Tablo2[[#This Row],[Tenure]],$W$23:$W$26,$X$23:$X$26,"",-1)</f>
        <v>0-6 Months</v>
      </c>
      <c r="V3931" s="1" t="str">
        <f>_xlfn.XLOOKUP(Tablo2[[#This Row],[CashbackAmount]],$W$31:$W$33,$X$31:$X$33,"",-1)</f>
        <v>Medium</v>
      </c>
    </row>
    <row r="3932" spans="1:22" x14ac:dyDescent="0.3">
      <c r="A3932" s="5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6">
        <v>189.72</v>
      </c>
      <c r="U3932" s="6" t="str">
        <f>_xlfn.XLOOKUP(Tablo2[[#This Row],[Tenure]],$W$23:$W$26,$X$23:$X$26,"",-1)</f>
        <v>13-24 Months</v>
      </c>
      <c r="V3932" s="1" t="str">
        <f>_xlfn.XLOOKUP(Tablo2[[#This Row],[CashbackAmount]],$W$31:$W$33,$X$31:$X$33,"",-1)</f>
        <v>Medium</v>
      </c>
    </row>
    <row r="3933" spans="1:22" x14ac:dyDescent="0.3">
      <c r="A3933" s="5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>
        <v>3</v>
      </c>
      <c r="T3933" s="6">
        <v>221.1</v>
      </c>
      <c r="U3933" s="6" t="str">
        <f>_xlfn.XLOOKUP(Tablo2[[#This Row],[Tenure]],$W$23:$W$26,$X$23:$X$26,"",-1)</f>
        <v>0-6 Months</v>
      </c>
      <c r="V3933" s="1" t="str">
        <f>_xlfn.XLOOKUP(Tablo2[[#This Row],[CashbackAmount]],$W$31:$W$33,$X$31:$X$33,"",-1)</f>
        <v>Medium</v>
      </c>
    </row>
    <row r="3934" spans="1:22" x14ac:dyDescent="0.3">
      <c r="A3934" s="5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>
        <v>15</v>
      </c>
      <c r="Q3934" s="1">
        <v>2</v>
      </c>
      <c r="R3934" s="1">
        <v>13</v>
      </c>
      <c r="S3934" s="1">
        <v>9</v>
      </c>
      <c r="T3934" s="6">
        <v>323.33</v>
      </c>
      <c r="U3934" s="6" t="str">
        <f>_xlfn.XLOOKUP(Tablo2[[#This Row],[Tenure]],$W$23:$W$26,$X$23:$X$26,"",-1)</f>
        <v>13-24 Months</v>
      </c>
      <c r="V3934" s="1" t="str">
        <f>_xlfn.XLOOKUP(Tablo2[[#This Row],[CashbackAmount]],$W$31:$W$33,$X$31:$X$33,"",-1)</f>
        <v>High</v>
      </c>
    </row>
    <row r="3935" spans="1:22" x14ac:dyDescent="0.3">
      <c r="A3935" s="5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>
        <v>3</v>
      </c>
      <c r="T3935" s="6">
        <v>222.56</v>
      </c>
      <c r="U3935" s="6" t="str">
        <f>_xlfn.XLOOKUP(Tablo2[[#This Row],[Tenure]],$W$23:$W$26,$X$23:$X$26,"",-1)</f>
        <v>13-24 Months</v>
      </c>
      <c r="V3935" s="1" t="str">
        <f>_xlfn.XLOOKUP(Tablo2[[#This Row],[CashbackAmount]],$W$31:$W$33,$X$31:$X$33,"",-1)</f>
        <v>Medium</v>
      </c>
    </row>
    <row r="3936" spans="1:22" x14ac:dyDescent="0.3">
      <c r="A3936" s="5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60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6">
        <v>174.68</v>
      </c>
      <c r="U3936" s="6" t="str">
        <f>_xlfn.XLOOKUP(Tablo2[[#This Row],[Tenure]],$W$23:$W$26,$X$23:$X$26,"",-1)</f>
        <v>0-6 Months</v>
      </c>
      <c r="V3936" s="1" t="str">
        <f>_xlfn.XLOOKUP(Tablo2[[#This Row],[CashbackAmount]],$W$31:$W$33,$X$31:$X$33,"",-1)</f>
        <v>Medium</v>
      </c>
    </row>
    <row r="3937" spans="1:22" x14ac:dyDescent="0.3">
      <c r="A3937" s="5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6">
        <v>146.44999999999999</v>
      </c>
      <c r="U3937" s="6" t="str">
        <f>_xlfn.XLOOKUP(Tablo2[[#This Row],[Tenure]],$W$23:$W$26,$X$23:$X$26,"",-1)</f>
        <v>0-6 Months</v>
      </c>
      <c r="V3937" s="1" t="str">
        <f>_xlfn.XLOOKUP(Tablo2[[#This Row],[CashbackAmount]],$W$31:$W$33,$X$31:$X$33,"",-1)</f>
        <v>Low</v>
      </c>
    </row>
    <row r="3938" spans="1:22" x14ac:dyDescent="0.3">
      <c r="A3938" s="5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6">
        <v>146.80000000000001</v>
      </c>
      <c r="U3938" s="6" t="str">
        <f>_xlfn.XLOOKUP(Tablo2[[#This Row],[Tenure]],$W$23:$W$26,$X$23:$X$26,"",-1)</f>
        <v>0-6 Months</v>
      </c>
      <c r="V3938" s="1" t="str">
        <f>_xlfn.XLOOKUP(Tablo2[[#This Row],[CashbackAmount]],$W$31:$W$33,$X$31:$X$33,"",-1)</f>
        <v>Low</v>
      </c>
    </row>
    <row r="3939" spans="1:22" x14ac:dyDescent="0.3">
      <c r="A3939" s="5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6">
        <v>208.46</v>
      </c>
      <c r="U3939" s="6" t="str">
        <f>_xlfn.XLOOKUP(Tablo2[[#This Row],[Tenure]],$W$23:$W$26,$X$23:$X$26,"",-1)</f>
        <v>0-6 Months</v>
      </c>
      <c r="V3939" s="1" t="str">
        <f>_xlfn.XLOOKUP(Tablo2[[#This Row],[CashbackAmount]],$W$31:$W$33,$X$31:$X$33,"",-1)</f>
        <v>Medium</v>
      </c>
    </row>
    <row r="3940" spans="1:22" x14ac:dyDescent="0.3">
      <c r="A3940" s="5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6">
        <v>159.44999999999999</v>
      </c>
      <c r="U3940" s="6" t="str">
        <f>_xlfn.XLOOKUP(Tablo2[[#This Row],[Tenure]],$W$23:$W$26,$X$23:$X$26,"",-1)</f>
        <v>0-6 Months</v>
      </c>
      <c r="V3940" s="1" t="str">
        <f>_xlfn.XLOOKUP(Tablo2[[#This Row],[CashbackAmount]],$W$31:$W$33,$X$31:$X$33,"",-1)</f>
        <v>Medium</v>
      </c>
    </row>
    <row r="3941" spans="1:22" x14ac:dyDescent="0.3">
      <c r="A3941" s="5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6">
        <v>152.6</v>
      </c>
      <c r="U3941" s="6" t="str">
        <f>_xlfn.XLOOKUP(Tablo2[[#This Row],[Tenure]],$W$23:$W$26,$X$23:$X$26,"",-1)</f>
        <v>0-6 Months</v>
      </c>
      <c r="V3941" s="1" t="str">
        <f>_xlfn.XLOOKUP(Tablo2[[#This Row],[CashbackAmount]],$W$31:$W$33,$X$31:$X$33,"",-1)</f>
        <v>Medium</v>
      </c>
    </row>
    <row r="3942" spans="1:22" x14ac:dyDescent="0.3">
      <c r="A3942" s="5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6">
        <v>187.94</v>
      </c>
      <c r="U3942" s="6" t="str">
        <f>_xlfn.XLOOKUP(Tablo2[[#This Row],[Tenure]],$W$23:$W$26,$X$23:$X$26,"",-1)</f>
        <v>0-6 Months</v>
      </c>
      <c r="V3942" s="1" t="str">
        <f>_xlfn.XLOOKUP(Tablo2[[#This Row],[CashbackAmount]],$W$31:$W$33,$X$31:$X$33,"",-1)</f>
        <v>Medium</v>
      </c>
    </row>
    <row r="3943" spans="1:22" x14ac:dyDescent="0.3">
      <c r="A3943" s="5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6">
        <v>196.4</v>
      </c>
      <c r="U3943" s="6" t="str">
        <f>_xlfn.XLOOKUP(Tablo2[[#This Row],[Tenure]],$W$23:$W$26,$X$23:$X$26,"",-1)</f>
        <v>0-6 Months</v>
      </c>
      <c r="V3943" s="1" t="str">
        <f>_xlfn.XLOOKUP(Tablo2[[#This Row],[CashbackAmount]],$W$31:$W$33,$X$31:$X$33,"",-1)</f>
        <v>Medium</v>
      </c>
    </row>
    <row r="3944" spans="1:22" x14ac:dyDescent="0.3">
      <c r="A3944" s="5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6">
        <v>154.32</v>
      </c>
      <c r="U3944" s="6" t="str">
        <f>_xlfn.XLOOKUP(Tablo2[[#This Row],[Tenure]],$W$23:$W$26,$X$23:$X$26,"",-1)</f>
        <v>7-12 Months</v>
      </c>
      <c r="V3944" s="1" t="str">
        <f>_xlfn.XLOOKUP(Tablo2[[#This Row],[CashbackAmount]],$W$31:$W$33,$X$31:$X$33,"",-1)</f>
        <v>Medium</v>
      </c>
    </row>
    <row r="3945" spans="1:22" x14ac:dyDescent="0.3">
      <c r="A3945" s="5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6">
        <v>176.47</v>
      </c>
      <c r="U3945" s="6" t="str">
        <f>_xlfn.XLOOKUP(Tablo2[[#This Row],[Tenure]],$W$23:$W$26,$X$23:$X$26,"",-1)</f>
        <v>7-12 Months</v>
      </c>
      <c r="V3945" s="1" t="str">
        <f>_xlfn.XLOOKUP(Tablo2[[#This Row],[CashbackAmount]],$W$31:$W$33,$X$31:$X$33,"",-1)</f>
        <v>Medium</v>
      </c>
    </row>
    <row r="3946" spans="1:22" x14ac:dyDescent="0.3">
      <c r="A3946" s="5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6">
        <v>170.07</v>
      </c>
      <c r="U3946" s="6" t="str">
        <f>_xlfn.XLOOKUP(Tablo2[[#This Row],[Tenure]],$W$23:$W$26,$X$23:$X$26,"",-1)</f>
        <v>13-24 Months</v>
      </c>
      <c r="V3946" s="1" t="str">
        <f>_xlfn.XLOOKUP(Tablo2[[#This Row],[CashbackAmount]],$W$31:$W$33,$X$31:$X$33,"",-1)</f>
        <v>Medium</v>
      </c>
    </row>
    <row r="3947" spans="1:22" x14ac:dyDescent="0.3">
      <c r="A3947" s="5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>
        <v>3</v>
      </c>
      <c r="T3947" s="6">
        <v>210.64</v>
      </c>
      <c r="U3947" s="6" t="str">
        <f>_xlfn.XLOOKUP(Tablo2[[#This Row],[Tenure]],$W$23:$W$26,$X$23:$X$26,"",-1)</f>
        <v>0-6 Months</v>
      </c>
      <c r="V3947" s="1" t="str">
        <f>_xlfn.XLOOKUP(Tablo2[[#This Row],[CashbackAmount]],$W$31:$W$33,$X$31:$X$33,"",-1)</f>
        <v>Medium</v>
      </c>
    </row>
    <row r="3948" spans="1:22" x14ac:dyDescent="0.3">
      <c r="A3948" s="5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6">
        <v>149.68</v>
      </c>
      <c r="U3948" s="6" t="str">
        <f>_xlfn.XLOOKUP(Tablo2[[#This Row],[Tenure]],$W$23:$W$26,$X$23:$X$26,"",-1)</f>
        <v>7-12 Months</v>
      </c>
      <c r="V3948" s="1" t="str">
        <f>_xlfn.XLOOKUP(Tablo2[[#This Row],[CashbackAmount]],$W$31:$W$33,$X$31:$X$33,"",-1)</f>
        <v>Low</v>
      </c>
    </row>
    <row r="3949" spans="1:22" x14ac:dyDescent="0.3">
      <c r="A3949" s="5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6">
        <v>206.61</v>
      </c>
      <c r="U3949" s="6" t="str">
        <f>_xlfn.XLOOKUP(Tablo2[[#This Row],[Tenure]],$W$23:$W$26,$X$23:$X$26,"",-1)</f>
        <v>0-6 Months</v>
      </c>
      <c r="V3949" s="1" t="str">
        <f>_xlfn.XLOOKUP(Tablo2[[#This Row],[CashbackAmount]],$W$31:$W$33,$X$31:$X$33,"",-1)</f>
        <v>Medium</v>
      </c>
    </row>
    <row r="3950" spans="1:22" x14ac:dyDescent="0.3">
      <c r="A3950" s="5">
        <v>53949</v>
      </c>
      <c r="B3950" s="1">
        <v>0</v>
      </c>
      <c r="C3950" s="1">
        <v>3</v>
      </c>
      <c r="D3950" s="1" t="s">
        <v>62</v>
      </c>
      <c r="E3950" s="1">
        <v>1</v>
      </c>
      <c r="F3950" s="1">
        <v>11</v>
      </c>
      <c r="G3950" s="1" t="s">
        <v>60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6">
        <v>146.09</v>
      </c>
      <c r="U3950" s="6" t="str">
        <f>_xlfn.XLOOKUP(Tablo2[[#This Row],[Tenure]],$W$23:$W$26,$X$23:$X$26,"",-1)</f>
        <v>0-6 Months</v>
      </c>
      <c r="V3950" s="1" t="str">
        <f>_xlfn.XLOOKUP(Tablo2[[#This Row],[CashbackAmount]],$W$31:$W$33,$X$31:$X$33,"",-1)</f>
        <v>Low</v>
      </c>
    </row>
    <row r="3951" spans="1:22" x14ac:dyDescent="0.3">
      <c r="A3951" s="5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6">
        <v>177.94</v>
      </c>
      <c r="U3951" s="6" t="str">
        <f>_xlfn.XLOOKUP(Tablo2[[#This Row],[Tenure]],$W$23:$W$26,$X$23:$X$26,"",-1)</f>
        <v>0-6 Months</v>
      </c>
      <c r="V3951" s="1" t="str">
        <f>_xlfn.XLOOKUP(Tablo2[[#This Row],[CashbackAmount]],$W$31:$W$33,$X$31:$X$33,"",-1)</f>
        <v>Medium</v>
      </c>
    </row>
    <row r="3952" spans="1:22" x14ac:dyDescent="0.3">
      <c r="A3952" s="5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60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6">
        <v>152.18</v>
      </c>
      <c r="U3952" s="6" t="str">
        <f>_xlfn.XLOOKUP(Tablo2[[#This Row],[Tenure]],$W$23:$W$26,$X$23:$X$26,"",-1)</f>
        <v>0-6 Months</v>
      </c>
      <c r="V3952" s="1" t="str">
        <f>_xlfn.XLOOKUP(Tablo2[[#This Row],[CashbackAmount]],$W$31:$W$33,$X$31:$X$33,"",-1)</f>
        <v>Medium</v>
      </c>
    </row>
    <row r="3953" spans="1:22" x14ac:dyDescent="0.3">
      <c r="A3953" s="5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6">
        <v>183.11</v>
      </c>
      <c r="U3953" s="6" t="str">
        <f>_xlfn.XLOOKUP(Tablo2[[#This Row],[Tenure]],$W$23:$W$26,$X$23:$X$26,"",-1)</f>
        <v>7-12 Months</v>
      </c>
      <c r="V3953" s="1" t="str">
        <f>_xlfn.XLOOKUP(Tablo2[[#This Row],[CashbackAmount]],$W$31:$W$33,$X$31:$X$33,"",-1)</f>
        <v>Medium</v>
      </c>
    </row>
    <row r="3954" spans="1:22" x14ac:dyDescent="0.3">
      <c r="A3954" s="5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60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6">
        <v>149.37</v>
      </c>
      <c r="U3954" s="6" t="str">
        <f>_xlfn.XLOOKUP(Tablo2[[#This Row],[Tenure]],$W$23:$W$26,$X$23:$X$26,"",-1)</f>
        <v>7-12 Months</v>
      </c>
      <c r="V3954" s="1" t="str">
        <f>_xlfn.XLOOKUP(Tablo2[[#This Row],[CashbackAmount]],$W$31:$W$33,$X$31:$X$33,"",-1)</f>
        <v>Low</v>
      </c>
    </row>
    <row r="3955" spans="1:22" x14ac:dyDescent="0.3">
      <c r="A3955" s="5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6">
        <v>152.66</v>
      </c>
      <c r="U3955" s="6" t="str">
        <f>_xlfn.XLOOKUP(Tablo2[[#This Row],[Tenure]],$W$23:$W$26,$X$23:$X$26,"",-1)</f>
        <v>13-24 Months</v>
      </c>
      <c r="V3955" s="1" t="str">
        <f>_xlfn.XLOOKUP(Tablo2[[#This Row],[CashbackAmount]],$W$31:$W$33,$X$31:$X$33,"",-1)</f>
        <v>Medium</v>
      </c>
    </row>
    <row r="3956" spans="1:22" x14ac:dyDescent="0.3">
      <c r="A3956" s="5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>
        <v>15</v>
      </c>
      <c r="Q3956" s="1">
        <v>1</v>
      </c>
      <c r="R3956" s="1">
        <v>2</v>
      </c>
      <c r="S3956" s="1">
        <v>1</v>
      </c>
      <c r="T3956" s="6">
        <v>315.38</v>
      </c>
      <c r="U3956" s="6" t="str">
        <f>_xlfn.XLOOKUP(Tablo2[[#This Row],[Tenure]],$W$23:$W$26,$X$23:$X$26,"",-1)</f>
        <v>24+ Months</v>
      </c>
      <c r="V3956" s="1" t="str">
        <f>_xlfn.XLOOKUP(Tablo2[[#This Row],[CashbackAmount]],$W$31:$W$33,$X$31:$X$33,"",-1)</f>
        <v>High</v>
      </c>
    </row>
    <row r="3957" spans="1:22" x14ac:dyDescent="0.3">
      <c r="A3957" s="5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60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6">
        <v>155.55000000000001</v>
      </c>
      <c r="U3957" s="6" t="str">
        <f>_xlfn.XLOOKUP(Tablo2[[#This Row],[Tenure]],$W$23:$W$26,$X$23:$X$26,"",-1)</f>
        <v>7-12 Months</v>
      </c>
      <c r="V3957" s="1" t="str">
        <f>_xlfn.XLOOKUP(Tablo2[[#This Row],[CashbackAmount]],$W$31:$W$33,$X$31:$X$33,"",-1)</f>
        <v>Medium</v>
      </c>
    </row>
    <row r="3958" spans="1:22" x14ac:dyDescent="0.3">
      <c r="A3958" s="5">
        <v>53957</v>
      </c>
      <c r="B3958" s="1">
        <v>0</v>
      </c>
      <c r="C3958" s="1">
        <v>15</v>
      </c>
      <c r="D3958" s="1" t="s">
        <v>62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6">
        <v>147.88999999999999</v>
      </c>
      <c r="U3958" s="6" t="str">
        <f>_xlfn.XLOOKUP(Tablo2[[#This Row],[Tenure]],$W$23:$W$26,$X$23:$X$26,"",-1)</f>
        <v>13-24 Months</v>
      </c>
      <c r="V3958" s="1" t="str">
        <f>_xlfn.XLOOKUP(Tablo2[[#This Row],[CashbackAmount]],$W$31:$W$33,$X$31:$X$33,"",-1)</f>
        <v>Low</v>
      </c>
    </row>
    <row r="3959" spans="1:22" x14ac:dyDescent="0.3">
      <c r="A3959" s="5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6">
        <v>165.01</v>
      </c>
      <c r="U3959" s="6" t="str">
        <f>_xlfn.XLOOKUP(Tablo2[[#This Row],[Tenure]],$W$23:$W$26,$X$23:$X$26,"",-1)</f>
        <v>7-12 Months</v>
      </c>
      <c r="V3959" s="1" t="str">
        <f>_xlfn.XLOOKUP(Tablo2[[#This Row],[CashbackAmount]],$W$31:$W$33,$X$31:$X$33,"",-1)</f>
        <v>Medium</v>
      </c>
    </row>
    <row r="3960" spans="1:22" x14ac:dyDescent="0.3">
      <c r="A3960" s="5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>
        <v>2</v>
      </c>
      <c r="S3960" s="1">
        <v>3</v>
      </c>
      <c r="T3960" s="6">
        <v>254.64999999999998</v>
      </c>
      <c r="U3960" s="6" t="str">
        <f>_xlfn.XLOOKUP(Tablo2[[#This Row],[Tenure]],$W$23:$W$26,$X$23:$X$26,"",-1)</f>
        <v>24+ Months</v>
      </c>
      <c r="V3960" s="1" t="str">
        <f>_xlfn.XLOOKUP(Tablo2[[#This Row],[CashbackAmount]],$W$31:$W$33,$X$31:$X$33,"",-1)</f>
        <v>High</v>
      </c>
    </row>
    <row r="3961" spans="1:22" x14ac:dyDescent="0.3">
      <c r="A3961" s="5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6">
        <v>160.38999999999999</v>
      </c>
      <c r="U3961" s="6" t="str">
        <f>_xlfn.XLOOKUP(Tablo2[[#This Row],[Tenure]],$W$23:$W$26,$X$23:$X$26,"",-1)</f>
        <v>13-24 Months</v>
      </c>
      <c r="V3961" s="1" t="str">
        <f>_xlfn.XLOOKUP(Tablo2[[#This Row],[CashbackAmount]],$W$31:$W$33,$X$31:$X$33,"",-1)</f>
        <v>Medium</v>
      </c>
    </row>
    <row r="3962" spans="1:22" x14ac:dyDescent="0.3">
      <c r="A3962" s="5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6">
        <v>185.29</v>
      </c>
      <c r="U3962" s="6" t="str">
        <f>_xlfn.XLOOKUP(Tablo2[[#This Row],[Tenure]],$W$23:$W$26,$X$23:$X$26,"",-1)</f>
        <v>7-12 Months</v>
      </c>
      <c r="V3962" s="1" t="str">
        <f>_xlfn.XLOOKUP(Tablo2[[#This Row],[CashbackAmount]],$W$31:$W$33,$X$31:$X$33,"",-1)</f>
        <v>Medium</v>
      </c>
    </row>
    <row r="3963" spans="1:22" x14ac:dyDescent="0.3">
      <c r="A3963" s="5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6">
        <v>151.79</v>
      </c>
      <c r="U3963" s="6" t="str">
        <f>_xlfn.XLOOKUP(Tablo2[[#This Row],[Tenure]],$W$23:$W$26,$X$23:$X$26,"",-1)</f>
        <v>0-6 Months</v>
      </c>
      <c r="V3963" s="1" t="str">
        <f>_xlfn.XLOOKUP(Tablo2[[#This Row],[CashbackAmount]],$W$31:$W$33,$X$31:$X$33,"",-1)</f>
        <v>Medium</v>
      </c>
    </row>
    <row r="3964" spans="1:22" x14ac:dyDescent="0.3">
      <c r="A3964" s="5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6">
        <v>162.02000000000001</v>
      </c>
      <c r="U3964" s="6" t="str">
        <f>_xlfn.XLOOKUP(Tablo2[[#This Row],[Tenure]],$W$23:$W$26,$X$23:$X$26,"",-1)</f>
        <v>7-12 Months</v>
      </c>
      <c r="V3964" s="1" t="str">
        <f>_xlfn.XLOOKUP(Tablo2[[#This Row],[CashbackAmount]],$W$31:$W$33,$X$31:$X$33,"",-1)</f>
        <v>Medium</v>
      </c>
    </row>
    <row r="3965" spans="1:22" x14ac:dyDescent="0.3">
      <c r="A3965" s="5">
        <v>53964</v>
      </c>
      <c r="B3965" s="1">
        <v>1</v>
      </c>
      <c r="C3965" s="1">
        <v>1</v>
      </c>
      <c r="D3965" s="1" t="s">
        <v>62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6">
        <v>148.97999999999999</v>
      </c>
      <c r="U3965" s="6" t="str">
        <f>_xlfn.XLOOKUP(Tablo2[[#This Row],[Tenure]],$W$23:$W$26,$X$23:$X$26,"",-1)</f>
        <v>0-6 Months</v>
      </c>
      <c r="V3965" s="1" t="str">
        <f>_xlfn.XLOOKUP(Tablo2[[#This Row],[CashbackAmount]],$W$31:$W$33,$X$31:$X$33,"",-1)</f>
        <v>Low</v>
      </c>
    </row>
    <row r="3966" spans="1:22" x14ac:dyDescent="0.3">
      <c r="A3966" s="5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6">
        <v>179.68</v>
      </c>
      <c r="U3966" s="6" t="str">
        <f>_xlfn.XLOOKUP(Tablo2[[#This Row],[Tenure]],$W$23:$W$26,$X$23:$X$26,"",-1)</f>
        <v>0-6 Months</v>
      </c>
      <c r="V3966" s="1" t="str">
        <f>_xlfn.XLOOKUP(Tablo2[[#This Row],[CashbackAmount]],$W$31:$W$33,$X$31:$X$33,"",-1)</f>
        <v>Medium</v>
      </c>
    </row>
    <row r="3967" spans="1:22" x14ac:dyDescent="0.3">
      <c r="A3967" s="5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>
        <v>2</v>
      </c>
      <c r="S3967" s="1">
        <v>3</v>
      </c>
      <c r="T3967" s="6">
        <v>256.16000000000003</v>
      </c>
      <c r="U3967" s="6" t="str">
        <f>_xlfn.XLOOKUP(Tablo2[[#This Row],[Tenure]],$W$23:$W$26,$X$23:$X$26,"",-1)</f>
        <v>24+ Months</v>
      </c>
      <c r="V3967" s="1" t="str">
        <f>_xlfn.XLOOKUP(Tablo2[[#This Row],[CashbackAmount]],$W$31:$W$33,$X$31:$X$33,"",-1)</f>
        <v>High</v>
      </c>
    </row>
    <row r="3968" spans="1:22" x14ac:dyDescent="0.3">
      <c r="A3968" s="5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6">
        <v>166.89</v>
      </c>
      <c r="U3968" s="6" t="str">
        <f>_xlfn.XLOOKUP(Tablo2[[#This Row],[Tenure]],$W$23:$W$26,$X$23:$X$26,"",-1)</f>
        <v>7-12 Months</v>
      </c>
      <c r="V3968" s="1" t="str">
        <f>_xlfn.XLOOKUP(Tablo2[[#This Row],[CashbackAmount]],$W$31:$W$33,$X$31:$X$33,"",-1)</f>
        <v>Medium</v>
      </c>
    </row>
    <row r="3969" spans="1:22" x14ac:dyDescent="0.3">
      <c r="A3969" s="5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>
        <v>15</v>
      </c>
      <c r="Q3969" s="1">
        <v>2</v>
      </c>
      <c r="R3969" s="1">
        <v>3</v>
      </c>
      <c r="S3969" s="1">
        <v>3</v>
      </c>
      <c r="T3969" s="6">
        <v>318.27999999999997</v>
      </c>
      <c r="U3969" s="6" t="str">
        <f>_xlfn.XLOOKUP(Tablo2[[#This Row],[Tenure]],$W$23:$W$26,$X$23:$X$26,"",-1)</f>
        <v>13-24 Months</v>
      </c>
      <c r="V3969" s="1" t="str">
        <f>_xlfn.XLOOKUP(Tablo2[[#This Row],[CashbackAmount]],$W$31:$W$33,$X$31:$X$33,"",-1)</f>
        <v>High</v>
      </c>
    </row>
    <row r="3970" spans="1:22" x14ac:dyDescent="0.3">
      <c r="A3970" s="5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6">
        <v>208.21</v>
      </c>
      <c r="U3970" s="6" t="str">
        <f>_xlfn.XLOOKUP(Tablo2[[#This Row],[Tenure]],$W$23:$W$26,$X$23:$X$26,"",-1)</f>
        <v>7-12 Months</v>
      </c>
      <c r="V3970" s="1" t="str">
        <f>_xlfn.XLOOKUP(Tablo2[[#This Row],[CashbackAmount]],$W$31:$W$33,$X$31:$X$33,"",-1)</f>
        <v>Medium</v>
      </c>
    </row>
    <row r="3971" spans="1:22" x14ac:dyDescent="0.3">
      <c r="A3971" s="5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6">
        <v>148.41999999999999</v>
      </c>
      <c r="U3971" s="6" t="str">
        <f>_xlfn.XLOOKUP(Tablo2[[#This Row],[Tenure]],$W$23:$W$26,$X$23:$X$26,"",-1)</f>
        <v>7-12 Months</v>
      </c>
      <c r="V3971" s="1" t="str">
        <f>_xlfn.XLOOKUP(Tablo2[[#This Row],[CashbackAmount]],$W$31:$W$33,$X$31:$X$33,"",-1)</f>
        <v>Low</v>
      </c>
    </row>
    <row r="3972" spans="1:22" x14ac:dyDescent="0.3">
      <c r="A3972" s="5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6">
        <v>165.71</v>
      </c>
      <c r="U3972" s="6" t="str">
        <f>_xlfn.XLOOKUP(Tablo2[[#This Row],[Tenure]],$W$23:$W$26,$X$23:$X$26,"",-1)</f>
        <v>7-12 Months</v>
      </c>
      <c r="V3972" s="1" t="str">
        <f>_xlfn.XLOOKUP(Tablo2[[#This Row],[CashbackAmount]],$W$31:$W$33,$X$31:$X$33,"",-1)</f>
        <v>Medium</v>
      </c>
    </row>
    <row r="3973" spans="1:22" x14ac:dyDescent="0.3">
      <c r="A3973" s="5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6">
        <v>183.13</v>
      </c>
      <c r="U3973" s="6" t="str">
        <f>_xlfn.XLOOKUP(Tablo2[[#This Row],[Tenure]],$W$23:$W$26,$X$23:$X$26,"",-1)</f>
        <v>0-6 Months</v>
      </c>
      <c r="V3973" s="1" t="str">
        <f>_xlfn.XLOOKUP(Tablo2[[#This Row],[CashbackAmount]],$W$31:$W$33,$X$31:$X$33,"",-1)</f>
        <v>Medium</v>
      </c>
    </row>
    <row r="3974" spans="1:22" x14ac:dyDescent="0.3">
      <c r="A3974" s="5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6">
        <v>156.43</v>
      </c>
      <c r="U3974" s="6" t="str">
        <f>_xlfn.XLOOKUP(Tablo2[[#This Row],[Tenure]],$W$23:$W$26,$X$23:$X$26,"",-1)</f>
        <v>7-12 Months</v>
      </c>
      <c r="V3974" s="1" t="str">
        <f>_xlfn.XLOOKUP(Tablo2[[#This Row],[CashbackAmount]],$W$31:$W$33,$X$31:$X$33,"",-1)</f>
        <v>Medium</v>
      </c>
    </row>
    <row r="3975" spans="1:22" x14ac:dyDescent="0.3">
      <c r="A3975" s="5">
        <v>53974</v>
      </c>
      <c r="B3975" s="1">
        <v>0</v>
      </c>
      <c r="C3975" s="1">
        <v>2</v>
      </c>
      <c r="D3975" s="1" t="s">
        <v>62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6">
        <v>145.44</v>
      </c>
      <c r="U3975" s="6" t="str">
        <f>_xlfn.XLOOKUP(Tablo2[[#This Row],[Tenure]],$W$23:$W$26,$X$23:$X$26,"",-1)</f>
        <v>0-6 Months</v>
      </c>
      <c r="V3975" s="1" t="str">
        <f>_xlfn.XLOOKUP(Tablo2[[#This Row],[CashbackAmount]],$W$31:$W$33,$X$31:$X$33,"",-1)</f>
        <v>Low</v>
      </c>
    </row>
    <row r="3976" spans="1:22" x14ac:dyDescent="0.3">
      <c r="A3976" s="5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>
        <v>2</v>
      </c>
      <c r="S3976" s="1">
        <v>3</v>
      </c>
      <c r="T3976" s="6">
        <v>259.64</v>
      </c>
      <c r="U3976" s="6" t="str">
        <f>_xlfn.XLOOKUP(Tablo2[[#This Row],[Tenure]],$W$23:$W$26,$X$23:$X$26,"",-1)</f>
        <v>13-24 Months</v>
      </c>
      <c r="V3976" s="1" t="str">
        <f>_xlfn.XLOOKUP(Tablo2[[#This Row],[CashbackAmount]],$W$31:$W$33,$X$31:$X$33,"",-1)</f>
        <v>High</v>
      </c>
    </row>
    <row r="3977" spans="1:22" x14ac:dyDescent="0.3">
      <c r="A3977" s="5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6">
        <v>204.91</v>
      </c>
      <c r="U3977" s="6" t="str">
        <f>_xlfn.XLOOKUP(Tablo2[[#This Row],[Tenure]],$W$23:$W$26,$X$23:$X$26,"",-1)</f>
        <v>13-24 Months</v>
      </c>
      <c r="V3977" s="1" t="str">
        <f>_xlfn.XLOOKUP(Tablo2[[#This Row],[CashbackAmount]],$W$31:$W$33,$X$31:$X$33,"",-1)</f>
        <v>Medium</v>
      </c>
    </row>
    <row r="3978" spans="1:22" x14ac:dyDescent="0.3">
      <c r="A3978" s="5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6">
        <v>158.77000000000001</v>
      </c>
      <c r="U3978" s="6" t="str">
        <f>_xlfn.XLOOKUP(Tablo2[[#This Row],[Tenure]],$W$23:$W$26,$X$23:$X$26,"",-1)</f>
        <v>13-24 Months</v>
      </c>
      <c r="V3978" s="1" t="str">
        <f>_xlfn.XLOOKUP(Tablo2[[#This Row],[CashbackAmount]],$W$31:$W$33,$X$31:$X$33,"",-1)</f>
        <v>Medium</v>
      </c>
    </row>
    <row r="3979" spans="1:22" x14ac:dyDescent="0.3">
      <c r="A3979" s="5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6">
        <v>180.38</v>
      </c>
      <c r="U3979" s="6" t="str">
        <f>_xlfn.XLOOKUP(Tablo2[[#This Row],[Tenure]],$W$23:$W$26,$X$23:$X$26,"",-1)</f>
        <v>13-24 Months</v>
      </c>
      <c r="V3979" s="1" t="str">
        <f>_xlfn.XLOOKUP(Tablo2[[#This Row],[CashbackAmount]],$W$31:$W$33,$X$31:$X$33,"",-1)</f>
        <v>Medium</v>
      </c>
    </row>
    <row r="3980" spans="1:22" x14ac:dyDescent="0.3">
      <c r="A3980" s="5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6">
        <v>182.62</v>
      </c>
      <c r="U3980" s="6" t="str">
        <f>_xlfn.XLOOKUP(Tablo2[[#This Row],[Tenure]],$W$23:$W$26,$X$23:$X$26,"",-1)</f>
        <v>7-12 Months</v>
      </c>
      <c r="V3980" s="1" t="str">
        <f>_xlfn.XLOOKUP(Tablo2[[#This Row],[CashbackAmount]],$W$31:$W$33,$X$31:$X$33,"",-1)</f>
        <v>Medium</v>
      </c>
    </row>
    <row r="3981" spans="1:22" x14ac:dyDescent="0.3">
      <c r="A3981" s="5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6">
        <v>150.91999999999999</v>
      </c>
      <c r="U3981" s="6" t="str">
        <f>_xlfn.XLOOKUP(Tablo2[[#This Row],[Tenure]],$W$23:$W$26,$X$23:$X$26,"",-1)</f>
        <v>7-12 Months</v>
      </c>
      <c r="V3981" s="1" t="str">
        <f>_xlfn.XLOOKUP(Tablo2[[#This Row],[CashbackAmount]],$W$31:$W$33,$X$31:$X$33,"",-1)</f>
        <v>Medium</v>
      </c>
    </row>
    <row r="3982" spans="1:22" x14ac:dyDescent="0.3">
      <c r="A3982" s="5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6">
        <v>178.46</v>
      </c>
      <c r="U3982" s="6" t="str">
        <f>_xlfn.XLOOKUP(Tablo2[[#This Row],[Tenure]],$W$23:$W$26,$X$23:$X$26,"",-1)</f>
        <v>0-6 Months</v>
      </c>
      <c r="V3982" s="1" t="str">
        <f>_xlfn.XLOOKUP(Tablo2[[#This Row],[CashbackAmount]],$W$31:$W$33,$X$31:$X$33,"",-1)</f>
        <v>Medium</v>
      </c>
    </row>
    <row r="3983" spans="1:22" x14ac:dyDescent="0.3">
      <c r="A3983" s="5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6">
        <v>167.13</v>
      </c>
      <c r="U3983" s="6" t="str">
        <f>_xlfn.XLOOKUP(Tablo2[[#This Row],[Tenure]],$W$23:$W$26,$X$23:$X$26,"",-1)</f>
        <v>0-6 Months</v>
      </c>
      <c r="V3983" s="1" t="str">
        <f>_xlfn.XLOOKUP(Tablo2[[#This Row],[CashbackAmount]],$W$31:$W$33,$X$31:$X$33,"",-1)</f>
        <v>Medium</v>
      </c>
    </row>
    <row r="3984" spans="1:22" x14ac:dyDescent="0.3">
      <c r="A3984" s="5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6">
        <v>166.27</v>
      </c>
      <c r="U3984" s="6" t="str">
        <f>_xlfn.XLOOKUP(Tablo2[[#This Row],[Tenure]],$W$23:$W$26,$X$23:$X$26,"",-1)</f>
        <v>13-24 Months</v>
      </c>
      <c r="V3984" s="1" t="str">
        <f>_xlfn.XLOOKUP(Tablo2[[#This Row],[CashbackAmount]],$W$31:$W$33,$X$31:$X$33,"",-1)</f>
        <v>Medium</v>
      </c>
    </row>
    <row r="3985" spans="1:22" x14ac:dyDescent="0.3">
      <c r="A3985" s="5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6">
        <v>149.38</v>
      </c>
      <c r="U3985" s="6" t="str">
        <f>_xlfn.XLOOKUP(Tablo2[[#This Row],[Tenure]],$W$23:$W$26,$X$23:$X$26,"",-1)</f>
        <v>13-24 Months</v>
      </c>
      <c r="V3985" s="1" t="str">
        <f>_xlfn.XLOOKUP(Tablo2[[#This Row],[CashbackAmount]],$W$31:$W$33,$X$31:$X$33,"",-1)</f>
        <v>Low</v>
      </c>
    </row>
    <row r="3986" spans="1:22" x14ac:dyDescent="0.3">
      <c r="A3986" s="5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6">
        <v>193.7</v>
      </c>
      <c r="U3986" s="6" t="str">
        <f>_xlfn.XLOOKUP(Tablo2[[#This Row],[Tenure]],$W$23:$W$26,$X$23:$X$26,"",-1)</f>
        <v>13-24 Months</v>
      </c>
      <c r="V3986" s="1" t="str">
        <f>_xlfn.XLOOKUP(Tablo2[[#This Row],[CashbackAmount]],$W$31:$W$33,$X$31:$X$33,"",-1)</f>
        <v>Medium</v>
      </c>
    </row>
    <row r="3987" spans="1:22" x14ac:dyDescent="0.3">
      <c r="A3987" s="5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>
        <v>3</v>
      </c>
      <c r="T3987" s="6">
        <v>229.47</v>
      </c>
      <c r="U3987" s="6" t="str">
        <f>_xlfn.XLOOKUP(Tablo2[[#This Row],[Tenure]],$W$23:$W$26,$X$23:$X$26,"",-1)</f>
        <v>13-24 Months</v>
      </c>
      <c r="V3987" s="1" t="str">
        <f>_xlfn.XLOOKUP(Tablo2[[#This Row],[CashbackAmount]],$W$31:$W$33,$X$31:$X$33,"",-1)</f>
        <v>Medium</v>
      </c>
    </row>
    <row r="3988" spans="1:22" x14ac:dyDescent="0.3">
      <c r="A3988" s="5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>
        <v>3</v>
      </c>
      <c r="T3988" s="6">
        <v>221.67</v>
      </c>
      <c r="U3988" s="6" t="str">
        <f>_xlfn.XLOOKUP(Tablo2[[#This Row],[Tenure]],$W$23:$W$26,$X$23:$X$26,"",-1)</f>
        <v>0-6 Months</v>
      </c>
      <c r="V3988" s="1" t="str">
        <f>_xlfn.XLOOKUP(Tablo2[[#This Row],[CashbackAmount]],$W$31:$W$33,$X$31:$X$33,"",-1)</f>
        <v>Medium</v>
      </c>
    </row>
    <row r="3989" spans="1:22" x14ac:dyDescent="0.3">
      <c r="A3989" s="5">
        <v>53988</v>
      </c>
      <c r="B3989" s="1">
        <v>1</v>
      </c>
      <c r="C3989" s="1">
        <v>1</v>
      </c>
      <c r="D3989" s="1" t="s">
        <v>62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6">
        <v>146.47999999999999</v>
      </c>
      <c r="U3989" s="6" t="str">
        <f>_xlfn.XLOOKUP(Tablo2[[#This Row],[Tenure]],$W$23:$W$26,$X$23:$X$26,"",-1)</f>
        <v>0-6 Months</v>
      </c>
      <c r="V3989" s="1" t="str">
        <f>_xlfn.XLOOKUP(Tablo2[[#This Row],[CashbackAmount]],$W$31:$W$33,$X$31:$X$33,"",-1)</f>
        <v>Low</v>
      </c>
    </row>
    <row r="3990" spans="1:22" x14ac:dyDescent="0.3">
      <c r="A3990" s="5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>
        <v>3</v>
      </c>
      <c r="T3990" s="6">
        <v>214.26</v>
      </c>
      <c r="U3990" s="6" t="str">
        <f>_xlfn.XLOOKUP(Tablo2[[#This Row],[Tenure]],$W$23:$W$26,$X$23:$X$26,"",-1)</f>
        <v>7-12 Months</v>
      </c>
      <c r="V3990" s="1" t="str">
        <f>_xlfn.XLOOKUP(Tablo2[[#This Row],[CashbackAmount]],$W$31:$W$33,$X$31:$X$33,"",-1)</f>
        <v>Medium</v>
      </c>
    </row>
    <row r="3991" spans="1:22" x14ac:dyDescent="0.3">
      <c r="A3991" s="5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6">
        <v>190.13</v>
      </c>
      <c r="U3991" s="6" t="str">
        <f>_xlfn.XLOOKUP(Tablo2[[#This Row],[Tenure]],$W$23:$W$26,$X$23:$X$26,"",-1)</f>
        <v>13-24 Months</v>
      </c>
      <c r="V3991" s="1" t="str">
        <f>_xlfn.XLOOKUP(Tablo2[[#This Row],[CashbackAmount]],$W$31:$W$33,$X$31:$X$33,"",-1)</f>
        <v>Medium</v>
      </c>
    </row>
    <row r="3992" spans="1:22" x14ac:dyDescent="0.3">
      <c r="A3992" s="5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6">
        <v>192.99</v>
      </c>
      <c r="U3992" s="6" t="str">
        <f>_xlfn.XLOOKUP(Tablo2[[#This Row],[Tenure]],$W$23:$W$26,$X$23:$X$26,"",-1)</f>
        <v>7-12 Months</v>
      </c>
      <c r="V3992" s="1" t="str">
        <f>_xlfn.XLOOKUP(Tablo2[[#This Row],[CashbackAmount]],$W$31:$W$33,$X$31:$X$33,"",-1)</f>
        <v>Medium</v>
      </c>
    </row>
    <row r="3993" spans="1:22" x14ac:dyDescent="0.3">
      <c r="A3993" s="5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6">
        <v>25</v>
      </c>
      <c r="U3993" s="6" t="str">
        <f>_xlfn.XLOOKUP(Tablo2[[#This Row],[Tenure]],$W$23:$W$26,$X$23:$X$26,"",-1)</f>
        <v>24+ Months</v>
      </c>
      <c r="V3993" s="1" t="str">
        <f>_xlfn.XLOOKUP(Tablo2[[#This Row],[CashbackAmount]],$W$31:$W$33,$X$31:$X$33,"",-1)</f>
        <v>Low</v>
      </c>
    </row>
    <row r="3994" spans="1:22" x14ac:dyDescent="0.3">
      <c r="A3994" s="5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6">
        <v>152.05000000000001</v>
      </c>
      <c r="U3994" s="6" t="str">
        <f>_xlfn.XLOOKUP(Tablo2[[#This Row],[Tenure]],$W$23:$W$26,$X$23:$X$26,"",-1)</f>
        <v>7-12 Months</v>
      </c>
      <c r="V3994" s="1" t="str">
        <f>_xlfn.XLOOKUP(Tablo2[[#This Row],[CashbackAmount]],$W$31:$W$33,$X$31:$X$33,"",-1)</f>
        <v>Medium</v>
      </c>
    </row>
    <row r="3995" spans="1:22" x14ac:dyDescent="0.3">
      <c r="A3995" s="5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>
        <v>3</v>
      </c>
      <c r="T3995" s="6">
        <v>228.33</v>
      </c>
      <c r="U3995" s="6" t="str">
        <f>_xlfn.XLOOKUP(Tablo2[[#This Row],[Tenure]],$W$23:$W$26,$X$23:$X$26,"",-1)</f>
        <v>13-24 Months</v>
      </c>
      <c r="V3995" s="1" t="str">
        <f>_xlfn.XLOOKUP(Tablo2[[#This Row],[CashbackAmount]],$W$31:$W$33,$X$31:$X$33,"",-1)</f>
        <v>Medium</v>
      </c>
    </row>
    <row r="3996" spans="1:22" x14ac:dyDescent="0.3">
      <c r="A3996" s="5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6">
        <v>169.48</v>
      </c>
      <c r="U3996" s="6" t="str">
        <f>_xlfn.XLOOKUP(Tablo2[[#This Row],[Tenure]],$W$23:$W$26,$X$23:$X$26,"",-1)</f>
        <v>13-24 Months</v>
      </c>
      <c r="V3996" s="1" t="str">
        <f>_xlfn.XLOOKUP(Tablo2[[#This Row],[CashbackAmount]],$W$31:$W$33,$X$31:$X$33,"",-1)</f>
        <v>Medium</v>
      </c>
    </row>
    <row r="3997" spans="1:22" x14ac:dyDescent="0.3">
      <c r="A3997" s="5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6">
        <v>193.54</v>
      </c>
      <c r="U3997" s="6" t="str">
        <f>_xlfn.XLOOKUP(Tablo2[[#This Row],[Tenure]],$W$23:$W$26,$X$23:$X$26,"",-1)</f>
        <v>24+ Months</v>
      </c>
      <c r="V3997" s="1" t="str">
        <f>_xlfn.XLOOKUP(Tablo2[[#This Row],[CashbackAmount]],$W$31:$W$33,$X$31:$X$33,"",-1)</f>
        <v>Medium</v>
      </c>
    </row>
    <row r="3998" spans="1:22" x14ac:dyDescent="0.3">
      <c r="A3998" s="5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>
        <v>3</v>
      </c>
      <c r="T3998" s="6">
        <v>221.37</v>
      </c>
      <c r="U3998" s="6" t="str">
        <f>_xlfn.XLOOKUP(Tablo2[[#This Row],[Tenure]],$W$23:$W$26,$X$23:$X$26,"",-1)</f>
        <v>0-6 Months</v>
      </c>
      <c r="V3998" s="1" t="str">
        <f>_xlfn.XLOOKUP(Tablo2[[#This Row],[CashbackAmount]],$W$31:$W$33,$X$31:$X$33,"",-1)</f>
        <v>Medium</v>
      </c>
    </row>
    <row r="3999" spans="1:22" x14ac:dyDescent="0.3">
      <c r="A3999" s="5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6">
        <v>160.91</v>
      </c>
      <c r="U3999" s="6" t="str">
        <f>_xlfn.XLOOKUP(Tablo2[[#This Row],[Tenure]],$W$23:$W$26,$X$23:$X$26,"",-1)</f>
        <v>0-6 Months</v>
      </c>
      <c r="V3999" s="1" t="str">
        <f>_xlfn.XLOOKUP(Tablo2[[#This Row],[CashbackAmount]],$W$31:$W$33,$X$31:$X$33,"",-1)</f>
        <v>Medium</v>
      </c>
    </row>
    <row r="4000" spans="1:22" x14ac:dyDescent="0.3">
      <c r="A4000" s="5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6">
        <v>179.05</v>
      </c>
      <c r="U4000" s="6" t="str">
        <f>_xlfn.XLOOKUP(Tablo2[[#This Row],[Tenure]],$W$23:$W$26,$X$23:$X$26,"",-1)</f>
        <v>7-12 Months</v>
      </c>
      <c r="V4000" s="1" t="str">
        <f>_xlfn.XLOOKUP(Tablo2[[#This Row],[CashbackAmount]],$W$31:$W$33,$X$31:$X$33,"",-1)</f>
        <v>Medium</v>
      </c>
    </row>
    <row r="4001" spans="1:22" x14ac:dyDescent="0.3">
      <c r="A4001" s="5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6">
        <v>171.84</v>
      </c>
      <c r="U4001" s="6" t="str">
        <f>_xlfn.XLOOKUP(Tablo2[[#This Row],[Tenure]],$W$23:$W$26,$X$23:$X$26,"",-1)</f>
        <v>0-6 Months</v>
      </c>
      <c r="V4001" s="1" t="str">
        <f>_xlfn.XLOOKUP(Tablo2[[#This Row],[CashbackAmount]],$W$31:$W$33,$X$31:$X$33,"",-1)</f>
        <v>Medium</v>
      </c>
    </row>
    <row r="4002" spans="1:22" x14ac:dyDescent="0.3">
      <c r="A4002" s="5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>
        <v>1</v>
      </c>
      <c r="R4002" s="1">
        <v>3</v>
      </c>
      <c r="S4002" s="1">
        <v>3</v>
      </c>
      <c r="T4002" s="6">
        <v>282.87</v>
      </c>
      <c r="U4002" s="6" t="str">
        <f>_xlfn.XLOOKUP(Tablo2[[#This Row],[Tenure]],$W$23:$W$26,$X$23:$X$26,"",-1)</f>
        <v>24+ Months</v>
      </c>
      <c r="V4002" s="1" t="str">
        <f>_xlfn.XLOOKUP(Tablo2[[#This Row],[CashbackAmount]],$W$31:$W$33,$X$31:$X$33,"",-1)</f>
        <v>High</v>
      </c>
    </row>
    <row r="4003" spans="1:22" x14ac:dyDescent="0.3">
      <c r="A4003" s="5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6">
        <v>140.13999999999999</v>
      </c>
      <c r="U4003" s="6" t="str">
        <f>_xlfn.XLOOKUP(Tablo2[[#This Row],[Tenure]],$W$23:$W$26,$X$23:$X$26,"",-1)</f>
        <v>0-6 Months</v>
      </c>
      <c r="V4003" s="1" t="str">
        <f>_xlfn.XLOOKUP(Tablo2[[#This Row],[CashbackAmount]],$W$31:$W$33,$X$31:$X$33,"",-1)</f>
        <v>Low</v>
      </c>
    </row>
    <row r="4004" spans="1:22" x14ac:dyDescent="0.3">
      <c r="A4004" s="5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6">
        <v>154.56</v>
      </c>
      <c r="U4004" s="6" t="str">
        <f>_xlfn.XLOOKUP(Tablo2[[#This Row],[Tenure]],$W$23:$W$26,$X$23:$X$26,"",-1)</f>
        <v>0-6 Months</v>
      </c>
      <c r="V4004" s="1" t="str">
        <f>_xlfn.XLOOKUP(Tablo2[[#This Row],[CashbackAmount]],$W$31:$W$33,$X$31:$X$33,"",-1)</f>
        <v>Medium</v>
      </c>
    </row>
    <row r="4005" spans="1:22" x14ac:dyDescent="0.3">
      <c r="A4005" s="5">
        <v>54004</v>
      </c>
      <c r="B4005" s="1">
        <v>1</v>
      </c>
      <c r="C4005" s="1">
        <v>1</v>
      </c>
      <c r="D4005" s="1" t="s">
        <v>62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6">
        <v>148.35</v>
      </c>
      <c r="U4005" s="6" t="str">
        <f>_xlfn.XLOOKUP(Tablo2[[#This Row],[Tenure]],$W$23:$W$26,$X$23:$X$26,"",-1)</f>
        <v>0-6 Months</v>
      </c>
      <c r="V4005" s="1" t="str">
        <f>_xlfn.XLOOKUP(Tablo2[[#This Row],[CashbackAmount]],$W$31:$W$33,$X$31:$X$33,"",-1)</f>
        <v>Low</v>
      </c>
    </row>
    <row r="4006" spans="1:22" x14ac:dyDescent="0.3">
      <c r="A4006" s="5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6">
        <v>176.54</v>
      </c>
      <c r="U4006" s="6" t="str">
        <f>_xlfn.XLOOKUP(Tablo2[[#This Row],[Tenure]],$W$23:$W$26,$X$23:$X$26,"",-1)</f>
        <v>13-24 Months</v>
      </c>
      <c r="V4006" s="1" t="str">
        <f>_xlfn.XLOOKUP(Tablo2[[#This Row],[CashbackAmount]],$W$31:$W$33,$X$31:$X$33,"",-1)</f>
        <v>Medium</v>
      </c>
    </row>
    <row r="4007" spans="1:22" x14ac:dyDescent="0.3">
      <c r="A4007" s="5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6">
        <v>194.62</v>
      </c>
      <c r="U4007" s="6" t="str">
        <f>_xlfn.XLOOKUP(Tablo2[[#This Row],[Tenure]],$W$23:$W$26,$X$23:$X$26,"",-1)</f>
        <v>7-12 Months</v>
      </c>
      <c r="V4007" s="1" t="str">
        <f>_xlfn.XLOOKUP(Tablo2[[#This Row],[CashbackAmount]],$W$31:$W$33,$X$31:$X$33,"",-1)</f>
        <v>Medium</v>
      </c>
    </row>
    <row r="4008" spans="1:22" x14ac:dyDescent="0.3">
      <c r="A4008" s="5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6">
        <v>181.75</v>
      </c>
      <c r="U4008" s="6" t="str">
        <f>_xlfn.XLOOKUP(Tablo2[[#This Row],[Tenure]],$W$23:$W$26,$X$23:$X$26,"",-1)</f>
        <v>13-24 Months</v>
      </c>
      <c r="V4008" s="1" t="str">
        <f>_xlfn.XLOOKUP(Tablo2[[#This Row],[CashbackAmount]],$W$31:$W$33,$X$31:$X$33,"",-1)</f>
        <v>Medium</v>
      </c>
    </row>
    <row r="4009" spans="1:22" x14ac:dyDescent="0.3">
      <c r="A4009" s="5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6">
        <v>148.79</v>
      </c>
      <c r="U4009" s="6" t="str">
        <f>_xlfn.XLOOKUP(Tablo2[[#This Row],[Tenure]],$W$23:$W$26,$X$23:$X$26,"",-1)</f>
        <v>0-6 Months</v>
      </c>
      <c r="V4009" s="1" t="str">
        <f>_xlfn.XLOOKUP(Tablo2[[#This Row],[CashbackAmount]],$W$31:$W$33,$X$31:$X$33,"",-1)</f>
        <v>Low</v>
      </c>
    </row>
    <row r="4010" spans="1:22" x14ac:dyDescent="0.3">
      <c r="A4010" s="5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6">
        <v>163.12</v>
      </c>
      <c r="U4010" s="6" t="str">
        <f>_xlfn.XLOOKUP(Tablo2[[#This Row],[Tenure]],$W$23:$W$26,$X$23:$X$26,"",-1)</f>
        <v>0-6 Months</v>
      </c>
      <c r="V4010" s="1" t="str">
        <f>_xlfn.XLOOKUP(Tablo2[[#This Row],[CashbackAmount]],$W$31:$W$33,$X$31:$X$33,"",-1)</f>
        <v>Medium</v>
      </c>
    </row>
    <row r="4011" spans="1:22" x14ac:dyDescent="0.3">
      <c r="A4011" s="5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6">
        <v>171.48</v>
      </c>
      <c r="U4011" s="6" t="str">
        <f>_xlfn.XLOOKUP(Tablo2[[#This Row],[Tenure]],$W$23:$W$26,$X$23:$X$26,"",-1)</f>
        <v>0-6 Months</v>
      </c>
      <c r="V4011" s="1" t="str">
        <f>_xlfn.XLOOKUP(Tablo2[[#This Row],[CashbackAmount]],$W$31:$W$33,$X$31:$X$33,"",-1)</f>
        <v>Medium</v>
      </c>
    </row>
    <row r="4012" spans="1:22" x14ac:dyDescent="0.3">
      <c r="A4012" s="5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60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6">
        <v>154.36000000000001</v>
      </c>
      <c r="U4012" s="6" t="str">
        <f>_xlfn.XLOOKUP(Tablo2[[#This Row],[Tenure]],$W$23:$W$26,$X$23:$X$26,"",-1)</f>
        <v>13-24 Months</v>
      </c>
      <c r="V4012" s="1" t="str">
        <f>_xlfn.XLOOKUP(Tablo2[[#This Row],[CashbackAmount]],$W$31:$W$33,$X$31:$X$33,"",-1)</f>
        <v>Medium</v>
      </c>
    </row>
    <row r="4013" spans="1:22" x14ac:dyDescent="0.3">
      <c r="A4013" s="5">
        <v>54012</v>
      </c>
      <c r="B4013" s="1">
        <v>0</v>
      </c>
      <c r="C4013" s="1">
        <v>21</v>
      </c>
      <c r="D4013" s="1" t="s">
        <v>62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6">
        <v>146.05000000000001</v>
      </c>
      <c r="U4013" s="6" t="str">
        <f>_xlfn.XLOOKUP(Tablo2[[#This Row],[Tenure]],$W$23:$W$26,$X$23:$X$26,"",-1)</f>
        <v>13-24 Months</v>
      </c>
      <c r="V4013" s="1" t="str">
        <f>_xlfn.XLOOKUP(Tablo2[[#This Row],[CashbackAmount]],$W$31:$W$33,$X$31:$X$33,"",-1)</f>
        <v>Low</v>
      </c>
    </row>
    <row r="4014" spans="1:22" x14ac:dyDescent="0.3">
      <c r="A4014" s="5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>
        <v>3</v>
      </c>
      <c r="T4014" s="6">
        <v>210.78</v>
      </c>
      <c r="U4014" s="6" t="str">
        <f>_xlfn.XLOOKUP(Tablo2[[#This Row],[Tenure]],$W$23:$W$26,$X$23:$X$26,"",-1)</f>
        <v>13-24 Months</v>
      </c>
      <c r="V4014" s="1" t="str">
        <f>_xlfn.XLOOKUP(Tablo2[[#This Row],[CashbackAmount]],$W$31:$W$33,$X$31:$X$33,"",-1)</f>
        <v>Medium</v>
      </c>
    </row>
    <row r="4015" spans="1:22" x14ac:dyDescent="0.3">
      <c r="A4015" s="5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6">
        <v>152.06</v>
      </c>
      <c r="U4015" s="6" t="str">
        <f>_xlfn.XLOOKUP(Tablo2[[#This Row],[Tenure]],$W$23:$W$26,$X$23:$X$26,"",-1)</f>
        <v>0-6 Months</v>
      </c>
      <c r="V4015" s="1" t="str">
        <f>_xlfn.XLOOKUP(Tablo2[[#This Row],[CashbackAmount]],$W$31:$W$33,$X$31:$X$33,"",-1)</f>
        <v>Medium</v>
      </c>
    </row>
    <row r="4016" spans="1:22" x14ac:dyDescent="0.3">
      <c r="A4016" s="5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6">
        <v>188.84</v>
      </c>
      <c r="U4016" s="6" t="str">
        <f>_xlfn.XLOOKUP(Tablo2[[#This Row],[Tenure]],$W$23:$W$26,$X$23:$X$26,"",-1)</f>
        <v>0-6 Months</v>
      </c>
      <c r="V4016" s="1" t="str">
        <f>_xlfn.XLOOKUP(Tablo2[[#This Row],[CashbackAmount]],$W$31:$W$33,$X$31:$X$33,"",-1)</f>
        <v>Medium</v>
      </c>
    </row>
    <row r="4017" spans="1:22" x14ac:dyDescent="0.3">
      <c r="A4017" s="5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6">
        <v>164.68</v>
      </c>
      <c r="U4017" s="6" t="str">
        <f>_xlfn.XLOOKUP(Tablo2[[#This Row],[Tenure]],$W$23:$W$26,$X$23:$X$26,"",-1)</f>
        <v>13-24 Months</v>
      </c>
      <c r="V4017" s="1" t="str">
        <f>_xlfn.XLOOKUP(Tablo2[[#This Row],[CashbackAmount]],$W$31:$W$33,$X$31:$X$33,"",-1)</f>
        <v>Medium</v>
      </c>
    </row>
    <row r="4018" spans="1:22" x14ac:dyDescent="0.3">
      <c r="A4018" s="5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>
        <v>3</v>
      </c>
      <c r="T4018" s="6">
        <v>224.07</v>
      </c>
      <c r="U4018" s="6" t="str">
        <f>_xlfn.XLOOKUP(Tablo2[[#This Row],[Tenure]],$W$23:$W$26,$X$23:$X$26,"",-1)</f>
        <v>0-6 Months</v>
      </c>
      <c r="V4018" s="1" t="str">
        <f>_xlfn.XLOOKUP(Tablo2[[#This Row],[CashbackAmount]],$W$31:$W$33,$X$31:$X$33,"",-1)</f>
        <v>Medium</v>
      </c>
    </row>
    <row r="4019" spans="1:22" x14ac:dyDescent="0.3">
      <c r="A4019" s="5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>
        <v>2</v>
      </c>
      <c r="S4019" s="1">
        <v>9</v>
      </c>
      <c r="T4019" s="6">
        <v>257.25</v>
      </c>
      <c r="U4019" s="6" t="str">
        <f>_xlfn.XLOOKUP(Tablo2[[#This Row],[Tenure]],$W$23:$W$26,$X$23:$X$26,"",-1)</f>
        <v>13-24 Months</v>
      </c>
      <c r="V4019" s="1" t="str">
        <f>_xlfn.XLOOKUP(Tablo2[[#This Row],[CashbackAmount]],$W$31:$W$33,$X$31:$X$33,"",-1)</f>
        <v>High</v>
      </c>
    </row>
    <row r="4020" spans="1:22" x14ac:dyDescent="0.3">
      <c r="A4020" s="5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6">
        <v>160.4</v>
      </c>
      <c r="U4020" s="6" t="str">
        <f>_xlfn.XLOOKUP(Tablo2[[#This Row],[Tenure]],$W$23:$W$26,$X$23:$X$26,"",-1)</f>
        <v>0-6 Months</v>
      </c>
      <c r="V4020" s="1" t="str">
        <f>_xlfn.XLOOKUP(Tablo2[[#This Row],[CashbackAmount]],$W$31:$W$33,$X$31:$X$33,"",-1)</f>
        <v>Medium</v>
      </c>
    </row>
    <row r="4021" spans="1:22" x14ac:dyDescent="0.3">
      <c r="A4021" s="5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6">
        <v>153.04</v>
      </c>
      <c r="U4021" s="6" t="str">
        <f>_xlfn.XLOOKUP(Tablo2[[#This Row],[Tenure]],$W$23:$W$26,$X$23:$X$26,"",-1)</f>
        <v>0-6 Months</v>
      </c>
      <c r="V4021" s="1" t="str">
        <f>_xlfn.XLOOKUP(Tablo2[[#This Row],[CashbackAmount]],$W$31:$W$33,$X$31:$X$33,"",-1)</f>
        <v>Medium</v>
      </c>
    </row>
    <row r="4022" spans="1:22" x14ac:dyDescent="0.3">
      <c r="A4022" s="5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>
        <v>15</v>
      </c>
      <c r="Q4022" s="1">
        <v>4</v>
      </c>
      <c r="R4022" s="1">
        <v>7</v>
      </c>
      <c r="S4022" s="1">
        <v>15</v>
      </c>
      <c r="T4022" s="6">
        <v>318.92</v>
      </c>
      <c r="U4022" s="6" t="str">
        <f>_xlfn.XLOOKUP(Tablo2[[#This Row],[Tenure]],$W$23:$W$26,$X$23:$X$26,"",-1)</f>
        <v>13-24 Months</v>
      </c>
      <c r="V4022" s="1" t="str">
        <f>_xlfn.XLOOKUP(Tablo2[[#This Row],[CashbackAmount]],$W$31:$W$33,$X$31:$X$33,"",-1)</f>
        <v>High</v>
      </c>
    </row>
    <row r="4023" spans="1:22" x14ac:dyDescent="0.3">
      <c r="A4023" s="5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>
        <v>15</v>
      </c>
      <c r="Q4023" s="1">
        <v>4</v>
      </c>
      <c r="R4023" s="1">
        <v>13</v>
      </c>
      <c r="S4023" s="1">
        <v>10</v>
      </c>
      <c r="T4023" s="6">
        <v>321.64999999999998</v>
      </c>
      <c r="U4023" s="6" t="str">
        <f>_xlfn.XLOOKUP(Tablo2[[#This Row],[Tenure]],$W$23:$W$26,$X$23:$X$26,"",-1)</f>
        <v>13-24 Months</v>
      </c>
      <c r="V4023" s="1" t="str">
        <f>_xlfn.XLOOKUP(Tablo2[[#This Row],[CashbackAmount]],$W$31:$W$33,$X$31:$X$33,"",-1)</f>
        <v>High</v>
      </c>
    </row>
    <row r="4024" spans="1:22" x14ac:dyDescent="0.3">
      <c r="A4024" s="5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6">
        <v>149.38999999999999</v>
      </c>
      <c r="U4024" s="6" t="str">
        <f>_xlfn.XLOOKUP(Tablo2[[#This Row],[Tenure]],$W$23:$W$26,$X$23:$X$26,"",-1)</f>
        <v>0-6 Months</v>
      </c>
      <c r="V4024" s="1" t="str">
        <f>_xlfn.XLOOKUP(Tablo2[[#This Row],[CashbackAmount]],$W$31:$W$33,$X$31:$X$33,"",-1)</f>
        <v>Low</v>
      </c>
    </row>
    <row r="4025" spans="1:22" x14ac:dyDescent="0.3">
      <c r="A4025" s="5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6">
        <v>198.14</v>
      </c>
      <c r="U4025" s="6" t="str">
        <f>_xlfn.XLOOKUP(Tablo2[[#This Row],[Tenure]],$W$23:$W$26,$X$23:$X$26,"",-1)</f>
        <v>7-12 Months</v>
      </c>
      <c r="V4025" s="1" t="str">
        <f>_xlfn.XLOOKUP(Tablo2[[#This Row],[CashbackAmount]],$W$31:$W$33,$X$31:$X$33,"",-1)</f>
        <v>Medium</v>
      </c>
    </row>
    <row r="4026" spans="1:22" x14ac:dyDescent="0.3">
      <c r="A4026" s="5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6">
        <v>172.74</v>
      </c>
      <c r="U4026" s="6" t="str">
        <f>_xlfn.XLOOKUP(Tablo2[[#This Row],[Tenure]],$W$23:$W$26,$X$23:$X$26,"",-1)</f>
        <v>0-6 Months</v>
      </c>
      <c r="V4026" s="1" t="str">
        <f>_xlfn.XLOOKUP(Tablo2[[#This Row],[CashbackAmount]],$W$31:$W$33,$X$31:$X$33,"",-1)</f>
        <v>Medium</v>
      </c>
    </row>
    <row r="4027" spans="1:22" x14ac:dyDescent="0.3">
      <c r="A4027" s="5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6">
        <v>164.02</v>
      </c>
      <c r="U4027" s="6" t="str">
        <f>_xlfn.XLOOKUP(Tablo2[[#This Row],[Tenure]],$W$23:$W$26,$X$23:$X$26,"",-1)</f>
        <v>13-24 Months</v>
      </c>
      <c r="V4027" s="1" t="str">
        <f>_xlfn.XLOOKUP(Tablo2[[#This Row],[CashbackAmount]],$W$31:$W$33,$X$31:$X$33,"",-1)</f>
        <v>Medium</v>
      </c>
    </row>
    <row r="4028" spans="1:22" x14ac:dyDescent="0.3">
      <c r="A4028" s="5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60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6">
        <v>151.62</v>
      </c>
      <c r="U4028" s="6" t="str">
        <f>_xlfn.XLOOKUP(Tablo2[[#This Row],[Tenure]],$W$23:$W$26,$X$23:$X$26,"",-1)</f>
        <v>24+ Months</v>
      </c>
      <c r="V4028" s="1" t="str">
        <f>_xlfn.XLOOKUP(Tablo2[[#This Row],[CashbackAmount]],$W$31:$W$33,$X$31:$X$33,"",-1)</f>
        <v>Medium</v>
      </c>
    </row>
    <row r="4029" spans="1:22" x14ac:dyDescent="0.3">
      <c r="A4029" s="5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6">
        <v>153.56</v>
      </c>
      <c r="U4029" s="6" t="str">
        <f>_xlfn.XLOOKUP(Tablo2[[#This Row],[Tenure]],$W$23:$W$26,$X$23:$X$26,"",-1)</f>
        <v>0-6 Months</v>
      </c>
      <c r="V4029" s="1" t="str">
        <f>_xlfn.XLOOKUP(Tablo2[[#This Row],[CashbackAmount]],$W$31:$W$33,$X$31:$X$33,"",-1)</f>
        <v>Medium</v>
      </c>
    </row>
    <row r="4030" spans="1:22" x14ac:dyDescent="0.3">
      <c r="A4030" s="5">
        <v>54029</v>
      </c>
      <c r="B4030" s="1">
        <v>1</v>
      </c>
      <c r="C4030" s="1">
        <v>1</v>
      </c>
      <c r="D4030" s="1" t="s">
        <v>62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6">
        <v>135.81</v>
      </c>
      <c r="U4030" s="6" t="str">
        <f>_xlfn.XLOOKUP(Tablo2[[#This Row],[Tenure]],$W$23:$W$26,$X$23:$X$26,"",-1)</f>
        <v>0-6 Months</v>
      </c>
      <c r="V4030" s="1" t="str">
        <f>_xlfn.XLOOKUP(Tablo2[[#This Row],[CashbackAmount]],$W$31:$W$33,$X$31:$X$33,"",-1)</f>
        <v>Low</v>
      </c>
    </row>
    <row r="4031" spans="1:22" x14ac:dyDescent="0.3">
      <c r="A4031" s="5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6">
        <v>149.72</v>
      </c>
      <c r="U4031" s="6" t="str">
        <f>_xlfn.XLOOKUP(Tablo2[[#This Row],[Tenure]],$W$23:$W$26,$X$23:$X$26,"",-1)</f>
        <v>0-6 Months</v>
      </c>
      <c r="V4031" s="1" t="str">
        <f>_xlfn.XLOOKUP(Tablo2[[#This Row],[CashbackAmount]],$W$31:$W$33,$X$31:$X$33,"",-1)</f>
        <v>Low</v>
      </c>
    </row>
    <row r="4032" spans="1:22" x14ac:dyDescent="0.3">
      <c r="A4032" s="5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60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6">
        <v>181.73</v>
      </c>
      <c r="U4032" s="6" t="str">
        <f>_xlfn.XLOOKUP(Tablo2[[#This Row],[Tenure]],$W$23:$W$26,$X$23:$X$26,"",-1)</f>
        <v>7-12 Months</v>
      </c>
      <c r="V4032" s="1" t="str">
        <f>_xlfn.XLOOKUP(Tablo2[[#This Row],[CashbackAmount]],$W$31:$W$33,$X$31:$X$33,"",-1)</f>
        <v>Medium</v>
      </c>
    </row>
    <row r="4033" spans="1:22" x14ac:dyDescent="0.3">
      <c r="A4033" s="5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6">
        <v>166.97</v>
      </c>
      <c r="U4033" s="6" t="str">
        <f>_xlfn.XLOOKUP(Tablo2[[#This Row],[Tenure]],$W$23:$W$26,$X$23:$X$26,"",-1)</f>
        <v>0-6 Months</v>
      </c>
      <c r="V4033" s="1" t="str">
        <f>_xlfn.XLOOKUP(Tablo2[[#This Row],[CashbackAmount]],$W$31:$W$33,$X$31:$X$33,"",-1)</f>
        <v>Medium</v>
      </c>
    </row>
    <row r="4034" spans="1:22" x14ac:dyDescent="0.3">
      <c r="A4034" s="5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>
        <v>3</v>
      </c>
      <c r="T4034" s="6">
        <v>222.13</v>
      </c>
      <c r="U4034" s="6" t="str">
        <f>_xlfn.XLOOKUP(Tablo2[[#This Row],[Tenure]],$W$23:$W$26,$X$23:$X$26,"",-1)</f>
        <v>7-12 Months</v>
      </c>
      <c r="V4034" s="1" t="str">
        <f>_xlfn.XLOOKUP(Tablo2[[#This Row],[CashbackAmount]],$W$31:$W$33,$X$31:$X$33,"",-1)</f>
        <v>Medium</v>
      </c>
    </row>
    <row r="4035" spans="1:22" x14ac:dyDescent="0.3">
      <c r="A4035" s="5">
        <v>54034</v>
      </c>
      <c r="B4035" s="1">
        <v>0</v>
      </c>
      <c r="C4035" s="1">
        <v>3</v>
      </c>
      <c r="D4035" s="1" t="s">
        <v>62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6">
        <v>145.62</v>
      </c>
      <c r="U4035" s="6" t="str">
        <f>_xlfn.XLOOKUP(Tablo2[[#This Row],[Tenure]],$W$23:$W$26,$X$23:$X$26,"",-1)</f>
        <v>0-6 Months</v>
      </c>
      <c r="V4035" s="1" t="str">
        <f>_xlfn.XLOOKUP(Tablo2[[#This Row],[CashbackAmount]],$W$31:$W$33,$X$31:$X$33,"",-1)</f>
        <v>Low</v>
      </c>
    </row>
    <row r="4036" spans="1:22" x14ac:dyDescent="0.3">
      <c r="A4036" s="5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6">
        <v>167.84</v>
      </c>
      <c r="U4036" s="6" t="str">
        <f>_xlfn.XLOOKUP(Tablo2[[#This Row],[Tenure]],$W$23:$W$26,$X$23:$X$26,"",-1)</f>
        <v>7-12 Months</v>
      </c>
      <c r="V4036" s="1" t="str">
        <f>_xlfn.XLOOKUP(Tablo2[[#This Row],[CashbackAmount]],$W$31:$W$33,$X$31:$X$33,"",-1)</f>
        <v>Medium</v>
      </c>
    </row>
    <row r="4037" spans="1:22" x14ac:dyDescent="0.3">
      <c r="A4037" s="5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6">
        <v>172.88</v>
      </c>
      <c r="U4037" s="6" t="str">
        <f>_xlfn.XLOOKUP(Tablo2[[#This Row],[Tenure]],$W$23:$W$26,$X$23:$X$26,"",-1)</f>
        <v>7-12 Months</v>
      </c>
      <c r="V4037" s="1" t="str">
        <f>_xlfn.XLOOKUP(Tablo2[[#This Row],[CashbackAmount]],$W$31:$W$33,$X$31:$X$33,"",-1)</f>
        <v>Medium</v>
      </c>
    </row>
    <row r="4038" spans="1:22" x14ac:dyDescent="0.3">
      <c r="A4038" s="5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6">
        <v>184.06</v>
      </c>
      <c r="U4038" s="6" t="str">
        <f>_xlfn.XLOOKUP(Tablo2[[#This Row],[Tenure]],$W$23:$W$26,$X$23:$X$26,"",-1)</f>
        <v>13-24 Months</v>
      </c>
      <c r="V4038" s="1" t="str">
        <f>_xlfn.XLOOKUP(Tablo2[[#This Row],[CashbackAmount]],$W$31:$W$33,$X$31:$X$33,"",-1)</f>
        <v>Medium</v>
      </c>
    </row>
    <row r="4039" spans="1:22" x14ac:dyDescent="0.3">
      <c r="A4039" s="5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6">
        <v>163.86</v>
      </c>
      <c r="U4039" s="6" t="str">
        <f>_xlfn.XLOOKUP(Tablo2[[#This Row],[Tenure]],$W$23:$W$26,$X$23:$X$26,"",-1)</f>
        <v>7-12 Months</v>
      </c>
      <c r="V4039" s="1" t="str">
        <f>_xlfn.XLOOKUP(Tablo2[[#This Row],[CashbackAmount]],$W$31:$W$33,$X$31:$X$33,"",-1)</f>
        <v>Medium</v>
      </c>
    </row>
    <row r="4040" spans="1:22" x14ac:dyDescent="0.3">
      <c r="A4040" s="5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>
        <v>15</v>
      </c>
      <c r="Q4040" s="1">
        <v>10</v>
      </c>
      <c r="R4040" s="1">
        <v>12</v>
      </c>
      <c r="S4040" s="1">
        <v>17</v>
      </c>
      <c r="T4040" s="6">
        <v>293.23</v>
      </c>
      <c r="U4040" s="6" t="str">
        <f>_xlfn.XLOOKUP(Tablo2[[#This Row],[Tenure]],$W$23:$W$26,$X$23:$X$26,"",-1)</f>
        <v>13-24 Months</v>
      </c>
      <c r="V4040" s="1" t="str">
        <f>_xlfn.XLOOKUP(Tablo2[[#This Row],[CashbackAmount]],$W$31:$W$33,$X$31:$X$33,"",-1)</f>
        <v>High</v>
      </c>
    </row>
    <row r="4041" spans="1:22" x14ac:dyDescent="0.3">
      <c r="A4041" s="5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6">
        <v>154.33000000000001</v>
      </c>
      <c r="U4041" s="6" t="str">
        <f>_xlfn.XLOOKUP(Tablo2[[#This Row],[Tenure]],$W$23:$W$26,$X$23:$X$26,"",-1)</f>
        <v>0-6 Months</v>
      </c>
      <c r="V4041" s="1" t="str">
        <f>_xlfn.XLOOKUP(Tablo2[[#This Row],[CashbackAmount]],$W$31:$W$33,$X$31:$X$33,"",-1)</f>
        <v>Medium</v>
      </c>
    </row>
    <row r="4042" spans="1:22" x14ac:dyDescent="0.3">
      <c r="A4042" s="5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6">
        <v>190</v>
      </c>
      <c r="U4042" s="6" t="str">
        <f>_xlfn.XLOOKUP(Tablo2[[#This Row],[Tenure]],$W$23:$W$26,$X$23:$X$26,"",-1)</f>
        <v>0-6 Months</v>
      </c>
      <c r="V4042" s="1" t="str">
        <f>_xlfn.XLOOKUP(Tablo2[[#This Row],[CashbackAmount]],$W$31:$W$33,$X$31:$X$33,"",-1)</f>
        <v>Medium</v>
      </c>
    </row>
    <row r="4043" spans="1:22" x14ac:dyDescent="0.3">
      <c r="A4043" s="5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>
        <v>15</v>
      </c>
      <c r="Q4043" s="1">
        <v>1</v>
      </c>
      <c r="R4043" s="1">
        <v>5</v>
      </c>
      <c r="S4043" s="1">
        <v>8</v>
      </c>
      <c r="T4043" s="6">
        <v>296.74</v>
      </c>
      <c r="U4043" s="6" t="str">
        <f>_xlfn.XLOOKUP(Tablo2[[#This Row],[Tenure]],$W$23:$W$26,$X$23:$X$26,"",-1)</f>
        <v>13-24 Months</v>
      </c>
      <c r="V4043" s="1" t="str">
        <f>_xlfn.XLOOKUP(Tablo2[[#This Row],[CashbackAmount]],$W$31:$W$33,$X$31:$X$33,"",-1)</f>
        <v>High</v>
      </c>
    </row>
    <row r="4044" spans="1:22" x14ac:dyDescent="0.3">
      <c r="A4044" s="5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6">
        <v>175.33</v>
      </c>
      <c r="U4044" s="6" t="str">
        <f>_xlfn.XLOOKUP(Tablo2[[#This Row],[Tenure]],$W$23:$W$26,$X$23:$X$26,"",-1)</f>
        <v>13-24 Months</v>
      </c>
      <c r="V4044" s="1" t="str">
        <f>_xlfn.XLOOKUP(Tablo2[[#This Row],[CashbackAmount]],$W$31:$W$33,$X$31:$X$33,"",-1)</f>
        <v>Medium</v>
      </c>
    </row>
    <row r="4045" spans="1:22" x14ac:dyDescent="0.3">
      <c r="A4045" s="5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60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6">
        <v>148.07</v>
      </c>
      <c r="U4045" s="6" t="str">
        <f>_xlfn.XLOOKUP(Tablo2[[#This Row],[Tenure]],$W$23:$W$26,$X$23:$X$26,"",-1)</f>
        <v>0-6 Months</v>
      </c>
      <c r="V4045" s="1" t="str">
        <f>_xlfn.XLOOKUP(Tablo2[[#This Row],[CashbackAmount]],$W$31:$W$33,$X$31:$X$33,"",-1)</f>
        <v>Low</v>
      </c>
    </row>
    <row r="4046" spans="1:22" x14ac:dyDescent="0.3">
      <c r="A4046" s="5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6">
        <v>150.87</v>
      </c>
      <c r="U4046" s="6" t="str">
        <f>_xlfn.XLOOKUP(Tablo2[[#This Row],[Tenure]],$W$23:$W$26,$X$23:$X$26,"",-1)</f>
        <v>13-24 Months</v>
      </c>
      <c r="V4046" s="1" t="str">
        <f>_xlfn.XLOOKUP(Tablo2[[#This Row],[CashbackAmount]],$W$31:$W$33,$X$31:$X$33,"",-1)</f>
        <v>Medium</v>
      </c>
    </row>
    <row r="4047" spans="1:22" x14ac:dyDescent="0.3">
      <c r="A4047" s="5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6">
        <v>180.07</v>
      </c>
      <c r="U4047" s="6" t="str">
        <f>_xlfn.XLOOKUP(Tablo2[[#This Row],[Tenure]],$W$23:$W$26,$X$23:$X$26,"",-1)</f>
        <v>7-12 Months</v>
      </c>
      <c r="V4047" s="1" t="str">
        <f>_xlfn.XLOOKUP(Tablo2[[#This Row],[CashbackAmount]],$W$31:$W$33,$X$31:$X$33,"",-1)</f>
        <v>Medium</v>
      </c>
    </row>
    <row r="4048" spans="1:22" x14ac:dyDescent="0.3">
      <c r="A4048" s="5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6">
        <v>168.93</v>
      </c>
      <c r="U4048" s="6" t="str">
        <f>_xlfn.XLOOKUP(Tablo2[[#This Row],[Tenure]],$W$23:$W$26,$X$23:$X$26,"",-1)</f>
        <v>13-24 Months</v>
      </c>
      <c r="V4048" s="1" t="str">
        <f>_xlfn.XLOOKUP(Tablo2[[#This Row],[CashbackAmount]],$W$31:$W$33,$X$31:$X$33,"",-1)</f>
        <v>Medium</v>
      </c>
    </row>
    <row r="4049" spans="1:22" x14ac:dyDescent="0.3">
      <c r="A4049" s="5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>
        <v>2</v>
      </c>
      <c r="S4049" s="1">
        <v>8</v>
      </c>
      <c r="T4049" s="6">
        <v>258.48</v>
      </c>
      <c r="U4049" s="6" t="str">
        <f>_xlfn.XLOOKUP(Tablo2[[#This Row],[Tenure]],$W$23:$W$26,$X$23:$X$26,"",-1)</f>
        <v>13-24 Months</v>
      </c>
      <c r="V4049" s="1" t="str">
        <f>_xlfn.XLOOKUP(Tablo2[[#This Row],[CashbackAmount]],$W$31:$W$33,$X$31:$X$33,"",-1)</f>
        <v>High</v>
      </c>
    </row>
    <row r="4050" spans="1:22" x14ac:dyDescent="0.3">
      <c r="A4050" s="5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6">
        <v>190.83</v>
      </c>
      <c r="U4050" s="6" t="str">
        <f>_xlfn.XLOOKUP(Tablo2[[#This Row],[Tenure]],$W$23:$W$26,$X$23:$X$26,"",-1)</f>
        <v>0-6 Months</v>
      </c>
      <c r="V4050" s="1" t="str">
        <f>_xlfn.XLOOKUP(Tablo2[[#This Row],[CashbackAmount]],$W$31:$W$33,$X$31:$X$33,"",-1)</f>
        <v>Medium</v>
      </c>
    </row>
    <row r="4051" spans="1:22" x14ac:dyDescent="0.3">
      <c r="A4051" s="5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6">
        <v>206.03</v>
      </c>
      <c r="U4051" s="6" t="str">
        <f>_xlfn.XLOOKUP(Tablo2[[#This Row],[Tenure]],$W$23:$W$26,$X$23:$X$26,"",-1)</f>
        <v>7-12 Months</v>
      </c>
      <c r="V4051" s="1" t="str">
        <f>_xlfn.XLOOKUP(Tablo2[[#This Row],[CashbackAmount]],$W$31:$W$33,$X$31:$X$33,"",-1)</f>
        <v>Medium</v>
      </c>
    </row>
    <row r="4052" spans="1:22" x14ac:dyDescent="0.3">
      <c r="A4052" s="5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6">
        <v>164.78</v>
      </c>
      <c r="U4052" s="6" t="str">
        <f>_xlfn.XLOOKUP(Tablo2[[#This Row],[Tenure]],$W$23:$W$26,$X$23:$X$26,"",-1)</f>
        <v>0-6 Months</v>
      </c>
      <c r="V4052" s="1" t="str">
        <f>_xlfn.XLOOKUP(Tablo2[[#This Row],[CashbackAmount]],$W$31:$W$33,$X$31:$X$33,"",-1)</f>
        <v>Medium</v>
      </c>
    </row>
    <row r="4053" spans="1:22" x14ac:dyDescent="0.3">
      <c r="A4053" s="5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6">
        <v>150.44</v>
      </c>
      <c r="U4053" s="6" t="str">
        <f>_xlfn.XLOOKUP(Tablo2[[#This Row],[Tenure]],$W$23:$W$26,$X$23:$X$26,"",-1)</f>
        <v>0-6 Months</v>
      </c>
      <c r="V4053" s="1" t="str">
        <f>_xlfn.XLOOKUP(Tablo2[[#This Row],[CashbackAmount]],$W$31:$W$33,$X$31:$X$33,"",-1)</f>
        <v>Medium</v>
      </c>
    </row>
    <row r="4054" spans="1:22" x14ac:dyDescent="0.3">
      <c r="A4054" s="5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6">
        <v>178.99</v>
      </c>
      <c r="U4054" s="6" t="str">
        <f>_xlfn.XLOOKUP(Tablo2[[#This Row],[Tenure]],$W$23:$W$26,$X$23:$X$26,"",-1)</f>
        <v>13-24 Months</v>
      </c>
      <c r="V4054" s="1" t="str">
        <f>_xlfn.XLOOKUP(Tablo2[[#This Row],[CashbackAmount]],$W$31:$W$33,$X$31:$X$33,"",-1)</f>
        <v>Medium</v>
      </c>
    </row>
    <row r="4055" spans="1:22" x14ac:dyDescent="0.3">
      <c r="A4055" s="5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6">
        <v>179.87</v>
      </c>
      <c r="U4055" s="6" t="str">
        <f>_xlfn.XLOOKUP(Tablo2[[#This Row],[Tenure]],$W$23:$W$26,$X$23:$X$26,"",-1)</f>
        <v>7-12 Months</v>
      </c>
      <c r="V4055" s="1" t="str">
        <f>_xlfn.XLOOKUP(Tablo2[[#This Row],[CashbackAmount]],$W$31:$W$33,$X$31:$X$33,"",-1)</f>
        <v>Medium</v>
      </c>
    </row>
    <row r="4056" spans="1:22" x14ac:dyDescent="0.3">
      <c r="A4056" s="5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6">
        <v>193.34</v>
      </c>
      <c r="U4056" s="6" t="str">
        <f>_xlfn.XLOOKUP(Tablo2[[#This Row],[Tenure]],$W$23:$W$26,$X$23:$X$26,"",-1)</f>
        <v>0-6 Months</v>
      </c>
      <c r="V4056" s="1" t="str">
        <f>_xlfn.XLOOKUP(Tablo2[[#This Row],[CashbackAmount]],$W$31:$W$33,$X$31:$X$33,"",-1)</f>
        <v>Medium</v>
      </c>
    </row>
    <row r="4057" spans="1:22" x14ac:dyDescent="0.3">
      <c r="A4057" s="5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60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6">
        <v>135.91</v>
      </c>
      <c r="U4057" s="6" t="str">
        <f>_xlfn.XLOOKUP(Tablo2[[#This Row],[Tenure]],$W$23:$W$26,$X$23:$X$26,"",-1)</f>
        <v>0-6 Months</v>
      </c>
      <c r="V4057" s="1" t="str">
        <f>_xlfn.XLOOKUP(Tablo2[[#This Row],[CashbackAmount]],$W$31:$W$33,$X$31:$X$33,"",-1)</f>
        <v>Low</v>
      </c>
    </row>
    <row r="4058" spans="1:22" x14ac:dyDescent="0.3">
      <c r="A4058" s="5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6">
        <v>182.36</v>
      </c>
      <c r="U4058" s="6" t="str">
        <f>_xlfn.XLOOKUP(Tablo2[[#This Row],[Tenure]],$W$23:$W$26,$X$23:$X$26,"",-1)</f>
        <v>13-24 Months</v>
      </c>
      <c r="V4058" s="1" t="str">
        <f>_xlfn.XLOOKUP(Tablo2[[#This Row],[CashbackAmount]],$W$31:$W$33,$X$31:$X$33,"",-1)</f>
        <v>Medium</v>
      </c>
    </row>
    <row r="4059" spans="1:22" x14ac:dyDescent="0.3">
      <c r="A4059" s="5">
        <v>54058</v>
      </c>
      <c r="B4059" s="1">
        <v>0</v>
      </c>
      <c r="C4059" s="1">
        <v>1</v>
      </c>
      <c r="D4059" s="1" t="s">
        <v>62</v>
      </c>
      <c r="E4059" s="1">
        <v>1</v>
      </c>
      <c r="F4059" s="1">
        <v>9</v>
      </c>
      <c r="G4059" s="1" t="s">
        <v>60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6">
        <v>147.26</v>
      </c>
      <c r="U4059" s="6" t="str">
        <f>_xlfn.XLOOKUP(Tablo2[[#This Row],[Tenure]],$W$23:$W$26,$X$23:$X$26,"",-1)</f>
        <v>0-6 Months</v>
      </c>
      <c r="V4059" s="1" t="str">
        <f>_xlfn.XLOOKUP(Tablo2[[#This Row],[CashbackAmount]],$W$31:$W$33,$X$31:$X$33,"",-1)</f>
        <v>Low</v>
      </c>
    </row>
    <row r="4060" spans="1:22" x14ac:dyDescent="0.3">
      <c r="A4060" s="5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6">
        <v>182.47</v>
      </c>
      <c r="U4060" s="6" t="str">
        <f>_xlfn.XLOOKUP(Tablo2[[#This Row],[Tenure]],$W$23:$W$26,$X$23:$X$26,"",-1)</f>
        <v>7-12 Months</v>
      </c>
      <c r="V4060" s="1" t="str">
        <f>_xlfn.XLOOKUP(Tablo2[[#This Row],[CashbackAmount]],$W$31:$W$33,$X$31:$X$33,"",-1)</f>
        <v>Medium</v>
      </c>
    </row>
    <row r="4061" spans="1:22" x14ac:dyDescent="0.3">
      <c r="A4061" s="5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>
        <v>3</v>
      </c>
      <c r="T4061" s="6">
        <v>223.54</v>
      </c>
      <c r="U4061" s="6" t="str">
        <f>_xlfn.XLOOKUP(Tablo2[[#This Row],[Tenure]],$W$23:$W$26,$X$23:$X$26,"",-1)</f>
        <v>0-6 Months</v>
      </c>
      <c r="V4061" s="1" t="str">
        <f>_xlfn.XLOOKUP(Tablo2[[#This Row],[CashbackAmount]],$W$31:$W$33,$X$31:$X$33,"",-1)</f>
        <v>Medium</v>
      </c>
    </row>
    <row r="4062" spans="1:22" x14ac:dyDescent="0.3">
      <c r="A4062" s="5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60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6">
        <v>179.67</v>
      </c>
      <c r="U4062" s="6" t="str">
        <f>_xlfn.XLOOKUP(Tablo2[[#This Row],[Tenure]],$W$23:$W$26,$X$23:$X$26,"",-1)</f>
        <v>13-24 Months</v>
      </c>
      <c r="V4062" s="1" t="str">
        <f>_xlfn.XLOOKUP(Tablo2[[#This Row],[CashbackAmount]],$W$31:$W$33,$X$31:$X$33,"",-1)</f>
        <v>Medium</v>
      </c>
    </row>
    <row r="4063" spans="1:22" x14ac:dyDescent="0.3">
      <c r="A4063" s="5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6">
        <v>178.8</v>
      </c>
      <c r="U4063" s="6" t="str">
        <f>_xlfn.XLOOKUP(Tablo2[[#This Row],[Tenure]],$W$23:$W$26,$X$23:$X$26,"",-1)</f>
        <v>24+ Months</v>
      </c>
      <c r="V4063" s="1" t="str">
        <f>_xlfn.XLOOKUP(Tablo2[[#This Row],[CashbackAmount]],$W$31:$W$33,$X$31:$X$33,"",-1)</f>
        <v>Medium</v>
      </c>
    </row>
    <row r="4064" spans="1:22" x14ac:dyDescent="0.3">
      <c r="A4064" s="5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6">
        <v>176.51</v>
      </c>
      <c r="U4064" s="6" t="str">
        <f>_xlfn.XLOOKUP(Tablo2[[#This Row],[Tenure]],$W$23:$W$26,$X$23:$X$26,"",-1)</f>
        <v>13-24 Months</v>
      </c>
      <c r="V4064" s="1" t="str">
        <f>_xlfn.XLOOKUP(Tablo2[[#This Row],[CashbackAmount]],$W$31:$W$33,$X$31:$X$33,"",-1)</f>
        <v>Medium</v>
      </c>
    </row>
    <row r="4065" spans="1:22" x14ac:dyDescent="0.3">
      <c r="A4065" s="5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6">
        <v>146.33000000000001</v>
      </c>
      <c r="U4065" s="6" t="str">
        <f>_xlfn.XLOOKUP(Tablo2[[#This Row],[Tenure]],$W$23:$W$26,$X$23:$X$26,"",-1)</f>
        <v>7-12 Months</v>
      </c>
      <c r="V4065" s="1" t="str">
        <f>_xlfn.XLOOKUP(Tablo2[[#This Row],[CashbackAmount]],$W$31:$W$33,$X$31:$X$33,"",-1)</f>
        <v>Low</v>
      </c>
    </row>
    <row r="4066" spans="1:22" x14ac:dyDescent="0.3">
      <c r="A4066" s="5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>
        <v>15</v>
      </c>
      <c r="Q4066" s="1">
        <v>2</v>
      </c>
      <c r="R4066" s="1">
        <v>2</v>
      </c>
      <c r="S4066" s="1">
        <v>1</v>
      </c>
      <c r="T4066" s="6">
        <v>303.75</v>
      </c>
      <c r="U4066" s="6" t="str">
        <f>_xlfn.XLOOKUP(Tablo2[[#This Row],[Tenure]],$W$23:$W$26,$X$23:$X$26,"",-1)</f>
        <v>24+ Months</v>
      </c>
      <c r="V4066" s="1" t="str">
        <f>_xlfn.XLOOKUP(Tablo2[[#This Row],[CashbackAmount]],$W$31:$W$33,$X$31:$X$33,"",-1)</f>
        <v>High</v>
      </c>
    </row>
    <row r="4067" spans="1:22" x14ac:dyDescent="0.3">
      <c r="A4067" s="5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6">
        <v>149.32</v>
      </c>
      <c r="U4067" s="6" t="str">
        <f>_xlfn.XLOOKUP(Tablo2[[#This Row],[Tenure]],$W$23:$W$26,$X$23:$X$26,"",-1)</f>
        <v>0-6 Months</v>
      </c>
      <c r="V4067" s="1" t="str">
        <f>_xlfn.XLOOKUP(Tablo2[[#This Row],[CashbackAmount]],$W$31:$W$33,$X$31:$X$33,"",-1)</f>
        <v>Low</v>
      </c>
    </row>
    <row r="4068" spans="1:22" x14ac:dyDescent="0.3">
      <c r="A4068" s="5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6">
        <v>172.71</v>
      </c>
      <c r="U4068" s="6" t="str">
        <f>_xlfn.XLOOKUP(Tablo2[[#This Row],[Tenure]],$W$23:$W$26,$X$23:$X$26,"",-1)</f>
        <v>7-12 Months</v>
      </c>
      <c r="V4068" s="1" t="str">
        <f>_xlfn.XLOOKUP(Tablo2[[#This Row],[CashbackAmount]],$W$31:$W$33,$X$31:$X$33,"",-1)</f>
        <v>Medium</v>
      </c>
    </row>
    <row r="4069" spans="1:22" x14ac:dyDescent="0.3">
      <c r="A4069" s="5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>
        <v>15</v>
      </c>
      <c r="Q4069" s="1">
        <v>3</v>
      </c>
      <c r="R4069" s="1">
        <v>5</v>
      </c>
      <c r="S4069" s="1">
        <v>4</v>
      </c>
      <c r="T4069" s="6">
        <v>316.61</v>
      </c>
      <c r="U4069" s="6" t="str">
        <f>_xlfn.XLOOKUP(Tablo2[[#This Row],[Tenure]],$W$23:$W$26,$X$23:$X$26,"",-1)</f>
        <v>13-24 Months</v>
      </c>
      <c r="V4069" s="1" t="str">
        <f>_xlfn.XLOOKUP(Tablo2[[#This Row],[CashbackAmount]],$W$31:$W$33,$X$31:$X$33,"",-1)</f>
        <v>High</v>
      </c>
    </row>
    <row r="4070" spans="1:22" x14ac:dyDescent="0.3">
      <c r="A4070" s="5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6">
        <v>175.87</v>
      </c>
      <c r="U4070" s="6" t="str">
        <f>_xlfn.XLOOKUP(Tablo2[[#This Row],[Tenure]],$W$23:$W$26,$X$23:$X$26,"",-1)</f>
        <v>13-24 Months</v>
      </c>
      <c r="V4070" s="1" t="str">
        <f>_xlfn.XLOOKUP(Tablo2[[#This Row],[CashbackAmount]],$W$31:$W$33,$X$31:$X$33,"",-1)</f>
        <v>Medium</v>
      </c>
    </row>
    <row r="4071" spans="1:22" x14ac:dyDescent="0.3">
      <c r="A4071" s="5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6">
        <v>153.63</v>
      </c>
      <c r="U4071" s="6" t="str">
        <f>_xlfn.XLOOKUP(Tablo2[[#This Row],[Tenure]],$W$23:$W$26,$X$23:$X$26,"",-1)</f>
        <v>0-6 Months</v>
      </c>
      <c r="V4071" s="1" t="str">
        <f>_xlfn.XLOOKUP(Tablo2[[#This Row],[CashbackAmount]],$W$31:$W$33,$X$31:$X$33,"",-1)</f>
        <v>Medium</v>
      </c>
    </row>
    <row r="4072" spans="1:22" x14ac:dyDescent="0.3">
      <c r="A4072" s="5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6">
        <v>25</v>
      </c>
      <c r="U4072" s="6" t="str">
        <f>_xlfn.XLOOKUP(Tablo2[[#This Row],[Tenure]],$W$23:$W$26,$X$23:$X$26,"",-1)</f>
        <v>7-12 Months</v>
      </c>
      <c r="V4072" s="1" t="str">
        <f>_xlfn.XLOOKUP(Tablo2[[#This Row],[CashbackAmount]],$W$31:$W$33,$X$31:$X$33,"",-1)</f>
        <v>Low</v>
      </c>
    </row>
    <row r="4073" spans="1:22" x14ac:dyDescent="0.3">
      <c r="A4073" s="5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6">
        <v>146.44</v>
      </c>
      <c r="U4073" s="6" t="str">
        <f>_xlfn.XLOOKUP(Tablo2[[#This Row],[Tenure]],$W$23:$W$26,$X$23:$X$26,"",-1)</f>
        <v>0-6 Months</v>
      </c>
      <c r="V4073" s="1" t="str">
        <f>_xlfn.XLOOKUP(Tablo2[[#This Row],[CashbackAmount]],$W$31:$W$33,$X$31:$X$33,"",-1)</f>
        <v>Low</v>
      </c>
    </row>
    <row r="4074" spans="1:22" x14ac:dyDescent="0.3">
      <c r="A4074" s="5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6">
        <v>155.65</v>
      </c>
      <c r="U4074" s="6" t="str">
        <f>_xlfn.XLOOKUP(Tablo2[[#This Row],[Tenure]],$W$23:$W$26,$X$23:$X$26,"",-1)</f>
        <v>0-6 Months</v>
      </c>
      <c r="V4074" s="1" t="str">
        <f>_xlfn.XLOOKUP(Tablo2[[#This Row],[CashbackAmount]],$W$31:$W$33,$X$31:$X$33,"",-1)</f>
        <v>Medium</v>
      </c>
    </row>
    <row r="4075" spans="1:22" x14ac:dyDescent="0.3">
      <c r="A4075" s="5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6">
        <v>153.1</v>
      </c>
      <c r="U4075" s="6" t="str">
        <f>_xlfn.XLOOKUP(Tablo2[[#This Row],[Tenure]],$W$23:$W$26,$X$23:$X$26,"",-1)</f>
        <v>7-12 Months</v>
      </c>
      <c r="V4075" s="1" t="str">
        <f>_xlfn.XLOOKUP(Tablo2[[#This Row],[CashbackAmount]],$W$31:$W$33,$X$31:$X$33,"",-1)</f>
        <v>Medium</v>
      </c>
    </row>
    <row r="4076" spans="1:22" x14ac:dyDescent="0.3">
      <c r="A4076" s="5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>
        <v>3</v>
      </c>
      <c r="T4076" s="6">
        <v>223.88</v>
      </c>
      <c r="U4076" s="6" t="str">
        <f>_xlfn.XLOOKUP(Tablo2[[#This Row],[Tenure]],$W$23:$W$26,$X$23:$X$26,"",-1)</f>
        <v>7-12 Months</v>
      </c>
      <c r="V4076" s="1" t="str">
        <f>_xlfn.XLOOKUP(Tablo2[[#This Row],[CashbackAmount]],$W$31:$W$33,$X$31:$X$33,"",-1)</f>
        <v>Medium</v>
      </c>
    </row>
    <row r="4077" spans="1:22" x14ac:dyDescent="0.3">
      <c r="A4077" s="5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>
        <v>3</v>
      </c>
      <c r="T4077" s="6">
        <v>211.28</v>
      </c>
      <c r="U4077" s="6" t="str">
        <f>_xlfn.XLOOKUP(Tablo2[[#This Row],[Tenure]],$W$23:$W$26,$X$23:$X$26,"",-1)</f>
        <v>7-12 Months</v>
      </c>
      <c r="V4077" s="1" t="str">
        <f>_xlfn.XLOOKUP(Tablo2[[#This Row],[CashbackAmount]],$W$31:$W$33,$X$31:$X$33,"",-1)</f>
        <v>Medium</v>
      </c>
    </row>
    <row r="4078" spans="1:22" x14ac:dyDescent="0.3">
      <c r="A4078" s="5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6">
        <v>153.66999999999999</v>
      </c>
      <c r="U4078" s="6" t="str">
        <f>_xlfn.XLOOKUP(Tablo2[[#This Row],[Tenure]],$W$23:$W$26,$X$23:$X$26,"",-1)</f>
        <v>0-6 Months</v>
      </c>
      <c r="V4078" s="1" t="str">
        <f>_xlfn.XLOOKUP(Tablo2[[#This Row],[CashbackAmount]],$W$31:$W$33,$X$31:$X$33,"",-1)</f>
        <v>Medium</v>
      </c>
    </row>
    <row r="4079" spans="1:22" x14ac:dyDescent="0.3">
      <c r="A4079" s="5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6">
        <v>178.73</v>
      </c>
      <c r="U4079" s="6" t="str">
        <f>_xlfn.XLOOKUP(Tablo2[[#This Row],[Tenure]],$W$23:$W$26,$X$23:$X$26,"",-1)</f>
        <v>0-6 Months</v>
      </c>
      <c r="V4079" s="1" t="str">
        <f>_xlfn.XLOOKUP(Tablo2[[#This Row],[CashbackAmount]],$W$31:$W$33,$X$31:$X$33,"",-1)</f>
        <v>Medium</v>
      </c>
    </row>
    <row r="4080" spans="1:22" x14ac:dyDescent="0.3">
      <c r="A4080" s="5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6">
        <v>191.67</v>
      </c>
      <c r="U4080" s="6" t="str">
        <f>_xlfn.XLOOKUP(Tablo2[[#This Row],[Tenure]],$W$23:$W$26,$X$23:$X$26,"",-1)</f>
        <v>0-6 Months</v>
      </c>
      <c r="V4080" s="1" t="str">
        <f>_xlfn.XLOOKUP(Tablo2[[#This Row],[CashbackAmount]],$W$31:$W$33,$X$31:$X$33,"",-1)</f>
        <v>Medium</v>
      </c>
    </row>
    <row r="4081" spans="1:22" x14ac:dyDescent="0.3">
      <c r="A4081" s="5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6">
        <v>175.03</v>
      </c>
      <c r="U4081" s="6" t="str">
        <f>_xlfn.XLOOKUP(Tablo2[[#This Row],[Tenure]],$W$23:$W$26,$X$23:$X$26,"",-1)</f>
        <v>0-6 Months</v>
      </c>
      <c r="V4081" s="1" t="str">
        <f>_xlfn.XLOOKUP(Tablo2[[#This Row],[CashbackAmount]],$W$31:$W$33,$X$31:$X$33,"",-1)</f>
        <v>Medium</v>
      </c>
    </row>
    <row r="4082" spans="1:22" x14ac:dyDescent="0.3">
      <c r="A4082" s="5">
        <v>54081</v>
      </c>
      <c r="B4082" s="1">
        <v>1</v>
      </c>
      <c r="C4082" s="1">
        <v>1</v>
      </c>
      <c r="D4082" s="1" t="s">
        <v>62</v>
      </c>
      <c r="E4082" s="1">
        <v>1</v>
      </c>
      <c r="F4082" s="1">
        <v>24</v>
      </c>
      <c r="G4082" s="1" t="s">
        <v>60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6">
        <v>148.66999999999999</v>
      </c>
      <c r="U4082" s="6" t="str">
        <f>_xlfn.XLOOKUP(Tablo2[[#This Row],[Tenure]],$W$23:$W$26,$X$23:$X$26,"",-1)</f>
        <v>0-6 Months</v>
      </c>
      <c r="V4082" s="1" t="str">
        <f>_xlfn.XLOOKUP(Tablo2[[#This Row],[CashbackAmount]],$W$31:$W$33,$X$31:$X$33,"",-1)</f>
        <v>Low</v>
      </c>
    </row>
    <row r="4083" spans="1:22" x14ac:dyDescent="0.3">
      <c r="A4083" s="5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6">
        <v>153.58000000000001</v>
      </c>
      <c r="U4083" s="6" t="str">
        <f>_xlfn.XLOOKUP(Tablo2[[#This Row],[Tenure]],$W$23:$W$26,$X$23:$X$26,"",-1)</f>
        <v>7-12 Months</v>
      </c>
      <c r="V4083" s="1" t="str">
        <f>_xlfn.XLOOKUP(Tablo2[[#This Row],[CashbackAmount]],$W$31:$W$33,$X$31:$X$33,"",-1)</f>
        <v>Medium</v>
      </c>
    </row>
    <row r="4084" spans="1:22" x14ac:dyDescent="0.3">
      <c r="A4084" s="5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6">
        <v>177.04</v>
      </c>
      <c r="U4084" s="6" t="str">
        <f>_xlfn.XLOOKUP(Tablo2[[#This Row],[Tenure]],$W$23:$W$26,$X$23:$X$26,"",-1)</f>
        <v>7-12 Months</v>
      </c>
      <c r="V4084" s="1" t="str">
        <f>_xlfn.XLOOKUP(Tablo2[[#This Row],[CashbackAmount]],$W$31:$W$33,$X$31:$X$33,"",-1)</f>
        <v>Medium</v>
      </c>
    </row>
    <row r="4085" spans="1:22" x14ac:dyDescent="0.3">
      <c r="A4085" s="5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6">
        <v>166.05</v>
      </c>
      <c r="U4085" s="6" t="str">
        <f>_xlfn.XLOOKUP(Tablo2[[#This Row],[Tenure]],$W$23:$W$26,$X$23:$X$26,"",-1)</f>
        <v>0-6 Months</v>
      </c>
      <c r="V4085" s="1" t="str">
        <f>_xlfn.XLOOKUP(Tablo2[[#This Row],[CashbackAmount]],$W$31:$W$33,$X$31:$X$33,"",-1)</f>
        <v>Medium</v>
      </c>
    </row>
    <row r="4086" spans="1:22" x14ac:dyDescent="0.3">
      <c r="A4086" s="5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>
        <v>3</v>
      </c>
      <c r="T4086" s="6">
        <v>221.79</v>
      </c>
      <c r="U4086" s="6" t="str">
        <f>_xlfn.XLOOKUP(Tablo2[[#This Row],[Tenure]],$W$23:$W$26,$X$23:$X$26,"",-1)</f>
        <v>0-6 Months</v>
      </c>
      <c r="V4086" s="1" t="str">
        <f>_xlfn.XLOOKUP(Tablo2[[#This Row],[CashbackAmount]],$W$31:$W$33,$X$31:$X$33,"",-1)</f>
        <v>Medium</v>
      </c>
    </row>
    <row r="4087" spans="1:22" x14ac:dyDescent="0.3">
      <c r="A4087" s="5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6">
        <v>181.17</v>
      </c>
      <c r="U4087" s="6" t="str">
        <f>_xlfn.XLOOKUP(Tablo2[[#This Row],[Tenure]],$W$23:$W$26,$X$23:$X$26,"",-1)</f>
        <v>0-6 Months</v>
      </c>
      <c r="V4087" s="1" t="str">
        <f>_xlfn.XLOOKUP(Tablo2[[#This Row],[CashbackAmount]],$W$31:$W$33,$X$31:$X$33,"",-1)</f>
        <v>Medium</v>
      </c>
    </row>
    <row r="4088" spans="1:22" x14ac:dyDescent="0.3">
      <c r="A4088" s="5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>
        <v>3</v>
      </c>
      <c r="T4088" s="6">
        <v>229.48</v>
      </c>
      <c r="U4088" s="6" t="str">
        <f>_xlfn.XLOOKUP(Tablo2[[#This Row],[Tenure]],$W$23:$W$26,$X$23:$X$26,"",-1)</f>
        <v>13-24 Months</v>
      </c>
      <c r="V4088" s="1" t="str">
        <f>_xlfn.XLOOKUP(Tablo2[[#This Row],[CashbackAmount]],$W$31:$W$33,$X$31:$X$33,"",-1)</f>
        <v>Medium</v>
      </c>
    </row>
    <row r="4089" spans="1:22" x14ac:dyDescent="0.3">
      <c r="A4089" s="5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6">
        <v>153.97</v>
      </c>
      <c r="U4089" s="6" t="str">
        <f>_xlfn.XLOOKUP(Tablo2[[#This Row],[Tenure]],$W$23:$W$26,$X$23:$X$26,"",-1)</f>
        <v>24+ Months</v>
      </c>
      <c r="V4089" s="1" t="str">
        <f>_xlfn.XLOOKUP(Tablo2[[#This Row],[CashbackAmount]],$W$31:$W$33,$X$31:$X$33,"",-1)</f>
        <v>Medium</v>
      </c>
    </row>
    <row r="4090" spans="1:22" x14ac:dyDescent="0.3">
      <c r="A4090" s="5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6">
        <v>184.68</v>
      </c>
      <c r="U4090" s="6" t="str">
        <f>_xlfn.XLOOKUP(Tablo2[[#This Row],[Tenure]],$W$23:$W$26,$X$23:$X$26,"",-1)</f>
        <v>7-12 Months</v>
      </c>
      <c r="V4090" s="1" t="str">
        <f>_xlfn.XLOOKUP(Tablo2[[#This Row],[CashbackAmount]],$W$31:$W$33,$X$31:$X$33,"",-1)</f>
        <v>Medium</v>
      </c>
    </row>
    <row r="4091" spans="1:22" x14ac:dyDescent="0.3">
      <c r="A4091" s="5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6">
        <v>200.1</v>
      </c>
      <c r="U4091" s="6" t="str">
        <f>_xlfn.XLOOKUP(Tablo2[[#This Row],[Tenure]],$W$23:$W$26,$X$23:$X$26,"",-1)</f>
        <v>13-24 Months</v>
      </c>
      <c r="V4091" s="1" t="str">
        <f>_xlfn.XLOOKUP(Tablo2[[#This Row],[CashbackAmount]],$W$31:$W$33,$X$31:$X$33,"",-1)</f>
        <v>Medium</v>
      </c>
    </row>
    <row r="4092" spans="1:22" x14ac:dyDescent="0.3">
      <c r="A4092" s="5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6">
        <v>154.91</v>
      </c>
      <c r="U4092" s="6" t="str">
        <f>_xlfn.XLOOKUP(Tablo2[[#This Row],[Tenure]],$W$23:$W$26,$X$23:$X$26,"",-1)</f>
        <v>7-12 Months</v>
      </c>
      <c r="V4092" s="1" t="str">
        <f>_xlfn.XLOOKUP(Tablo2[[#This Row],[CashbackAmount]],$W$31:$W$33,$X$31:$X$33,"",-1)</f>
        <v>Medium</v>
      </c>
    </row>
    <row r="4093" spans="1:22" x14ac:dyDescent="0.3">
      <c r="A4093" s="5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>
        <v>15</v>
      </c>
      <c r="Q4093" s="1">
        <v>2</v>
      </c>
      <c r="R4093" s="1">
        <v>2</v>
      </c>
      <c r="S4093" s="1">
        <v>5</v>
      </c>
      <c r="T4093" s="6">
        <v>321.36</v>
      </c>
      <c r="U4093" s="6" t="str">
        <f>_xlfn.XLOOKUP(Tablo2[[#This Row],[Tenure]],$W$23:$W$26,$X$23:$X$26,"",-1)</f>
        <v>24+ Months</v>
      </c>
      <c r="V4093" s="1" t="str">
        <f>_xlfn.XLOOKUP(Tablo2[[#This Row],[CashbackAmount]],$W$31:$W$33,$X$31:$X$33,"",-1)</f>
        <v>High</v>
      </c>
    </row>
    <row r="4094" spans="1:22" x14ac:dyDescent="0.3">
      <c r="A4094" s="5">
        <v>54093</v>
      </c>
      <c r="B4094" s="1">
        <v>0</v>
      </c>
      <c r="C4094" s="1">
        <v>5</v>
      </c>
      <c r="D4094" s="1" t="s">
        <v>62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6">
        <v>136.29</v>
      </c>
      <c r="U4094" s="6" t="str">
        <f>_xlfn.XLOOKUP(Tablo2[[#This Row],[Tenure]],$W$23:$W$26,$X$23:$X$26,"",-1)</f>
        <v>0-6 Months</v>
      </c>
      <c r="V4094" s="1" t="str">
        <f>_xlfn.XLOOKUP(Tablo2[[#This Row],[CashbackAmount]],$W$31:$W$33,$X$31:$X$33,"",-1)</f>
        <v>Low</v>
      </c>
    </row>
    <row r="4095" spans="1:22" x14ac:dyDescent="0.3">
      <c r="A4095" s="5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>
        <v>2</v>
      </c>
      <c r="S4095" s="1">
        <v>11</v>
      </c>
      <c r="T4095" s="6">
        <v>258.41000000000003</v>
      </c>
      <c r="U4095" s="6" t="str">
        <f>_xlfn.XLOOKUP(Tablo2[[#This Row],[Tenure]],$W$23:$W$26,$X$23:$X$26,"",-1)</f>
        <v>13-24 Months</v>
      </c>
      <c r="V4095" s="1" t="str">
        <f>_xlfn.XLOOKUP(Tablo2[[#This Row],[CashbackAmount]],$W$31:$W$33,$X$31:$X$33,"",-1)</f>
        <v>High</v>
      </c>
    </row>
    <row r="4096" spans="1:22" x14ac:dyDescent="0.3">
      <c r="A4096" s="5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6">
        <v>168.32</v>
      </c>
      <c r="U4096" s="6" t="str">
        <f>_xlfn.XLOOKUP(Tablo2[[#This Row],[Tenure]],$W$23:$W$26,$X$23:$X$26,"",-1)</f>
        <v>13-24 Months</v>
      </c>
      <c r="V4096" s="1" t="str">
        <f>_xlfn.XLOOKUP(Tablo2[[#This Row],[CashbackAmount]],$W$31:$W$33,$X$31:$X$33,"",-1)</f>
        <v>Medium</v>
      </c>
    </row>
    <row r="4097" spans="1:22" x14ac:dyDescent="0.3">
      <c r="A4097" s="5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>
        <v>2</v>
      </c>
      <c r="S4097" s="1">
        <v>9</v>
      </c>
      <c r="T4097" s="6">
        <v>235.31</v>
      </c>
      <c r="U4097" s="6" t="str">
        <f>_xlfn.XLOOKUP(Tablo2[[#This Row],[Tenure]],$W$23:$W$26,$X$23:$X$26,"",-1)</f>
        <v>0-6 Months</v>
      </c>
      <c r="V4097" s="1" t="str">
        <f>_xlfn.XLOOKUP(Tablo2[[#This Row],[CashbackAmount]],$W$31:$W$33,$X$31:$X$33,"",-1)</f>
        <v>Medium</v>
      </c>
    </row>
    <row r="4098" spans="1:22" x14ac:dyDescent="0.3">
      <c r="A4098" s="5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6">
        <v>169.4</v>
      </c>
      <c r="U4098" s="6" t="str">
        <f>_xlfn.XLOOKUP(Tablo2[[#This Row],[Tenure]],$W$23:$W$26,$X$23:$X$26,"",-1)</f>
        <v>24+ Months</v>
      </c>
      <c r="V4098" s="1" t="str">
        <f>_xlfn.XLOOKUP(Tablo2[[#This Row],[CashbackAmount]],$W$31:$W$33,$X$31:$X$33,"",-1)</f>
        <v>Medium</v>
      </c>
    </row>
    <row r="4099" spans="1:22" x14ac:dyDescent="0.3">
      <c r="A4099" s="5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6">
        <v>171.17</v>
      </c>
      <c r="U4099" s="6" t="str">
        <f>_xlfn.XLOOKUP(Tablo2[[#This Row],[Tenure]],$W$23:$W$26,$X$23:$X$26,"",-1)</f>
        <v>0-6 Months</v>
      </c>
      <c r="V4099" s="1" t="str">
        <f>_xlfn.XLOOKUP(Tablo2[[#This Row],[CashbackAmount]],$W$31:$W$33,$X$31:$X$33,"",-1)</f>
        <v>Medium</v>
      </c>
    </row>
    <row r="4100" spans="1:22" x14ac:dyDescent="0.3">
      <c r="A4100" s="5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6">
        <v>151.47</v>
      </c>
      <c r="U4100" s="6" t="str">
        <f>_xlfn.XLOOKUP(Tablo2[[#This Row],[Tenure]],$W$23:$W$26,$X$23:$X$26,"",-1)</f>
        <v>0-6 Months</v>
      </c>
      <c r="V4100" s="1" t="str">
        <f>_xlfn.XLOOKUP(Tablo2[[#This Row],[CashbackAmount]],$W$31:$W$33,$X$31:$X$33,"",-1)</f>
        <v>Medium</v>
      </c>
    </row>
    <row r="4101" spans="1:22" x14ac:dyDescent="0.3">
      <c r="A4101" s="5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60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6">
        <v>188.23</v>
      </c>
      <c r="U4101" s="6" t="str">
        <f>_xlfn.XLOOKUP(Tablo2[[#This Row],[Tenure]],$W$23:$W$26,$X$23:$X$26,"",-1)</f>
        <v>13-24 Months</v>
      </c>
      <c r="V4101" s="1" t="str">
        <f>_xlfn.XLOOKUP(Tablo2[[#This Row],[CashbackAmount]],$W$31:$W$33,$X$31:$X$33,"",-1)</f>
        <v>Medium</v>
      </c>
    </row>
    <row r="4102" spans="1:22" x14ac:dyDescent="0.3">
      <c r="A4102" s="5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6">
        <v>181.77</v>
      </c>
      <c r="U4102" s="6" t="str">
        <f>_xlfn.XLOOKUP(Tablo2[[#This Row],[Tenure]],$W$23:$W$26,$X$23:$X$26,"",-1)</f>
        <v>13-24 Months</v>
      </c>
      <c r="V4102" s="1" t="str">
        <f>_xlfn.XLOOKUP(Tablo2[[#This Row],[CashbackAmount]],$W$31:$W$33,$X$31:$X$33,"",-1)</f>
        <v>Medium</v>
      </c>
    </row>
    <row r="4103" spans="1:22" x14ac:dyDescent="0.3">
      <c r="A4103" s="5">
        <v>54102</v>
      </c>
      <c r="B4103" s="1">
        <v>0</v>
      </c>
      <c r="C4103" s="1">
        <v>1</v>
      </c>
      <c r="D4103" s="1" t="s">
        <v>62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6">
        <v>146.87</v>
      </c>
      <c r="U4103" s="6" t="str">
        <f>_xlfn.XLOOKUP(Tablo2[[#This Row],[Tenure]],$W$23:$W$26,$X$23:$X$26,"",-1)</f>
        <v>0-6 Months</v>
      </c>
      <c r="V4103" s="1" t="str">
        <f>_xlfn.XLOOKUP(Tablo2[[#This Row],[CashbackAmount]],$W$31:$W$33,$X$31:$X$33,"",-1)</f>
        <v>Low</v>
      </c>
    </row>
    <row r="4104" spans="1:22" x14ac:dyDescent="0.3">
      <c r="A4104" s="5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6">
        <v>162.47999999999999</v>
      </c>
      <c r="U4104" s="6" t="str">
        <f>_xlfn.XLOOKUP(Tablo2[[#This Row],[Tenure]],$W$23:$W$26,$X$23:$X$26,"",-1)</f>
        <v>0-6 Months</v>
      </c>
      <c r="V4104" s="1" t="str">
        <f>_xlfn.XLOOKUP(Tablo2[[#This Row],[CashbackAmount]],$W$31:$W$33,$X$31:$X$33,"",-1)</f>
        <v>Medium</v>
      </c>
    </row>
    <row r="4105" spans="1:22" x14ac:dyDescent="0.3">
      <c r="A4105" s="5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6">
        <v>164.77</v>
      </c>
      <c r="U4105" s="6" t="str">
        <f>_xlfn.XLOOKUP(Tablo2[[#This Row],[Tenure]],$W$23:$W$26,$X$23:$X$26,"",-1)</f>
        <v>0-6 Months</v>
      </c>
      <c r="V4105" s="1" t="str">
        <f>_xlfn.XLOOKUP(Tablo2[[#This Row],[CashbackAmount]],$W$31:$W$33,$X$31:$X$33,"",-1)</f>
        <v>Medium</v>
      </c>
    </row>
    <row r="4106" spans="1:22" x14ac:dyDescent="0.3">
      <c r="A4106" s="5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>
        <v>3</v>
      </c>
      <c r="T4106" s="6">
        <v>211.33</v>
      </c>
      <c r="U4106" s="6" t="str">
        <f>_xlfn.XLOOKUP(Tablo2[[#This Row],[Tenure]],$W$23:$W$26,$X$23:$X$26,"",-1)</f>
        <v>13-24 Months</v>
      </c>
      <c r="V4106" s="1" t="str">
        <f>_xlfn.XLOOKUP(Tablo2[[#This Row],[CashbackAmount]],$W$31:$W$33,$X$31:$X$33,"",-1)</f>
        <v>Medium</v>
      </c>
    </row>
    <row r="4107" spans="1:22" x14ac:dyDescent="0.3">
      <c r="A4107" s="5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6">
        <v>145.08000000000001</v>
      </c>
      <c r="U4107" s="6" t="str">
        <f>_xlfn.XLOOKUP(Tablo2[[#This Row],[Tenure]],$W$23:$W$26,$X$23:$X$26,"",-1)</f>
        <v>7-12 Months</v>
      </c>
      <c r="V4107" s="1" t="str">
        <f>_xlfn.XLOOKUP(Tablo2[[#This Row],[CashbackAmount]],$W$31:$W$33,$X$31:$X$33,"",-1)</f>
        <v>Low</v>
      </c>
    </row>
    <row r="4108" spans="1:22" x14ac:dyDescent="0.3">
      <c r="A4108" s="5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6">
        <v>169.4</v>
      </c>
      <c r="U4108" s="6" t="str">
        <f>_xlfn.XLOOKUP(Tablo2[[#This Row],[Tenure]],$W$23:$W$26,$X$23:$X$26,"",-1)</f>
        <v>7-12 Months</v>
      </c>
      <c r="V4108" s="1" t="str">
        <f>_xlfn.XLOOKUP(Tablo2[[#This Row],[CashbackAmount]],$W$31:$W$33,$X$31:$X$33,"",-1)</f>
        <v>Medium</v>
      </c>
    </row>
    <row r="4109" spans="1:22" x14ac:dyDescent="0.3">
      <c r="A4109" s="5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6">
        <v>155.66999999999999</v>
      </c>
      <c r="U4109" s="6" t="str">
        <f>_xlfn.XLOOKUP(Tablo2[[#This Row],[Tenure]],$W$23:$W$26,$X$23:$X$26,"",-1)</f>
        <v>0-6 Months</v>
      </c>
      <c r="V4109" s="1" t="str">
        <f>_xlfn.XLOOKUP(Tablo2[[#This Row],[CashbackAmount]],$W$31:$W$33,$X$31:$X$33,"",-1)</f>
        <v>Medium</v>
      </c>
    </row>
    <row r="4110" spans="1:22" x14ac:dyDescent="0.3">
      <c r="A4110" s="5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6">
        <v>178.21</v>
      </c>
      <c r="U4110" s="6" t="str">
        <f>_xlfn.XLOOKUP(Tablo2[[#This Row],[Tenure]],$W$23:$W$26,$X$23:$X$26,"",-1)</f>
        <v>7-12 Months</v>
      </c>
      <c r="V4110" s="1" t="str">
        <f>_xlfn.XLOOKUP(Tablo2[[#This Row],[CashbackAmount]],$W$31:$W$33,$X$31:$X$33,"",-1)</f>
        <v>Medium</v>
      </c>
    </row>
    <row r="4111" spans="1:22" x14ac:dyDescent="0.3">
      <c r="A4111" s="5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6">
        <v>179.1</v>
      </c>
      <c r="U4111" s="6" t="str">
        <f>_xlfn.XLOOKUP(Tablo2[[#This Row],[Tenure]],$W$23:$W$26,$X$23:$X$26,"",-1)</f>
        <v>13-24 Months</v>
      </c>
      <c r="V4111" s="1" t="str">
        <f>_xlfn.XLOOKUP(Tablo2[[#This Row],[CashbackAmount]],$W$31:$W$33,$X$31:$X$33,"",-1)</f>
        <v>Medium</v>
      </c>
    </row>
    <row r="4112" spans="1:22" x14ac:dyDescent="0.3">
      <c r="A4112" s="5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6">
        <v>152.82</v>
      </c>
      <c r="U4112" s="6" t="str">
        <f>_xlfn.XLOOKUP(Tablo2[[#This Row],[Tenure]],$W$23:$W$26,$X$23:$X$26,"",-1)</f>
        <v>13-24 Months</v>
      </c>
      <c r="V4112" s="1" t="str">
        <f>_xlfn.XLOOKUP(Tablo2[[#This Row],[CashbackAmount]],$W$31:$W$33,$X$31:$X$33,"",-1)</f>
        <v>Medium</v>
      </c>
    </row>
    <row r="4113" spans="1:22" x14ac:dyDescent="0.3">
      <c r="A4113" s="5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>
        <v>2</v>
      </c>
      <c r="S4113" s="1">
        <v>13</v>
      </c>
      <c r="T4113" s="6">
        <v>244.57</v>
      </c>
      <c r="U4113" s="6" t="str">
        <f>_xlfn.XLOOKUP(Tablo2[[#This Row],[Tenure]],$W$23:$W$26,$X$23:$X$26,"",-1)</f>
        <v>13-24 Months</v>
      </c>
      <c r="V4113" s="1" t="str">
        <f>_xlfn.XLOOKUP(Tablo2[[#This Row],[CashbackAmount]],$W$31:$W$33,$X$31:$X$33,"",-1)</f>
        <v>Medium</v>
      </c>
    </row>
    <row r="4114" spans="1:22" x14ac:dyDescent="0.3">
      <c r="A4114" s="5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6">
        <v>151.6</v>
      </c>
      <c r="U4114" s="6" t="str">
        <f>_xlfn.XLOOKUP(Tablo2[[#This Row],[Tenure]],$W$23:$W$26,$X$23:$X$26,"",-1)</f>
        <v>7-12 Months</v>
      </c>
      <c r="V4114" s="1" t="str">
        <f>_xlfn.XLOOKUP(Tablo2[[#This Row],[CashbackAmount]],$W$31:$W$33,$X$31:$X$33,"",-1)</f>
        <v>Medium</v>
      </c>
    </row>
    <row r="4115" spans="1:22" x14ac:dyDescent="0.3">
      <c r="A4115" s="5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6">
        <v>158.75</v>
      </c>
      <c r="U4115" s="6" t="str">
        <f>_xlfn.XLOOKUP(Tablo2[[#This Row],[Tenure]],$W$23:$W$26,$X$23:$X$26,"",-1)</f>
        <v>0-6 Months</v>
      </c>
      <c r="V4115" s="1" t="str">
        <f>_xlfn.XLOOKUP(Tablo2[[#This Row],[CashbackAmount]],$W$31:$W$33,$X$31:$X$33,"",-1)</f>
        <v>Medium</v>
      </c>
    </row>
    <row r="4116" spans="1:22" x14ac:dyDescent="0.3">
      <c r="A4116" s="5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6">
        <v>175.98</v>
      </c>
      <c r="U4116" s="6" t="str">
        <f>_xlfn.XLOOKUP(Tablo2[[#This Row],[Tenure]],$W$23:$W$26,$X$23:$X$26,"",-1)</f>
        <v>7-12 Months</v>
      </c>
      <c r="V4116" s="1" t="str">
        <f>_xlfn.XLOOKUP(Tablo2[[#This Row],[CashbackAmount]],$W$31:$W$33,$X$31:$X$33,"",-1)</f>
        <v>Medium</v>
      </c>
    </row>
    <row r="4117" spans="1:22" x14ac:dyDescent="0.3">
      <c r="A4117" s="5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6">
        <v>37</v>
      </c>
      <c r="U4117" s="6" t="str">
        <f>_xlfn.XLOOKUP(Tablo2[[#This Row],[Tenure]],$W$23:$W$26,$X$23:$X$26,"",-1)</f>
        <v>7-12 Months</v>
      </c>
      <c r="V4117" s="1" t="str">
        <f>_xlfn.XLOOKUP(Tablo2[[#This Row],[CashbackAmount]],$W$31:$W$33,$X$31:$X$33,"",-1)</f>
        <v>Low</v>
      </c>
    </row>
    <row r="4118" spans="1:22" x14ac:dyDescent="0.3">
      <c r="A4118" s="5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6">
        <v>153.37</v>
      </c>
      <c r="U4118" s="6" t="str">
        <f>_xlfn.XLOOKUP(Tablo2[[#This Row],[Tenure]],$W$23:$W$26,$X$23:$X$26,"",-1)</f>
        <v>0-6 Months</v>
      </c>
      <c r="V4118" s="1" t="str">
        <f>_xlfn.XLOOKUP(Tablo2[[#This Row],[CashbackAmount]],$W$31:$W$33,$X$31:$X$33,"",-1)</f>
        <v>Medium</v>
      </c>
    </row>
    <row r="4119" spans="1:22" x14ac:dyDescent="0.3">
      <c r="A4119" s="5">
        <v>54118</v>
      </c>
      <c r="B4119" s="1">
        <v>0</v>
      </c>
      <c r="C4119" s="1">
        <v>14</v>
      </c>
      <c r="D4119" s="1" t="s">
        <v>62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6">
        <v>149.06</v>
      </c>
      <c r="U4119" s="6" t="str">
        <f>_xlfn.XLOOKUP(Tablo2[[#This Row],[Tenure]],$W$23:$W$26,$X$23:$X$26,"",-1)</f>
        <v>13-24 Months</v>
      </c>
      <c r="V4119" s="1" t="str">
        <f>_xlfn.XLOOKUP(Tablo2[[#This Row],[CashbackAmount]],$W$31:$W$33,$X$31:$X$33,"",-1)</f>
        <v>Low</v>
      </c>
    </row>
    <row r="4120" spans="1:22" x14ac:dyDescent="0.3">
      <c r="A4120" s="5">
        <v>54119</v>
      </c>
      <c r="B4120" s="1">
        <v>0</v>
      </c>
      <c r="C4120" s="1">
        <v>6</v>
      </c>
      <c r="D4120" s="1" t="s">
        <v>62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6">
        <v>147.69</v>
      </c>
      <c r="U4120" s="6" t="str">
        <f>_xlfn.XLOOKUP(Tablo2[[#This Row],[Tenure]],$W$23:$W$26,$X$23:$X$26,"",-1)</f>
        <v>0-6 Months</v>
      </c>
      <c r="V4120" s="1" t="str">
        <f>_xlfn.XLOOKUP(Tablo2[[#This Row],[CashbackAmount]],$W$31:$W$33,$X$31:$X$33,"",-1)</f>
        <v>Low</v>
      </c>
    </row>
    <row r="4121" spans="1:22" x14ac:dyDescent="0.3">
      <c r="A4121" s="5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6">
        <v>166.08</v>
      </c>
      <c r="U4121" s="6" t="str">
        <f>_xlfn.XLOOKUP(Tablo2[[#This Row],[Tenure]],$W$23:$W$26,$X$23:$X$26,"",-1)</f>
        <v>13-24 Months</v>
      </c>
      <c r="V4121" s="1" t="str">
        <f>_xlfn.XLOOKUP(Tablo2[[#This Row],[CashbackAmount]],$W$31:$W$33,$X$31:$X$33,"",-1)</f>
        <v>Medium</v>
      </c>
    </row>
    <row r="4122" spans="1:22" x14ac:dyDescent="0.3">
      <c r="A4122" s="5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>
        <v>2</v>
      </c>
      <c r="S4122" s="1">
        <v>12</v>
      </c>
      <c r="T4122" s="6">
        <v>257.06</v>
      </c>
      <c r="U4122" s="6" t="str">
        <f>_xlfn.XLOOKUP(Tablo2[[#This Row],[Tenure]],$W$23:$W$26,$X$23:$X$26,"",-1)</f>
        <v>7-12 Months</v>
      </c>
      <c r="V4122" s="1" t="str">
        <f>_xlfn.XLOOKUP(Tablo2[[#This Row],[CashbackAmount]],$W$31:$W$33,$X$31:$X$33,"",-1)</f>
        <v>High</v>
      </c>
    </row>
    <row r="4123" spans="1:22" x14ac:dyDescent="0.3">
      <c r="A4123" s="5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>
        <v>3</v>
      </c>
      <c r="T4123" s="6">
        <v>229.22</v>
      </c>
      <c r="U4123" s="6" t="str">
        <f>_xlfn.XLOOKUP(Tablo2[[#This Row],[Tenure]],$W$23:$W$26,$X$23:$X$26,"",-1)</f>
        <v>0-6 Months</v>
      </c>
      <c r="V4123" s="1" t="str">
        <f>_xlfn.XLOOKUP(Tablo2[[#This Row],[CashbackAmount]],$W$31:$W$33,$X$31:$X$33,"",-1)</f>
        <v>Medium</v>
      </c>
    </row>
    <row r="4124" spans="1:22" x14ac:dyDescent="0.3">
      <c r="A4124" s="5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>
        <v>1</v>
      </c>
      <c r="R4124" s="1">
        <v>7</v>
      </c>
      <c r="S4124" s="1">
        <v>9</v>
      </c>
      <c r="T4124" s="6">
        <v>262.44</v>
      </c>
      <c r="U4124" s="6" t="str">
        <f>_xlfn.XLOOKUP(Tablo2[[#This Row],[Tenure]],$W$23:$W$26,$X$23:$X$26,"",-1)</f>
        <v>7-12 Months</v>
      </c>
      <c r="V4124" s="1" t="str">
        <f>_xlfn.XLOOKUP(Tablo2[[#This Row],[CashbackAmount]],$W$31:$W$33,$X$31:$X$33,"",-1)</f>
        <v>High</v>
      </c>
    </row>
    <row r="4125" spans="1:22" x14ac:dyDescent="0.3">
      <c r="A4125" s="5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6">
        <v>174.07</v>
      </c>
      <c r="U4125" s="6" t="str">
        <f>_xlfn.XLOOKUP(Tablo2[[#This Row],[Tenure]],$W$23:$W$26,$X$23:$X$26,"",-1)</f>
        <v>0-6 Months</v>
      </c>
      <c r="V4125" s="1" t="str">
        <f>_xlfn.XLOOKUP(Tablo2[[#This Row],[CashbackAmount]],$W$31:$W$33,$X$31:$X$33,"",-1)</f>
        <v>Medium</v>
      </c>
    </row>
    <row r="4126" spans="1:22" x14ac:dyDescent="0.3">
      <c r="A4126" s="5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6">
        <v>159.82</v>
      </c>
      <c r="U4126" s="6" t="str">
        <f>_xlfn.XLOOKUP(Tablo2[[#This Row],[Tenure]],$W$23:$W$26,$X$23:$X$26,"",-1)</f>
        <v>24+ Months</v>
      </c>
      <c r="V4126" s="1" t="str">
        <f>_xlfn.XLOOKUP(Tablo2[[#This Row],[CashbackAmount]],$W$31:$W$33,$X$31:$X$33,"",-1)</f>
        <v>Medium</v>
      </c>
    </row>
    <row r="4127" spans="1:22" x14ac:dyDescent="0.3">
      <c r="A4127" s="5">
        <v>54126</v>
      </c>
      <c r="B4127" s="1">
        <v>0</v>
      </c>
      <c r="C4127" s="1">
        <v>18</v>
      </c>
      <c r="D4127" s="1" t="s">
        <v>62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6">
        <v>149.36000000000001</v>
      </c>
      <c r="U4127" s="6" t="str">
        <f>_xlfn.XLOOKUP(Tablo2[[#This Row],[Tenure]],$W$23:$W$26,$X$23:$X$26,"",-1)</f>
        <v>13-24 Months</v>
      </c>
      <c r="V4127" s="1" t="str">
        <f>_xlfn.XLOOKUP(Tablo2[[#This Row],[CashbackAmount]],$W$31:$W$33,$X$31:$X$33,"",-1)</f>
        <v>Low</v>
      </c>
    </row>
    <row r="4128" spans="1:22" x14ac:dyDescent="0.3">
      <c r="A4128" s="5">
        <v>54127</v>
      </c>
      <c r="B4128" s="1">
        <v>0</v>
      </c>
      <c r="C4128" s="1">
        <v>1</v>
      </c>
      <c r="D4128" s="1" t="s">
        <v>62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6">
        <v>148.80000000000001</v>
      </c>
      <c r="U4128" s="6" t="str">
        <f>_xlfn.XLOOKUP(Tablo2[[#This Row],[Tenure]],$W$23:$W$26,$X$23:$X$26,"",-1)</f>
        <v>0-6 Months</v>
      </c>
      <c r="V4128" s="1" t="str">
        <f>_xlfn.XLOOKUP(Tablo2[[#This Row],[CashbackAmount]],$W$31:$W$33,$X$31:$X$33,"",-1)</f>
        <v>Low</v>
      </c>
    </row>
    <row r="4129" spans="1:22" x14ac:dyDescent="0.3">
      <c r="A4129" s="5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>
        <v>15</v>
      </c>
      <c r="Q4129" s="1">
        <v>1</v>
      </c>
      <c r="R4129" s="1">
        <v>2</v>
      </c>
      <c r="S4129" s="1">
        <v>4</v>
      </c>
      <c r="T4129" s="6">
        <v>319.31</v>
      </c>
      <c r="U4129" s="6" t="str">
        <f>_xlfn.XLOOKUP(Tablo2[[#This Row],[Tenure]],$W$23:$W$26,$X$23:$X$26,"",-1)</f>
        <v>13-24 Months</v>
      </c>
      <c r="V4129" s="1" t="str">
        <f>_xlfn.XLOOKUP(Tablo2[[#This Row],[CashbackAmount]],$W$31:$W$33,$X$31:$X$33,"",-1)</f>
        <v>High</v>
      </c>
    </row>
    <row r="4130" spans="1:22" x14ac:dyDescent="0.3">
      <c r="A4130" s="5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6">
        <v>142.9</v>
      </c>
      <c r="U4130" s="6" t="str">
        <f>_xlfn.XLOOKUP(Tablo2[[#This Row],[Tenure]],$W$23:$W$26,$X$23:$X$26,"",-1)</f>
        <v>0-6 Months</v>
      </c>
      <c r="V4130" s="1" t="str">
        <f>_xlfn.XLOOKUP(Tablo2[[#This Row],[CashbackAmount]],$W$31:$W$33,$X$31:$X$33,"",-1)</f>
        <v>Low</v>
      </c>
    </row>
    <row r="4131" spans="1:22" x14ac:dyDescent="0.3">
      <c r="A4131" s="5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6">
        <v>201.44</v>
      </c>
      <c r="U4131" s="6" t="str">
        <f>_xlfn.XLOOKUP(Tablo2[[#This Row],[Tenure]],$W$23:$W$26,$X$23:$X$26,"",-1)</f>
        <v>7-12 Months</v>
      </c>
      <c r="V4131" s="1" t="str">
        <f>_xlfn.XLOOKUP(Tablo2[[#This Row],[CashbackAmount]],$W$31:$W$33,$X$31:$X$33,"",-1)</f>
        <v>Medium</v>
      </c>
    </row>
    <row r="4132" spans="1:22" x14ac:dyDescent="0.3">
      <c r="A4132" s="5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6">
        <v>176.31</v>
      </c>
      <c r="U4132" s="6" t="str">
        <f>_xlfn.XLOOKUP(Tablo2[[#This Row],[Tenure]],$W$23:$W$26,$X$23:$X$26,"",-1)</f>
        <v>7-12 Months</v>
      </c>
      <c r="V4132" s="1" t="str">
        <f>_xlfn.XLOOKUP(Tablo2[[#This Row],[CashbackAmount]],$W$31:$W$33,$X$31:$X$33,"",-1)</f>
        <v>Medium</v>
      </c>
    </row>
    <row r="4133" spans="1:22" x14ac:dyDescent="0.3">
      <c r="A4133" s="5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6">
        <v>188.06</v>
      </c>
      <c r="U4133" s="6" t="str">
        <f>_xlfn.XLOOKUP(Tablo2[[#This Row],[Tenure]],$W$23:$W$26,$X$23:$X$26,"",-1)</f>
        <v>24+ Months</v>
      </c>
      <c r="V4133" s="1" t="str">
        <f>_xlfn.XLOOKUP(Tablo2[[#This Row],[CashbackAmount]],$W$31:$W$33,$X$31:$X$33,"",-1)</f>
        <v>Medium</v>
      </c>
    </row>
    <row r="4134" spans="1:22" x14ac:dyDescent="0.3">
      <c r="A4134" s="5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6">
        <v>172.87</v>
      </c>
      <c r="U4134" s="6" t="str">
        <f>_xlfn.XLOOKUP(Tablo2[[#This Row],[Tenure]],$W$23:$W$26,$X$23:$X$26,"",-1)</f>
        <v>0-6 Months</v>
      </c>
      <c r="V4134" s="1" t="str">
        <f>_xlfn.XLOOKUP(Tablo2[[#This Row],[CashbackAmount]],$W$31:$W$33,$X$31:$X$33,"",-1)</f>
        <v>Medium</v>
      </c>
    </row>
    <row r="4135" spans="1:22" x14ac:dyDescent="0.3">
      <c r="A4135" s="5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>
        <v>15</v>
      </c>
      <c r="Q4135" s="1">
        <v>2</v>
      </c>
      <c r="R4135" s="1">
        <v>5</v>
      </c>
      <c r="S4135" s="1">
        <v>15</v>
      </c>
      <c r="T4135" s="6">
        <v>313.8</v>
      </c>
      <c r="U4135" s="6" t="str">
        <f>_xlfn.XLOOKUP(Tablo2[[#This Row],[Tenure]],$W$23:$W$26,$X$23:$X$26,"",-1)</f>
        <v>13-24 Months</v>
      </c>
      <c r="V4135" s="1" t="str">
        <f>_xlfn.XLOOKUP(Tablo2[[#This Row],[CashbackAmount]],$W$31:$W$33,$X$31:$X$33,"",-1)</f>
        <v>High</v>
      </c>
    </row>
    <row r="4136" spans="1:22" x14ac:dyDescent="0.3">
      <c r="A4136" s="5">
        <v>54135</v>
      </c>
      <c r="B4136" s="1">
        <v>1</v>
      </c>
      <c r="C4136" s="1">
        <v>20</v>
      </c>
      <c r="D4136" s="1" t="s">
        <v>62</v>
      </c>
      <c r="E4136" s="1">
        <v>1</v>
      </c>
      <c r="F4136" s="1">
        <v>14</v>
      </c>
      <c r="G4136" s="1" t="s">
        <v>60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6">
        <v>148.38999999999999</v>
      </c>
      <c r="U4136" s="6" t="str">
        <f>_xlfn.XLOOKUP(Tablo2[[#This Row],[Tenure]],$W$23:$W$26,$X$23:$X$26,"",-1)</f>
        <v>13-24 Months</v>
      </c>
      <c r="V4136" s="1" t="str">
        <f>_xlfn.XLOOKUP(Tablo2[[#This Row],[CashbackAmount]],$W$31:$W$33,$X$31:$X$33,"",-1)</f>
        <v>Low</v>
      </c>
    </row>
    <row r="4137" spans="1:22" x14ac:dyDescent="0.3">
      <c r="A4137" s="5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>
        <v>2</v>
      </c>
      <c r="S4137" s="1">
        <v>11</v>
      </c>
      <c r="T4137" s="6">
        <v>260.7</v>
      </c>
      <c r="U4137" s="6" t="str">
        <f>_xlfn.XLOOKUP(Tablo2[[#This Row],[Tenure]],$W$23:$W$26,$X$23:$X$26,"",-1)</f>
        <v>13-24 Months</v>
      </c>
      <c r="V4137" s="1" t="str">
        <f>_xlfn.XLOOKUP(Tablo2[[#This Row],[CashbackAmount]],$W$31:$W$33,$X$31:$X$33,"",-1)</f>
        <v>High</v>
      </c>
    </row>
    <row r="4138" spans="1:22" x14ac:dyDescent="0.3">
      <c r="A4138" s="5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6">
        <v>192.12</v>
      </c>
      <c r="U4138" s="6" t="str">
        <f>_xlfn.XLOOKUP(Tablo2[[#This Row],[Tenure]],$W$23:$W$26,$X$23:$X$26,"",-1)</f>
        <v>7-12 Months</v>
      </c>
      <c r="V4138" s="1" t="str">
        <f>_xlfn.XLOOKUP(Tablo2[[#This Row],[CashbackAmount]],$W$31:$W$33,$X$31:$X$33,"",-1)</f>
        <v>Medium</v>
      </c>
    </row>
    <row r="4139" spans="1:22" x14ac:dyDescent="0.3">
      <c r="A4139" s="5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6">
        <v>179.06</v>
      </c>
      <c r="U4139" s="6" t="str">
        <f>_xlfn.XLOOKUP(Tablo2[[#This Row],[Tenure]],$W$23:$W$26,$X$23:$X$26,"",-1)</f>
        <v>7-12 Months</v>
      </c>
      <c r="V4139" s="1" t="str">
        <f>_xlfn.XLOOKUP(Tablo2[[#This Row],[CashbackAmount]],$W$31:$W$33,$X$31:$X$33,"",-1)</f>
        <v>Medium</v>
      </c>
    </row>
    <row r="4140" spans="1:22" x14ac:dyDescent="0.3">
      <c r="A4140" s="5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>
        <v>3</v>
      </c>
      <c r="T4140" s="6">
        <v>214.38</v>
      </c>
      <c r="U4140" s="6" t="str">
        <f>_xlfn.XLOOKUP(Tablo2[[#This Row],[Tenure]],$W$23:$W$26,$X$23:$X$26,"",-1)</f>
        <v>13-24 Months</v>
      </c>
      <c r="V4140" s="1" t="str">
        <f>_xlfn.XLOOKUP(Tablo2[[#This Row],[CashbackAmount]],$W$31:$W$33,$X$31:$X$33,"",-1)</f>
        <v>Medium</v>
      </c>
    </row>
    <row r="4141" spans="1:22" x14ac:dyDescent="0.3">
      <c r="A4141" s="5">
        <v>54140</v>
      </c>
      <c r="B4141" s="1">
        <v>0</v>
      </c>
      <c r="C4141" s="1">
        <v>6</v>
      </c>
      <c r="D4141" s="1" t="s">
        <v>62</v>
      </c>
      <c r="E4141" s="1">
        <v>1</v>
      </c>
      <c r="F4141" s="1">
        <v>9</v>
      </c>
      <c r="G4141" s="1" t="s">
        <v>60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6">
        <v>149.38999999999999</v>
      </c>
      <c r="U4141" s="6" t="str">
        <f>_xlfn.XLOOKUP(Tablo2[[#This Row],[Tenure]],$W$23:$W$26,$X$23:$X$26,"",-1)</f>
        <v>0-6 Months</v>
      </c>
      <c r="V4141" s="1" t="str">
        <f>_xlfn.XLOOKUP(Tablo2[[#This Row],[CashbackAmount]],$W$31:$W$33,$X$31:$X$33,"",-1)</f>
        <v>Low</v>
      </c>
    </row>
    <row r="4142" spans="1:22" x14ac:dyDescent="0.3">
      <c r="A4142" s="5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>
        <v>3</v>
      </c>
      <c r="T4142" s="6">
        <v>213.37</v>
      </c>
      <c r="U4142" s="6" t="str">
        <f>_xlfn.XLOOKUP(Tablo2[[#This Row],[Tenure]],$W$23:$W$26,$X$23:$X$26,"",-1)</f>
        <v>7-12 Months</v>
      </c>
      <c r="V4142" s="1" t="str">
        <f>_xlfn.XLOOKUP(Tablo2[[#This Row],[CashbackAmount]],$W$31:$W$33,$X$31:$X$33,"",-1)</f>
        <v>Medium</v>
      </c>
    </row>
    <row r="4143" spans="1:22" x14ac:dyDescent="0.3">
      <c r="A4143" s="5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6">
        <v>178.43</v>
      </c>
      <c r="U4143" s="6" t="str">
        <f>_xlfn.XLOOKUP(Tablo2[[#This Row],[Tenure]],$W$23:$W$26,$X$23:$X$26,"",-1)</f>
        <v>7-12 Months</v>
      </c>
      <c r="V4143" s="1" t="str">
        <f>_xlfn.XLOOKUP(Tablo2[[#This Row],[CashbackAmount]],$W$31:$W$33,$X$31:$X$33,"",-1)</f>
        <v>Medium</v>
      </c>
    </row>
    <row r="4144" spans="1:22" x14ac:dyDescent="0.3">
      <c r="A4144" s="5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6">
        <v>192.28</v>
      </c>
      <c r="U4144" s="6" t="str">
        <f>_xlfn.XLOOKUP(Tablo2[[#This Row],[Tenure]],$W$23:$W$26,$X$23:$X$26,"",-1)</f>
        <v>13-24 Months</v>
      </c>
      <c r="V4144" s="1" t="str">
        <f>_xlfn.XLOOKUP(Tablo2[[#This Row],[CashbackAmount]],$W$31:$W$33,$X$31:$X$33,"",-1)</f>
        <v>Medium</v>
      </c>
    </row>
    <row r="4145" spans="1:22" x14ac:dyDescent="0.3">
      <c r="A4145" s="5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6">
        <v>191.52</v>
      </c>
      <c r="U4145" s="6" t="str">
        <f>_xlfn.XLOOKUP(Tablo2[[#This Row],[Tenure]],$W$23:$W$26,$X$23:$X$26,"",-1)</f>
        <v>7-12 Months</v>
      </c>
      <c r="V4145" s="1" t="str">
        <f>_xlfn.XLOOKUP(Tablo2[[#This Row],[CashbackAmount]],$W$31:$W$33,$X$31:$X$33,"",-1)</f>
        <v>Medium</v>
      </c>
    </row>
    <row r="4146" spans="1:22" x14ac:dyDescent="0.3">
      <c r="A4146" s="5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6">
        <v>173.5</v>
      </c>
      <c r="U4146" s="6" t="str">
        <f>_xlfn.XLOOKUP(Tablo2[[#This Row],[Tenure]],$W$23:$W$26,$X$23:$X$26,"",-1)</f>
        <v>13-24 Months</v>
      </c>
      <c r="V4146" s="1" t="str">
        <f>_xlfn.XLOOKUP(Tablo2[[#This Row],[CashbackAmount]],$W$31:$W$33,$X$31:$X$33,"",-1)</f>
        <v>Medium</v>
      </c>
    </row>
    <row r="4147" spans="1:22" x14ac:dyDescent="0.3">
      <c r="A4147" s="5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6">
        <v>153.09</v>
      </c>
      <c r="U4147" s="6" t="str">
        <f>_xlfn.XLOOKUP(Tablo2[[#This Row],[Tenure]],$W$23:$W$26,$X$23:$X$26,"",-1)</f>
        <v>13-24 Months</v>
      </c>
      <c r="V4147" s="1" t="str">
        <f>_xlfn.XLOOKUP(Tablo2[[#This Row],[CashbackAmount]],$W$31:$W$33,$X$31:$X$33,"",-1)</f>
        <v>Medium</v>
      </c>
    </row>
    <row r="4148" spans="1:22" x14ac:dyDescent="0.3">
      <c r="A4148" s="5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6">
        <v>181.89</v>
      </c>
      <c r="U4148" s="6" t="str">
        <f>_xlfn.XLOOKUP(Tablo2[[#This Row],[Tenure]],$W$23:$W$26,$X$23:$X$26,"",-1)</f>
        <v>7-12 Months</v>
      </c>
      <c r="V4148" s="1" t="str">
        <f>_xlfn.XLOOKUP(Tablo2[[#This Row],[CashbackAmount]],$W$31:$W$33,$X$31:$X$33,"",-1)</f>
        <v>Medium</v>
      </c>
    </row>
    <row r="4149" spans="1:22" x14ac:dyDescent="0.3">
      <c r="A4149" s="5">
        <v>54148</v>
      </c>
      <c r="B4149" s="1">
        <v>0</v>
      </c>
      <c r="C4149" s="1">
        <v>14</v>
      </c>
      <c r="D4149" s="1" t="s">
        <v>62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6">
        <v>145.01</v>
      </c>
      <c r="U4149" s="6" t="str">
        <f>_xlfn.XLOOKUP(Tablo2[[#This Row],[Tenure]],$W$23:$W$26,$X$23:$X$26,"",-1)</f>
        <v>13-24 Months</v>
      </c>
      <c r="V4149" s="1" t="str">
        <f>_xlfn.XLOOKUP(Tablo2[[#This Row],[CashbackAmount]],$W$31:$W$33,$X$31:$X$33,"",-1)</f>
        <v>Low</v>
      </c>
    </row>
    <row r="4150" spans="1:22" x14ac:dyDescent="0.3">
      <c r="A4150" s="5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6">
        <v>154.77000000000001</v>
      </c>
      <c r="U4150" s="6" t="str">
        <f>_xlfn.XLOOKUP(Tablo2[[#This Row],[Tenure]],$W$23:$W$26,$X$23:$X$26,"",-1)</f>
        <v>7-12 Months</v>
      </c>
      <c r="V4150" s="1" t="str">
        <f>_xlfn.XLOOKUP(Tablo2[[#This Row],[CashbackAmount]],$W$31:$W$33,$X$31:$X$33,"",-1)</f>
        <v>Medium</v>
      </c>
    </row>
    <row r="4151" spans="1:22" x14ac:dyDescent="0.3">
      <c r="A4151" s="5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6">
        <v>165.25</v>
      </c>
      <c r="U4151" s="6" t="str">
        <f>_xlfn.XLOOKUP(Tablo2[[#This Row],[Tenure]],$W$23:$W$26,$X$23:$X$26,"",-1)</f>
        <v>0-6 Months</v>
      </c>
      <c r="V4151" s="1" t="str">
        <f>_xlfn.XLOOKUP(Tablo2[[#This Row],[CashbackAmount]],$W$31:$W$33,$X$31:$X$33,"",-1)</f>
        <v>Medium</v>
      </c>
    </row>
    <row r="4152" spans="1:22" x14ac:dyDescent="0.3">
      <c r="A4152" s="5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6">
        <v>162.85</v>
      </c>
      <c r="U4152" s="6" t="str">
        <f>_xlfn.XLOOKUP(Tablo2[[#This Row],[Tenure]],$W$23:$W$26,$X$23:$X$26,"",-1)</f>
        <v>0-6 Months</v>
      </c>
      <c r="V4152" s="1" t="str">
        <f>_xlfn.XLOOKUP(Tablo2[[#This Row],[CashbackAmount]],$W$31:$W$33,$X$31:$X$33,"",-1)</f>
        <v>Medium</v>
      </c>
    </row>
    <row r="4153" spans="1:22" x14ac:dyDescent="0.3">
      <c r="A4153" s="5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>
        <v>2</v>
      </c>
      <c r="S4153" s="1">
        <v>1</v>
      </c>
      <c r="T4153" s="6">
        <v>233.54000000000002</v>
      </c>
      <c r="U4153" s="6" t="str">
        <f>_xlfn.XLOOKUP(Tablo2[[#This Row],[Tenure]],$W$23:$W$26,$X$23:$X$26,"",-1)</f>
        <v>13-24 Months</v>
      </c>
      <c r="V4153" s="1" t="str">
        <f>_xlfn.XLOOKUP(Tablo2[[#This Row],[CashbackAmount]],$W$31:$W$33,$X$31:$X$33,"",-1)</f>
        <v>Medium</v>
      </c>
    </row>
    <row r="4154" spans="1:22" x14ac:dyDescent="0.3">
      <c r="A4154" s="5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>
        <v>2</v>
      </c>
      <c r="S4154" s="1">
        <v>7</v>
      </c>
      <c r="T4154" s="6">
        <v>245.31</v>
      </c>
      <c r="U4154" s="6" t="str">
        <f>_xlfn.XLOOKUP(Tablo2[[#This Row],[Tenure]],$W$23:$W$26,$X$23:$X$26,"",-1)</f>
        <v>13-24 Months</v>
      </c>
      <c r="V4154" s="1" t="str">
        <f>_xlfn.XLOOKUP(Tablo2[[#This Row],[CashbackAmount]],$W$31:$W$33,$X$31:$X$33,"",-1)</f>
        <v>Medium</v>
      </c>
    </row>
    <row r="4155" spans="1:22" x14ac:dyDescent="0.3">
      <c r="A4155" s="5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>
        <v>3</v>
      </c>
      <c r="T4155" s="6">
        <v>224.36</v>
      </c>
      <c r="U4155" s="6" t="str">
        <f>_xlfn.XLOOKUP(Tablo2[[#This Row],[Tenure]],$W$23:$W$26,$X$23:$X$26,"",-1)</f>
        <v>0-6 Months</v>
      </c>
      <c r="V4155" s="1" t="str">
        <f>_xlfn.XLOOKUP(Tablo2[[#This Row],[CashbackAmount]],$W$31:$W$33,$X$31:$X$33,"",-1)</f>
        <v>Medium</v>
      </c>
    </row>
    <row r="4156" spans="1:22" x14ac:dyDescent="0.3">
      <c r="A4156" s="5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6">
        <v>154.66</v>
      </c>
      <c r="U4156" s="6" t="str">
        <f>_xlfn.XLOOKUP(Tablo2[[#This Row],[Tenure]],$W$23:$W$26,$X$23:$X$26,"",-1)</f>
        <v>0-6 Months</v>
      </c>
      <c r="V4156" s="1" t="str">
        <f>_xlfn.XLOOKUP(Tablo2[[#This Row],[CashbackAmount]],$W$31:$W$33,$X$31:$X$33,"",-1)</f>
        <v>Medium</v>
      </c>
    </row>
    <row r="4157" spans="1:22" x14ac:dyDescent="0.3">
      <c r="A4157" s="5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6">
        <v>150.71</v>
      </c>
      <c r="U4157" s="6" t="str">
        <f>_xlfn.XLOOKUP(Tablo2[[#This Row],[Tenure]],$W$23:$W$26,$X$23:$X$26,"",-1)</f>
        <v>7-12 Months</v>
      </c>
      <c r="V4157" s="1" t="str">
        <f>_xlfn.XLOOKUP(Tablo2[[#This Row],[CashbackAmount]],$W$31:$W$33,$X$31:$X$33,"",-1)</f>
        <v>Medium</v>
      </c>
    </row>
    <row r="4158" spans="1:22" x14ac:dyDescent="0.3">
      <c r="A4158" s="5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>
        <v>3</v>
      </c>
      <c r="T4158" s="6">
        <v>224.91</v>
      </c>
      <c r="U4158" s="6" t="str">
        <f>_xlfn.XLOOKUP(Tablo2[[#This Row],[Tenure]],$W$23:$W$26,$X$23:$X$26,"",-1)</f>
        <v>13-24 Months</v>
      </c>
      <c r="V4158" s="1" t="str">
        <f>_xlfn.XLOOKUP(Tablo2[[#This Row],[CashbackAmount]],$W$31:$W$33,$X$31:$X$33,"",-1)</f>
        <v>Medium</v>
      </c>
    </row>
    <row r="4159" spans="1:22" x14ac:dyDescent="0.3">
      <c r="A4159" s="5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6">
        <v>186.42</v>
      </c>
      <c r="U4159" s="6" t="str">
        <f>_xlfn.XLOOKUP(Tablo2[[#This Row],[Tenure]],$W$23:$W$26,$X$23:$X$26,"",-1)</f>
        <v>0-6 Months</v>
      </c>
      <c r="V4159" s="1" t="str">
        <f>_xlfn.XLOOKUP(Tablo2[[#This Row],[CashbackAmount]],$W$31:$W$33,$X$31:$X$33,"",-1)</f>
        <v>Medium</v>
      </c>
    </row>
    <row r="4160" spans="1:22" x14ac:dyDescent="0.3">
      <c r="A4160" s="5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6">
        <v>178.9</v>
      </c>
      <c r="U4160" s="6" t="str">
        <f>_xlfn.XLOOKUP(Tablo2[[#This Row],[Tenure]],$W$23:$W$26,$X$23:$X$26,"",-1)</f>
        <v>13-24 Months</v>
      </c>
      <c r="V4160" s="1" t="str">
        <f>_xlfn.XLOOKUP(Tablo2[[#This Row],[CashbackAmount]],$W$31:$W$33,$X$31:$X$33,"",-1)</f>
        <v>Medium</v>
      </c>
    </row>
    <row r="4161" spans="1:22" x14ac:dyDescent="0.3">
      <c r="A4161" s="5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6">
        <v>169.04</v>
      </c>
      <c r="U4161" s="6" t="str">
        <f>_xlfn.XLOOKUP(Tablo2[[#This Row],[Tenure]],$W$23:$W$26,$X$23:$X$26,"",-1)</f>
        <v>7-12 Months</v>
      </c>
      <c r="V4161" s="1" t="str">
        <f>_xlfn.XLOOKUP(Tablo2[[#This Row],[CashbackAmount]],$W$31:$W$33,$X$31:$X$33,"",-1)</f>
        <v>Medium</v>
      </c>
    </row>
    <row r="4162" spans="1:22" x14ac:dyDescent="0.3">
      <c r="A4162" s="5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6">
        <v>184.93</v>
      </c>
      <c r="U4162" s="6" t="str">
        <f>_xlfn.XLOOKUP(Tablo2[[#This Row],[Tenure]],$W$23:$W$26,$X$23:$X$26,"",-1)</f>
        <v>0-6 Months</v>
      </c>
      <c r="V4162" s="1" t="str">
        <f>_xlfn.XLOOKUP(Tablo2[[#This Row],[CashbackAmount]],$W$31:$W$33,$X$31:$X$33,"",-1)</f>
        <v>Medium</v>
      </c>
    </row>
    <row r="4163" spans="1:22" x14ac:dyDescent="0.3">
      <c r="A4163" s="5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6">
        <v>176.3</v>
      </c>
      <c r="U4163" s="6" t="str">
        <f>_xlfn.XLOOKUP(Tablo2[[#This Row],[Tenure]],$W$23:$W$26,$X$23:$X$26,"",-1)</f>
        <v>13-24 Months</v>
      </c>
      <c r="V4163" s="1" t="str">
        <f>_xlfn.XLOOKUP(Tablo2[[#This Row],[CashbackAmount]],$W$31:$W$33,$X$31:$X$33,"",-1)</f>
        <v>Medium</v>
      </c>
    </row>
    <row r="4164" spans="1:22" x14ac:dyDescent="0.3">
      <c r="A4164" s="5">
        <v>54163</v>
      </c>
      <c r="B4164" s="1">
        <v>1</v>
      </c>
      <c r="C4164" s="1">
        <v>1</v>
      </c>
      <c r="D4164" s="1" t="s">
        <v>62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6">
        <v>145.9</v>
      </c>
      <c r="U4164" s="6" t="str">
        <f>_xlfn.XLOOKUP(Tablo2[[#This Row],[Tenure]],$W$23:$W$26,$X$23:$X$26,"",-1)</f>
        <v>0-6 Months</v>
      </c>
      <c r="V4164" s="1" t="str">
        <f>_xlfn.XLOOKUP(Tablo2[[#This Row],[CashbackAmount]],$W$31:$W$33,$X$31:$X$33,"",-1)</f>
        <v>Low</v>
      </c>
    </row>
    <row r="4165" spans="1:22" x14ac:dyDescent="0.3">
      <c r="A4165" s="5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6">
        <v>154.09</v>
      </c>
      <c r="U4165" s="6" t="str">
        <f>_xlfn.XLOOKUP(Tablo2[[#This Row],[Tenure]],$W$23:$W$26,$X$23:$X$26,"",-1)</f>
        <v>7-12 Months</v>
      </c>
      <c r="V4165" s="1" t="str">
        <f>_xlfn.XLOOKUP(Tablo2[[#This Row],[CashbackAmount]],$W$31:$W$33,$X$31:$X$33,"",-1)</f>
        <v>Medium</v>
      </c>
    </row>
    <row r="4166" spans="1:22" x14ac:dyDescent="0.3">
      <c r="A4166" s="5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6">
        <v>159.68</v>
      </c>
      <c r="U4166" s="6" t="str">
        <f>_xlfn.XLOOKUP(Tablo2[[#This Row],[Tenure]],$W$23:$W$26,$X$23:$X$26,"",-1)</f>
        <v>0-6 Months</v>
      </c>
      <c r="V4166" s="1" t="str">
        <f>_xlfn.XLOOKUP(Tablo2[[#This Row],[CashbackAmount]],$W$31:$W$33,$X$31:$X$33,"",-1)</f>
        <v>Medium</v>
      </c>
    </row>
    <row r="4167" spans="1:22" x14ac:dyDescent="0.3">
      <c r="A4167" s="5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6">
        <v>155.68</v>
      </c>
      <c r="U4167" s="6" t="str">
        <f>_xlfn.XLOOKUP(Tablo2[[#This Row],[Tenure]],$W$23:$W$26,$X$23:$X$26,"",-1)</f>
        <v>0-6 Months</v>
      </c>
      <c r="V4167" s="1" t="str">
        <f>_xlfn.XLOOKUP(Tablo2[[#This Row],[CashbackAmount]],$W$31:$W$33,$X$31:$X$33,"",-1)</f>
        <v>Medium</v>
      </c>
    </row>
    <row r="4168" spans="1:22" x14ac:dyDescent="0.3">
      <c r="A4168" s="5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6">
        <v>151.69999999999999</v>
      </c>
      <c r="U4168" s="6" t="str">
        <f>_xlfn.XLOOKUP(Tablo2[[#This Row],[Tenure]],$W$23:$W$26,$X$23:$X$26,"",-1)</f>
        <v>24+ Months</v>
      </c>
      <c r="V4168" s="1" t="str">
        <f>_xlfn.XLOOKUP(Tablo2[[#This Row],[CashbackAmount]],$W$31:$W$33,$X$31:$X$33,"",-1)</f>
        <v>Medium</v>
      </c>
    </row>
    <row r="4169" spans="1:22" x14ac:dyDescent="0.3">
      <c r="A4169" s="5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6">
        <v>151.93</v>
      </c>
      <c r="U4169" s="6" t="str">
        <f>_xlfn.XLOOKUP(Tablo2[[#This Row],[Tenure]],$W$23:$W$26,$X$23:$X$26,"",-1)</f>
        <v>0-6 Months</v>
      </c>
      <c r="V4169" s="1" t="str">
        <f>_xlfn.XLOOKUP(Tablo2[[#This Row],[CashbackAmount]],$W$31:$W$33,$X$31:$X$33,"",-1)</f>
        <v>Medium</v>
      </c>
    </row>
    <row r="4170" spans="1:22" x14ac:dyDescent="0.3">
      <c r="A4170" s="5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>
        <v>3</v>
      </c>
      <c r="T4170" s="6">
        <v>220.26</v>
      </c>
      <c r="U4170" s="6" t="str">
        <f>_xlfn.XLOOKUP(Tablo2[[#This Row],[Tenure]],$W$23:$W$26,$X$23:$X$26,"",-1)</f>
        <v>7-12 Months</v>
      </c>
      <c r="V4170" s="1" t="str">
        <f>_xlfn.XLOOKUP(Tablo2[[#This Row],[CashbackAmount]],$W$31:$W$33,$X$31:$X$33,"",-1)</f>
        <v>Medium</v>
      </c>
    </row>
    <row r="4171" spans="1:22" x14ac:dyDescent="0.3">
      <c r="A4171" s="5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6">
        <v>177.37</v>
      </c>
      <c r="U4171" s="6" t="str">
        <f>_xlfn.XLOOKUP(Tablo2[[#This Row],[Tenure]],$W$23:$W$26,$X$23:$X$26,"",-1)</f>
        <v>7-12 Months</v>
      </c>
      <c r="V4171" s="1" t="str">
        <f>_xlfn.XLOOKUP(Tablo2[[#This Row],[CashbackAmount]],$W$31:$W$33,$X$31:$X$33,"",-1)</f>
        <v>Medium</v>
      </c>
    </row>
    <row r="4172" spans="1:22" x14ac:dyDescent="0.3">
      <c r="A4172" s="5">
        <v>54171</v>
      </c>
      <c r="B4172" s="1">
        <v>0</v>
      </c>
      <c r="C4172" s="1">
        <v>9</v>
      </c>
      <c r="D4172" s="1" t="s">
        <v>62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6">
        <v>149.26</v>
      </c>
      <c r="U4172" s="6" t="str">
        <f>_xlfn.XLOOKUP(Tablo2[[#This Row],[Tenure]],$W$23:$W$26,$X$23:$X$26,"",-1)</f>
        <v>7-12 Months</v>
      </c>
      <c r="V4172" s="1" t="str">
        <f>_xlfn.XLOOKUP(Tablo2[[#This Row],[CashbackAmount]],$W$31:$W$33,$X$31:$X$33,"",-1)</f>
        <v>Low</v>
      </c>
    </row>
    <row r="4173" spans="1:22" x14ac:dyDescent="0.3">
      <c r="A4173" s="5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6">
        <v>166.93</v>
      </c>
      <c r="U4173" s="6" t="str">
        <f>_xlfn.XLOOKUP(Tablo2[[#This Row],[Tenure]],$W$23:$W$26,$X$23:$X$26,"",-1)</f>
        <v>0-6 Months</v>
      </c>
      <c r="V4173" s="1" t="str">
        <f>_xlfn.XLOOKUP(Tablo2[[#This Row],[CashbackAmount]],$W$31:$W$33,$X$31:$X$33,"",-1)</f>
        <v>Medium</v>
      </c>
    </row>
    <row r="4174" spans="1:22" x14ac:dyDescent="0.3">
      <c r="A4174" s="5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6">
        <v>154.11000000000001</v>
      </c>
      <c r="U4174" s="6" t="str">
        <f>_xlfn.XLOOKUP(Tablo2[[#This Row],[Tenure]],$W$23:$W$26,$X$23:$X$26,"",-1)</f>
        <v>0-6 Months</v>
      </c>
      <c r="V4174" s="1" t="str">
        <f>_xlfn.XLOOKUP(Tablo2[[#This Row],[CashbackAmount]],$W$31:$W$33,$X$31:$X$33,"",-1)</f>
        <v>Medium</v>
      </c>
    </row>
    <row r="4175" spans="1:22" x14ac:dyDescent="0.3">
      <c r="A4175" s="5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6">
        <v>151.61000000000001</v>
      </c>
      <c r="U4175" s="6" t="str">
        <f>_xlfn.XLOOKUP(Tablo2[[#This Row],[Tenure]],$W$23:$W$26,$X$23:$X$26,"",-1)</f>
        <v>7-12 Months</v>
      </c>
      <c r="V4175" s="1" t="str">
        <f>_xlfn.XLOOKUP(Tablo2[[#This Row],[CashbackAmount]],$W$31:$W$33,$X$31:$X$33,"",-1)</f>
        <v>Medium</v>
      </c>
    </row>
    <row r="4176" spans="1:22" x14ac:dyDescent="0.3">
      <c r="A4176" s="5">
        <v>54175</v>
      </c>
      <c r="B4176" s="1">
        <v>1</v>
      </c>
      <c r="C4176" s="1">
        <v>1</v>
      </c>
      <c r="D4176" s="1" t="s">
        <v>62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6">
        <v>145.28</v>
      </c>
      <c r="U4176" s="6" t="str">
        <f>_xlfn.XLOOKUP(Tablo2[[#This Row],[Tenure]],$W$23:$W$26,$X$23:$X$26,"",-1)</f>
        <v>0-6 Months</v>
      </c>
      <c r="V4176" s="1" t="str">
        <f>_xlfn.XLOOKUP(Tablo2[[#This Row],[CashbackAmount]],$W$31:$W$33,$X$31:$X$33,"",-1)</f>
        <v>Low</v>
      </c>
    </row>
    <row r="4177" spans="1:22" x14ac:dyDescent="0.3">
      <c r="A4177" s="5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>
        <v>3</v>
      </c>
      <c r="T4177" s="6">
        <v>224.8</v>
      </c>
      <c r="U4177" s="6" t="str">
        <f>_xlfn.XLOOKUP(Tablo2[[#This Row],[Tenure]],$W$23:$W$26,$X$23:$X$26,"",-1)</f>
        <v>0-6 Months</v>
      </c>
      <c r="V4177" s="1" t="str">
        <f>_xlfn.XLOOKUP(Tablo2[[#This Row],[CashbackAmount]],$W$31:$W$33,$X$31:$X$33,"",-1)</f>
        <v>Medium</v>
      </c>
    </row>
    <row r="4178" spans="1:22" x14ac:dyDescent="0.3">
      <c r="A4178" s="5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6">
        <v>157.97999999999999</v>
      </c>
      <c r="U4178" s="6" t="str">
        <f>_xlfn.XLOOKUP(Tablo2[[#This Row],[Tenure]],$W$23:$W$26,$X$23:$X$26,"",-1)</f>
        <v>0-6 Months</v>
      </c>
      <c r="V4178" s="1" t="str">
        <f>_xlfn.XLOOKUP(Tablo2[[#This Row],[CashbackAmount]],$W$31:$W$33,$X$31:$X$33,"",-1)</f>
        <v>Medium</v>
      </c>
    </row>
    <row r="4179" spans="1:22" x14ac:dyDescent="0.3">
      <c r="A4179" s="5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6">
        <v>154.35</v>
      </c>
      <c r="U4179" s="6" t="str">
        <f>_xlfn.XLOOKUP(Tablo2[[#This Row],[Tenure]],$W$23:$W$26,$X$23:$X$26,"",-1)</f>
        <v>0-6 Months</v>
      </c>
      <c r="V4179" s="1" t="str">
        <f>_xlfn.XLOOKUP(Tablo2[[#This Row],[CashbackAmount]],$W$31:$W$33,$X$31:$X$33,"",-1)</f>
        <v>Medium</v>
      </c>
    </row>
    <row r="4180" spans="1:22" x14ac:dyDescent="0.3">
      <c r="A4180" s="5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>
        <v>1</v>
      </c>
      <c r="R4180" s="1">
        <v>4</v>
      </c>
      <c r="S4180" s="1">
        <v>8</v>
      </c>
      <c r="T4180" s="6">
        <v>279.27</v>
      </c>
      <c r="U4180" s="6" t="str">
        <f>_xlfn.XLOOKUP(Tablo2[[#This Row],[Tenure]],$W$23:$W$26,$X$23:$X$26,"",-1)</f>
        <v>24+ Months</v>
      </c>
      <c r="V4180" s="1" t="str">
        <f>_xlfn.XLOOKUP(Tablo2[[#This Row],[CashbackAmount]],$W$31:$W$33,$X$31:$X$33,"",-1)</f>
        <v>High</v>
      </c>
    </row>
    <row r="4181" spans="1:22" x14ac:dyDescent="0.3">
      <c r="A4181" s="5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6">
        <v>164.44</v>
      </c>
      <c r="U4181" s="6" t="str">
        <f>_xlfn.XLOOKUP(Tablo2[[#This Row],[Tenure]],$W$23:$W$26,$X$23:$X$26,"",-1)</f>
        <v>7-12 Months</v>
      </c>
      <c r="V4181" s="1" t="str">
        <f>_xlfn.XLOOKUP(Tablo2[[#This Row],[CashbackAmount]],$W$31:$W$33,$X$31:$X$33,"",-1)</f>
        <v>Medium</v>
      </c>
    </row>
    <row r="4182" spans="1:22" x14ac:dyDescent="0.3">
      <c r="A4182" s="5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6">
        <v>165.11</v>
      </c>
      <c r="U4182" s="6" t="str">
        <f>_xlfn.XLOOKUP(Tablo2[[#This Row],[Tenure]],$W$23:$W$26,$X$23:$X$26,"",-1)</f>
        <v>0-6 Months</v>
      </c>
      <c r="V4182" s="1" t="str">
        <f>_xlfn.XLOOKUP(Tablo2[[#This Row],[CashbackAmount]],$W$31:$W$33,$X$31:$X$33,"",-1)</f>
        <v>Medium</v>
      </c>
    </row>
    <row r="4183" spans="1:22" x14ac:dyDescent="0.3">
      <c r="A4183" s="5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6">
        <v>159.07</v>
      </c>
      <c r="U4183" s="6" t="str">
        <f>_xlfn.XLOOKUP(Tablo2[[#This Row],[Tenure]],$W$23:$W$26,$X$23:$X$26,"",-1)</f>
        <v>0-6 Months</v>
      </c>
      <c r="V4183" s="1" t="str">
        <f>_xlfn.XLOOKUP(Tablo2[[#This Row],[CashbackAmount]],$W$31:$W$33,$X$31:$X$33,"",-1)</f>
        <v>Medium</v>
      </c>
    </row>
    <row r="4184" spans="1:22" x14ac:dyDescent="0.3">
      <c r="A4184" s="5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>
        <v>2</v>
      </c>
      <c r="S4184" s="1">
        <v>12</v>
      </c>
      <c r="T4184" s="6">
        <v>244.94</v>
      </c>
      <c r="U4184" s="6" t="str">
        <f>_xlfn.XLOOKUP(Tablo2[[#This Row],[Tenure]],$W$23:$W$26,$X$23:$X$26,"",-1)</f>
        <v>7-12 Months</v>
      </c>
      <c r="V4184" s="1" t="str">
        <f>_xlfn.XLOOKUP(Tablo2[[#This Row],[CashbackAmount]],$W$31:$W$33,$X$31:$X$33,"",-1)</f>
        <v>Medium</v>
      </c>
    </row>
    <row r="4185" spans="1:22" x14ac:dyDescent="0.3">
      <c r="A4185" s="5">
        <v>54184</v>
      </c>
      <c r="B4185" s="1">
        <v>0</v>
      </c>
      <c r="C4185" s="1">
        <v>1</v>
      </c>
      <c r="D4185" s="1" t="s">
        <v>62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6">
        <v>137.32</v>
      </c>
      <c r="U4185" s="6" t="str">
        <f>_xlfn.XLOOKUP(Tablo2[[#This Row],[Tenure]],$W$23:$W$26,$X$23:$X$26,"",-1)</f>
        <v>0-6 Months</v>
      </c>
      <c r="V4185" s="1" t="str">
        <f>_xlfn.XLOOKUP(Tablo2[[#This Row],[CashbackAmount]],$W$31:$W$33,$X$31:$X$33,"",-1)</f>
        <v>Low</v>
      </c>
    </row>
    <row r="4186" spans="1:22" x14ac:dyDescent="0.3">
      <c r="A4186" s="5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6">
        <v>154.6</v>
      </c>
      <c r="U4186" s="6" t="str">
        <f>_xlfn.XLOOKUP(Tablo2[[#This Row],[Tenure]],$W$23:$W$26,$X$23:$X$26,"",-1)</f>
        <v>0-6 Months</v>
      </c>
      <c r="V4186" s="1" t="str">
        <f>_xlfn.XLOOKUP(Tablo2[[#This Row],[CashbackAmount]],$W$31:$W$33,$X$31:$X$33,"",-1)</f>
        <v>Medium</v>
      </c>
    </row>
    <row r="4187" spans="1:22" x14ac:dyDescent="0.3">
      <c r="A4187" s="5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>
        <v>15</v>
      </c>
      <c r="Q4187" s="1">
        <v>2</v>
      </c>
      <c r="R4187" s="1">
        <v>5</v>
      </c>
      <c r="S4187" s="1">
        <v>9</v>
      </c>
      <c r="T4187" s="6">
        <v>315.94</v>
      </c>
      <c r="U4187" s="6" t="str">
        <f>_xlfn.XLOOKUP(Tablo2[[#This Row],[Tenure]],$W$23:$W$26,$X$23:$X$26,"",-1)</f>
        <v>24+ Months</v>
      </c>
      <c r="V4187" s="1" t="str">
        <f>_xlfn.XLOOKUP(Tablo2[[#This Row],[CashbackAmount]],$W$31:$W$33,$X$31:$X$33,"",-1)</f>
        <v>High</v>
      </c>
    </row>
    <row r="4188" spans="1:22" x14ac:dyDescent="0.3">
      <c r="A4188" s="5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6">
        <v>164.19</v>
      </c>
      <c r="U4188" s="6" t="str">
        <f>_xlfn.XLOOKUP(Tablo2[[#This Row],[Tenure]],$W$23:$W$26,$X$23:$X$26,"",-1)</f>
        <v>0-6 Months</v>
      </c>
      <c r="V4188" s="1" t="str">
        <f>_xlfn.XLOOKUP(Tablo2[[#This Row],[CashbackAmount]],$W$31:$W$33,$X$31:$X$33,"",-1)</f>
        <v>Medium</v>
      </c>
    </row>
    <row r="4189" spans="1:22" x14ac:dyDescent="0.3">
      <c r="A4189" s="5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6">
        <v>193.25</v>
      </c>
      <c r="U4189" s="6" t="str">
        <f>_xlfn.XLOOKUP(Tablo2[[#This Row],[Tenure]],$W$23:$W$26,$X$23:$X$26,"",-1)</f>
        <v>13-24 Months</v>
      </c>
      <c r="V4189" s="1" t="str">
        <f>_xlfn.XLOOKUP(Tablo2[[#This Row],[CashbackAmount]],$W$31:$W$33,$X$31:$X$33,"",-1)</f>
        <v>Medium</v>
      </c>
    </row>
    <row r="4190" spans="1:22" x14ac:dyDescent="0.3">
      <c r="A4190" s="5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>
        <v>3</v>
      </c>
      <c r="T4190" s="6">
        <v>227.48</v>
      </c>
      <c r="U4190" s="6" t="str">
        <f>_xlfn.XLOOKUP(Tablo2[[#This Row],[Tenure]],$W$23:$W$26,$X$23:$X$26,"",-1)</f>
        <v>13-24 Months</v>
      </c>
      <c r="V4190" s="1" t="str">
        <f>_xlfn.XLOOKUP(Tablo2[[#This Row],[CashbackAmount]],$W$31:$W$33,$X$31:$X$33,"",-1)</f>
        <v>Medium</v>
      </c>
    </row>
    <row r="4191" spans="1:22" x14ac:dyDescent="0.3">
      <c r="A4191" s="5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>
        <v>15</v>
      </c>
      <c r="Q4191" s="1">
        <v>3</v>
      </c>
      <c r="R4191" s="1">
        <v>3</v>
      </c>
      <c r="S4191" s="1">
        <v>2</v>
      </c>
      <c r="T4191" s="6">
        <v>314.47000000000003</v>
      </c>
      <c r="U4191" s="6" t="str">
        <f>_xlfn.XLOOKUP(Tablo2[[#This Row],[Tenure]],$W$23:$W$26,$X$23:$X$26,"",-1)</f>
        <v>13-24 Months</v>
      </c>
      <c r="V4191" s="1" t="str">
        <f>_xlfn.XLOOKUP(Tablo2[[#This Row],[CashbackAmount]],$W$31:$W$33,$X$31:$X$33,"",-1)</f>
        <v>High</v>
      </c>
    </row>
    <row r="4192" spans="1:22" x14ac:dyDescent="0.3">
      <c r="A4192" s="5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6">
        <v>149.96</v>
      </c>
      <c r="U4192" s="6" t="str">
        <f>_xlfn.XLOOKUP(Tablo2[[#This Row],[Tenure]],$W$23:$W$26,$X$23:$X$26,"",-1)</f>
        <v>7-12 Months</v>
      </c>
      <c r="V4192" s="1" t="str">
        <f>_xlfn.XLOOKUP(Tablo2[[#This Row],[CashbackAmount]],$W$31:$W$33,$X$31:$X$33,"",-1)</f>
        <v>Low</v>
      </c>
    </row>
    <row r="4193" spans="1:22" x14ac:dyDescent="0.3">
      <c r="A4193" s="5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6">
        <v>189.65</v>
      </c>
      <c r="U4193" s="6" t="str">
        <f>_xlfn.XLOOKUP(Tablo2[[#This Row],[Tenure]],$W$23:$W$26,$X$23:$X$26,"",-1)</f>
        <v>13-24 Months</v>
      </c>
      <c r="V4193" s="1" t="str">
        <f>_xlfn.XLOOKUP(Tablo2[[#This Row],[CashbackAmount]],$W$31:$W$33,$X$31:$X$33,"",-1)</f>
        <v>Medium</v>
      </c>
    </row>
    <row r="4194" spans="1:22" x14ac:dyDescent="0.3">
      <c r="A4194" s="5">
        <v>54193</v>
      </c>
      <c r="B4194" s="1">
        <v>0</v>
      </c>
      <c r="C4194" s="1">
        <v>4</v>
      </c>
      <c r="D4194" s="1" t="s">
        <v>62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6">
        <v>147.06</v>
      </c>
      <c r="U4194" s="6" t="str">
        <f>_xlfn.XLOOKUP(Tablo2[[#This Row],[Tenure]],$W$23:$W$26,$X$23:$X$26,"",-1)</f>
        <v>0-6 Months</v>
      </c>
      <c r="V4194" s="1" t="str">
        <f>_xlfn.XLOOKUP(Tablo2[[#This Row],[CashbackAmount]],$W$31:$W$33,$X$31:$X$33,"",-1)</f>
        <v>Low</v>
      </c>
    </row>
    <row r="4195" spans="1:22" x14ac:dyDescent="0.3">
      <c r="A4195" s="5">
        <v>54194</v>
      </c>
      <c r="B4195" s="1">
        <v>1</v>
      </c>
      <c r="C4195" s="1">
        <v>3</v>
      </c>
      <c r="D4195" s="1" t="s">
        <v>62</v>
      </c>
      <c r="E4195" s="1">
        <v>3</v>
      </c>
      <c r="F4195" s="1">
        <v>12</v>
      </c>
      <c r="G4195" s="1" t="s">
        <v>60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6">
        <v>145.86000000000001</v>
      </c>
      <c r="U4195" s="6" t="str">
        <f>_xlfn.XLOOKUP(Tablo2[[#This Row],[Tenure]],$W$23:$W$26,$X$23:$X$26,"",-1)</f>
        <v>0-6 Months</v>
      </c>
      <c r="V4195" s="1" t="str">
        <f>_xlfn.XLOOKUP(Tablo2[[#This Row],[CashbackAmount]],$W$31:$W$33,$X$31:$X$33,"",-1)</f>
        <v>Low</v>
      </c>
    </row>
    <row r="4196" spans="1:22" x14ac:dyDescent="0.3">
      <c r="A4196" s="5">
        <v>54195</v>
      </c>
      <c r="B4196" s="1">
        <v>1</v>
      </c>
      <c r="C4196" s="1">
        <v>1</v>
      </c>
      <c r="D4196" s="1" t="s">
        <v>62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6">
        <v>147.93</v>
      </c>
      <c r="U4196" s="6" t="str">
        <f>_xlfn.XLOOKUP(Tablo2[[#This Row],[Tenure]],$W$23:$W$26,$X$23:$X$26,"",-1)</f>
        <v>0-6 Months</v>
      </c>
      <c r="V4196" s="1" t="str">
        <f>_xlfn.XLOOKUP(Tablo2[[#This Row],[CashbackAmount]],$W$31:$W$33,$X$31:$X$33,"",-1)</f>
        <v>Low</v>
      </c>
    </row>
    <row r="4197" spans="1:22" x14ac:dyDescent="0.3">
      <c r="A4197" s="5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6">
        <v>151.44999999999999</v>
      </c>
      <c r="U4197" s="6" t="str">
        <f>_xlfn.XLOOKUP(Tablo2[[#This Row],[Tenure]],$W$23:$W$26,$X$23:$X$26,"",-1)</f>
        <v>13-24 Months</v>
      </c>
      <c r="V4197" s="1" t="str">
        <f>_xlfn.XLOOKUP(Tablo2[[#This Row],[CashbackAmount]],$W$31:$W$33,$X$31:$X$33,"",-1)</f>
        <v>Medium</v>
      </c>
    </row>
    <row r="4198" spans="1:22" x14ac:dyDescent="0.3">
      <c r="A4198" s="5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6">
        <v>151.83000000000001</v>
      </c>
      <c r="U4198" s="6" t="str">
        <f>_xlfn.XLOOKUP(Tablo2[[#This Row],[Tenure]],$W$23:$W$26,$X$23:$X$26,"",-1)</f>
        <v>13-24 Months</v>
      </c>
      <c r="V4198" s="1" t="str">
        <f>_xlfn.XLOOKUP(Tablo2[[#This Row],[CashbackAmount]],$W$31:$W$33,$X$31:$X$33,"",-1)</f>
        <v>Medium</v>
      </c>
    </row>
    <row r="4199" spans="1:22" x14ac:dyDescent="0.3">
      <c r="A4199" s="5">
        <v>54198</v>
      </c>
      <c r="B4199" s="1">
        <v>0</v>
      </c>
      <c r="C4199" s="1">
        <v>9</v>
      </c>
      <c r="D4199" s="1" t="s">
        <v>62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6">
        <v>145.13999999999999</v>
      </c>
      <c r="U4199" s="6" t="str">
        <f>_xlfn.XLOOKUP(Tablo2[[#This Row],[Tenure]],$W$23:$W$26,$X$23:$X$26,"",-1)</f>
        <v>7-12 Months</v>
      </c>
      <c r="V4199" s="1" t="str">
        <f>_xlfn.XLOOKUP(Tablo2[[#This Row],[CashbackAmount]],$W$31:$W$33,$X$31:$X$33,"",-1)</f>
        <v>Low</v>
      </c>
    </row>
    <row r="4200" spans="1:22" x14ac:dyDescent="0.3">
      <c r="A4200" s="5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6">
        <v>159.19</v>
      </c>
      <c r="U4200" s="6" t="str">
        <f>_xlfn.XLOOKUP(Tablo2[[#This Row],[Tenure]],$W$23:$W$26,$X$23:$X$26,"",-1)</f>
        <v>7-12 Months</v>
      </c>
      <c r="V4200" s="1" t="str">
        <f>_xlfn.XLOOKUP(Tablo2[[#This Row],[CashbackAmount]],$W$31:$W$33,$X$31:$X$33,"",-1)</f>
        <v>Medium</v>
      </c>
    </row>
    <row r="4201" spans="1:22" x14ac:dyDescent="0.3">
      <c r="A4201" s="5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6">
        <v>178.76</v>
      </c>
      <c r="U4201" s="6" t="str">
        <f>_xlfn.XLOOKUP(Tablo2[[#This Row],[Tenure]],$W$23:$W$26,$X$23:$X$26,"",-1)</f>
        <v>7-12 Months</v>
      </c>
      <c r="V4201" s="1" t="str">
        <f>_xlfn.XLOOKUP(Tablo2[[#This Row],[CashbackAmount]],$W$31:$W$33,$X$31:$X$33,"",-1)</f>
        <v>Medium</v>
      </c>
    </row>
    <row r="4202" spans="1:22" x14ac:dyDescent="0.3">
      <c r="A4202" s="5">
        <v>54201</v>
      </c>
      <c r="B4202" s="1">
        <v>0</v>
      </c>
      <c r="C4202" s="1">
        <v>9</v>
      </c>
      <c r="D4202" s="1" t="s">
        <v>62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6">
        <v>144.51</v>
      </c>
      <c r="U4202" s="6" t="str">
        <f>_xlfn.XLOOKUP(Tablo2[[#This Row],[Tenure]],$W$23:$W$26,$X$23:$X$26,"",-1)</f>
        <v>7-12 Months</v>
      </c>
      <c r="V4202" s="1" t="str">
        <f>_xlfn.XLOOKUP(Tablo2[[#This Row],[CashbackAmount]],$W$31:$W$33,$X$31:$X$33,"",-1)</f>
        <v>Low</v>
      </c>
    </row>
    <row r="4203" spans="1:22" x14ac:dyDescent="0.3">
      <c r="A4203" s="5">
        <v>54202</v>
      </c>
      <c r="B4203" s="1">
        <v>0</v>
      </c>
      <c r="C4203" s="1">
        <v>1</v>
      </c>
      <c r="D4203" s="1" t="s">
        <v>62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6">
        <v>148.41</v>
      </c>
      <c r="U4203" s="6" t="str">
        <f>_xlfn.XLOOKUP(Tablo2[[#This Row],[Tenure]],$W$23:$W$26,$X$23:$X$26,"",-1)</f>
        <v>0-6 Months</v>
      </c>
      <c r="V4203" s="1" t="str">
        <f>_xlfn.XLOOKUP(Tablo2[[#This Row],[CashbackAmount]],$W$31:$W$33,$X$31:$X$33,"",-1)</f>
        <v>Low</v>
      </c>
    </row>
    <row r="4204" spans="1:22" x14ac:dyDescent="0.3">
      <c r="A4204" s="5">
        <v>54203</v>
      </c>
      <c r="B4204" s="1">
        <v>1</v>
      </c>
      <c r="C4204" s="1">
        <v>1</v>
      </c>
      <c r="D4204" s="1" t="s">
        <v>62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6">
        <v>147.93</v>
      </c>
      <c r="U4204" s="6" t="str">
        <f>_xlfn.XLOOKUP(Tablo2[[#This Row],[Tenure]],$W$23:$W$26,$X$23:$X$26,"",-1)</f>
        <v>0-6 Months</v>
      </c>
      <c r="V4204" s="1" t="str">
        <f>_xlfn.XLOOKUP(Tablo2[[#This Row],[CashbackAmount]],$W$31:$W$33,$X$31:$X$33,"",-1)</f>
        <v>Low</v>
      </c>
    </row>
    <row r="4205" spans="1:22" x14ac:dyDescent="0.3">
      <c r="A4205" s="5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>
        <v>3</v>
      </c>
      <c r="T4205" s="6">
        <v>212.26</v>
      </c>
      <c r="U4205" s="6" t="str">
        <f>_xlfn.XLOOKUP(Tablo2[[#This Row],[Tenure]],$W$23:$W$26,$X$23:$X$26,"",-1)</f>
        <v>0-6 Months</v>
      </c>
      <c r="V4205" s="1" t="str">
        <f>_xlfn.XLOOKUP(Tablo2[[#This Row],[CashbackAmount]],$W$31:$W$33,$X$31:$X$33,"",-1)</f>
        <v>Medium</v>
      </c>
    </row>
    <row r="4206" spans="1:22" x14ac:dyDescent="0.3">
      <c r="A4206" s="5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6">
        <v>165.11</v>
      </c>
      <c r="U4206" s="6" t="str">
        <f>_xlfn.XLOOKUP(Tablo2[[#This Row],[Tenure]],$W$23:$W$26,$X$23:$X$26,"",-1)</f>
        <v>0-6 Months</v>
      </c>
      <c r="V4206" s="1" t="str">
        <f>_xlfn.XLOOKUP(Tablo2[[#This Row],[CashbackAmount]],$W$31:$W$33,$X$31:$X$33,"",-1)</f>
        <v>Medium</v>
      </c>
    </row>
    <row r="4207" spans="1:22" x14ac:dyDescent="0.3">
      <c r="A4207" s="5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>
        <v>15</v>
      </c>
      <c r="Q4207" s="1">
        <v>2</v>
      </c>
      <c r="R4207" s="1">
        <v>16</v>
      </c>
      <c r="S4207" s="1">
        <v>9</v>
      </c>
      <c r="T4207" s="6">
        <v>320.45</v>
      </c>
      <c r="U4207" s="6" t="str">
        <f>_xlfn.XLOOKUP(Tablo2[[#This Row],[Tenure]],$W$23:$W$26,$X$23:$X$26,"",-1)</f>
        <v>0-6 Months</v>
      </c>
      <c r="V4207" s="1" t="str">
        <f>_xlfn.XLOOKUP(Tablo2[[#This Row],[CashbackAmount]],$W$31:$W$33,$X$31:$X$33,"",-1)</f>
        <v>High</v>
      </c>
    </row>
    <row r="4208" spans="1:22" x14ac:dyDescent="0.3">
      <c r="A4208" s="5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6">
        <v>170.68</v>
      </c>
      <c r="U4208" s="6" t="str">
        <f>_xlfn.XLOOKUP(Tablo2[[#This Row],[Tenure]],$W$23:$W$26,$X$23:$X$26,"",-1)</f>
        <v>7-12 Months</v>
      </c>
      <c r="V4208" s="1" t="str">
        <f>_xlfn.XLOOKUP(Tablo2[[#This Row],[CashbackAmount]],$W$31:$W$33,$X$31:$X$33,"",-1)</f>
        <v>Medium</v>
      </c>
    </row>
    <row r="4209" spans="1:22" x14ac:dyDescent="0.3">
      <c r="A4209" s="5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6">
        <v>155.22</v>
      </c>
      <c r="U4209" s="6" t="str">
        <f>_xlfn.XLOOKUP(Tablo2[[#This Row],[Tenure]],$W$23:$W$26,$X$23:$X$26,"",-1)</f>
        <v>7-12 Months</v>
      </c>
      <c r="V4209" s="1" t="str">
        <f>_xlfn.XLOOKUP(Tablo2[[#This Row],[CashbackAmount]],$W$31:$W$33,$X$31:$X$33,"",-1)</f>
        <v>Medium</v>
      </c>
    </row>
    <row r="4210" spans="1:22" x14ac:dyDescent="0.3">
      <c r="A4210" s="5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6">
        <v>182.72</v>
      </c>
      <c r="U4210" s="6" t="str">
        <f>_xlfn.XLOOKUP(Tablo2[[#This Row],[Tenure]],$W$23:$W$26,$X$23:$X$26,"",-1)</f>
        <v>13-24 Months</v>
      </c>
      <c r="V4210" s="1" t="str">
        <f>_xlfn.XLOOKUP(Tablo2[[#This Row],[CashbackAmount]],$W$31:$W$33,$X$31:$X$33,"",-1)</f>
        <v>Medium</v>
      </c>
    </row>
    <row r="4211" spans="1:22" x14ac:dyDescent="0.3">
      <c r="A4211" s="5">
        <v>54210</v>
      </c>
      <c r="B4211" s="1">
        <v>0</v>
      </c>
      <c r="C4211" s="1">
        <v>9</v>
      </c>
      <c r="D4211" s="1" t="s">
        <v>62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6">
        <v>147.69</v>
      </c>
      <c r="U4211" s="6" t="str">
        <f>_xlfn.XLOOKUP(Tablo2[[#This Row],[Tenure]],$W$23:$W$26,$X$23:$X$26,"",-1)</f>
        <v>7-12 Months</v>
      </c>
      <c r="V4211" s="1" t="str">
        <f>_xlfn.XLOOKUP(Tablo2[[#This Row],[CashbackAmount]],$W$31:$W$33,$X$31:$X$33,"",-1)</f>
        <v>Low</v>
      </c>
    </row>
    <row r="4212" spans="1:22" x14ac:dyDescent="0.3">
      <c r="A4212" s="5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6">
        <v>178.81</v>
      </c>
      <c r="U4212" s="6" t="str">
        <f>_xlfn.XLOOKUP(Tablo2[[#This Row],[Tenure]],$W$23:$W$26,$X$23:$X$26,"",-1)</f>
        <v>7-12 Months</v>
      </c>
      <c r="V4212" s="1" t="str">
        <f>_xlfn.XLOOKUP(Tablo2[[#This Row],[CashbackAmount]],$W$31:$W$33,$X$31:$X$33,"",-1)</f>
        <v>Medium</v>
      </c>
    </row>
    <row r="4213" spans="1:22" x14ac:dyDescent="0.3">
      <c r="A4213" s="5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60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6">
        <v>159.41</v>
      </c>
      <c r="U4213" s="6" t="str">
        <f>_xlfn.XLOOKUP(Tablo2[[#This Row],[Tenure]],$W$23:$W$26,$X$23:$X$26,"",-1)</f>
        <v>0-6 Months</v>
      </c>
      <c r="V4213" s="1" t="str">
        <f>_xlfn.XLOOKUP(Tablo2[[#This Row],[CashbackAmount]],$W$31:$W$33,$X$31:$X$33,"",-1)</f>
        <v>Medium</v>
      </c>
    </row>
    <row r="4214" spans="1:22" x14ac:dyDescent="0.3">
      <c r="A4214" s="5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6">
        <v>179.54</v>
      </c>
      <c r="U4214" s="6" t="str">
        <f>_xlfn.XLOOKUP(Tablo2[[#This Row],[Tenure]],$W$23:$W$26,$X$23:$X$26,"",-1)</f>
        <v>13-24 Months</v>
      </c>
      <c r="V4214" s="1" t="str">
        <f>_xlfn.XLOOKUP(Tablo2[[#This Row],[CashbackAmount]],$W$31:$W$33,$X$31:$X$33,"",-1)</f>
        <v>Medium</v>
      </c>
    </row>
    <row r="4215" spans="1:22" x14ac:dyDescent="0.3">
      <c r="A4215" s="5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>
        <v>3</v>
      </c>
      <c r="T4215" s="6">
        <v>223.84</v>
      </c>
      <c r="U4215" s="6" t="str">
        <f>_xlfn.XLOOKUP(Tablo2[[#This Row],[Tenure]],$W$23:$W$26,$X$23:$X$26,"",-1)</f>
        <v>7-12 Months</v>
      </c>
      <c r="V4215" s="1" t="str">
        <f>_xlfn.XLOOKUP(Tablo2[[#This Row],[CashbackAmount]],$W$31:$W$33,$X$31:$X$33,"",-1)</f>
        <v>Medium</v>
      </c>
    </row>
    <row r="4216" spans="1:22" x14ac:dyDescent="0.3">
      <c r="A4216" s="5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6">
        <v>166.57</v>
      </c>
      <c r="U4216" s="6" t="str">
        <f>_xlfn.XLOOKUP(Tablo2[[#This Row],[Tenure]],$W$23:$W$26,$X$23:$X$26,"",-1)</f>
        <v>0-6 Months</v>
      </c>
      <c r="V4216" s="1" t="str">
        <f>_xlfn.XLOOKUP(Tablo2[[#This Row],[CashbackAmount]],$W$31:$W$33,$X$31:$X$33,"",-1)</f>
        <v>Medium</v>
      </c>
    </row>
    <row r="4217" spans="1:22" x14ac:dyDescent="0.3">
      <c r="A4217" s="5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>
        <v>2</v>
      </c>
      <c r="S4217" s="1">
        <v>13</v>
      </c>
      <c r="T4217" s="6">
        <v>259.58</v>
      </c>
      <c r="U4217" s="6" t="str">
        <f>_xlfn.XLOOKUP(Tablo2[[#This Row],[Tenure]],$W$23:$W$26,$X$23:$X$26,"",-1)</f>
        <v>7-12 Months</v>
      </c>
      <c r="V4217" s="1" t="str">
        <f>_xlfn.XLOOKUP(Tablo2[[#This Row],[CashbackAmount]],$W$31:$W$33,$X$31:$X$33,"",-1)</f>
        <v>High</v>
      </c>
    </row>
    <row r="4218" spans="1:22" x14ac:dyDescent="0.3">
      <c r="A4218" s="5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>
        <v>3</v>
      </c>
      <c r="T4218" s="6">
        <v>215.69</v>
      </c>
      <c r="U4218" s="6" t="str">
        <f>_xlfn.XLOOKUP(Tablo2[[#This Row],[Tenure]],$W$23:$W$26,$X$23:$X$26,"",-1)</f>
        <v>7-12 Months</v>
      </c>
      <c r="V4218" s="1" t="str">
        <f>_xlfn.XLOOKUP(Tablo2[[#This Row],[CashbackAmount]],$W$31:$W$33,$X$31:$X$33,"",-1)</f>
        <v>Medium</v>
      </c>
    </row>
    <row r="4219" spans="1:22" x14ac:dyDescent="0.3">
      <c r="A4219" s="5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6">
        <v>165.14</v>
      </c>
      <c r="U4219" s="6" t="str">
        <f>_xlfn.XLOOKUP(Tablo2[[#This Row],[Tenure]],$W$23:$W$26,$X$23:$X$26,"",-1)</f>
        <v>7-12 Months</v>
      </c>
      <c r="V4219" s="1" t="str">
        <f>_xlfn.XLOOKUP(Tablo2[[#This Row],[CashbackAmount]],$W$31:$W$33,$X$31:$X$33,"",-1)</f>
        <v>Medium</v>
      </c>
    </row>
    <row r="4220" spans="1:22" x14ac:dyDescent="0.3">
      <c r="A4220" s="5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6">
        <v>184.15</v>
      </c>
      <c r="U4220" s="6" t="str">
        <f>_xlfn.XLOOKUP(Tablo2[[#This Row],[Tenure]],$W$23:$W$26,$X$23:$X$26,"",-1)</f>
        <v>0-6 Months</v>
      </c>
      <c r="V4220" s="1" t="str">
        <f>_xlfn.XLOOKUP(Tablo2[[#This Row],[CashbackAmount]],$W$31:$W$33,$X$31:$X$33,"",-1)</f>
        <v>Medium</v>
      </c>
    </row>
    <row r="4221" spans="1:22" x14ac:dyDescent="0.3">
      <c r="A4221" s="5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6">
        <v>184.93</v>
      </c>
      <c r="U4221" s="6" t="str">
        <f>_xlfn.XLOOKUP(Tablo2[[#This Row],[Tenure]],$W$23:$W$26,$X$23:$X$26,"",-1)</f>
        <v>7-12 Months</v>
      </c>
      <c r="V4221" s="1" t="str">
        <f>_xlfn.XLOOKUP(Tablo2[[#This Row],[CashbackAmount]],$W$31:$W$33,$X$31:$X$33,"",-1)</f>
        <v>Medium</v>
      </c>
    </row>
    <row r="4222" spans="1:22" x14ac:dyDescent="0.3">
      <c r="A4222" s="5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6">
        <v>186.62</v>
      </c>
      <c r="U4222" s="6" t="str">
        <f>_xlfn.XLOOKUP(Tablo2[[#This Row],[Tenure]],$W$23:$W$26,$X$23:$X$26,"",-1)</f>
        <v>0-6 Months</v>
      </c>
      <c r="V4222" s="1" t="str">
        <f>_xlfn.XLOOKUP(Tablo2[[#This Row],[CashbackAmount]],$W$31:$W$33,$X$31:$X$33,"",-1)</f>
        <v>Medium</v>
      </c>
    </row>
    <row r="4223" spans="1:22" x14ac:dyDescent="0.3">
      <c r="A4223" s="5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6">
        <v>149.06</v>
      </c>
      <c r="U4223" s="6" t="str">
        <f>_xlfn.XLOOKUP(Tablo2[[#This Row],[Tenure]],$W$23:$W$26,$X$23:$X$26,"",-1)</f>
        <v>7-12 Months</v>
      </c>
      <c r="V4223" s="1" t="str">
        <f>_xlfn.XLOOKUP(Tablo2[[#This Row],[CashbackAmount]],$W$31:$W$33,$X$31:$X$33,"",-1)</f>
        <v>Low</v>
      </c>
    </row>
    <row r="4224" spans="1:22" x14ac:dyDescent="0.3">
      <c r="A4224" s="5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>
        <v>15</v>
      </c>
      <c r="Q4224" s="1">
        <v>5</v>
      </c>
      <c r="R4224" s="1">
        <v>14</v>
      </c>
      <c r="S4224" s="1">
        <v>9</v>
      </c>
      <c r="T4224" s="6">
        <v>312.39999999999998</v>
      </c>
      <c r="U4224" s="6" t="str">
        <f>_xlfn.XLOOKUP(Tablo2[[#This Row],[Tenure]],$W$23:$W$26,$X$23:$X$26,"",-1)</f>
        <v>13-24 Months</v>
      </c>
      <c r="V4224" s="1" t="str">
        <f>_xlfn.XLOOKUP(Tablo2[[#This Row],[CashbackAmount]],$W$31:$W$33,$X$31:$X$33,"",-1)</f>
        <v>High</v>
      </c>
    </row>
    <row r="4225" spans="1:22" x14ac:dyDescent="0.3">
      <c r="A4225" s="5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6">
        <v>201.37</v>
      </c>
      <c r="U4225" s="6" t="str">
        <f>_xlfn.XLOOKUP(Tablo2[[#This Row],[Tenure]],$W$23:$W$26,$X$23:$X$26,"",-1)</f>
        <v>24+ Months</v>
      </c>
      <c r="V4225" s="1" t="str">
        <f>_xlfn.XLOOKUP(Tablo2[[#This Row],[CashbackAmount]],$W$31:$W$33,$X$31:$X$33,"",-1)</f>
        <v>Medium</v>
      </c>
    </row>
    <row r="4226" spans="1:22" x14ac:dyDescent="0.3">
      <c r="A4226" s="5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>
        <v>3</v>
      </c>
      <c r="T4226" s="6">
        <v>225.96</v>
      </c>
      <c r="U4226" s="6" t="str">
        <f>_xlfn.XLOOKUP(Tablo2[[#This Row],[Tenure]],$W$23:$W$26,$X$23:$X$26,"",-1)</f>
        <v>7-12 Months</v>
      </c>
      <c r="V4226" s="1" t="str">
        <f>_xlfn.XLOOKUP(Tablo2[[#This Row],[CashbackAmount]],$W$31:$W$33,$X$31:$X$33,"",-1)</f>
        <v>Medium</v>
      </c>
    </row>
    <row r="4227" spans="1:22" x14ac:dyDescent="0.3">
      <c r="A4227" s="5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>
        <v>1</v>
      </c>
      <c r="R4227" s="1">
        <v>2</v>
      </c>
      <c r="S4227" s="1">
        <v>3</v>
      </c>
      <c r="T4227" s="6">
        <v>272.56</v>
      </c>
      <c r="U4227" s="6" t="str">
        <f>_xlfn.XLOOKUP(Tablo2[[#This Row],[Tenure]],$W$23:$W$26,$X$23:$X$26,"",-1)</f>
        <v>24+ Months</v>
      </c>
      <c r="V4227" s="1" t="str">
        <f>_xlfn.XLOOKUP(Tablo2[[#This Row],[CashbackAmount]],$W$31:$W$33,$X$31:$X$33,"",-1)</f>
        <v>High</v>
      </c>
    </row>
    <row r="4228" spans="1:22" x14ac:dyDescent="0.3">
      <c r="A4228" s="5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6">
        <v>189.99</v>
      </c>
      <c r="U4228" s="6" t="str">
        <f>_xlfn.XLOOKUP(Tablo2[[#This Row],[Tenure]],$W$23:$W$26,$X$23:$X$26,"",-1)</f>
        <v>7-12 Months</v>
      </c>
      <c r="V4228" s="1" t="str">
        <f>_xlfn.XLOOKUP(Tablo2[[#This Row],[CashbackAmount]],$W$31:$W$33,$X$31:$X$33,"",-1)</f>
        <v>Medium</v>
      </c>
    </row>
    <row r="4229" spans="1:22" x14ac:dyDescent="0.3">
      <c r="A4229" s="5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>
        <v>3</v>
      </c>
      <c r="T4229" s="6">
        <v>222.24</v>
      </c>
      <c r="U4229" s="6" t="str">
        <f>_xlfn.XLOOKUP(Tablo2[[#This Row],[Tenure]],$W$23:$W$26,$X$23:$X$26,"",-1)</f>
        <v>13-24 Months</v>
      </c>
      <c r="V4229" s="1" t="str">
        <f>_xlfn.XLOOKUP(Tablo2[[#This Row],[CashbackAmount]],$W$31:$W$33,$X$31:$X$33,"",-1)</f>
        <v>Medium</v>
      </c>
    </row>
    <row r="4230" spans="1:22" x14ac:dyDescent="0.3">
      <c r="A4230" s="5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6">
        <v>146.94</v>
      </c>
      <c r="U4230" s="6" t="str">
        <f>_xlfn.XLOOKUP(Tablo2[[#This Row],[Tenure]],$W$23:$W$26,$X$23:$X$26,"",-1)</f>
        <v>7-12 Months</v>
      </c>
      <c r="V4230" s="1" t="str">
        <f>_xlfn.XLOOKUP(Tablo2[[#This Row],[CashbackAmount]],$W$31:$W$33,$X$31:$X$33,"",-1)</f>
        <v>Low</v>
      </c>
    </row>
    <row r="4231" spans="1:22" x14ac:dyDescent="0.3">
      <c r="A4231" s="5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6">
        <v>158.88</v>
      </c>
      <c r="U4231" s="6" t="str">
        <f>_xlfn.XLOOKUP(Tablo2[[#This Row],[Tenure]],$W$23:$W$26,$X$23:$X$26,"",-1)</f>
        <v>0-6 Months</v>
      </c>
      <c r="V4231" s="1" t="str">
        <f>_xlfn.XLOOKUP(Tablo2[[#This Row],[CashbackAmount]],$W$31:$W$33,$X$31:$X$33,"",-1)</f>
        <v>Medium</v>
      </c>
    </row>
    <row r="4232" spans="1:22" x14ac:dyDescent="0.3">
      <c r="A4232" s="5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6">
        <v>179.73</v>
      </c>
      <c r="U4232" s="6" t="str">
        <f>_xlfn.XLOOKUP(Tablo2[[#This Row],[Tenure]],$W$23:$W$26,$X$23:$X$26,"",-1)</f>
        <v>24+ Months</v>
      </c>
      <c r="V4232" s="1" t="str">
        <f>_xlfn.XLOOKUP(Tablo2[[#This Row],[CashbackAmount]],$W$31:$W$33,$X$31:$X$33,"",-1)</f>
        <v>Medium</v>
      </c>
    </row>
    <row r="4233" spans="1:22" x14ac:dyDescent="0.3">
      <c r="A4233" s="5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6">
        <v>152.03</v>
      </c>
      <c r="U4233" s="6" t="str">
        <f>_xlfn.XLOOKUP(Tablo2[[#This Row],[Tenure]],$W$23:$W$26,$X$23:$X$26,"",-1)</f>
        <v>0-6 Months</v>
      </c>
      <c r="V4233" s="1" t="str">
        <f>_xlfn.XLOOKUP(Tablo2[[#This Row],[CashbackAmount]],$W$31:$W$33,$X$31:$X$33,"",-1)</f>
        <v>Medium</v>
      </c>
    </row>
    <row r="4234" spans="1:22" x14ac:dyDescent="0.3">
      <c r="A4234" s="5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6">
        <v>150.01</v>
      </c>
      <c r="U4234" s="6" t="str">
        <f>_xlfn.XLOOKUP(Tablo2[[#This Row],[Tenure]],$W$23:$W$26,$X$23:$X$26,"",-1)</f>
        <v>0-6 Months</v>
      </c>
      <c r="V4234" s="1" t="str">
        <f>_xlfn.XLOOKUP(Tablo2[[#This Row],[CashbackAmount]],$W$31:$W$33,$X$31:$X$33,"",-1)</f>
        <v>Medium</v>
      </c>
    </row>
    <row r="4235" spans="1:22" x14ac:dyDescent="0.3">
      <c r="A4235" s="5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6">
        <v>187.2</v>
      </c>
      <c r="U4235" s="6" t="str">
        <f>_xlfn.XLOOKUP(Tablo2[[#This Row],[Tenure]],$W$23:$W$26,$X$23:$X$26,"",-1)</f>
        <v>0-6 Months</v>
      </c>
      <c r="V4235" s="1" t="str">
        <f>_xlfn.XLOOKUP(Tablo2[[#This Row],[CashbackAmount]],$W$31:$W$33,$X$31:$X$33,"",-1)</f>
        <v>Medium</v>
      </c>
    </row>
    <row r="4236" spans="1:22" x14ac:dyDescent="0.3">
      <c r="A4236" s="5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6">
        <v>155.38</v>
      </c>
      <c r="U4236" s="6" t="str">
        <f>_xlfn.XLOOKUP(Tablo2[[#This Row],[Tenure]],$W$23:$W$26,$X$23:$X$26,"",-1)</f>
        <v>7-12 Months</v>
      </c>
      <c r="V4236" s="1" t="str">
        <f>_xlfn.XLOOKUP(Tablo2[[#This Row],[CashbackAmount]],$W$31:$W$33,$X$31:$X$33,"",-1)</f>
        <v>Medium</v>
      </c>
    </row>
    <row r="4237" spans="1:22" x14ac:dyDescent="0.3">
      <c r="A4237" s="5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6">
        <v>169.24</v>
      </c>
      <c r="U4237" s="6" t="str">
        <f>_xlfn.XLOOKUP(Tablo2[[#This Row],[Tenure]],$W$23:$W$26,$X$23:$X$26,"",-1)</f>
        <v>0-6 Months</v>
      </c>
      <c r="V4237" s="1" t="str">
        <f>_xlfn.XLOOKUP(Tablo2[[#This Row],[CashbackAmount]],$W$31:$W$33,$X$31:$X$33,"",-1)</f>
        <v>Medium</v>
      </c>
    </row>
    <row r="4238" spans="1:22" x14ac:dyDescent="0.3">
      <c r="A4238" s="5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6">
        <v>168.12</v>
      </c>
      <c r="U4238" s="6" t="str">
        <f>_xlfn.XLOOKUP(Tablo2[[#This Row],[Tenure]],$W$23:$W$26,$X$23:$X$26,"",-1)</f>
        <v>7-12 Months</v>
      </c>
      <c r="V4238" s="1" t="str">
        <f>_xlfn.XLOOKUP(Tablo2[[#This Row],[CashbackAmount]],$W$31:$W$33,$X$31:$X$33,"",-1)</f>
        <v>Medium</v>
      </c>
    </row>
    <row r="4239" spans="1:22" x14ac:dyDescent="0.3">
      <c r="A4239" s="5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>
        <v>2</v>
      </c>
      <c r="S4239" s="1">
        <v>1</v>
      </c>
      <c r="T4239" s="6">
        <v>257.45</v>
      </c>
      <c r="U4239" s="6" t="str">
        <f>_xlfn.XLOOKUP(Tablo2[[#This Row],[Tenure]],$W$23:$W$26,$X$23:$X$26,"",-1)</f>
        <v>13-24 Months</v>
      </c>
      <c r="V4239" s="1" t="str">
        <f>_xlfn.XLOOKUP(Tablo2[[#This Row],[CashbackAmount]],$W$31:$W$33,$X$31:$X$33,"",-1)</f>
        <v>High</v>
      </c>
    </row>
    <row r="4240" spans="1:22" x14ac:dyDescent="0.3">
      <c r="A4240" s="5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>
        <v>1</v>
      </c>
      <c r="R4240" s="1">
        <v>2</v>
      </c>
      <c r="S4240" s="1">
        <v>3</v>
      </c>
      <c r="T4240" s="6">
        <v>261.64</v>
      </c>
      <c r="U4240" s="6" t="str">
        <f>_xlfn.XLOOKUP(Tablo2[[#This Row],[Tenure]],$W$23:$W$26,$X$23:$X$26,"",-1)</f>
        <v>7-12 Months</v>
      </c>
      <c r="V4240" s="1" t="str">
        <f>_xlfn.XLOOKUP(Tablo2[[#This Row],[CashbackAmount]],$W$31:$W$33,$X$31:$X$33,"",-1)</f>
        <v>High</v>
      </c>
    </row>
    <row r="4241" spans="1:22" x14ac:dyDescent="0.3">
      <c r="A4241" s="5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6">
        <v>175.21</v>
      </c>
      <c r="U4241" s="6" t="str">
        <f>_xlfn.XLOOKUP(Tablo2[[#This Row],[Tenure]],$W$23:$W$26,$X$23:$X$26,"",-1)</f>
        <v>13-24 Months</v>
      </c>
      <c r="V4241" s="1" t="str">
        <f>_xlfn.XLOOKUP(Tablo2[[#This Row],[CashbackAmount]],$W$31:$W$33,$X$31:$X$33,"",-1)</f>
        <v>Medium</v>
      </c>
    </row>
    <row r="4242" spans="1:22" x14ac:dyDescent="0.3">
      <c r="A4242" s="5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6">
        <v>176.26</v>
      </c>
      <c r="U4242" s="6" t="str">
        <f>_xlfn.XLOOKUP(Tablo2[[#This Row],[Tenure]],$W$23:$W$26,$X$23:$X$26,"",-1)</f>
        <v>0-6 Months</v>
      </c>
      <c r="V4242" s="1" t="str">
        <f>_xlfn.XLOOKUP(Tablo2[[#This Row],[CashbackAmount]],$W$31:$W$33,$X$31:$X$33,"",-1)</f>
        <v>Medium</v>
      </c>
    </row>
    <row r="4243" spans="1:22" x14ac:dyDescent="0.3">
      <c r="A4243" s="5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6">
        <v>153.59</v>
      </c>
      <c r="U4243" s="6" t="str">
        <f>_xlfn.XLOOKUP(Tablo2[[#This Row],[Tenure]],$W$23:$W$26,$X$23:$X$26,"",-1)</f>
        <v>7-12 Months</v>
      </c>
      <c r="V4243" s="1" t="str">
        <f>_xlfn.XLOOKUP(Tablo2[[#This Row],[CashbackAmount]],$W$31:$W$33,$X$31:$X$33,"",-1)</f>
        <v>Medium</v>
      </c>
    </row>
    <row r="4244" spans="1:22" x14ac:dyDescent="0.3">
      <c r="A4244" s="5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>
        <v>3</v>
      </c>
      <c r="T4244" s="6">
        <v>227.39</v>
      </c>
      <c r="U4244" s="6" t="str">
        <f>_xlfn.XLOOKUP(Tablo2[[#This Row],[Tenure]],$W$23:$W$26,$X$23:$X$26,"",-1)</f>
        <v>24+ Months</v>
      </c>
      <c r="V4244" s="1" t="str">
        <f>_xlfn.XLOOKUP(Tablo2[[#This Row],[CashbackAmount]],$W$31:$W$33,$X$31:$X$33,"",-1)</f>
        <v>Medium</v>
      </c>
    </row>
    <row r="4245" spans="1:22" x14ac:dyDescent="0.3">
      <c r="A4245" s="5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6">
        <v>178.29</v>
      </c>
      <c r="U4245" s="6" t="str">
        <f>_xlfn.XLOOKUP(Tablo2[[#This Row],[Tenure]],$W$23:$W$26,$X$23:$X$26,"",-1)</f>
        <v>7-12 Months</v>
      </c>
      <c r="V4245" s="1" t="str">
        <f>_xlfn.XLOOKUP(Tablo2[[#This Row],[CashbackAmount]],$W$31:$W$33,$X$31:$X$33,"",-1)</f>
        <v>Medium</v>
      </c>
    </row>
    <row r="4246" spans="1:22" x14ac:dyDescent="0.3">
      <c r="A4246" s="5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6">
        <v>168.25</v>
      </c>
      <c r="U4246" s="6" t="str">
        <f>_xlfn.XLOOKUP(Tablo2[[#This Row],[Tenure]],$W$23:$W$26,$X$23:$X$26,"",-1)</f>
        <v>7-12 Months</v>
      </c>
      <c r="V4246" s="1" t="str">
        <f>_xlfn.XLOOKUP(Tablo2[[#This Row],[CashbackAmount]],$W$31:$W$33,$X$31:$X$33,"",-1)</f>
        <v>Medium</v>
      </c>
    </row>
    <row r="4247" spans="1:22" x14ac:dyDescent="0.3">
      <c r="A4247" s="5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6">
        <v>197.6</v>
      </c>
      <c r="U4247" s="6" t="str">
        <f>_xlfn.XLOOKUP(Tablo2[[#This Row],[Tenure]],$W$23:$W$26,$X$23:$X$26,"",-1)</f>
        <v>24+ Months</v>
      </c>
      <c r="V4247" s="1" t="str">
        <f>_xlfn.XLOOKUP(Tablo2[[#This Row],[CashbackAmount]],$W$31:$W$33,$X$31:$X$33,"",-1)</f>
        <v>Medium</v>
      </c>
    </row>
    <row r="4248" spans="1:22" x14ac:dyDescent="0.3">
      <c r="A4248" s="5">
        <v>54247</v>
      </c>
      <c r="B4248" s="1">
        <v>0</v>
      </c>
      <c r="C4248" s="1">
        <v>1</v>
      </c>
      <c r="D4248" s="1" t="s">
        <v>62</v>
      </c>
      <c r="E4248" s="1">
        <v>3</v>
      </c>
      <c r="F4248" s="1">
        <v>9</v>
      </c>
      <c r="G4248" s="1" t="s">
        <v>60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6">
        <v>148.22</v>
      </c>
      <c r="U4248" s="6" t="str">
        <f>_xlfn.XLOOKUP(Tablo2[[#This Row],[Tenure]],$W$23:$W$26,$X$23:$X$26,"",-1)</f>
        <v>0-6 Months</v>
      </c>
      <c r="V4248" s="1" t="str">
        <f>_xlfn.XLOOKUP(Tablo2[[#This Row],[CashbackAmount]],$W$31:$W$33,$X$31:$X$33,"",-1)</f>
        <v>Low</v>
      </c>
    </row>
    <row r="4249" spans="1:22" x14ac:dyDescent="0.3">
      <c r="A4249" s="5">
        <v>54248</v>
      </c>
      <c r="B4249" s="1">
        <v>0</v>
      </c>
      <c r="C4249" s="1">
        <v>25</v>
      </c>
      <c r="D4249" s="1" t="s">
        <v>62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6">
        <v>145.75</v>
      </c>
      <c r="U4249" s="6" t="str">
        <f>_xlfn.XLOOKUP(Tablo2[[#This Row],[Tenure]],$W$23:$W$26,$X$23:$X$26,"",-1)</f>
        <v>24+ Months</v>
      </c>
      <c r="V4249" s="1" t="str">
        <f>_xlfn.XLOOKUP(Tablo2[[#This Row],[CashbackAmount]],$W$31:$W$33,$X$31:$X$33,"",-1)</f>
        <v>Low</v>
      </c>
    </row>
    <row r="4250" spans="1:22" x14ac:dyDescent="0.3">
      <c r="A4250" s="5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6">
        <v>166.52</v>
      </c>
      <c r="U4250" s="6" t="str">
        <f>_xlfn.XLOOKUP(Tablo2[[#This Row],[Tenure]],$W$23:$W$26,$X$23:$X$26,"",-1)</f>
        <v>0-6 Months</v>
      </c>
      <c r="V4250" s="1" t="str">
        <f>_xlfn.XLOOKUP(Tablo2[[#This Row],[CashbackAmount]],$W$31:$W$33,$X$31:$X$33,"",-1)</f>
        <v>Medium</v>
      </c>
    </row>
    <row r="4251" spans="1:22" x14ac:dyDescent="0.3">
      <c r="A4251" s="5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>
        <v>3</v>
      </c>
      <c r="T4251" s="6">
        <v>221.19</v>
      </c>
      <c r="U4251" s="6" t="str">
        <f>_xlfn.XLOOKUP(Tablo2[[#This Row],[Tenure]],$W$23:$W$26,$X$23:$X$26,"",-1)</f>
        <v>7-12 Months</v>
      </c>
      <c r="V4251" s="1" t="str">
        <f>_xlfn.XLOOKUP(Tablo2[[#This Row],[CashbackAmount]],$W$31:$W$33,$X$31:$X$33,"",-1)</f>
        <v>Medium</v>
      </c>
    </row>
    <row r="4252" spans="1:22" x14ac:dyDescent="0.3">
      <c r="A4252" s="5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>
        <v>2</v>
      </c>
      <c r="S4252" s="1">
        <v>12</v>
      </c>
      <c r="T4252" s="6">
        <v>260.02999999999997</v>
      </c>
      <c r="U4252" s="6" t="str">
        <f>_xlfn.XLOOKUP(Tablo2[[#This Row],[Tenure]],$W$23:$W$26,$X$23:$X$26,"",-1)</f>
        <v>13-24 Months</v>
      </c>
      <c r="V4252" s="1" t="str">
        <f>_xlfn.XLOOKUP(Tablo2[[#This Row],[CashbackAmount]],$W$31:$W$33,$X$31:$X$33,"",-1)</f>
        <v>High</v>
      </c>
    </row>
    <row r="4253" spans="1:22" x14ac:dyDescent="0.3">
      <c r="A4253" s="5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6">
        <v>179.41</v>
      </c>
      <c r="U4253" s="6" t="str">
        <f>_xlfn.XLOOKUP(Tablo2[[#This Row],[Tenure]],$W$23:$W$26,$X$23:$X$26,"",-1)</f>
        <v>24+ Months</v>
      </c>
      <c r="V4253" s="1" t="str">
        <f>_xlfn.XLOOKUP(Tablo2[[#This Row],[CashbackAmount]],$W$31:$W$33,$X$31:$X$33,"",-1)</f>
        <v>Medium</v>
      </c>
    </row>
    <row r="4254" spans="1:22" x14ac:dyDescent="0.3">
      <c r="A4254" s="5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6">
        <v>177.09</v>
      </c>
      <c r="U4254" s="6" t="str">
        <f>_xlfn.XLOOKUP(Tablo2[[#This Row],[Tenure]],$W$23:$W$26,$X$23:$X$26,"",-1)</f>
        <v>0-6 Months</v>
      </c>
      <c r="V4254" s="1" t="str">
        <f>_xlfn.XLOOKUP(Tablo2[[#This Row],[CashbackAmount]],$W$31:$W$33,$X$31:$X$33,"",-1)</f>
        <v>Medium</v>
      </c>
    </row>
    <row r="4255" spans="1:22" x14ac:dyDescent="0.3">
      <c r="A4255" s="5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>
        <v>2</v>
      </c>
      <c r="S4255" s="1">
        <v>6</v>
      </c>
      <c r="T4255" s="6">
        <v>231.73000000000002</v>
      </c>
      <c r="U4255" s="6" t="str">
        <f>_xlfn.XLOOKUP(Tablo2[[#This Row],[Tenure]],$W$23:$W$26,$X$23:$X$26,"",-1)</f>
        <v>13-24 Months</v>
      </c>
      <c r="V4255" s="1" t="str">
        <f>_xlfn.XLOOKUP(Tablo2[[#This Row],[CashbackAmount]],$W$31:$W$33,$X$31:$X$33,"",-1)</f>
        <v>Medium</v>
      </c>
    </row>
    <row r="4256" spans="1:22" x14ac:dyDescent="0.3">
      <c r="A4256" s="5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6">
        <v>175.1</v>
      </c>
      <c r="U4256" s="6" t="str">
        <f>_xlfn.XLOOKUP(Tablo2[[#This Row],[Tenure]],$W$23:$W$26,$X$23:$X$26,"",-1)</f>
        <v>0-6 Months</v>
      </c>
      <c r="V4256" s="1" t="str">
        <f>_xlfn.XLOOKUP(Tablo2[[#This Row],[CashbackAmount]],$W$31:$W$33,$X$31:$X$33,"",-1)</f>
        <v>Medium</v>
      </c>
    </row>
    <row r="4257" spans="1:22" x14ac:dyDescent="0.3">
      <c r="A4257" s="5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>
        <v>2</v>
      </c>
      <c r="S4257" s="1">
        <v>4</v>
      </c>
      <c r="T4257" s="6">
        <v>260.49</v>
      </c>
      <c r="U4257" s="6" t="str">
        <f>_xlfn.XLOOKUP(Tablo2[[#This Row],[Tenure]],$W$23:$W$26,$X$23:$X$26,"",-1)</f>
        <v>24+ Months</v>
      </c>
      <c r="V4257" s="1" t="str">
        <f>_xlfn.XLOOKUP(Tablo2[[#This Row],[CashbackAmount]],$W$31:$W$33,$X$31:$X$33,"",-1)</f>
        <v>High</v>
      </c>
    </row>
    <row r="4258" spans="1:22" x14ac:dyDescent="0.3">
      <c r="A4258" s="5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6">
        <v>174.99</v>
      </c>
      <c r="U4258" s="6" t="str">
        <f>_xlfn.XLOOKUP(Tablo2[[#This Row],[Tenure]],$W$23:$W$26,$X$23:$X$26,"",-1)</f>
        <v>0-6 Months</v>
      </c>
      <c r="V4258" s="1" t="str">
        <f>_xlfn.XLOOKUP(Tablo2[[#This Row],[CashbackAmount]],$W$31:$W$33,$X$31:$X$33,"",-1)</f>
        <v>Medium</v>
      </c>
    </row>
    <row r="4259" spans="1:22" x14ac:dyDescent="0.3">
      <c r="A4259" s="5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6">
        <v>167.21</v>
      </c>
      <c r="U4259" s="6" t="str">
        <f>_xlfn.XLOOKUP(Tablo2[[#This Row],[Tenure]],$W$23:$W$26,$X$23:$X$26,"",-1)</f>
        <v>0-6 Months</v>
      </c>
      <c r="V4259" s="1" t="str">
        <f>_xlfn.XLOOKUP(Tablo2[[#This Row],[CashbackAmount]],$W$31:$W$33,$X$31:$X$33,"",-1)</f>
        <v>Medium</v>
      </c>
    </row>
    <row r="4260" spans="1:22" x14ac:dyDescent="0.3">
      <c r="A4260" s="5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>
        <v>1</v>
      </c>
      <c r="R4260" s="1">
        <v>2</v>
      </c>
      <c r="S4260" s="1">
        <v>9</v>
      </c>
      <c r="T4260" s="6">
        <v>263.72000000000003</v>
      </c>
      <c r="U4260" s="6" t="str">
        <f>_xlfn.XLOOKUP(Tablo2[[#This Row],[Tenure]],$W$23:$W$26,$X$23:$X$26,"",-1)</f>
        <v>24+ Months</v>
      </c>
      <c r="V4260" s="1" t="str">
        <f>_xlfn.XLOOKUP(Tablo2[[#This Row],[CashbackAmount]],$W$31:$W$33,$X$31:$X$33,"",-1)</f>
        <v>High</v>
      </c>
    </row>
    <row r="4261" spans="1:22" x14ac:dyDescent="0.3">
      <c r="A4261" s="5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6">
        <v>145.41999999999999</v>
      </c>
      <c r="U4261" s="6" t="str">
        <f>_xlfn.XLOOKUP(Tablo2[[#This Row],[Tenure]],$W$23:$W$26,$X$23:$X$26,"",-1)</f>
        <v>13-24 Months</v>
      </c>
      <c r="V4261" s="1" t="str">
        <f>_xlfn.XLOOKUP(Tablo2[[#This Row],[CashbackAmount]],$W$31:$W$33,$X$31:$X$33,"",-1)</f>
        <v>Low</v>
      </c>
    </row>
    <row r="4262" spans="1:22" x14ac:dyDescent="0.3">
      <c r="A4262" s="5">
        <v>54261</v>
      </c>
      <c r="B4262" s="1">
        <v>1</v>
      </c>
      <c r="C4262" s="1">
        <v>1</v>
      </c>
      <c r="D4262" s="1" t="s">
        <v>62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6">
        <v>145.72999999999999</v>
      </c>
      <c r="U4262" s="6" t="str">
        <f>_xlfn.XLOOKUP(Tablo2[[#This Row],[Tenure]],$W$23:$W$26,$X$23:$X$26,"",-1)</f>
        <v>0-6 Months</v>
      </c>
      <c r="V4262" s="1" t="str">
        <f>_xlfn.XLOOKUP(Tablo2[[#This Row],[CashbackAmount]],$W$31:$W$33,$X$31:$X$33,"",-1)</f>
        <v>Low</v>
      </c>
    </row>
    <row r="4263" spans="1:22" x14ac:dyDescent="0.3">
      <c r="A4263" s="5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6">
        <v>154.56</v>
      </c>
      <c r="U4263" s="6" t="str">
        <f>_xlfn.XLOOKUP(Tablo2[[#This Row],[Tenure]],$W$23:$W$26,$X$23:$X$26,"",-1)</f>
        <v>0-6 Months</v>
      </c>
      <c r="V4263" s="1" t="str">
        <f>_xlfn.XLOOKUP(Tablo2[[#This Row],[CashbackAmount]],$W$31:$W$33,$X$31:$X$33,"",-1)</f>
        <v>Medium</v>
      </c>
    </row>
    <row r="4264" spans="1:22" x14ac:dyDescent="0.3">
      <c r="A4264" s="5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6">
        <v>154.26</v>
      </c>
      <c r="U4264" s="6" t="str">
        <f>_xlfn.XLOOKUP(Tablo2[[#This Row],[Tenure]],$W$23:$W$26,$X$23:$X$26,"",-1)</f>
        <v>0-6 Months</v>
      </c>
      <c r="V4264" s="1" t="str">
        <f>_xlfn.XLOOKUP(Tablo2[[#This Row],[CashbackAmount]],$W$31:$W$33,$X$31:$X$33,"",-1)</f>
        <v>Medium</v>
      </c>
    </row>
    <row r="4265" spans="1:22" x14ac:dyDescent="0.3">
      <c r="A4265" s="5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6">
        <v>173.09</v>
      </c>
      <c r="U4265" s="6" t="str">
        <f>_xlfn.XLOOKUP(Tablo2[[#This Row],[Tenure]],$W$23:$W$26,$X$23:$X$26,"",-1)</f>
        <v>7-12 Months</v>
      </c>
      <c r="V4265" s="1" t="str">
        <f>_xlfn.XLOOKUP(Tablo2[[#This Row],[CashbackAmount]],$W$31:$W$33,$X$31:$X$33,"",-1)</f>
        <v>Medium</v>
      </c>
    </row>
    <row r="4266" spans="1:22" x14ac:dyDescent="0.3">
      <c r="A4266" s="5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6">
        <v>176.63</v>
      </c>
      <c r="U4266" s="6" t="str">
        <f>_xlfn.XLOOKUP(Tablo2[[#This Row],[Tenure]],$W$23:$W$26,$X$23:$X$26,"",-1)</f>
        <v>7-12 Months</v>
      </c>
      <c r="V4266" s="1" t="str">
        <f>_xlfn.XLOOKUP(Tablo2[[#This Row],[CashbackAmount]],$W$31:$W$33,$X$31:$X$33,"",-1)</f>
        <v>Medium</v>
      </c>
    </row>
    <row r="4267" spans="1:22" x14ac:dyDescent="0.3">
      <c r="A4267" s="5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>
        <v>15</v>
      </c>
      <c r="Q4267" s="1">
        <v>1</v>
      </c>
      <c r="R4267" s="1">
        <v>3</v>
      </c>
      <c r="S4267" s="1">
        <v>3</v>
      </c>
      <c r="T4267" s="6">
        <v>313.44</v>
      </c>
      <c r="U4267" s="6" t="str">
        <f>_xlfn.XLOOKUP(Tablo2[[#This Row],[Tenure]],$W$23:$W$26,$X$23:$X$26,"",-1)</f>
        <v>24+ Months</v>
      </c>
      <c r="V4267" s="1" t="str">
        <f>_xlfn.XLOOKUP(Tablo2[[#This Row],[CashbackAmount]],$W$31:$W$33,$X$31:$X$33,"",-1)</f>
        <v>High</v>
      </c>
    </row>
    <row r="4268" spans="1:22" x14ac:dyDescent="0.3">
      <c r="A4268" s="5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>
        <v>15</v>
      </c>
      <c r="Q4268" s="1">
        <v>1</v>
      </c>
      <c r="R4268" s="1">
        <v>2</v>
      </c>
      <c r="S4268" s="1">
        <v>8</v>
      </c>
      <c r="T4268" s="6">
        <v>306.72000000000003</v>
      </c>
      <c r="U4268" s="6" t="str">
        <f>_xlfn.XLOOKUP(Tablo2[[#This Row],[Tenure]],$W$23:$W$26,$X$23:$X$26,"",-1)</f>
        <v>13-24 Months</v>
      </c>
      <c r="V4268" s="1" t="str">
        <f>_xlfn.XLOOKUP(Tablo2[[#This Row],[CashbackAmount]],$W$31:$W$33,$X$31:$X$33,"",-1)</f>
        <v>High</v>
      </c>
    </row>
    <row r="4269" spans="1:22" x14ac:dyDescent="0.3">
      <c r="A4269" s="5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6">
        <v>182.44</v>
      </c>
      <c r="U4269" s="6" t="str">
        <f>_xlfn.XLOOKUP(Tablo2[[#This Row],[Tenure]],$W$23:$W$26,$X$23:$X$26,"",-1)</f>
        <v>0-6 Months</v>
      </c>
      <c r="V4269" s="1" t="str">
        <f>_xlfn.XLOOKUP(Tablo2[[#This Row],[CashbackAmount]],$W$31:$W$33,$X$31:$X$33,"",-1)</f>
        <v>Medium</v>
      </c>
    </row>
    <row r="4270" spans="1:22" x14ac:dyDescent="0.3">
      <c r="A4270" s="5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6">
        <v>153.88999999999999</v>
      </c>
      <c r="U4270" s="6" t="str">
        <f>_xlfn.XLOOKUP(Tablo2[[#This Row],[Tenure]],$W$23:$W$26,$X$23:$X$26,"",-1)</f>
        <v>0-6 Months</v>
      </c>
      <c r="V4270" s="1" t="str">
        <f>_xlfn.XLOOKUP(Tablo2[[#This Row],[CashbackAmount]],$W$31:$W$33,$X$31:$X$33,"",-1)</f>
        <v>Medium</v>
      </c>
    </row>
    <row r="4271" spans="1:22" x14ac:dyDescent="0.3">
      <c r="A4271" s="5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6">
        <v>153.71</v>
      </c>
      <c r="U4271" s="6" t="str">
        <f>_xlfn.XLOOKUP(Tablo2[[#This Row],[Tenure]],$W$23:$W$26,$X$23:$X$26,"",-1)</f>
        <v>0-6 Months</v>
      </c>
      <c r="V4271" s="1" t="str">
        <f>_xlfn.XLOOKUP(Tablo2[[#This Row],[CashbackAmount]],$W$31:$W$33,$X$31:$X$33,"",-1)</f>
        <v>Medium</v>
      </c>
    </row>
    <row r="4272" spans="1:22" x14ac:dyDescent="0.3">
      <c r="A4272" s="5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6">
        <v>199.84</v>
      </c>
      <c r="U4272" s="6" t="str">
        <f>_xlfn.XLOOKUP(Tablo2[[#This Row],[Tenure]],$W$23:$W$26,$X$23:$X$26,"",-1)</f>
        <v>24+ Months</v>
      </c>
      <c r="V4272" s="1" t="str">
        <f>_xlfn.XLOOKUP(Tablo2[[#This Row],[CashbackAmount]],$W$31:$W$33,$X$31:$X$33,"",-1)</f>
        <v>Medium</v>
      </c>
    </row>
    <row r="4273" spans="1:22" x14ac:dyDescent="0.3">
      <c r="A4273" s="5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6">
        <v>185.74</v>
      </c>
      <c r="U4273" s="6" t="str">
        <f>_xlfn.XLOOKUP(Tablo2[[#This Row],[Tenure]],$W$23:$W$26,$X$23:$X$26,"",-1)</f>
        <v>0-6 Months</v>
      </c>
      <c r="V4273" s="1" t="str">
        <f>_xlfn.XLOOKUP(Tablo2[[#This Row],[CashbackAmount]],$W$31:$W$33,$X$31:$X$33,"",-1)</f>
        <v>Medium</v>
      </c>
    </row>
    <row r="4274" spans="1:22" x14ac:dyDescent="0.3">
      <c r="A4274" s="5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>
        <v>15</v>
      </c>
      <c r="Q4274" s="1">
        <v>3</v>
      </c>
      <c r="R4274" s="1">
        <v>5</v>
      </c>
      <c r="S4274" s="1">
        <v>5</v>
      </c>
      <c r="T4274" s="6">
        <v>298.27999999999997</v>
      </c>
      <c r="U4274" s="6" t="str">
        <f>_xlfn.XLOOKUP(Tablo2[[#This Row],[Tenure]],$W$23:$W$26,$X$23:$X$26,"",-1)</f>
        <v>24+ Months</v>
      </c>
      <c r="V4274" s="1" t="str">
        <f>_xlfn.XLOOKUP(Tablo2[[#This Row],[CashbackAmount]],$W$31:$W$33,$X$31:$X$33,"",-1)</f>
        <v>High</v>
      </c>
    </row>
    <row r="4275" spans="1:22" x14ac:dyDescent="0.3">
      <c r="A4275" s="5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6">
        <v>152.74</v>
      </c>
      <c r="U4275" s="6" t="str">
        <f>_xlfn.XLOOKUP(Tablo2[[#This Row],[Tenure]],$W$23:$W$26,$X$23:$X$26,"",-1)</f>
        <v>0-6 Months</v>
      </c>
      <c r="V4275" s="1" t="str">
        <f>_xlfn.XLOOKUP(Tablo2[[#This Row],[CashbackAmount]],$W$31:$W$33,$X$31:$X$33,"",-1)</f>
        <v>Medium</v>
      </c>
    </row>
    <row r="4276" spans="1:22" x14ac:dyDescent="0.3">
      <c r="A4276" s="5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6">
        <v>170.05</v>
      </c>
      <c r="U4276" s="6" t="str">
        <f>_xlfn.XLOOKUP(Tablo2[[#This Row],[Tenure]],$W$23:$W$26,$X$23:$X$26,"",-1)</f>
        <v>7-12 Months</v>
      </c>
      <c r="V4276" s="1" t="str">
        <f>_xlfn.XLOOKUP(Tablo2[[#This Row],[CashbackAmount]],$W$31:$W$33,$X$31:$X$33,"",-1)</f>
        <v>Medium</v>
      </c>
    </row>
    <row r="4277" spans="1:22" x14ac:dyDescent="0.3">
      <c r="A4277" s="5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6">
        <v>199.28</v>
      </c>
      <c r="U4277" s="6" t="str">
        <f>_xlfn.XLOOKUP(Tablo2[[#This Row],[Tenure]],$W$23:$W$26,$X$23:$X$26,"",-1)</f>
        <v>7-12 Months</v>
      </c>
      <c r="V4277" s="1" t="str">
        <f>_xlfn.XLOOKUP(Tablo2[[#This Row],[CashbackAmount]],$W$31:$W$33,$X$31:$X$33,"",-1)</f>
        <v>Medium</v>
      </c>
    </row>
    <row r="4278" spans="1:22" x14ac:dyDescent="0.3">
      <c r="A4278" s="5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>
        <v>2</v>
      </c>
      <c r="S4278" s="1">
        <v>9</v>
      </c>
      <c r="T4278" s="6">
        <v>241.31</v>
      </c>
      <c r="U4278" s="6" t="str">
        <f>_xlfn.XLOOKUP(Tablo2[[#This Row],[Tenure]],$W$23:$W$26,$X$23:$X$26,"",-1)</f>
        <v>7-12 Months</v>
      </c>
      <c r="V4278" s="1" t="str">
        <f>_xlfn.XLOOKUP(Tablo2[[#This Row],[CashbackAmount]],$W$31:$W$33,$X$31:$X$33,"",-1)</f>
        <v>Medium</v>
      </c>
    </row>
    <row r="4279" spans="1:22" x14ac:dyDescent="0.3">
      <c r="A4279" s="5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>
        <v>3</v>
      </c>
      <c r="T4279" s="6">
        <v>222.38</v>
      </c>
      <c r="U4279" s="6" t="str">
        <f>_xlfn.XLOOKUP(Tablo2[[#This Row],[Tenure]],$W$23:$W$26,$X$23:$X$26,"",-1)</f>
        <v>7-12 Months</v>
      </c>
      <c r="V4279" s="1" t="str">
        <f>_xlfn.XLOOKUP(Tablo2[[#This Row],[CashbackAmount]],$W$31:$W$33,$X$31:$X$33,"",-1)</f>
        <v>Medium</v>
      </c>
    </row>
    <row r="4280" spans="1:22" x14ac:dyDescent="0.3">
      <c r="A4280" s="5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6">
        <v>153.35</v>
      </c>
      <c r="U4280" s="6" t="str">
        <f>_xlfn.XLOOKUP(Tablo2[[#This Row],[Tenure]],$W$23:$W$26,$X$23:$X$26,"",-1)</f>
        <v>7-12 Months</v>
      </c>
      <c r="V4280" s="1" t="str">
        <f>_xlfn.XLOOKUP(Tablo2[[#This Row],[CashbackAmount]],$W$31:$W$33,$X$31:$X$33,"",-1)</f>
        <v>Medium</v>
      </c>
    </row>
    <row r="4281" spans="1:22" x14ac:dyDescent="0.3">
      <c r="A4281" s="5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>
        <v>15</v>
      </c>
      <c r="Q4281" s="1">
        <v>2</v>
      </c>
      <c r="R4281" s="1">
        <v>5</v>
      </c>
      <c r="S4281" s="1">
        <v>13</v>
      </c>
      <c r="T4281" s="6">
        <v>294.58999999999997</v>
      </c>
      <c r="U4281" s="6" t="str">
        <f>_xlfn.XLOOKUP(Tablo2[[#This Row],[Tenure]],$W$23:$W$26,$X$23:$X$26,"",-1)</f>
        <v>13-24 Months</v>
      </c>
      <c r="V4281" s="1" t="str">
        <f>_xlfn.XLOOKUP(Tablo2[[#This Row],[CashbackAmount]],$W$31:$W$33,$X$31:$X$33,"",-1)</f>
        <v>High</v>
      </c>
    </row>
    <row r="4282" spans="1:22" x14ac:dyDescent="0.3">
      <c r="A4282" s="5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6">
        <v>151.13</v>
      </c>
      <c r="U4282" s="6" t="str">
        <f>_xlfn.XLOOKUP(Tablo2[[#This Row],[Tenure]],$W$23:$W$26,$X$23:$X$26,"",-1)</f>
        <v>0-6 Months</v>
      </c>
      <c r="V4282" s="1" t="str">
        <f>_xlfn.XLOOKUP(Tablo2[[#This Row],[CashbackAmount]],$W$31:$W$33,$X$31:$X$33,"",-1)</f>
        <v>Medium</v>
      </c>
    </row>
    <row r="4283" spans="1:22" x14ac:dyDescent="0.3">
      <c r="A4283" s="5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6">
        <v>186.46</v>
      </c>
      <c r="U4283" s="6" t="str">
        <f>_xlfn.XLOOKUP(Tablo2[[#This Row],[Tenure]],$W$23:$W$26,$X$23:$X$26,"",-1)</f>
        <v>7-12 Months</v>
      </c>
      <c r="V4283" s="1" t="str">
        <f>_xlfn.XLOOKUP(Tablo2[[#This Row],[CashbackAmount]],$W$31:$W$33,$X$31:$X$33,"",-1)</f>
        <v>Medium</v>
      </c>
    </row>
    <row r="4284" spans="1:22" x14ac:dyDescent="0.3">
      <c r="A4284" s="5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6">
        <v>174.63</v>
      </c>
      <c r="U4284" s="6" t="str">
        <f>_xlfn.XLOOKUP(Tablo2[[#This Row],[Tenure]],$W$23:$W$26,$X$23:$X$26,"",-1)</f>
        <v>13-24 Months</v>
      </c>
      <c r="V4284" s="1" t="str">
        <f>_xlfn.XLOOKUP(Tablo2[[#This Row],[CashbackAmount]],$W$31:$W$33,$X$31:$X$33,"",-1)</f>
        <v>Medium</v>
      </c>
    </row>
    <row r="4285" spans="1:22" x14ac:dyDescent="0.3">
      <c r="A4285" s="5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>
        <v>15</v>
      </c>
      <c r="Q4285" s="1">
        <v>9</v>
      </c>
      <c r="R4285" s="1">
        <v>16</v>
      </c>
      <c r="S4285" s="1">
        <v>16</v>
      </c>
      <c r="T4285" s="6">
        <v>320.37</v>
      </c>
      <c r="U4285" s="6" t="str">
        <f>_xlfn.XLOOKUP(Tablo2[[#This Row],[Tenure]],$W$23:$W$26,$X$23:$X$26,"",-1)</f>
        <v>24+ Months</v>
      </c>
      <c r="V4285" s="1" t="str">
        <f>_xlfn.XLOOKUP(Tablo2[[#This Row],[CashbackAmount]],$W$31:$W$33,$X$31:$X$33,"",-1)</f>
        <v>High</v>
      </c>
    </row>
    <row r="4286" spans="1:22" x14ac:dyDescent="0.3">
      <c r="A4286" s="5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6">
        <v>186.72</v>
      </c>
      <c r="U4286" s="6" t="str">
        <f>_xlfn.XLOOKUP(Tablo2[[#This Row],[Tenure]],$W$23:$W$26,$X$23:$X$26,"",-1)</f>
        <v>0-6 Months</v>
      </c>
      <c r="V4286" s="1" t="str">
        <f>_xlfn.XLOOKUP(Tablo2[[#This Row],[CashbackAmount]],$W$31:$W$33,$X$31:$X$33,"",-1)</f>
        <v>Medium</v>
      </c>
    </row>
    <row r="4287" spans="1:22" x14ac:dyDescent="0.3">
      <c r="A4287" s="5">
        <v>54286</v>
      </c>
      <c r="B4287" s="1">
        <v>0</v>
      </c>
      <c r="C4287" s="1">
        <v>1</v>
      </c>
      <c r="D4287" s="1" t="s">
        <v>62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6">
        <v>148.68</v>
      </c>
      <c r="U4287" s="6" t="str">
        <f>_xlfn.XLOOKUP(Tablo2[[#This Row],[Tenure]],$W$23:$W$26,$X$23:$X$26,"",-1)</f>
        <v>0-6 Months</v>
      </c>
      <c r="V4287" s="1" t="str">
        <f>_xlfn.XLOOKUP(Tablo2[[#This Row],[CashbackAmount]],$W$31:$W$33,$X$31:$X$33,"",-1)</f>
        <v>Low</v>
      </c>
    </row>
    <row r="4288" spans="1:22" x14ac:dyDescent="0.3">
      <c r="A4288" s="5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>
        <v>3</v>
      </c>
      <c r="T4288" s="6">
        <v>228.12</v>
      </c>
      <c r="U4288" s="6" t="str">
        <f>_xlfn.XLOOKUP(Tablo2[[#This Row],[Tenure]],$W$23:$W$26,$X$23:$X$26,"",-1)</f>
        <v>13-24 Months</v>
      </c>
      <c r="V4288" s="1" t="str">
        <f>_xlfn.XLOOKUP(Tablo2[[#This Row],[CashbackAmount]],$W$31:$W$33,$X$31:$X$33,"",-1)</f>
        <v>Medium</v>
      </c>
    </row>
    <row r="4289" spans="1:22" x14ac:dyDescent="0.3">
      <c r="A4289" s="5">
        <v>54288</v>
      </c>
      <c r="B4289" s="1">
        <v>1</v>
      </c>
      <c r="C4289" s="1">
        <v>1</v>
      </c>
      <c r="D4289" s="1" t="s">
        <v>62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6">
        <v>141.75</v>
      </c>
      <c r="U4289" s="6" t="str">
        <f>_xlfn.XLOOKUP(Tablo2[[#This Row],[Tenure]],$W$23:$W$26,$X$23:$X$26,"",-1)</f>
        <v>0-6 Months</v>
      </c>
      <c r="V4289" s="1" t="str">
        <f>_xlfn.XLOOKUP(Tablo2[[#This Row],[CashbackAmount]],$W$31:$W$33,$X$31:$X$33,"",-1)</f>
        <v>Low</v>
      </c>
    </row>
    <row r="4290" spans="1:22" x14ac:dyDescent="0.3">
      <c r="A4290" s="5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60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6">
        <v>150.22999999999999</v>
      </c>
      <c r="U4290" s="6" t="str">
        <f>_xlfn.XLOOKUP(Tablo2[[#This Row],[Tenure]],$W$23:$W$26,$X$23:$X$26,"",-1)</f>
        <v>0-6 Months</v>
      </c>
      <c r="V4290" s="1" t="str">
        <f>_xlfn.XLOOKUP(Tablo2[[#This Row],[CashbackAmount]],$W$31:$W$33,$X$31:$X$33,"",-1)</f>
        <v>Medium</v>
      </c>
    </row>
    <row r="4291" spans="1:22" x14ac:dyDescent="0.3">
      <c r="A4291" s="5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6">
        <v>190.67</v>
      </c>
      <c r="U4291" s="6" t="str">
        <f>_xlfn.XLOOKUP(Tablo2[[#This Row],[Tenure]],$W$23:$W$26,$X$23:$X$26,"",-1)</f>
        <v>13-24 Months</v>
      </c>
      <c r="V4291" s="1" t="str">
        <f>_xlfn.XLOOKUP(Tablo2[[#This Row],[CashbackAmount]],$W$31:$W$33,$X$31:$X$33,"",-1)</f>
        <v>Medium</v>
      </c>
    </row>
    <row r="4292" spans="1:22" x14ac:dyDescent="0.3">
      <c r="A4292" s="5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6">
        <v>172.39</v>
      </c>
      <c r="U4292" s="6" t="str">
        <f>_xlfn.XLOOKUP(Tablo2[[#This Row],[Tenure]],$W$23:$W$26,$X$23:$X$26,"",-1)</f>
        <v>13-24 Months</v>
      </c>
      <c r="V4292" s="1" t="str">
        <f>_xlfn.XLOOKUP(Tablo2[[#This Row],[CashbackAmount]],$W$31:$W$33,$X$31:$X$33,"",-1)</f>
        <v>Medium</v>
      </c>
    </row>
    <row r="4293" spans="1:22" x14ac:dyDescent="0.3">
      <c r="A4293" s="5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>
        <v>3</v>
      </c>
      <c r="T4293" s="6">
        <v>217.08</v>
      </c>
      <c r="U4293" s="6" t="str">
        <f>_xlfn.XLOOKUP(Tablo2[[#This Row],[Tenure]],$W$23:$W$26,$X$23:$X$26,"",-1)</f>
        <v>13-24 Months</v>
      </c>
      <c r="V4293" s="1" t="str">
        <f>_xlfn.XLOOKUP(Tablo2[[#This Row],[CashbackAmount]],$W$31:$W$33,$X$31:$X$33,"",-1)</f>
        <v>Medium</v>
      </c>
    </row>
    <row r="4294" spans="1:22" x14ac:dyDescent="0.3">
      <c r="A4294" s="5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6">
        <v>170.59</v>
      </c>
      <c r="U4294" s="6" t="str">
        <f>_xlfn.XLOOKUP(Tablo2[[#This Row],[Tenure]],$W$23:$W$26,$X$23:$X$26,"",-1)</f>
        <v>0-6 Months</v>
      </c>
      <c r="V4294" s="1" t="str">
        <f>_xlfn.XLOOKUP(Tablo2[[#This Row],[CashbackAmount]],$W$31:$W$33,$X$31:$X$33,"",-1)</f>
        <v>Medium</v>
      </c>
    </row>
    <row r="4295" spans="1:22" x14ac:dyDescent="0.3">
      <c r="A4295" s="5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6">
        <v>206.89</v>
      </c>
      <c r="U4295" s="6" t="str">
        <f>_xlfn.XLOOKUP(Tablo2[[#This Row],[Tenure]],$W$23:$W$26,$X$23:$X$26,"",-1)</f>
        <v>13-24 Months</v>
      </c>
      <c r="V4295" s="1" t="str">
        <f>_xlfn.XLOOKUP(Tablo2[[#This Row],[CashbackAmount]],$W$31:$W$33,$X$31:$X$33,"",-1)</f>
        <v>Medium</v>
      </c>
    </row>
    <row r="4296" spans="1:22" x14ac:dyDescent="0.3">
      <c r="A4296" s="5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6">
        <v>154.41999999999999</v>
      </c>
      <c r="U4296" s="6" t="str">
        <f>_xlfn.XLOOKUP(Tablo2[[#This Row],[Tenure]],$W$23:$W$26,$X$23:$X$26,"",-1)</f>
        <v>0-6 Months</v>
      </c>
      <c r="V4296" s="1" t="str">
        <f>_xlfn.XLOOKUP(Tablo2[[#This Row],[CashbackAmount]],$W$31:$W$33,$X$31:$X$33,"",-1)</f>
        <v>Medium</v>
      </c>
    </row>
    <row r="4297" spans="1:22" x14ac:dyDescent="0.3">
      <c r="A4297" s="5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6">
        <v>174.41</v>
      </c>
      <c r="U4297" s="6" t="str">
        <f>_xlfn.XLOOKUP(Tablo2[[#This Row],[Tenure]],$W$23:$W$26,$X$23:$X$26,"",-1)</f>
        <v>7-12 Months</v>
      </c>
      <c r="V4297" s="1" t="str">
        <f>_xlfn.XLOOKUP(Tablo2[[#This Row],[CashbackAmount]],$W$31:$W$33,$X$31:$X$33,"",-1)</f>
        <v>Medium</v>
      </c>
    </row>
    <row r="4298" spans="1:22" x14ac:dyDescent="0.3">
      <c r="A4298" s="5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6">
        <v>231.5</v>
      </c>
      <c r="U4298" s="6" t="str">
        <f>_xlfn.XLOOKUP(Tablo2[[#This Row],[Tenure]],$W$23:$W$26,$X$23:$X$26,"",-1)</f>
        <v>13-24 Months</v>
      </c>
      <c r="V4298" s="1" t="str">
        <f>_xlfn.XLOOKUP(Tablo2[[#This Row],[CashbackAmount]],$W$31:$W$33,$X$31:$X$33,"",-1)</f>
        <v>Medium</v>
      </c>
    </row>
    <row r="4299" spans="1:22" x14ac:dyDescent="0.3">
      <c r="A4299" s="5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6">
        <v>184.02</v>
      </c>
      <c r="U4299" s="6" t="str">
        <f>_xlfn.XLOOKUP(Tablo2[[#This Row],[Tenure]],$W$23:$W$26,$X$23:$X$26,"",-1)</f>
        <v>13-24 Months</v>
      </c>
      <c r="V4299" s="1" t="str">
        <f>_xlfn.XLOOKUP(Tablo2[[#This Row],[CashbackAmount]],$W$31:$W$33,$X$31:$X$33,"",-1)</f>
        <v>Medium</v>
      </c>
    </row>
    <row r="4300" spans="1:22" x14ac:dyDescent="0.3">
      <c r="A4300" s="5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>
        <v>3</v>
      </c>
      <c r="T4300" s="6">
        <v>211.39</v>
      </c>
      <c r="U4300" s="6" t="str">
        <f>_xlfn.XLOOKUP(Tablo2[[#This Row],[Tenure]],$W$23:$W$26,$X$23:$X$26,"",-1)</f>
        <v>0-6 Months</v>
      </c>
      <c r="V4300" s="1" t="str">
        <f>_xlfn.XLOOKUP(Tablo2[[#This Row],[CashbackAmount]],$W$31:$W$33,$X$31:$X$33,"",-1)</f>
        <v>Medium</v>
      </c>
    </row>
    <row r="4301" spans="1:22" x14ac:dyDescent="0.3">
      <c r="A4301" s="5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6">
        <v>188.47</v>
      </c>
      <c r="U4301" s="6" t="str">
        <f>_xlfn.XLOOKUP(Tablo2[[#This Row],[Tenure]],$W$23:$W$26,$X$23:$X$26,"",-1)</f>
        <v>0-6 Months</v>
      </c>
      <c r="V4301" s="1" t="str">
        <f>_xlfn.XLOOKUP(Tablo2[[#This Row],[CashbackAmount]],$W$31:$W$33,$X$31:$X$33,"",-1)</f>
        <v>Medium</v>
      </c>
    </row>
    <row r="4302" spans="1:22" x14ac:dyDescent="0.3">
      <c r="A4302" s="5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6">
        <v>167</v>
      </c>
      <c r="U4302" s="6" t="str">
        <f>_xlfn.XLOOKUP(Tablo2[[#This Row],[Tenure]],$W$23:$W$26,$X$23:$X$26,"",-1)</f>
        <v>0-6 Months</v>
      </c>
      <c r="V4302" s="1" t="str">
        <f>_xlfn.XLOOKUP(Tablo2[[#This Row],[CashbackAmount]],$W$31:$W$33,$X$31:$X$33,"",-1)</f>
        <v>Medium</v>
      </c>
    </row>
    <row r="4303" spans="1:22" x14ac:dyDescent="0.3">
      <c r="A4303" s="5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6">
        <v>159.52000000000001</v>
      </c>
      <c r="U4303" s="6" t="str">
        <f>_xlfn.XLOOKUP(Tablo2[[#This Row],[Tenure]],$W$23:$W$26,$X$23:$X$26,"",-1)</f>
        <v>13-24 Months</v>
      </c>
      <c r="V4303" s="1" t="str">
        <f>_xlfn.XLOOKUP(Tablo2[[#This Row],[CashbackAmount]],$W$31:$W$33,$X$31:$X$33,"",-1)</f>
        <v>Medium</v>
      </c>
    </row>
    <row r="4304" spans="1:22" x14ac:dyDescent="0.3">
      <c r="A4304" s="5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60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6">
        <v>168.17</v>
      </c>
      <c r="U4304" s="6" t="str">
        <f>_xlfn.XLOOKUP(Tablo2[[#This Row],[Tenure]],$W$23:$W$26,$X$23:$X$26,"",-1)</f>
        <v>7-12 Months</v>
      </c>
      <c r="V4304" s="1" t="str">
        <f>_xlfn.XLOOKUP(Tablo2[[#This Row],[CashbackAmount]],$W$31:$W$33,$X$31:$X$33,"",-1)</f>
        <v>Medium</v>
      </c>
    </row>
    <row r="4305" spans="1:22" x14ac:dyDescent="0.3">
      <c r="A4305" s="5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6">
        <v>151.32</v>
      </c>
      <c r="U4305" s="6" t="str">
        <f>_xlfn.XLOOKUP(Tablo2[[#This Row],[Tenure]],$W$23:$W$26,$X$23:$X$26,"",-1)</f>
        <v>0-6 Months</v>
      </c>
      <c r="V4305" s="1" t="str">
        <f>_xlfn.XLOOKUP(Tablo2[[#This Row],[CashbackAmount]],$W$31:$W$33,$X$31:$X$33,"",-1)</f>
        <v>Medium</v>
      </c>
    </row>
    <row r="4306" spans="1:22" x14ac:dyDescent="0.3">
      <c r="A4306" s="5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6">
        <v>171.68</v>
      </c>
      <c r="U4306" s="6" t="str">
        <f>_xlfn.XLOOKUP(Tablo2[[#This Row],[Tenure]],$W$23:$W$26,$X$23:$X$26,"",-1)</f>
        <v>0-6 Months</v>
      </c>
      <c r="V4306" s="1" t="str">
        <f>_xlfn.XLOOKUP(Tablo2[[#This Row],[CashbackAmount]],$W$31:$W$33,$X$31:$X$33,"",-1)</f>
        <v>Medium</v>
      </c>
    </row>
    <row r="4307" spans="1:22" x14ac:dyDescent="0.3">
      <c r="A4307" s="5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60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6">
        <v>157.04</v>
      </c>
      <c r="U4307" s="6" t="str">
        <f>_xlfn.XLOOKUP(Tablo2[[#This Row],[Tenure]],$W$23:$W$26,$X$23:$X$26,"",-1)</f>
        <v>0-6 Months</v>
      </c>
      <c r="V4307" s="1" t="str">
        <f>_xlfn.XLOOKUP(Tablo2[[#This Row],[CashbackAmount]],$W$31:$W$33,$X$31:$X$33,"",-1)</f>
        <v>Medium</v>
      </c>
    </row>
    <row r="4308" spans="1:22" x14ac:dyDescent="0.3">
      <c r="A4308" s="5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6">
        <v>152.19999999999999</v>
      </c>
      <c r="U4308" s="6" t="str">
        <f>_xlfn.XLOOKUP(Tablo2[[#This Row],[Tenure]],$W$23:$W$26,$X$23:$X$26,"",-1)</f>
        <v>0-6 Months</v>
      </c>
      <c r="V4308" s="1" t="str">
        <f>_xlfn.XLOOKUP(Tablo2[[#This Row],[CashbackAmount]],$W$31:$W$33,$X$31:$X$33,"",-1)</f>
        <v>Medium</v>
      </c>
    </row>
    <row r="4309" spans="1:22" x14ac:dyDescent="0.3">
      <c r="A4309" s="5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>
        <v>15</v>
      </c>
      <c r="Q4309" s="1">
        <v>3</v>
      </c>
      <c r="R4309" s="1">
        <v>8</v>
      </c>
      <c r="S4309" s="1">
        <v>8</v>
      </c>
      <c r="T4309" s="6">
        <v>296.81</v>
      </c>
      <c r="U4309" s="6" t="str">
        <f>_xlfn.XLOOKUP(Tablo2[[#This Row],[Tenure]],$W$23:$W$26,$X$23:$X$26,"",-1)</f>
        <v>13-24 Months</v>
      </c>
      <c r="V4309" s="1" t="str">
        <f>_xlfn.XLOOKUP(Tablo2[[#This Row],[CashbackAmount]],$W$31:$W$33,$X$31:$X$33,"",-1)</f>
        <v>High</v>
      </c>
    </row>
    <row r="4310" spans="1:22" x14ac:dyDescent="0.3">
      <c r="A4310" s="5">
        <v>54309</v>
      </c>
      <c r="B4310" s="1">
        <v>0</v>
      </c>
      <c r="C4310" s="1">
        <v>15</v>
      </c>
      <c r="D4310" s="1" t="s">
        <v>62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6">
        <v>147.38</v>
      </c>
      <c r="U4310" s="6" t="str">
        <f>_xlfn.XLOOKUP(Tablo2[[#This Row],[Tenure]],$W$23:$W$26,$X$23:$X$26,"",-1)</f>
        <v>13-24 Months</v>
      </c>
      <c r="V4310" s="1" t="str">
        <f>_xlfn.XLOOKUP(Tablo2[[#This Row],[CashbackAmount]],$W$31:$W$33,$X$31:$X$33,"",-1)</f>
        <v>Low</v>
      </c>
    </row>
    <row r="4311" spans="1:22" x14ac:dyDescent="0.3">
      <c r="A4311" s="5">
        <v>54310</v>
      </c>
      <c r="B4311" s="1">
        <v>0</v>
      </c>
      <c r="C4311" s="1">
        <v>1</v>
      </c>
      <c r="D4311" s="1" t="s">
        <v>62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6">
        <v>139.83000000000001</v>
      </c>
      <c r="U4311" s="6" t="str">
        <f>_xlfn.XLOOKUP(Tablo2[[#This Row],[Tenure]],$W$23:$W$26,$X$23:$X$26,"",-1)</f>
        <v>0-6 Months</v>
      </c>
      <c r="V4311" s="1" t="str">
        <f>_xlfn.XLOOKUP(Tablo2[[#This Row],[CashbackAmount]],$W$31:$W$33,$X$31:$X$33,"",-1)</f>
        <v>Low</v>
      </c>
    </row>
    <row r="4312" spans="1:22" x14ac:dyDescent="0.3">
      <c r="A4312" s="5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6">
        <v>181.05</v>
      </c>
      <c r="U4312" s="6" t="str">
        <f>_xlfn.XLOOKUP(Tablo2[[#This Row],[Tenure]],$W$23:$W$26,$X$23:$X$26,"",-1)</f>
        <v>13-24 Months</v>
      </c>
      <c r="V4312" s="1" t="str">
        <f>_xlfn.XLOOKUP(Tablo2[[#This Row],[CashbackAmount]],$W$31:$W$33,$X$31:$X$33,"",-1)</f>
        <v>Medium</v>
      </c>
    </row>
    <row r="4313" spans="1:22" x14ac:dyDescent="0.3">
      <c r="A4313" s="5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6">
        <v>197.95</v>
      </c>
      <c r="U4313" s="6" t="str">
        <f>_xlfn.XLOOKUP(Tablo2[[#This Row],[Tenure]],$W$23:$W$26,$X$23:$X$26,"",-1)</f>
        <v>7-12 Months</v>
      </c>
      <c r="V4313" s="1" t="str">
        <f>_xlfn.XLOOKUP(Tablo2[[#This Row],[CashbackAmount]],$W$31:$W$33,$X$31:$X$33,"",-1)</f>
        <v>Medium</v>
      </c>
    </row>
    <row r="4314" spans="1:22" x14ac:dyDescent="0.3">
      <c r="A4314" s="5">
        <v>54313</v>
      </c>
      <c r="B4314" s="1">
        <v>0</v>
      </c>
      <c r="C4314" s="1">
        <v>27</v>
      </c>
      <c r="D4314" s="1" t="s">
        <v>62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6">
        <v>148.06</v>
      </c>
      <c r="U4314" s="6" t="str">
        <f>_xlfn.XLOOKUP(Tablo2[[#This Row],[Tenure]],$W$23:$W$26,$X$23:$X$26,"",-1)</f>
        <v>24+ Months</v>
      </c>
      <c r="V4314" s="1" t="str">
        <f>_xlfn.XLOOKUP(Tablo2[[#This Row],[CashbackAmount]],$W$31:$W$33,$X$31:$X$33,"",-1)</f>
        <v>Low</v>
      </c>
    </row>
    <row r="4315" spans="1:22" x14ac:dyDescent="0.3">
      <c r="A4315" s="5">
        <v>54314</v>
      </c>
      <c r="B4315" s="1">
        <v>0</v>
      </c>
      <c r="C4315" s="1">
        <v>19</v>
      </c>
      <c r="D4315" s="1" t="s">
        <v>62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6">
        <v>148.47999999999999</v>
      </c>
      <c r="U4315" s="6" t="str">
        <f>_xlfn.XLOOKUP(Tablo2[[#This Row],[Tenure]],$W$23:$W$26,$X$23:$X$26,"",-1)</f>
        <v>13-24 Months</v>
      </c>
      <c r="V4315" s="1" t="str">
        <f>_xlfn.XLOOKUP(Tablo2[[#This Row],[CashbackAmount]],$W$31:$W$33,$X$31:$X$33,"",-1)</f>
        <v>Low</v>
      </c>
    </row>
    <row r="4316" spans="1:22" x14ac:dyDescent="0.3">
      <c r="A4316" s="5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>
        <v>3</v>
      </c>
      <c r="T4316" s="6">
        <v>214.98</v>
      </c>
      <c r="U4316" s="6" t="str">
        <f>_xlfn.XLOOKUP(Tablo2[[#This Row],[Tenure]],$W$23:$W$26,$X$23:$X$26,"",-1)</f>
        <v>0-6 Months</v>
      </c>
      <c r="V4316" s="1" t="str">
        <f>_xlfn.XLOOKUP(Tablo2[[#This Row],[CashbackAmount]],$W$31:$W$33,$X$31:$X$33,"",-1)</f>
        <v>Medium</v>
      </c>
    </row>
    <row r="4317" spans="1:22" x14ac:dyDescent="0.3">
      <c r="A4317" s="5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60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6">
        <v>168.19</v>
      </c>
      <c r="U4317" s="6" t="str">
        <f>_xlfn.XLOOKUP(Tablo2[[#This Row],[Tenure]],$W$23:$W$26,$X$23:$X$26,"",-1)</f>
        <v>0-6 Months</v>
      </c>
      <c r="V4317" s="1" t="str">
        <f>_xlfn.XLOOKUP(Tablo2[[#This Row],[CashbackAmount]],$W$31:$W$33,$X$31:$X$33,"",-1)</f>
        <v>Medium</v>
      </c>
    </row>
    <row r="4318" spans="1:22" x14ac:dyDescent="0.3">
      <c r="A4318" s="5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6">
        <v>186.32</v>
      </c>
      <c r="U4318" s="6" t="str">
        <f>_xlfn.XLOOKUP(Tablo2[[#This Row],[Tenure]],$W$23:$W$26,$X$23:$X$26,"",-1)</f>
        <v>24+ Months</v>
      </c>
      <c r="V4318" s="1" t="str">
        <f>_xlfn.XLOOKUP(Tablo2[[#This Row],[CashbackAmount]],$W$31:$W$33,$X$31:$X$33,"",-1)</f>
        <v>Medium</v>
      </c>
    </row>
    <row r="4319" spans="1:22" x14ac:dyDescent="0.3">
      <c r="A4319" s="5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6">
        <v>158.46</v>
      </c>
      <c r="U4319" s="6" t="str">
        <f>_xlfn.XLOOKUP(Tablo2[[#This Row],[Tenure]],$W$23:$W$26,$X$23:$X$26,"",-1)</f>
        <v>24+ Months</v>
      </c>
      <c r="V4319" s="1" t="str">
        <f>_xlfn.XLOOKUP(Tablo2[[#This Row],[CashbackAmount]],$W$31:$W$33,$X$31:$X$33,"",-1)</f>
        <v>Medium</v>
      </c>
    </row>
    <row r="4320" spans="1:22" x14ac:dyDescent="0.3">
      <c r="A4320" s="5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>
        <v>2</v>
      </c>
      <c r="S4320" s="1">
        <v>12</v>
      </c>
      <c r="T4320" s="6">
        <v>233.55</v>
      </c>
      <c r="U4320" s="6" t="str">
        <f>_xlfn.XLOOKUP(Tablo2[[#This Row],[Tenure]],$W$23:$W$26,$X$23:$X$26,"",-1)</f>
        <v>13-24 Months</v>
      </c>
      <c r="V4320" s="1" t="str">
        <f>_xlfn.XLOOKUP(Tablo2[[#This Row],[CashbackAmount]],$W$31:$W$33,$X$31:$X$33,"",-1)</f>
        <v>Medium</v>
      </c>
    </row>
    <row r="4321" spans="1:22" x14ac:dyDescent="0.3">
      <c r="A4321" s="5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6">
        <v>147.31</v>
      </c>
      <c r="U4321" s="6" t="str">
        <f>_xlfn.XLOOKUP(Tablo2[[#This Row],[Tenure]],$W$23:$W$26,$X$23:$X$26,"",-1)</f>
        <v>7-12 Months</v>
      </c>
      <c r="V4321" s="1" t="str">
        <f>_xlfn.XLOOKUP(Tablo2[[#This Row],[CashbackAmount]],$W$31:$W$33,$X$31:$X$33,"",-1)</f>
        <v>Low</v>
      </c>
    </row>
    <row r="4322" spans="1:22" x14ac:dyDescent="0.3">
      <c r="A4322" s="5">
        <v>54321</v>
      </c>
      <c r="B4322" s="1">
        <v>0</v>
      </c>
      <c r="C4322" s="1">
        <v>1</v>
      </c>
      <c r="D4322" s="1" t="s">
        <v>62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6">
        <v>148.22999999999999</v>
      </c>
      <c r="U4322" s="6" t="str">
        <f>_xlfn.XLOOKUP(Tablo2[[#This Row],[Tenure]],$W$23:$W$26,$X$23:$X$26,"",-1)</f>
        <v>0-6 Months</v>
      </c>
      <c r="V4322" s="1" t="str">
        <f>_xlfn.XLOOKUP(Tablo2[[#This Row],[CashbackAmount]],$W$31:$W$33,$X$31:$X$33,"",-1)</f>
        <v>Low</v>
      </c>
    </row>
    <row r="4323" spans="1:22" x14ac:dyDescent="0.3">
      <c r="A4323" s="5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6">
        <v>145.24</v>
      </c>
      <c r="U4323" s="6" t="str">
        <f>_xlfn.XLOOKUP(Tablo2[[#This Row],[Tenure]],$W$23:$W$26,$X$23:$X$26,"",-1)</f>
        <v>0-6 Months</v>
      </c>
      <c r="V4323" s="1" t="str">
        <f>_xlfn.XLOOKUP(Tablo2[[#This Row],[CashbackAmount]],$W$31:$W$33,$X$31:$X$33,"",-1)</f>
        <v>Low</v>
      </c>
    </row>
    <row r="4324" spans="1:22" x14ac:dyDescent="0.3">
      <c r="A4324" s="5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6">
        <v>152.13</v>
      </c>
      <c r="U4324" s="6" t="str">
        <f>_xlfn.XLOOKUP(Tablo2[[#This Row],[Tenure]],$W$23:$W$26,$X$23:$X$26,"",-1)</f>
        <v>0-6 Months</v>
      </c>
      <c r="V4324" s="1" t="str">
        <f>_xlfn.XLOOKUP(Tablo2[[#This Row],[CashbackAmount]],$W$31:$W$33,$X$31:$X$33,"",-1)</f>
        <v>Medium</v>
      </c>
    </row>
    <row r="4325" spans="1:22" x14ac:dyDescent="0.3">
      <c r="A4325" s="5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>
        <v>3</v>
      </c>
      <c r="T4325" s="6">
        <v>219.39</v>
      </c>
      <c r="U4325" s="6" t="str">
        <f>_xlfn.XLOOKUP(Tablo2[[#This Row],[Tenure]],$W$23:$W$26,$X$23:$X$26,"",-1)</f>
        <v>24+ Months</v>
      </c>
      <c r="V4325" s="1" t="str">
        <f>_xlfn.XLOOKUP(Tablo2[[#This Row],[CashbackAmount]],$W$31:$W$33,$X$31:$X$33,"",-1)</f>
        <v>Medium</v>
      </c>
    </row>
    <row r="4326" spans="1:22" x14ac:dyDescent="0.3">
      <c r="A4326" s="5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6">
        <v>150.66</v>
      </c>
      <c r="U4326" s="6" t="str">
        <f>_xlfn.XLOOKUP(Tablo2[[#This Row],[Tenure]],$W$23:$W$26,$X$23:$X$26,"",-1)</f>
        <v>0-6 Months</v>
      </c>
      <c r="V4326" s="1" t="str">
        <f>_xlfn.XLOOKUP(Tablo2[[#This Row],[CashbackAmount]],$W$31:$W$33,$X$31:$X$33,"",-1)</f>
        <v>Medium</v>
      </c>
    </row>
    <row r="4327" spans="1:22" x14ac:dyDescent="0.3">
      <c r="A4327" s="5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6">
        <v>324.26</v>
      </c>
      <c r="U4327" s="6" t="str">
        <f>_xlfn.XLOOKUP(Tablo2[[#This Row],[Tenure]],$W$23:$W$26,$X$23:$X$26,"",-1)</f>
        <v>13-24 Months</v>
      </c>
      <c r="V4327" s="1" t="str">
        <f>_xlfn.XLOOKUP(Tablo2[[#This Row],[CashbackAmount]],$W$31:$W$33,$X$31:$X$33,"",-1)</f>
        <v>High</v>
      </c>
    </row>
    <row r="4328" spans="1:22" x14ac:dyDescent="0.3">
      <c r="A4328" s="5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6">
        <v>149.51</v>
      </c>
      <c r="U4328" s="6" t="str">
        <f>_xlfn.XLOOKUP(Tablo2[[#This Row],[Tenure]],$W$23:$W$26,$X$23:$X$26,"",-1)</f>
        <v>13-24 Months</v>
      </c>
      <c r="V4328" s="1" t="str">
        <f>_xlfn.XLOOKUP(Tablo2[[#This Row],[CashbackAmount]],$W$31:$W$33,$X$31:$X$33,"",-1)</f>
        <v>Low</v>
      </c>
    </row>
    <row r="4329" spans="1:22" x14ac:dyDescent="0.3">
      <c r="A4329" s="5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>
        <v>3</v>
      </c>
      <c r="T4329" s="6">
        <v>219.19</v>
      </c>
      <c r="U4329" s="6" t="str">
        <f>_xlfn.XLOOKUP(Tablo2[[#This Row],[Tenure]],$W$23:$W$26,$X$23:$X$26,"",-1)</f>
        <v>0-6 Months</v>
      </c>
      <c r="V4329" s="1" t="str">
        <f>_xlfn.XLOOKUP(Tablo2[[#This Row],[CashbackAmount]],$W$31:$W$33,$X$31:$X$33,"",-1)</f>
        <v>Medium</v>
      </c>
    </row>
    <row r="4330" spans="1:22" x14ac:dyDescent="0.3">
      <c r="A4330" s="5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>
        <v>3</v>
      </c>
      <c r="T4330" s="6">
        <v>211.86</v>
      </c>
      <c r="U4330" s="6" t="str">
        <f>_xlfn.XLOOKUP(Tablo2[[#This Row],[Tenure]],$W$23:$W$26,$X$23:$X$26,"",-1)</f>
        <v>7-12 Months</v>
      </c>
      <c r="V4330" s="1" t="str">
        <f>_xlfn.XLOOKUP(Tablo2[[#This Row],[CashbackAmount]],$W$31:$W$33,$X$31:$X$33,"",-1)</f>
        <v>Medium</v>
      </c>
    </row>
    <row r="4331" spans="1:22" x14ac:dyDescent="0.3">
      <c r="A4331" s="5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6">
        <v>155.38</v>
      </c>
      <c r="U4331" s="6" t="str">
        <f>_xlfn.XLOOKUP(Tablo2[[#This Row],[Tenure]],$W$23:$W$26,$X$23:$X$26,"",-1)</f>
        <v>0-6 Months</v>
      </c>
      <c r="V4331" s="1" t="str">
        <f>_xlfn.XLOOKUP(Tablo2[[#This Row],[CashbackAmount]],$W$31:$W$33,$X$31:$X$33,"",-1)</f>
        <v>Medium</v>
      </c>
    </row>
    <row r="4332" spans="1:22" x14ac:dyDescent="0.3">
      <c r="A4332" s="5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60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6">
        <v>155.58000000000001</v>
      </c>
      <c r="U4332" s="6" t="str">
        <f>_xlfn.XLOOKUP(Tablo2[[#This Row],[Tenure]],$W$23:$W$26,$X$23:$X$26,"",-1)</f>
        <v>0-6 Months</v>
      </c>
      <c r="V4332" s="1" t="str">
        <f>_xlfn.XLOOKUP(Tablo2[[#This Row],[CashbackAmount]],$W$31:$W$33,$X$31:$X$33,"",-1)</f>
        <v>Medium</v>
      </c>
    </row>
    <row r="4333" spans="1:22" x14ac:dyDescent="0.3">
      <c r="A4333" s="5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60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6">
        <v>148.25</v>
      </c>
      <c r="U4333" s="6" t="str">
        <f>_xlfn.XLOOKUP(Tablo2[[#This Row],[Tenure]],$W$23:$W$26,$X$23:$X$26,"",-1)</f>
        <v>0-6 Months</v>
      </c>
      <c r="V4333" s="1" t="str">
        <f>_xlfn.XLOOKUP(Tablo2[[#This Row],[CashbackAmount]],$W$31:$W$33,$X$31:$X$33,"",-1)</f>
        <v>Low</v>
      </c>
    </row>
    <row r="4334" spans="1:22" x14ac:dyDescent="0.3">
      <c r="A4334" s="5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6">
        <v>145.88</v>
      </c>
      <c r="U4334" s="6" t="str">
        <f>_xlfn.XLOOKUP(Tablo2[[#This Row],[Tenure]],$W$23:$W$26,$X$23:$X$26,"",-1)</f>
        <v>7-12 Months</v>
      </c>
      <c r="V4334" s="1" t="str">
        <f>_xlfn.XLOOKUP(Tablo2[[#This Row],[CashbackAmount]],$W$31:$W$33,$X$31:$X$33,"",-1)</f>
        <v>Low</v>
      </c>
    </row>
    <row r="4335" spans="1:22" x14ac:dyDescent="0.3">
      <c r="A4335" s="5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6">
        <v>155.72</v>
      </c>
      <c r="U4335" s="6" t="str">
        <f>_xlfn.XLOOKUP(Tablo2[[#This Row],[Tenure]],$W$23:$W$26,$X$23:$X$26,"",-1)</f>
        <v>0-6 Months</v>
      </c>
      <c r="V4335" s="1" t="str">
        <f>_xlfn.XLOOKUP(Tablo2[[#This Row],[CashbackAmount]],$W$31:$W$33,$X$31:$X$33,"",-1)</f>
        <v>Medium</v>
      </c>
    </row>
    <row r="4336" spans="1:22" x14ac:dyDescent="0.3">
      <c r="A4336" s="5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6">
        <v>175.06</v>
      </c>
      <c r="U4336" s="6" t="str">
        <f>_xlfn.XLOOKUP(Tablo2[[#This Row],[Tenure]],$W$23:$W$26,$X$23:$X$26,"",-1)</f>
        <v>13-24 Months</v>
      </c>
      <c r="V4336" s="1" t="str">
        <f>_xlfn.XLOOKUP(Tablo2[[#This Row],[CashbackAmount]],$W$31:$W$33,$X$31:$X$33,"",-1)</f>
        <v>Medium</v>
      </c>
    </row>
    <row r="4337" spans="1:22" x14ac:dyDescent="0.3">
      <c r="A4337" s="5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6">
        <v>167.57</v>
      </c>
      <c r="U4337" s="6" t="str">
        <f>_xlfn.XLOOKUP(Tablo2[[#This Row],[Tenure]],$W$23:$W$26,$X$23:$X$26,"",-1)</f>
        <v>24+ Months</v>
      </c>
      <c r="V4337" s="1" t="str">
        <f>_xlfn.XLOOKUP(Tablo2[[#This Row],[CashbackAmount]],$W$31:$W$33,$X$31:$X$33,"",-1)</f>
        <v>Medium</v>
      </c>
    </row>
    <row r="4338" spans="1:22" x14ac:dyDescent="0.3">
      <c r="A4338" s="5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6">
        <v>150</v>
      </c>
      <c r="U4338" s="6" t="str">
        <f>_xlfn.XLOOKUP(Tablo2[[#This Row],[Tenure]],$W$23:$W$26,$X$23:$X$26,"",-1)</f>
        <v>7-12 Months</v>
      </c>
      <c r="V4338" s="1" t="str">
        <f>_xlfn.XLOOKUP(Tablo2[[#This Row],[CashbackAmount]],$W$31:$W$33,$X$31:$X$33,"",-1)</f>
        <v>Medium</v>
      </c>
    </row>
    <row r="4339" spans="1:22" x14ac:dyDescent="0.3">
      <c r="A4339" s="5">
        <v>54338</v>
      </c>
      <c r="B4339" s="1">
        <v>1</v>
      </c>
      <c r="C4339" s="1">
        <v>1</v>
      </c>
      <c r="D4339" s="1" t="s">
        <v>62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6">
        <v>136.02000000000001</v>
      </c>
      <c r="U4339" s="6" t="str">
        <f>_xlfn.XLOOKUP(Tablo2[[#This Row],[Tenure]],$W$23:$W$26,$X$23:$X$26,"",-1)</f>
        <v>0-6 Months</v>
      </c>
      <c r="V4339" s="1" t="str">
        <f>_xlfn.XLOOKUP(Tablo2[[#This Row],[CashbackAmount]],$W$31:$W$33,$X$31:$X$33,"",-1)</f>
        <v>Low</v>
      </c>
    </row>
    <row r="4340" spans="1:22" x14ac:dyDescent="0.3">
      <c r="A4340" s="5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>
        <v>3</v>
      </c>
      <c r="T4340" s="6">
        <v>229.53</v>
      </c>
      <c r="U4340" s="6" t="str">
        <f>_xlfn.XLOOKUP(Tablo2[[#This Row],[Tenure]],$W$23:$W$26,$X$23:$X$26,"",-1)</f>
        <v>13-24 Months</v>
      </c>
      <c r="V4340" s="1" t="str">
        <f>_xlfn.XLOOKUP(Tablo2[[#This Row],[CashbackAmount]],$W$31:$W$33,$X$31:$X$33,"",-1)</f>
        <v>Medium</v>
      </c>
    </row>
    <row r="4341" spans="1:22" x14ac:dyDescent="0.3">
      <c r="A4341" s="5">
        <v>54340</v>
      </c>
      <c r="B4341" s="1">
        <v>0</v>
      </c>
      <c r="C4341" s="1">
        <v>12</v>
      </c>
      <c r="D4341" s="1" t="s">
        <v>62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6">
        <v>147.88</v>
      </c>
      <c r="U4341" s="6" t="str">
        <f>_xlfn.XLOOKUP(Tablo2[[#This Row],[Tenure]],$W$23:$W$26,$X$23:$X$26,"",-1)</f>
        <v>7-12 Months</v>
      </c>
      <c r="V4341" s="1" t="str">
        <f>_xlfn.XLOOKUP(Tablo2[[#This Row],[CashbackAmount]],$W$31:$W$33,$X$31:$X$33,"",-1)</f>
        <v>Low</v>
      </c>
    </row>
    <row r="4342" spans="1:22" x14ac:dyDescent="0.3">
      <c r="A4342" s="5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6">
        <v>164.29</v>
      </c>
      <c r="U4342" s="6" t="str">
        <f>_xlfn.XLOOKUP(Tablo2[[#This Row],[Tenure]],$W$23:$W$26,$X$23:$X$26,"",-1)</f>
        <v>0-6 Months</v>
      </c>
      <c r="V4342" s="1" t="str">
        <f>_xlfn.XLOOKUP(Tablo2[[#This Row],[CashbackAmount]],$W$31:$W$33,$X$31:$X$33,"",-1)</f>
        <v>Medium</v>
      </c>
    </row>
    <row r="4343" spans="1:22" x14ac:dyDescent="0.3">
      <c r="A4343" s="5">
        <v>54342</v>
      </c>
      <c r="B4343" s="1">
        <v>0</v>
      </c>
      <c r="C4343" s="1">
        <v>8</v>
      </c>
      <c r="D4343" s="1" t="s">
        <v>62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6">
        <v>148.11000000000001</v>
      </c>
      <c r="U4343" s="6" t="str">
        <f>_xlfn.XLOOKUP(Tablo2[[#This Row],[Tenure]],$W$23:$W$26,$X$23:$X$26,"",-1)</f>
        <v>7-12 Months</v>
      </c>
      <c r="V4343" s="1" t="str">
        <f>_xlfn.XLOOKUP(Tablo2[[#This Row],[CashbackAmount]],$W$31:$W$33,$X$31:$X$33,"",-1)</f>
        <v>Low</v>
      </c>
    </row>
    <row r="4344" spans="1:22" x14ac:dyDescent="0.3">
      <c r="A4344" s="5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6">
        <v>156.4</v>
      </c>
      <c r="U4344" s="6" t="str">
        <f>_xlfn.XLOOKUP(Tablo2[[#This Row],[Tenure]],$W$23:$W$26,$X$23:$X$26,"",-1)</f>
        <v>0-6 Months</v>
      </c>
      <c r="V4344" s="1" t="str">
        <f>_xlfn.XLOOKUP(Tablo2[[#This Row],[CashbackAmount]],$W$31:$W$33,$X$31:$X$33,"",-1)</f>
        <v>Medium</v>
      </c>
    </row>
    <row r="4345" spans="1:22" x14ac:dyDescent="0.3">
      <c r="A4345" s="5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6">
        <v>161.9</v>
      </c>
      <c r="U4345" s="6" t="str">
        <f>_xlfn.XLOOKUP(Tablo2[[#This Row],[Tenure]],$W$23:$W$26,$X$23:$X$26,"",-1)</f>
        <v>13-24 Months</v>
      </c>
      <c r="V4345" s="1" t="str">
        <f>_xlfn.XLOOKUP(Tablo2[[#This Row],[CashbackAmount]],$W$31:$W$33,$X$31:$X$33,"",-1)</f>
        <v>Medium</v>
      </c>
    </row>
    <row r="4346" spans="1:22" x14ac:dyDescent="0.3">
      <c r="A4346" s="5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6">
        <v>169.5</v>
      </c>
      <c r="U4346" s="6" t="str">
        <f>_xlfn.XLOOKUP(Tablo2[[#This Row],[Tenure]],$W$23:$W$26,$X$23:$X$26,"",-1)</f>
        <v>24+ Months</v>
      </c>
      <c r="V4346" s="1" t="str">
        <f>_xlfn.XLOOKUP(Tablo2[[#This Row],[CashbackAmount]],$W$31:$W$33,$X$31:$X$33,"",-1)</f>
        <v>Medium</v>
      </c>
    </row>
    <row r="4347" spans="1:22" x14ac:dyDescent="0.3">
      <c r="A4347" s="5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6">
        <v>152.56</v>
      </c>
      <c r="U4347" s="6" t="str">
        <f>_xlfn.XLOOKUP(Tablo2[[#This Row],[Tenure]],$W$23:$W$26,$X$23:$X$26,"",-1)</f>
        <v>7-12 Months</v>
      </c>
      <c r="V4347" s="1" t="str">
        <f>_xlfn.XLOOKUP(Tablo2[[#This Row],[CashbackAmount]],$W$31:$W$33,$X$31:$X$33,"",-1)</f>
        <v>Medium</v>
      </c>
    </row>
    <row r="4348" spans="1:22" x14ac:dyDescent="0.3">
      <c r="A4348" s="5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>
        <v>15</v>
      </c>
      <c r="Q4348" s="1">
        <v>2</v>
      </c>
      <c r="R4348" s="1">
        <v>10</v>
      </c>
      <c r="S4348" s="1">
        <v>10</v>
      </c>
      <c r="T4348" s="6">
        <v>315.33</v>
      </c>
      <c r="U4348" s="6" t="str">
        <f>_xlfn.XLOOKUP(Tablo2[[#This Row],[Tenure]],$W$23:$W$26,$X$23:$X$26,"",-1)</f>
        <v>13-24 Months</v>
      </c>
      <c r="V4348" s="1" t="str">
        <f>_xlfn.XLOOKUP(Tablo2[[#This Row],[CashbackAmount]],$W$31:$W$33,$X$31:$X$33,"",-1)</f>
        <v>High</v>
      </c>
    </row>
    <row r="4349" spans="1:22" x14ac:dyDescent="0.3">
      <c r="A4349" s="5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>
        <v>15</v>
      </c>
      <c r="Q4349" s="1">
        <v>3</v>
      </c>
      <c r="R4349" s="1">
        <v>3</v>
      </c>
      <c r="S4349" s="1">
        <v>16</v>
      </c>
      <c r="T4349" s="6">
        <v>312.22000000000003</v>
      </c>
      <c r="U4349" s="6" t="str">
        <f>_xlfn.XLOOKUP(Tablo2[[#This Row],[Tenure]],$W$23:$W$26,$X$23:$X$26,"",-1)</f>
        <v>24+ Months</v>
      </c>
      <c r="V4349" s="1" t="str">
        <f>_xlfn.XLOOKUP(Tablo2[[#This Row],[CashbackAmount]],$W$31:$W$33,$X$31:$X$33,"",-1)</f>
        <v>High</v>
      </c>
    </row>
    <row r="4350" spans="1:22" x14ac:dyDescent="0.3">
      <c r="A4350" s="5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>
        <v>3</v>
      </c>
      <c r="T4350" s="6">
        <v>220.47</v>
      </c>
      <c r="U4350" s="6" t="str">
        <f>_xlfn.XLOOKUP(Tablo2[[#This Row],[Tenure]],$W$23:$W$26,$X$23:$X$26,"",-1)</f>
        <v>7-12 Months</v>
      </c>
      <c r="V4350" s="1" t="str">
        <f>_xlfn.XLOOKUP(Tablo2[[#This Row],[CashbackAmount]],$W$31:$W$33,$X$31:$X$33,"",-1)</f>
        <v>Medium</v>
      </c>
    </row>
    <row r="4351" spans="1:22" x14ac:dyDescent="0.3">
      <c r="A4351" s="5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>
        <v>1</v>
      </c>
      <c r="R4351" s="1">
        <v>2</v>
      </c>
      <c r="S4351" s="1">
        <v>1</v>
      </c>
      <c r="T4351" s="6">
        <v>262.33999999999997</v>
      </c>
      <c r="U4351" s="6" t="str">
        <f>_xlfn.XLOOKUP(Tablo2[[#This Row],[Tenure]],$W$23:$W$26,$X$23:$X$26,"",-1)</f>
        <v>24+ Months</v>
      </c>
      <c r="V4351" s="1" t="str">
        <f>_xlfn.XLOOKUP(Tablo2[[#This Row],[CashbackAmount]],$W$31:$W$33,$X$31:$X$33,"",-1)</f>
        <v>High</v>
      </c>
    </row>
    <row r="4352" spans="1:22" x14ac:dyDescent="0.3">
      <c r="A4352" s="5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6">
        <v>324.99</v>
      </c>
      <c r="U4352" s="6" t="str">
        <f>_xlfn.XLOOKUP(Tablo2[[#This Row],[Tenure]],$W$23:$W$26,$X$23:$X$26,"",-1)</f>
        <v>24+ Months</v>
      </c>
      <c r="V4352" s="1" t="str">
        <f>_xlfn.XLOOKUP(Tablo2[[#This Row],[CashbackAmount]],$W$31:$W$33,$X$31:$X$33,"",-1)</f>
        <v>High</v>
      </c>
    </row>
    <row r="4353" spans="1:22" x14ac:dyDescent="0.3">
      <c r="A4353" s="5">
        <v>54352</v>
      </c>
      <c r="B4353" s="1">
        <v>0</v>
      </c>
      <c r="C4353" s="1">
        <v>1</v>
      </c>
      <c r="D4353" s="1" t="s">
        <v>62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6">
        <v>147.79</v>
      </c>
      <c r="U4353" s="6" t="str">
        <f>_xlfn.XLOOKUP(Tablo2[[#This Row],[Tenure]],$W$23:$W$26,$X$23:$X$26,"",-1)</f>
        <v>0-6 Months</v>
      </c>
      <c r="V4353" s="1" t="str">
        <f>_xlfn.XLOOKUP(Tablo2[[#This Row],[CashbackAmount]],$W$31:$W$33,$X$31:$X$33,"",-1)</f>
        <v>Low</v>
      </c>
    </row>
    <row r="4354" spans="1:22" x14ac:dyDescent="0.3">
      <c r="A4354" s="5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6">
        <v>184.16</v>
      </c>
      <c r="U4354" s="6" t="str">
        <f>_xlfn.XLOOKUP(Tablo2[[#This Row],[Tenure]],$W$23:$W$26,$X$23:$X$26,"",-1)</f>
        <v>0-6 Months</v>
      </c>
      <c r="V4354" s="1" t="str">
        <f>_xlfn.XLOOKUP(Tablo2[[#This Row],[CashbackAmount]],$W$31:$W$33,$X$31:$X$33,"",-1)</f>
        <v>Medium</v>
      </c>
    </row>
    <row r="4355" spans="1:22" x14ac:dyDescent="0.3">
      <c r="A4355" s="5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6">
        <v>145.88999999999999</v>
      </c>
      <c r="U4355" s="6" t="str">
        <f>_xlfn.XLOOKUP(Tablo2[[#This Row],[Tenure]],$W$23:$W$26,$X$23:$X$26,"",-1)</f>
        <v>13-24 Months</v>
      </c>
      <c r="V4355" s="1" t="str">
        <f>_xlfn.XLOOKUP(Tablo2[[#This Row],[CashbackAmount]],$W$31:$W$33,$X$31:$X$33,"",-1)</f>
        <v>Low</v>
      </c>
    </row>
    <row r="4356" spans="1:22" x14ac:dyDescent="0.3">
      <c r="A4356" s="5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>
        <v>15</v>
      </c>
      <c r="Q4356" s="1">
        <v>2</v>
      </c>
      <c r="R4356" s="1">
        <v>12</v>
      </c>
      <c r="S4356" s="1">
        <v>9</v>
      </c>
      <c r="T4356" s="6">
        <v>292.92</v>
      </c>
      <c r="U4356" s="6" t="str">
        <f>_xlfn.XLOOKUP(Tablo2[[#This Row],[Tenure]],$W$23:$W$26,$X$23:$X$26,"",-1)</f>
        <v>13-24 Months</v>
      </c>
      <c r="V4356" s="1" t="str">
        <f>_xlfn.XLOOKUP(Tablo2[[#This Row],[CashbackAmount]],$W$31:$W$33,$X$31:$X$33,"",-1)</f>
        <v>High</v>
      </c>
    </row>
    <row r="4357" spans="1:22" x14ac:dyDescent="0.3">
      <c r="A4357" s="5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6">
        <v>160.63999999999999</v>
      </c>
      <c r="U4357" s="6" t="str">
        <f>_xlfn.XLOOKUP(Tablo2[[#This Row],[Tenure]],$W$23:$W$26,$X$23:$X$26,"",-1)</f>
        <v>7-12 Months</v>
      </c>
      <c r="V4357" s="1" t="str">
        <f>_xlfn.XLOOKUP(Tablo2[[#This Row],[CashbackAmount]],$W$31:$W$33,$X$31:$X$33,"",-1)</f>
        <v>Medium</v>
      </c>
    </row>
    <row r="4358" spans="1:22" x14ac:dyDescent="0.3">
      <c r="A4358" s="5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6">
        <v>169.25</v>
      </c>
      <c r="U4358" s="6" t="str">
        <f>_xlfn.XLOOKUP(Tablo2[[#This Row],[Tenure]],$W$23:$W$26,$X$23:$X$26,"",-1)</f>
        <v>7-12 Months</v>
      </c>
      <c r="V4358" s="1" t="str">
        <f>_xlfn.XLOOKUP(Tablo2[[#This Row],[CashbackAmount]],$W$31:$W$33,$X$31:$X$33,"",-1)</f>
        <v>Medium</v>
      </c>
    </row>
    <row r="4359" spans="1:22" x14ac:dyDescent="0.3">
      <c r="A4359" s="5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6">
        <v>177.65</v>
      </c>
      <c r="U4359" s="6" t="str">
        <f>_xlfn.XLOOKUP(Tablo2[[#This Row],[Tenure]],$W$23:$W$26,$X$23:$X$26,"",-1)</f>
        <v>13-24 Months</v>
      </c>
      <c r="V4359" s="1" t="str">
        <f>_xlfn.XLOOKUP(Tablo2[[#This Row],[CashbackAmount]],$W$31:$W$33,$X$31:$X$33,"",-1)</f>
        <v>Medium</v>
      </c>
    </row>
    <row r="4360" spans="1:22" x14ac:dyDescent="0.3">
      <c r="A4360" s="5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6">
        <v>190.53</v>
      </c>
      <c r="U4360" s="6" t="str">
        <f>_xlfn.XLOOKUP(Tablo2[[#This Row],[Tenure]],$W$23:$W$26,$X$23:$X$26,"",-1)</f>
        <v>7-12 Months</v>
      </c>
      <c r="V4360" s="1" t="str">
        <f>_xlfn.XLOOKUP(Tablo2[[#This Row],[CashbackAmount]],$W$31:$W$33,$X$31:$X$33,"",-1)</f>
        <v>Medium</v>
      </c>
    </row>
    <row r="4361" spans="1:22" x14ac:dyDescent="0.3">
      <c r="A4361" s="5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60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6">
        <v>187.61</v>
      </c>
      <c r="U4361" s="6" t="str">
        <f>_xlfn.XLOOKUP(Tablo2[[#This Row],[Tenure]],$W$23:$W$26,$X$23:$X$26,"",-1)</f>
        <v>7-12 Months</v>
      </c>
      <c r="V4361" s="1" t="str">
        <f>_xlfn.XLOOKUP(Tablo2[[#This Row],[CashbackAmount]],$W$31:$W$33,$X$31:$X$33,"",-1)</f>
        <v>Medium</v>
      </c>
    </row>
    <row r="4362" spans="1:22" x14ac:dyDescent="0.3">
      <c r="A4362" s="5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60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6">
        <v>167.98</v>
      </c>
      <c r="U4362" s="6" t="str">
        <f>_xlfn.XLOOKUP(Tablo2[[#This Row],[Tenure]],$W$23:$W$26,$X$23:$X$26,"",-1)</f>
        <v>0-6 Months</v>
      </c>
      <c r="V4362" s="1" t="str">
        <f>_xlfn.XLOOKUP(Tablo2[[#This Row],[CashbackAmount]],$W$31:$W$33,$X$31:$X$33,"",-1)</f>
        <v>Medium</v>
      </c>
    </row>
    <row r="4363" spans="1:22" x14ac:dyDescent="0.3">
      <c r="A4363" s="5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6">
        <v>193.04</v>
      </c>
      <c r="U4363" s="6" t="str">
        <f>_xlfn.XLOOKUP(Tablo2[[#This Row],[Tenure]],$W$23:$W$26,$X$23:$X$26,"",-1)</f>
        <v>13-24 Months</v>
      </c>
      <c r="V4363" s="1" t="str">
        <f>_xlfn.XLOOKUP(Tablo2[[#This Row],[CashbackAmount]],$W$31:$W$33,$X$31:$X$33,"",-1)</f>
        <v>Medium</v>
      </c>
    </row>
    <row r="4364" spans="1:22" x14ac:dyDescent="0.3">
      <c r="A4364" s="5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6">
        <v>163.15</v>
      </c>
      <c r="U4364" s="6" t="str">
        <f>_xlfn.XLOOKUP(Tablo2[[#This Row],[Tenure]],$W$23:$W$26,$X$23:$X$26,"",-1)</f>
        <v>7-12 Months</v>
      </c>
      <c r="V4364" s="1" t="str">
        <f>_xlfn.XLOOKUP(Tablo2[[#This Row],[CashbackAmount]],$W$31:$W$33,$X$31:$X$33,"",-1)</f>
        <v>Medium</v>
      </c>
    </row>
    <row r="4365" spans="1:22" x14ac:dyDescent="0.3">
      <c r="A4365" s="5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6">
        <v>152.41</v>
      </c>
      <c r="U4365" s="6" t="str">
        <f>_xlfn.XLOOKUP(Tablo2[[#This Row],[Tenure]],$W$23:$W$26,$X$23:$X$26,"",-1)</f>
        <v>13-24 Months</v>
      </c>
      <c r="V4365" s="1" t="str">
        <f>_xlfn.XLOOKUP(Tablo2[[#This Row],[CashbackAmount]],$W$31:$W$33,$X$31:$X$33,"",-1)</f>
        <v>Medium</v>
      </c>
    </row>
    <row r="4366" spans="1:22" x14ac:dyDescent="0.3">
      <c r="A4366" s="5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6">
        <v>191.73</v>
      </c>
      <c r="U4366" s="6" t="str">
        <f>_xlfn.XLOOKUP(Tablo2[[#This Row],[Tenure]],$W$23:$W$26,$X$23:$X$26,"",-1)</f>
        <v>0-6 Months</v>
      </c>
      <c r="V4366" s="1" t="str">
        <f>_xlfn.XLOOKUP(Tablo2[[#This Row],[CashbackAmount]],$W$31:$W$33,$X$31:$X$33,"",-1)</f>
        <v>Medium</v>
      </c>
    </row>
    <row r="4367" spans="1:22" x14ac:dyDescent="0.3">
      <c r="A4367" s="5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6">
        <v>201.39</v>
      </c>
      <c r="U4367" s="6" t="str">
        <f>_xlfn.XLOOKUP(Tablo2[[#This Row],[Tenure]],$W$23:$W$26,$X$23:$X$26,"",-1)</f>
        <v>0-6 Months</v>
      </c>
      <c r="V4367" s="1" t="str">
        <f>_xlfn.XLOOKUP(Tablo2[[#This Row],[CashbackAmount]],$W$31:$W$33,$X$31:$X$33,"",-1)</f>
        <v>Medium</v>
      </c>
    </row>
    <row r="4368" spans="1:22" x14ac:dyDescent="0.3">
      <c r="A4368" s="5">
        <v>54367</v>
      </c>
      <c r="B4368" s="1">
        <v>0</v>
      </c>
      <c r="C4368" s="1">
        <v>1</v>
      </c>
      <c r="D4368" s="1" t="s">
        <v>62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6">
        <v>148.28</v>
      </c>
      <c r="U4368" s="6" t="str">
        <f>_xlfn.XLOOKUP(Tablo2[[#This Row],[Tenure]],$W$23:$W$26,$X$23:$X$26,"",-1)</f>
        <v>0-6 Months</v>
      </c>
      <c r="V4368" s="1" t="str">
        <f>_xlfn.XLOOKUP(Tablo2[[#This Row],[CashbackAmount]],$W$31:$W$33,$X$31:$X$33,"",-1)</f>
        <v>Low</v>
      </c>
    </row>
    <row r="4369" spans="1:22" x14ac:dyDescent="0.3">
      <c r="A4369" s="5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6">
        <v>146.53</v>
      </c>
      <c r="U4369" s="6" t="str">
        <f>_xlfn.XLOOKUP(Tablo2[[#This Row],[Tenure]],$W$23:$W$26,$X$23:$X$26,"",-1)</f>
        <v>7-12 Months</v>
      </c>
      <c r="V4369" s="1" t="str">
        <f>_xlfn.XLOOKUP(Tablo2[[#This Row],[CashbackAmount]],$W$31:$W$33,$X$31:$X$33,"",-1)</f>
        <v>Low</v>
      </c>
    </row>
    <row r="4370" spans="1:22" x14ac:dyDescent="0.3">
      <c r="A4370" s="5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6">
        <v>173.76</v>
      </c>
      <c r="U4370" s="6" t="str">
        <f>_xlfn.XLOOKUP(Tablo2[[#This Row],[Tenure]],$W$23:$W$26,$X$23:$X$26,"",-1)</f>
        <v>13-24 Months</v>
      </c>
      <c r="V4370" s="1" t="str">
        <f>_xlfn.XLOOKUP(Tablo2[[#This Row],[CashbackAmount]],$W$31:$W$33,$X$31:$X$33,"",-1)</f>
        <v>Medium</v>
      </c>
    </row>
    <row r="4371" spans="1:22" x14ac:dyDescent="0.3">
      <c r="A4371" s="5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>
        <v>3</v>
      </c>
      <c r="T4371" s="6">
        <v>218.96</v>
      </c>
      <c r="U4371" s="6" t="str">
        <f>_xlfn.XLOOKUP(Tablo2[[#This Row],[Tenure]],$W$23:$W$26,$X$23:$X$26,"",-1)</f>
        <v>13-24 Months</v>
      </c>
      <c r="V4371" s="1" t="str">
        <f>_xlfn.XLOOKUP(Tablo2[[#This Row],[CashbackAmount]],$W$31:$W$33,$X$31:$X$33,"",-1)</f>
        <v>Medium</v>
      </c>
    </row>
    <row r="4372" spans="1:22" x14ac:dyDescent="0.3">
      <c r="A4372" s="5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>
        <v>3</v>
      </c>
      <c r="T4372" s="6">
        <v>229</v>
      </c>
      <c r="U4372" s="6" t="str">
        <f>_xlfn.XLOOKUP(Tablo2[[#This Row],[Tenure]],$W$23:$W$26,$X$23:$X$26,"",-1)</f>
        <v>0-6 Months</v>
      </c>
      <c r="V4372" s="1" t="str">
        <f>_xlfn.XLOOKUP(Tablo2[[#This Row],[CashbackAmount]],$W$31:$W$33,$X$31:$X$33,"",-1)</f>
        <v>Medium</v>
      </c>
    </row>
    <row r="4373" spans="1:22" x14ac:dyDescent="0.3">
      <c r="A4373" s="5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>
        <v>3</v>
      </c>
      <c r="T4373" s="6">
        <v>209.74</v>
      </c>
      <c r="U4373" s="6" t="str">
        <f>_xlfn.XLOOKUP(Tablo2[[#This Row],[Tenure]],$W$23:$W$26,$X$23:$X$26,"",-1)</f>
        <v>0-6 Months</v>
      </c>
      <c r="V4373" s="1" t="str">
        <f>_xlfn.XLOOKUP(Tablo2[[#This Row],[CashbackAmount]],$W$31:$W$33,$X$31:$X$33,"",-1)</f>
        <v>Medium</v>
      </c>
    </row>
    <row r="4374" spans="1:22" x14ac:dyDescent="0.3">
      <c r="A4374" s="5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>
        <v>3</v>
      </c>
      <c r="T4374" s="6">
        <v>224.81</v>
      </c>
      <c r="U4374" s="6" t="str">
        <f>_xlfn.XLOOKUP(Tablo2[[#This Row],[Tenure]],$W$23:$W$26,$X$23:$X$26,"",-1)</f>
        <v>0-6 Months</v>
      </c>
      <c r="V4374" s="1" t="str">
        <f>_xlfn.XLOOKUP(Tablo2[[#This Row],[CashbackAmount]],$W$31:$W$33,$X$31:$X$33,"",-1)</f>
        <v>Medium</v>
      </c>
    </row>
    <row r="4375" spans="1:22" x14ac:dyDescent="0.3">
      <c r="A4375" s="5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>
        <v>2</v>
      </c>
      <c r="S4375" s="1">
        <v>8</v>
      </c>
      <c r="T4375" s="6">
        <v>249.89999999999998</v>
      </c>
      <c r="U4375" s="6" t="str">
        <f>_xlfn.XLOOKUP(Tablo2[[#This Row],[Tenure]],$W$23:$W$26,$X$23:$X$26,"",-1)</f>
        <v>24+ Months</v>
      </c>
      <c r="V4375" s="1" t="str">
        <f>_xlfn.XLOOKUP(Tablo2[[#This Row],[CashbackAmount]],$W$31:$W$33,$X$31:$X$33,"",-1)</f>
        <v>Medium</v>
      </c>
    </row>
    <row r="4376" spans="1:22" x14ac:dyDescent="0.3">
      <c r="A4376" s="5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60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6">
        <v>151.57</v>
      </c>
      <c r="U4376" s="6" t="str">
        <f>_xlfn.XLOOKUP(Tablo2[[#This Row],[Tenure]],$W$23:$W$26,$X$23:$X$26,"",-1)</f>
        <v>0-6 Months</v>
      </c>
      <c r="V4376" s="1" t="str">
        <f>_xlfn.XLOOKUP(Tablo2[[#This Row],[CashbackAmount]],$W$31:$W$33,$X$31:$X$33,"",-1)</f>
        <v>Medium</v>
      </c>
    </row>
    <row r="4377" spans="1:22" x14ac:dyDescent="0.3">
      <c r="A4377" s="5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>
        <v>1</v>
      </c>
      <c r="R4377" s="1">
        <v>2</v>
      </c>
      <c r="S4377" s="1">
        <v>1</v>
      </c>
      <c r="T4377" s="6">
        <v>260.91000000000003</v>
      </c>
      <c r="U4377" s="6" t="str">
        <f>_xlfn.XLOOKUP(Tablo2[[#This Row],[Tenure]],$W$23:$W$26,$X$23:$X$26,"",-1)</f>
        <v>13-24 Months</v>
      </c>
      <c r="V4377" s="1" t="str">
        <f>_xlfn.XLOOKUP(Tablo2[[#This Row],[CashbackAmount]],$W$31:$W$33,$X$31:$X$33,"",-1)</f>
        <v>High</v>
      </c>
    </row>
    <row r="4378" spans="1:22" x14ac:dyDescent="0.3">
      <c r="A4378" s="5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6">
        <v>191.96</v>
      </c>
      <c r="U4378" s="6" t="str">
        <f>_xlfn.XLOOKUP(Tablo2[[#This Row],[Tenure]],$W$23:$W$26,$X$23:$X$26,"",-1)</f>
        <v>0-6 Months</v>
      </c>
      <c r="V4378" s="1" t="str">
        <f>_xlfn.XLOOKUP(Tablo2[[#This Row],[CashbackAmount]],$W$31:$W$33,$X$31:$X$33,"",-1)</f>
        <v>Medium</v>
      </c>
    </row>
    <row r="4379" spans="1:22" x14ac:dyDescent="0.3">
      <c r="A4379" s="5">
        <v>54378</v>
      </c>
      <c r="B4379" s="1">
        <v>1</v>
      </c>
      <c r="C4379" s="1">
        <v>1</v>
      </c>
      <c r="D4379" s="1" t="s">
        <v>62</v>
      </c>
      <c r="E4379" s="1">
        <v>1</v>
      </c>
      <c r="F4379" s="1">
        <v>7</v>
      </c>
      <c r="G4379" s="1" t="s">
        <v>60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6">
        <v>145.58000000000001</v>
      </c>
      <c r="U4379" s="6" t="str">
        <f>_xlfn.XLOOKUP(Tablo2[[#This Row],[Tenure]],$W$23:$W$26,$X$23:$X$26,"",-1)</f>
        <v>0-6 Months</v>
      </c>
      <c r="V4379" s="1" t="str">
        <f>_xlfn.XLOOKUP(Tablo2[[#This Row],[CashbackAmount]],$W$31:$W$33,$X$31:$X$33,"",-1)</f>
        <v>Low</v>
      </c>
    </row>
    <row r="4380" spans="1:22" x14ac:dyDescent="0.3">
      <c r="A4380" s="5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>
        <v>3</v>
      </c>
      <c r="T4380" s="6">
        <v>213.65</v>
      </c>
      <c r="U4380" s="6" t="str">
        <f>_xlfn.XLOOKUP(Tablo2[[#This Row],[Tenure]],$W$23:$W$26,$X$23:$X$26,"",-1)</f>
        <v>13-24 Months</v>
      </c>
      <c r="V4380" s="1" t="str">
        <f>_xlfn.XLOOKUP(Tablo2[[#This Row],[CashbackAmount]],$W$31:$W$33,$X$31:$X$33,"",-1)</f>
        <v>Medium</v>
      </c>
    </row>
    <row r="4381" spans="1:22" x14ac:dyDescent="0.3">
      <c r="A4381" s="5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6">
        <v>184.4</v>
      </c>
      <c r="U4381" s="6" t="str">
        <f>_xlfn.XLOOKUP(Tablo2[[#This Row],[Tenure]],$W$23:$W$26,$X$23:$X$26,"",-1)</f>
        <v>24+ Months</v>
      </c>
      <c r="V4381" s="1" t="str">
        <f>_xlfn.XLOOKUP(Tablo2[[#This Row],[CashbackAmount]],$W$31:$W$33,$X$31:$X$33,"",-1)</f>
        <v>Medium</v>
      </c>
    </row>
    <row r="4382" spans="1:22" x14ac:dyDescent="0.3">
      <c r="A4382" s="5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6">
        <v>184.14</v>
      </c>
      <c r="U4382" s="6" t="str">
        <f>_xlfn.XLOOKUP(Tablo2[[#This Row],[Tenure]],$W$23:$W$26,$X$23:$X$26,"",-1)</f>
        <v>7-12 Months</v>
      </c>
      <c r="V4382" s="1" t="str">
        <f>_xlfn.XLOOKUP(Tablo2[[#This Row],[CashbackAmount]],$W$31:$W$33,$X$31:$X$33,"",-1)</f>
        <v>Medium</v>
      </c>
    </row>
    <row r="4383" spans="1:22" x14ac:dyDescent="0.3">
      <c r="A4383" s="5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6">
        <v>151.22</v>
      </c>
      <c r="U4383" s="6" t="str">
        <f>_xlfn.XLOOKUP(Tablo2[[#This Row],[Tenure]],$W$23:$W$26,$X$23:$X$26,"",-1)</f>
        <v>7-12 Months</v>
      </c>
      <c r="V4383" s="1" t="str">
        <f>_xlfn.XLOOKUP(Tablo2[[#This Row],[CashbackAmount]],$W$31:$W$33,$X$31:$X$33,"",-1)</f>
        <v>Medium</v>
      </c>
    </row>
    <row r="4384" spans="1:22" x14ac:dyDescent="0.3">
      <c r="A4384" s="5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>
        <v>2</v>
      </c>
      <c r="S4384" s="1">
        <v>8</v>
      </c>
      <c r="T4384" s="6">
        <v>246.85000000000002</v>
      </c>
      <c r="U4384" s="6" t="str">
        <f>_xlfn.XLOOKUP(Tablo2[[#This Row],[Tenure]],$W$23:$W$26,$X$23:$X$26,"",-1)</f>
        <v>7-12 Months</v>
      </c>
      <c r="V4384" s="1" t="str">
        <f>_xlfn.XLOOKUP(Tablo2[[#This Row],[CashbackAmount]],$W$31:$W$33,$X$31:$X$33,"",-1)</f>
        <v>Medium</v>
      </c>
    </row>
    <row r="4385" spans="1:22" x14ac:dyDescent="0.3">
      <c r="A4385" s="5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>
        <v>3</v>
      </c>
      <c r="T4385" s="6">
        <v>231.08999999999997</v>
      </c>
      <c r="U4385" s="6" t="str">
        <f>_xlfn.XLOOKUP(Tablo2[[#This Row],[Tenure]],$W$23:$W$26,$X$23:$X$26,"",-1)</f>
        <v>7-12 Months</v>
      </c>
      <c r="V4385" s="1" t="str">
        <f>_xlfn.XLOOKUP(Tablo2[[#This Row],[CashbackAmount]],$W$31:$W$33,$X$31:$X$33,"",-1)</f>
        <v>Medium</v>
      </c>
    </row>
    <row r="4386" spans="1:22" x14ac:dyDescent="0.3">
      <c r="A4386" s="5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6">
        <v>168.45</v>
      </c>
      <c r="U4386" s="6" t="str">
        <f>_xlfn.XLOOKUP(Tablo2[[#This Row],[Tenure]],$W$23:$W$26,$X$23:$X$26,"",-1)</f>
        <v>0-6 Months</v>
      </c>
      <c r="V4386" s="1" t="str">
        <f>_xlfn.XLOOKUP(Tablo2[[#This Row],[CashbackAmount]],$W$31:$W$33,$X$31:$X$33,"",-1)</f>
        <v>Medium</v>
      </c>
    </row>
    <row r="4387" spans="1:22" x14ac:dyDescent="0.3">
      <c r="A4387" s="5">
        <v>54386</v>
      </c>
      <c r="B4387" s="1">
        <v>0</v>
      </c>
      <c r="C4387" s="1">
        <v>31</v>
      </c>
      <c r="D4387" s="1" t="s">
        <v>62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6">
        <v>146.77000000000001</v>
      </c>
      <c r="U4387" s="6" t="str">
        <f>_xlfn.XLOOKUP(Tablo2[[#This Row],[Tenure]],$W$23:$W$26,$X$23:$X$26,"",-1)</f>
        <v>24+ Months</v>
      </c>
      <c r="V4387" s="1" t="str">
        <f>_xlfn.XLOOKUP(Tablo2[[#This Row],[CashbackAmount]],$W$31:$W$33,$X$31:$X$33,"",-1)</f>
        <v>Low</v>
      </c>
    </row>
    <row r="4388" spans="1:22" x14ac:dyDescent="0.3">
      <c r="A4388" s="5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6">
        <v>152.93</v>
      </c>
      <c r="U4388" s="6" t="str">
        <f>_xlfn.XLOOKUP(Tablo2[[#This Row],[Tenure]],$W$23:$W$26,$X$23:$X$26,"",-1)</f>
        <v>7-12 Months</v>
      </c>
      <c r="V4388" s="1" t="str">
        <f>_xlfn.XLOOKUP(Tablo2[[#This Row],[CashbackAmount]],$W$31:$W$33,$X$31:$X$33,"",-1)</f>
        <v>Medium</v>
      </c>
    </row>
    <row r="4389" spans="1:22" x14ac:dyDescent="0.3">
      <c r="A4389" s="5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6">
        <v>204.18</v>
      </c>
      <c r="U4389" s="6" t="str">
        <f>_xlfn.XLOOKUP(Tablo2[[#This Row],[Tenure]],$W$23:$W$26,$X$23:$X$26,"",-1)</f>
        <v>0-6 Months</v>
      </c>
      <c r="V4389" s="1" t="str">
        <f>_xlfn.XLOOKUP(Tablo2[[#This Row],[CashbackAmount]],$W$31:$W$33,$X$31:$X$33,"",-1)</f>
        <v>Medium</v>
      </c>
    </row>
    <row r="4390" spans="1:22" x14ac:dyDescent="0.3">
      <c r="A4390" s="5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>
        <v>3</v>
      </c>
      <c r="T4390" s="6">
        <v>212.89</v>
      </c>
      <c r="U4390" s="6" t="str">
        <f>_xlfn.XLOOKUP(Tablo2[[#This Row],[Tenure]],$W$23:$W$26,$X$23:$X$26,"",-1)</f>
        <v>7-12 Months</v>
      </c>
      <c r="V4390" s="1" t="str">
        <f>_xlfn.XLOOKUP(Tablo2[[#This Row],[CashbackAmount]],$W$31:$W$33,$X$31:$X$33,"",-1)</f>
        <v>Medium</v>
      </c>
    </row>
    <row r="4391" spans="1:22" x14ac:dyDescent="0.3">
      <c r="A4391" s="5">
        <v>54390</v>
      </c>
      <c r="B4391" s="1">
        <v>1</v>
      </c>
      <c r="C4391" s="1">
        <v>1</v>
      </c>
      <c r="D4391" s="1" t="s">
        <v>62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6">
        <v>148.88999999999999</v>
      </c>
      <c r="U4391" s="6" t="str">
        <f>_xlfn.XLOOKUP(Tablo2[[#This Row],[Tenure]],$W$23:$W$26,$X$23:$X$26,"",-1)</f>
        <v>0-6 Months</v>
      </c>
      <c r="V4391" s="1" t="str">
        <f>_xlfn.XLOOKUP(Tablo2[[#This Row],[CashbackAmount]],$W$31:$W$33,$X$31:$X$33,"",-1)</f>
        <v>Low</v>
      </c>
    </row>
    <row r="4392" spans="1:22" x14ac:dyDescent="0.3">
      <c r="A4392" s="5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6">
        <v>157.12</v>
      </c>
      <c r="U4392" s="6" t="str">
        <f>_xlfn.XLOOKUP(Tablo2[[#This Row],[Tenure]],$W$23:$W$26,$X$23:$X$26,"",-1)</f>
        <v>24+ Months</v>
      </c>
      <c r="V4392" s="1" t="str">
        <f>_xlfn.XLOOKUP(Tablo2[[#This Row],[CashbackAmount]],$W$31:$W$33,$X$31:$X$33,"",-1)</f>
        <v>Medium</v>
      </c>
    </row>
    <row r="4393" spans="1:22" x14ac:dyDescent="0.3">
      <c r="A4393" s="5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>
        <v>15</v>
      </c>
      <c r="Q4393" s="1">
        <v>1</v>
      </c>
      <c r="R4393" s="1">
        <v>12</v>
      </c>
      <c r="S4393" s="1">
        <v>16</v>
      </c>
      <c r="T4393" s="6">
        <v>317.32</v>
      </c>
      <c r="U4393" s="6" t="str">
        <f>_xlfn.XLOOKUP(Tablo2[[#This Row],[Tenure]],$W$23:$W$26,$X$23:$X$26,"",-1)</f>
        <v>13-24 Months</v>
      </c>
      <c r="V4393" s="1" t="str">
        <f>_xlfn.XLOOKUP(Tablo2[[#This Row],[CashbackAmount]],$W$31:$W$33,$X$31:$X$33,"",-1)</f>
        <v>High</v>
      </c>
    </row>
    <row r="4394" spans="1:22" x14ac:dyDescent="0.3">
      <c r="A4394" s="5">
        <v>54393</v>
      </c>
      <c r="B4394" s="1">
        <v>0</v>
      </c>
      <c r="C4394" s="1">
        <v>31</v>
      </c>
      <c r="D4394" s="1" t="s">
        <v>62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6">
        <v>147.66999999999999</v>
      </c>
      <c r="U4394" s="6" t="str">
        <f>_xlfn.XLOOKUP(Tablo2[[#This Row],[Tenure]],$W$23:$W$26,$X$23:$X$26,"",-1)</f>
        <v>24+ Months</v>
      </c>
      <c r="V4394" s="1" t="str">
        <f>_xlfn.XLOOKUP(Tablo2[[#This Row],[CashbackAmount]],$W$31:$W$33,$X$31:$X$33,"",-1)</f>
        <v>Low</v>
      </c>
    </row>
    <row r="4395" spans="1:22" x14ac:dyDescent="0.3">
      <c r="A4395" s="5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>
        <v>15</v>
      </c>
      <c r="Q4395" s="1">
        <v>2</v>
      </c>
      <c r="R4395" s="1">
        <v>2</v>
      </c>
      <c r="S4395" s="1">
        <v>7</v>
      </c>
      <c r="T4395" s="6">
        <v>320.17</v>
      </c>
      <c r="U4395" s="6" t="str">
        <f>_xlfn.XLOOKUP(Tablo2[[#This Row],[Tenure]],$W$23:$W$26,$X$23:$X$26,"",-1)</f>
        <v>13-24 Months</v>
      </c>
      <c r="V4395" s="1" t="str">
        <f>_xlfn.XLOOKUP(Tablo2[[#This Row],[CashbackAmount]],$W$31:$W$33,$X$31:$X$33,"",-1)</f>
        <v>High</v>
      </c>
    </row>
    <row r="4396" spans="1:22" x14ac:dyDescent="0.3">
      <c r="A4396" s="5">
        <v>54395</v>
      </c>
      <c r="B4396" s="1">
        <v>1</v>
      </c>
      <c r="C4396" s="1">
        <v>1</v>
      </c>
      <c r="D4396" s="1" t="s">
        <v>62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6">
        <v>149.36000000000001</v>
      </c>
      <c r="U4396" s="6" t="str">
        <f>_xlfn.XLOOKUP(Tablo2[[#This Row],[Tenure]],$W$23:$W$26,$X$23:$X$26,"",-1)</f>
        <v>0-6 Months</v>
      </c>
      <c r="V4396" s="1" t="str">
        <f>_xlfn.XLOOKUP(Tablo2[[#This Row],[CashbackAmount]],$W$31:$W$33,$X$31:$X$33,"",-1)</f>
        <v>Low</v>
      </c>
    </row>
    <row r="4397" spans="1:22" x14ac:dyDescent="0.3">
      <c r="A4397" s="5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>
        <v>1</v>
      </c>
      <c r="R4397" s="1">
        <v>2</v>
      </c>
      <c r="S4397" s="1">
        <v>10</v>
      </c>
      <c r="T4397" s="6">
        <v>285.64</v>
      </c>
      <c r="U4397" s="6" t="str">
        <f>_xlfn.XLOOKUP(Tablo2[[#This Row],[Tenure]],$W$23:$W$26,$X$23:$X$26,"",-1)</f>
        <v>13-24 Months</v>
      </c>
      <c r="V4397" s="1" t="str">
        <f>_xlfn.XLOOKUP(Tablo2[[#This Row],[CashbackAmount]],$W$31:$W$33,$X$31:$X$33,"",-1)</f>
        <v>High</v>
      </c>
    </row>
    <row r="4398" spans="1:22" x14ac:dyDescent="0.3">
      <c r="A4398" s="5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6">
        <v>152.07</v>
      </c>
      <c r="U4398" s="6" t="str">
        <f>_xlfn.XLOOKUP(Tablo2[[#This Row],[Tenure]],$W$23:$W$26,$X$23:$X$26,"",-1)</f>
        <v>0-6 Months</v>
      </c>
      <c r="V4398" s="1" t="str">
        <f>_xlfn.XLOOKUP(Tablo2[[#This Row],[CashbackAmount]],$W$31:$W$33,$X$31:$X$33,"",-1)</f>
        <v>Medium</v>
      </c>
    </row>
    <row r="4399" spans="1:22" x14ac:dyDescent="0.3">
      <c r="A4399" s="5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>
        <v>15</v>
      </c>
      <c r="Q4399" s="1">
        <v>2</v>
      </c>
      <c r="R4399" s="1">
        <v>16</v>
      </c>
      <c r="S4399" s="1">
        <v>13</v>
      </c>
      <c r="T4399" s="6">
        <v>315.68</v>
      </c>
      <c r="U4399" s="6" t="str">
        <f>_xlfn.XLOOKUP(Tablo2[[#This Row],[Tenure]],$W$23:$W$26,$X$23:$X$26,"",-1)</f>
        <v>24+ Months</v>
      </c>
      <c r="V4399" s="1" t="str">
        <f>_xlfn.XLOOKUP(Tablo2[[#This Row],[CashbackAmount]],$W$31:$W$33,$X$31:$X$33,"",-1)</f>
        <v>High</v>
      </c>
    </row>
    <row r="4400" spans="1:22" x14ac:dyDescent="0.3">
      <c r="A4400" s="5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6">
        <v>164.31</v>
      </c>
      <c r="U4400" s="6" t="str">
        <f>_xlfn.XLOOKUP(Tablo2[[#This Row],[Tenure]],$W$23:$W$26,$X$23:$X$26,"",-1)</f>
        <v>0-6 Months</v>
      </c>
      <c r="V4400" s="1" t="str">
        <f>_xlfn.XLOOKUP(Tablo2[[#This Row],[CashbackAmount]],$W$31:$W$33,$X$31:$X$33,"",-1)</f>
        <v>Medium</v>
      </c>
    </row>
    <row r="4401" spans="1:22" x14ac:dyDescent="0.3">
      <c r="A4401" s="5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6">
        <v>162.30000000000001</v>
      </c>
      <c r="U4401" s="6" t="str">
        <f>_xlfn.XLOOKUP(Tablo2[[#This Row],[Tenure]],$W$23:$W$26,$X$23:$X$26,"",-1)</f>
        <v>0-6 Months</v>
      </c>
      <c r="V4401" s="1" t="str">
        <f>_xlfn.XLOOKUP(Tablo2[[#This Row],[CashbackAmount]],$W$31:$W$33,$X$31:$X$33,"",-1)</f>
        <v>Medium</v>
      </c>
    </row>
    <row r="4402" spans="1:22" x14ac:dyDescent="0.3">
      <c r="A4402" s="5">
        <v>54401</v>
      </c>
      <c r="B4402" s="1">
        <v>0</v>
      </c>
      <c r="C4402" s="1">
        <v>13</v>
      </c>
      <c r="D4402" s="1" t="s">
        <v>62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6">
        <v>147.32</v>
      </c>
      <c r="U4402" s="6" t="str">
        <f>_xlfn.XLOOKUP(Tablo2[[#This Row],[Tenure]],$W$23:$W$26,$X$23:$X$26,"",-1)</f>
        <v>13-24 Months</v>
      </c>
      <c r="V4402" s="1" t="str">
        <f>_xlfn.XLOOKUP(Tablo2[[#This Row],[CashbackAmount]],$W$31:$W$33,$X$31:$X$33,"",-1)</f>
        <v>Low</v>
      </c>
    </row>
    <row r="4403" spans="1:22" x14ac:dyDescent="0.3">
      <c r="A4403" s="5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6">
        <v>169.65</v>
      </c>
      <c r="U4403" s="6" t="str">
        <f>_xlfn.XLOOKUP(Tablo2[[#This Row],[Tenure]],$W$23:$W$26,$X$23:$X$26,"",-1)</f>
        <v>0-6 Months</v>
      </c>
      <c r="V4403" s="1" t="str">
        <f>_xlfn.XLOOKUP(Tablo2[[#This Row],[CashbackAmount]],$W$31:$W$33,$X$31:$X$33,"",-1)</f>
        <v>Medium</v>
      </c>
    </row>
    <row r="4404" spans="1:22" x14ac:dyDescent="0.3">
      <c r="A4404" s="5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6">
        <v>155.72</v>
      </c>
      <c r="U4404" s="6" t="str">
        <f>_xlfn.XLOOKUP(Tablo2[[#This Row],[Tenure]],$W$23:$W$26,$X$23:$X$26,"",-1)</f>
        <v>13-24 Months</v>
      </c>
      <c r="V4404" s="1" t="str">
        <f>_xlfn.XLOOKUP(Tablo2[[#This Row],[CashbackAmount]],$W$31:$W$33,$X$31:$X$33,"",-1)</f>
        <v>Medium</v>
      </c>
    </row>
    <row r="4405" spans="1:22" x14ac:dyDescent="0.3">
      <c r="A4405" s="5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60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6">
        <v>158.19</v>
      </c>
      <c r="U4405" s="6" t="str">
        <f>_xlfn.XLOOKUP(Tablo2[[#This Row],[Tenure]],$W$23:$W$26,$X$23:$X$26,"",-1)</f>
        <v>13-24 Months</v>
      </c>
      <c r="V4405" s="1" t="str">
        <f>_xlfn.XLOOKUP(Tablo2[[#This Row],[CashbackAmount]],$W$31:$W$33,$X$31:$X$33,"",-1)</f>
        <v>Medium</v>
      </c>
    </row>
    <row r="4406" spans="1:22" x14ac:dyDescent="0.3">
      <c r="A4406" s="5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>
        <v>15</v>
      </c>
      <c r="Q4406" s="1">
        <v>2</v>
      </c>
      <c r="R4406" s="1">
        <v>2</v>
      </c>
      <c r="S4406" s="1">
        <v>8</v>
      </c>
      <c r="T4406" s="6">
        <v>317.02</v>
      </c>
      <c r="U4406" s="6" t="str">
        <f>_xlfn.XLOOKUP(Tablo2[[#This Row],[Tenure]],$W$23:$W$26,$X$23:$X$26,"",-1)</f>
        <v>13-24 Months</v>
      </c>
      <c r="V4406" s="1" t="str">
        <f>_xlfn.XLOOKUP(Tablo2[[#This Row],[CashbackAmount]],$W$31:$W$33,$X$31:$X$33,"",-1)</f>
        <v>High</v>
      </c>
    </row>
    <row r="4407" spans="1:22" x14ac:dyDescent="0.3">
      <c r="A4407" s="5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>
        <v>1</v>
      </c>
      <c r="R4407" s="1">
        <v>3</v>
      </c>
      <c r="S4407" s="1">
        <v>3</v>
      </c>
      <c r="T4407" s="6">
        <v>261.75</v>
      </c>
      <c r="U4407" s="6" t="str">
        <f>_xlfn.XLOOKUP(Tablo2[[#This Row],[Tenure]],$W$23:$W$26,$X$23:$X$26,"",-1)</f>
        <v>0-6 Months</v>
      </c>
      <c r="V4407" s="1" t="str">
        <f>_xlfn.XLOOKUP(Tablo2[[#This Row],[CashbackAmount]],$W$31:$W$33,$X$31:$X$33,"",-1)</f>
        <v>High</v>
      </c>
    </row>
    <row r="4408" spans="1:22" x14ac:dyDescent="0.3">
      <c r="A4408" s="5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6">
        <v>154.11000000000001</v>
      </c>
      <c r="U4408" s="6" t="str">
        <f>_xlfn.XLOOKUP(Tablo2[[#This Row],[Tenure]],$W$23:$W$26,$X$23:$X$26,"",-1)</f>
        <v>7-12 Months</v>
      </c>
      <c r="V4408" s="1" t="str">
        <f>_xlfn.XLOOKUP(Tablo2[[#This Row],[CashbackAmount]],$W$31:$W$33,$X$31:$X$33,"",-1)</f>
        <v>Medium</v>
      </c>
    </row>
    <row r="4409" spans="1:22" x14ac:dyDescent="0.3">
      <c r="A4409" s="5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6">
        <v>184.57</v>
      </c>
      <c r="U4409" s="6" t="str">
        <f>_xlfn.XLOOKUP(Tablo2[[#This Row],[Tenure]],$W$23:$W$26,$X$23:$X$26,"",-1)</f>
        <v>7-12 Months</v>
      </c>
      <c r="V4409" s="1" t="str">
        <f>_xlfn.XLOOKUP(Tablo2[[#This Row],[CashbackAmount]],$W$31:$W$33,$X$31:$X$33,"",-1)</f>
        <v>Medium</v>
      </c>
    </row>
    <row r="4410" spans="1:22" x14ac:dyDescent="0.3">
      <c r="A4410" s="5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6">
        <v>164.2</v>
      </c>
      <c r="U4410" s="6" t="str">
        <f>_xlfn.XLOOKUP(Tablo2[[#This Row],[Tenure]],$W$23:$W$26,$X$23:$X$26,"",-1)</f>
        <v>7-12 Months</v>
      </c>
      <c r="V4410" s="1" t="str">
        <f>_xlfn.XLOOKUP(Tablo2[[#This Row],[CashbackAmount]],$W$31:$W$33,$X$31:$X$33,"",-1)</f>
        <v>Medium</v>
      </c>
    </row>
    <row r="4411" spans="1:22" x14ac:dyDescent="0.3">
      <c r="A4411" s="5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6">
        <v>189.34</v>
      </c>
      <c r="U4411" s="6" t="str">
        <f>_xlfn.XLOOKUP(Tablo2[[#This Row],[Tenure]],$W$23:$W$26,$X$23:$X$26,"",-1)</f>
        <v>13-24 Months</v>
      </c>
      <c r="V4411" s="1" t="str">
        <f>_xlfn.XLOOKUP(Tablo2[[#This Row],[CashbackAmount]],$W$31:$W$33,$X$31:$X$33,"",-1)</f>
        <v>Medium</v>
      </c>
    </row>
    <row r="4412" spans="1:22" x14ac:dyDescent="0.3">
      <c r="A4412" s="5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>
        <v>3</v>
      </c>
      <c r="T4412" s="6">
        <v>225.48</v>
      </c>
      <c r="U4412" s="6" t="str">
        <f>_xlfn.XLOOKUP(Tablo2[[#This Row],[Tenure]],$W$23:$W$26,$X$23:$X$26,"",-1)</f>
        <v>0-6 Months</v>
      </c>
      <c r="V4412" s="1" t="str">
        <f>_xlfn.XLOOKUP(Tablo2[[#This Row],[CashbackAmount]],$W$31:$W$33,$X$31:$X$33,"",-1)</f>
        <v>Medium</v>
      </c>
    </row>
    <row r="4413" spans="1:22" x14ac:dyDescent="0.3">
      <c r="A4413" s="5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>
        <v>2</v>
      </c>
      <c r="S4413" s="1">
        <v>9</v>
      </c>
      <c r="T4413" s="6">
        <v>234.38</v>
      </c>
      <c r="U4413" s="6" t="str">
        <f>_xlfn.XLOOKUP(Tablo2[[#This Row],[Tenure]],$W$23:$W$26,$X$23:$X$26,"",-1)</f>
        <v>13-24 Months</v>
      </c>
      <c r="V4413" s="1" t="str">
        <f>_xlfn.XLOOKUP(Tablo2[[#This Row],[CashbackAmount]],$W$31:$W$33,$X$31:$X$33,"",-1)</f>
        <v>Medium</v>
      </c>
    </row>
    <row r="4414" spans="1:22" x14ac:dyDescent="0.3">
      <c r="A4414" s="5">
        <v>54413</v>
      </c>
      <c r="B4414" s="1">
        <v>0</v>
      </c>
      <c r="C4414" s="1">
        <v>3</v>
      </c>
      <c r="D4414" s="1" t="s">
        <v>62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6">
        <v>148.4</v>
      </c>
      <c r="U4414" s="6" t="str">
        <f>_xlfn.XLOOKUP(Tablo2[[#This Row],[Tenure]],$W$23:$W$26,$X$23:$X$26,"",-1)</f>
        <v>0-6 Months</v>
      </c>
      <c r="V4414" s="1" t="str">
        <f>_xlfn.XLOOKUP(Tablo2[[#This Row],[CashbackAmount]],$W$31:$W$33,$X$31:$X$33,"",-1)</f>
        <v>Low</v>
      </c>
    </row>
    <row r="4415" spans="1:22" x14ac:dyDescent="0.3">
      <c r="A4415" s="5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6">
        <v>190.45</v>
      </c>
      <c r="U4415" s="6" t="str">
        <f>_xlfn.XLOOKUP(Tablo2[[#This Row],[Tenure]],$W$23:$W$26,$X$23:$X$26,"",-1)</f>
        <v>13-24 Months</v>
      </c>
      <c r="V4415" s="1" t="str">
        <f>_xlfn.XLOOKUP(Tablo2[[#This Row],[CashbackAmount]],$W$31:$W$33,$X$31:$X$33,"",-1)</f>
        <v>Medium</v>
      </c>
    </row>
    <row r="4416" spans="1:22" x14ac:dyDescent="0.3">
      <c r="A4416" s="5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6">
        <v>194.31</v>
      </c>
      <c r="U4416" s="6" t="str">
        <f>_xlfn.XLOOKUP(Tablo2[[#This Row],[Tenure]],$W$23:$W$26,$X$23:$X$26,"",-1)</f>
        <v>0-6 Months</v>
      </c>
      <c r="V4416" s="1" t="str">
        <f>_xlfn.XLOOKUP(Tablo2[[#This Row],[CashbackAmount]],$W$31:$W$33,$X$31:$X$33,"",-1)</f>
        <v>Medium</v>
      </c>
    </row>
    <row r="4417" spans="1:22" x14ac:dyDescent="0.3">
      <c r="A4417" s="5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6">
        <v>173.98</v>
      </c>
      <c r="U4417" s="6" t="str">
        <f>_xlfn.XLOOKUP(Tablo2[[#This Row],[Tenure]],$W$23:$W$26,$X$23:$X$26,"",-1)</f>
        <v>0-6 Months</v>
      </c>
      <c r="V4417" s="1" t="str">
        <f>_xlfn.XLOOKUP(Tablo2[[#This Row],[CashbackAmount]],$W$31:$W$33,$X$31:$X$33,"",-1)</f>
        <v>Medium</v>
      </c>
    </row>
    <row r="4418" spans="1:22" x14ac:dyDescent="0.3">
      <c r="A4418" s="5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6">
        <v>150.93</v>
      </c>
      <c r="U4418" s="6" t="str">
        <f>_xlfn.XLOOKUP(Tablo2[[#This Row],[Tenure]],$W$23:$W$26,$X$23:$X$26,"",-1)</f>
        <v>13-24 Months</v>
      </c>
      <c r="V4418" s="1" t="str">
        <f>_xlfn.XLOOKUP(Tablo2[[#This Row],[CashbackAmount]],$W$31:$W$33,$X$31:$X$33,"",-1)</f>
        <v>Medium</v>
      </c>
    </row>
    <row r="4419" spans="1:22" x14ac:dyDescent="0.3">
      <c r="A4419" s="5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>
        <v>15</v>
      </c>
      <c r="Q4419" s="1">
        <v>4</v>
      </c>
      <c r="R4419" s="1">
        <v>4</v>
      </c>
      <c r="S4419" s="1">
        <v>10</v>
      </c>
      <c r="T4419" s="6">
        <v>319.36</v>
      </c>
      <c r="U4419" s="6" t="str">
        <f>_xlfn.XLOOKUP(Tablo2[[#This Row],[Tenure]],$W$23:$W$26,$X$23:$X$26,"",-1)</f>
        <v>13-24 Months</v>
      </c>
      <c r="V4419" s="1" t="str">
        <f>_xlfn.XLOOKUP(Tablo2[[#This Row],[CashbackAmount]],$W$31:$W$33,$X$31:$X$33,"",-1)</f>
        <v>High</v>
      </c>
    </row>
    <row r="4420" spans="1:22" x14ac:dyDescent="0.3">
      <c r="A4420" s="5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6">
        <v>152.22999999999999</v>
      </c>
      <c r="U4420" s="6" t="str">
        <f>_xlfn.XLOOKUP(Tablo2[[#This Row],[Tenure]],$W$23:$W$26,$X$23:$X$26,"",-1)</f>
        <v>24+ Months</v>
      </c>
      <c r="V4420" s="1" t="str">
        <f>_xlfn.XLOOKUP(Tablo2[[#This Row],[CashbackAmount]],$W$31:$W$33,$X$31:$X$33,"",-1)</f>
        <v>Medium</v>
      </c>
    </row>
    <row r="4421" spans="1:22" x14ac:dyDescent="0.3">
      <c r="A4421" s="5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6">
        <v>159.79</v>
      </c>
      <c r="U4421" s="6" t="str">
        <f>_xlfn.XLOOKUP(Tablo2[[#This Row],[Tenure]],$W$23:$W$26,$X$23:$X$26,"",-1)</f>
        <v>0-6 Months</v>
      </c>
      <c r="V4421" s="1" t="str">
        <f>_xlfn.XLOOKUP(Tablo2[[#This Row],[CashbackAmount]],$W$31:$W$33,$X$31:$X$33,"",-1)</f>
        <v>Medium</v>
      </c>
    </row>
    <row r="4422" spans="1:22" x14ac:dyDescent="0.3">
      <c r="A4422" s="5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6">
        <v>152.94</v>
      </c>
      <c r="U4422" s="6" t="str">
        <f>_xlfn.XLOOKUP(Tablo2[[#This Row],[Tenure]],$W$23:$W$26,$X$23:$X$26,"",-1)</f>
        <v>0-6 Months</v>
      </c>
      <c r="V4422" s="1" t="str">
        <f>_xlfn.XLOOKUP(Tablo2[[#This Row],[CashbackAmount]],$W$31:$W$33,$X$31:$X$33,"",-1)</f>
        <v>Medium</v>
      </c>
    </row>
    <row r="4423" spans="1:22" x14ac:dyDescent="0.3">
      <c r="A4423" s="5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6">
        <v>177.49</v>
      </c>
      <c r="U4423" s="6" t="str">
        <f>_xlfn.XLOOKUP(Tablo2[[#This Row],[Tenure]],$W$23:$W$26,$X$23:$X$26,"",-1)</f>
        <v>7-12 Months</v>
      </c>
      <c r="V4423" s="1" t="str">
        <f>_xlfn.XLOOKUP(Tablo2[[#This Row],[CashbackAmount]],$W$31:$W$33,$X$31:$X$33,"",-1)</f>
        <v>Medium</v>
      </c>
    </row>
    <row r="4424" spans="1:22" x14ac:dyDescent="0.3">
      <c r="A4424" s="5">
        <v>54423</v>
      </c>
      <c r="B4424" s="1">
        <v>0</v>
      </c>
      <c r="C4424" s="1">
        <v>6</v>
      </c>
      <c r="D4424" s="1" t="s">
        <v>62</v>
      </c>
      <c r="E4424" s="1">
        <v>1</v>
      </c>
      <c r="F4424" s="1">
        <v>9</v>
      </c>
      <c r="G4424" s="1" t="s">
        <v>60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6">
        <v>146.76</v>
      </c>
      <c r="U4424" s="6" t="str">
        <f>_xlfn.XLOOKUP(Tablo2[[#This Row],[Tenure]],$W$23:$W$26,$X$23:$X$26,"",-1)</f>
        <v>0-6 Months</v>
      </c>
      <c r="V4424" s="1" t="str">
        <f>_xlfn.XLOOKUP(Tablo2[[#This Row],[CashbackAmount]],$W$31:$W$33,$X$31:$X$33,"",-1)</f>
        <v>Low</v>
      </c>
    </row>
    <row r="4425" spans="1:22" x14ac:dyDescent="0.3">
      <c r="A4425" s="5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>
        <v>15</v>
      </c>
      <c r="Q4425" s="1">
        <v>7</v>
      </c>
      <c r="R4425" s="1">
        <v>8</v>
      </c>
      <c r="S4425" s="1">
        <v>8</v>
      </c>
      <c r="T4425" s="6">
        <v>293.72000000000003</v>
      </c>
      <c r="U4425" s="6" t="str">
        <f>_xlfn.XLOOKUP(Tablo2[[#This Row],[Tenure]],$W$23:$W$26,$X$23:$X$26,"",-1)</f>
        <v>13-24 Months</v>
      </c>
      <c r="V4425" s="1" t="str">
        <f>_xlfn.XLOOKUP(Tablo2[[#This Row],[CashbackAmount]],$W$31:$W$33,$X$31:$X$33,"",-1)</f>
        <v>High</v>
      </c>
    </row>
    <row r="4426" spans="1:22" x14ac:dyDescent="0.3">
      <c r="A4426" s="5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6">
        <v>159.85</v>
      </c>
      <c r="U4426" s="6" t="str">
        <f>_xlfn.XLOOKUP(Tablo2[[#This Row],[Tenure]],$W$23:$W$26,$X$23:$X$26,"",-1)</f>
        <v>0-6 Months</v>
      </c>
      <c r="V4426" s="1" t="str">
        <f>_xlfn.XLOOKUP(Tablo2[[#This Row],[CashbackAmount]],$W$31:$W$33,$X$31:$X$33,"",-1)</f>
        <v>Medium</v>
      </c>
    </row>
    <row r="4427" spans="1:22" x14ac:dyDescent="0.3">
      <c r="A4427" s="5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6">
        <v>191.44</v>
      </c>
      <c r="U4427" s="6" t="str">
        <f>_xlfn.XLOOKUP(Tablo2[[#This Row],[Tenure]],$W$23:$W$26,$X$23:$X$26,"",-1)</f>
        <v>0-6 Months</v>
      </c>
      <c r="V4427" s="1" t="str">
        <f>_xlfn.XLOOKUP(Tablo2[[#This Row],[CashbackAmount]],$W$31:$W$33,$X$31:$X$33,"",-1)</f>
        <v>Medium</v>
      </c>
    </row>
    <row r="4428" spans="1:22" x14ac:dyDescent="0.3">
      <c r="A4428" s="5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6">
        <v>180.82</v>
      </c>
      <c r="U4428" s="6" t="str">
        <f>_xlfn.XLOOKUP(Tablo2[[#This Row],[Tenure]],$W$23:$W$26,$X$23:$X$26,"",-1)</f>
        <v>0-6 Months</v>
      </c>
      <c r="V4428" s="1" t="str">
        <f>_xlfn.XLOOKUP(Tablo2[[#This Row],[CashbackAmount]],$W$31:$W$33,$X$31:$X$33,"",-1)</f>
        <v>Medium</v>
      </c>
    </row>
    <row r="4429" spans="1:22" x14ac:dyDescent="0.3">
      <c r="A4429" s="5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6">
        <v>165</v>
      </c>
      <c r="U4429" s="6" t="str">
        <f>_xlfn.XLOOKUP(Tablo2[[#This Row],[Tenure]],$W$23:$W$26,$X$23:$X$26,"",-1)</f>
        <v>0-6 Months</v>
      </c>
      <c r="V4429" s="1" t="str">
        <f>_xlfn.XLOOKUP(Tablo2[[#This Row],[CashbackAmount]],$W$31:$W$33,$X$31:$X$33,"",-1)</f>
        <v>Medium</v>
      </c>
    </row>
    <row r="4430" spans="1:22" x14ac:dyDescent="0.3">
      <c r="A4430" s="5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>
        <v>2</v>
      </c>
      <c r="S4430" s="1">
        <v>11</v>
      </c>
      <c r="T4430" s="6">
        <v>259.95999999999998</v>
      </c>
      <c r="U4430" s="6" t="str">
        <f>_xlfn.XLOOKUP(Tablo2[[#This Row],[Tenure]],$W$23:$W$26,$X$23:$X$26,"",-1)</f>
        <v>13-24 Months</v>
      </c>
      <c r="V4430" s="1" t="str">
        <f>_xlfn.XLOOKUP(Tablo2[[#This Row],[CashbackAmount]],$W$31:$W$33,$X$31:$X$33,"",-1)</f>
        <v>High</v>
      </c>
    </row>
    <row r="4431" spans="1:22" x14ac:dyDescent="0.3">
      <c r="A4431" s="5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6">
        <v>157.1</v>
      </c>
      <c r="U4431" s="6" t="str">
        <f>_xlfn.XLOOKUP(Tablo2[[#This Row],[Tenure]],$W$23:$W$26,$X$23:$X$26,"",-1)</f>
        <v>7-12 Months</v>
      </c>
      <c r="V4431" s="1" t="str">
        <f>_xlfn.XLOOKUP(Tablo2[[#This Row],[CashbackAmount]],$W$31:$W$33,$X$31:$X$33,"",-1)</f>
        <v>Medium</v>
      </c>
    </row>
    <row r="4432" spans="1:22" x14ac:dyDescent="0.3">
      <c r="A4432" s="5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>
        <v>15</v>
      </c>
      <c r="Q4432" s="1">
        <v>4</v>
      </c>
      <c r="R4432" s="1">
        <v>5</v>
      </c>
      <c r="S4432" s="1">
        <v>14</v>
      </c>
      <c r="T4432" s="6">
        <v>315.45</v>
      </c>
      <c r="U4432" s="6" t="str">
        <f>_xlfn.XLOOKUP(Tablo2[[#This Row],[Tenure]],$W$23:$W$26,$X$23:$X$26,"",-1)</f>
        <v>24+ Months</v>
      </c>
      <c r="V4432" s="1" t="str">
        <f>_xlfn.XLOOKUP(Tablo2[[#This Row],[CashbackAmount]],$W$31:$W$33,$X$31:$X$33,"",-1)</f>
        <v>High</v>
      </c>
    </row>
    <row r="4433" spans="1:22" x14ac:dyDescent="0.3">
      <c r="A4433" s="5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>
        <v>2</v>
      </c>
      <c r="S4433" s="1">
        <v>10</v>
      </c>
      <c r="T4433" s="6">
        <v>243.49</v>
      </c>
      <c r="U4433" s="6" t="str">
        <f>_xlfn.XLOOKUP(Tablo2[[#This Row],[Tenure]],$W$23:$W$26,$X$23:$X$26,"",-1)</f>
        <v>7-12 Months</v>
      </c>
      <c r="V4433" s="1" t="str">
        <f>_xlfn.XLOOKUP(Tablo2[[#This Row],[CashbackAmount]],$W$31:$W$33,$X$31:$X$33,"",-1)</f>
        <v>Medium</v>
      </c>
    </row>
    <row r="4434" spans="1:22" x14ac:dyDescent="0.3">
      <c r="A4434" s="5">
        <v>54433</v>
      </c>
      <c r="B4434" s="1">
        <v>0</v>
      </c>
      <c r="C4434" s="1">
        <v>2</v>
      </c>
      <c r="D4434" s="1" t="s">
        <v>62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6">
        <v>145.69999999999999</v>
      </c>
      <c r="U4434" s="6" t="str">
        <f>_xlfn.XLOOKUP(Tablo2[[#This Row],[Tenure]],$W$23:$W$26,$X$23:$X$26,"",-1)</f>
        <v>0-6 Months</v>
      </c>
      <c r="V4434" s="1" t="str">
        <f>_xlfn.XLOOKUP(Tablo2[[#This Row],[CashbackAmount]],$W$31:$W$33,$X$31:$X$33,"",-1)</f>
        <v>Low</v>
      </c>
    </row>
    <row r="4435" spans="1:22" x14ac:dyDescent="0.3">
      <c r="A4435" s="5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6">
        <v>190.02</v>
      </c>
      <c r="U4435" s="6" t="str">
        <f>_xlfn.XLOOKUP(Tablo2[[#This Row],[Tenure]],$W$23:$W$26,$X$23:$X$26,"",-1)</f>
        <v>7-12 Months</v>
      </c>
      <c r="V4435" s="1" t="str">
        <f>_xlfn.XLOOKUP(Tablo2[[#This Row],[CashbackAmount]],$W$31:$W$33,$X$31:$X$33,"",-1)</f>
        <v>Medium</v>
      </c>
    </row>
    <row r="4436" spans="1:22" x14ac:dyDescent="0.3">
      <c r="A4436" s="5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6">
        <v>157.30000000000001</v>
      </c>
      <c r="U4436" s="6" t="str">
        <f>_xlfn.XLOOKUP(Tablo2[[#This Row],[Tenure]],$W$23:$W$26,$X$23:$X$26,"",-1)</f>
        <v>0-6 Months</v>
      </c>
      <c r="V4436" s="1" t="str">
        <f>_xlfn.XLOOKUP(Tablo2[[#This Row],[CashbackAmount]],$W$31:$W$33,$X$31:$X$33,"",-1)</f>
        <v>Medium</v>
      </c>
    </row>
    <row r="4437" spans="1:22" x14ac:dyDescent="0.3">
      <c r="A4437" s="5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>
        <v>1</v>
      </c>
      <c r="R4437" s="1">
        <v>2</v>
      </c>
      <c r="S4437" s="1">
        <v>3</v>
      </c>
      <c r="T4437" s="6">
        <v>261.02999999999997</v>
      </c>
      <c r="U4437" s="6" t="str">
        <f>_xlfn.XLOOKUP(Tablo2[[#This Row],[Tenure]],$W$23:$W$26,$X$23:$X$26,"",-1)</f>
        <v>7-12 Months</v>
      </c>
      <c r="V4437" s="1" t="str">
        <f>_xlfn.XLOOKUP(Tablo2[[#This Row],[CashbackAmount]],$W$31:$W$33,$X$31:$X$33,"",-1)</f>
        <v>High</v>
      </c>
    </row>
    <row r="4438" spans="1:22" x14ac:dyDescent="0.3">
      <c r="A4438" s="5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>
        <v>2</v>
      </c>
      <c r="S4438" s="1">
        <v>3</v>
      </c>
      <c r="T4438" s="6">
        <v>244.95999999999998</v>
      </c>
      <c r="U4438" s="6" t="str">
        <f>_xlfn.XLOOKUP(Tablo2[[#This Row],[Tenure]],$W$23:$W$26,$X$23:$X$26,"",-1)</f>
        <v>7-12 Months</v>
      </c>
      <c r="V4438" s="1" t="str">
        <f>_xlfn.XLOOKUP(Tablo2[[#This Row],[CashbackAmount]],$W$31:$W$33,$X$31:$X$33,"",-1)</f>
        <v>Medium</v>
      </c>
    </row>
    <row r="4439" spans="1:22" x14ac:dyDescent="0.3">
      <c r="A4439" s="5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6">
        <v>181.05</v>
      </c>
      <c r="U4439" s="6" t="str">
        <f>_xlfn.XLOOKUP(Tablo2[[#This Row],[Tenure]],$W$23:$W$26,$X$23:$X$26,"",-1)</f>
        <v>7-12 Months</v>
      </c>
      <c r="V4439" s="1" t="str">
        <f>_xlfn.XLOOKUP(Tablo2[[#This Row],[CashbackAmount]],$W$31:$W$33,$X$31:$X$33,"",-1)</f>
        <v>Medium</v>
      </c>
    </row>
    <row r="4440" spans="1:22" x14ac:dyDescent="0.3">
      <c r="A4440" s="5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6">
        <v>188.97</v>
      </c>
      <c r="U4440" s="6" t="str">
        <f>_xlfn.XLOOKUP(Tablo2[[#This Row],[Tenure]],$W$23:$W$26,$X$23:$X$26,"",-1)</f>
        <v>0-6 Months</v>
      </c>
      <c r="V4440" s="1" t="str">
        <f>_xlfn.XLOOKUP(Tablo2[[#This Row],[CashbackAmount]],$W$31:$W$33,$X$31:$X$33,"",-1)</f>
        <v>Medium</v>
      </c>
    </row>
    <row r="4441" spans="1:22" x14ac:dyDescent="0.3">
      <c r="A4441" s="5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>
        <v>15</v>
      </c>
      <c r="Q4441" s="1">
        <v>1</v>
      </c>
      <c r="R4441" s="1">
        <v>2</v>
      </c>
      <c r="S4441" s="1">
        <v>7</v>
      </c>
      <c r="T4441" s="6">
        <v>316.44</v>
      </c>
      <c r="U4441" s="6" t="str">
        <f>_xlfn.XLOOKUP(Tablo2[[#This Row],[Tenure]],$W$23:$W$26,$X$23:$X$26,"",-1)</f>
        <v>13-24 Months</v>
      </c>
      <c r="V4441" s="1" t="str">
        <f>_xlfn.XLOOKUP(Tablo2[[#This Row],[CashbackAmount]],$W$31:$W$33,$X$31:$X$33,"",-1)</f>
        <v>High</v>
      </c>
    </row>
    <row r="4442" spans="1:22" x14ac:dyDescent="0.3">
      <c r="A4442" s="5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>
        <v>15</v>
      </c>
      <c r="Q4442" s="1">
        <v>2</v>
      </c>
      <c r="R4442" s="1">
        <v>2</v>
      </c>
      <c r="S4442" s="1">
        <v>4</v>
      </c>
      <c r="T4442" s="6">
        <v>300.83999999999997</v>
      </c>
      <c r="U4442" s="6" t="str">
        <f>_xlfn.XLOOKUP(Tablo2[[#This Row],[Tenure]],$W$23:$W$26,$X$23:$X$26,"",-1)</f>
        <v>24+ Months</v>
      </c>
      <c r="V4442" s="1" t="str">
        <f>_xlfn.XLOOKUP(Tablo2[[#This Row],[CashbackAmount]],$W$31:$W$33,$X$31:$X$33,"",-1)</f>
        <v>High</v>
      </c>
    </row>
    <row r="4443" spans="1:22" x14ac:dyDescent="0.3">
      <c r="A4443" s="5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6">
        <v>174.07</v>
      </c>
      <c r="U4443" s="6" t="str">
        <f>_xlfn.XLOOKUP(Tablo2[[#This Row],[Tenure]],$W$23:$W$26,$X$23:$X$26,"",-1)</f>
        <v>13-24 Months</v>
      </c>
      <c r="V4443" s="1" t="str">
        <f>_xlfn.XLOOKUP(Tablo2[[#This Row],[CashbackAmount]],$W$31:$W$33,$X$31:$X$33,"",-1)</f>
        <v>Medium</v>
      </c>
    </row>
    <row r="4444" spans="1:22" x14ac:dyDescent="0.3">
      <c r="A4444" s="5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6">
        <v>170.54</v>
      </c>
      <c r="U4444" s="6" t="str">
        <f>_xlfn.XLOOKUP(Tablo2[[#This Row],[Tenure]],$W$23:$W$26,$X$23:$X$26,"",-1)</f>
        <v>0-6 Months</v>
      </c>
      <c r="V4444" s="1" t="str">
        <f>_xlfn.XLOOKUP(Tablo2[[#This Row],[CashbackAmount]],$W$31:$W$33,$X$31:$X$33,"",-1)</f>
        <v>Medium</v>
      </c>
    </row>
    <row r="4445" spans="1:22" x14ac:dyDescent="0.3">
      <c r="A4445" s="5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60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6">
        <v>179.15</v>
      </c>
      <c r="U4445" s="6" t="str">
        <f>_xlfn.XLOOKUP(Tablo2[[#This Row],[Tenure]],$W$23:$W$26,$X$23:$X$26,"",-1)</f>
        <v>24+ Months</v>
      </c>
      <c r="V4445" s="1" t="str">
        <f>_xlfn.XLOOKUP(Tablo2[[#This Row],[CashbackAmount]],$W$31:$W$33,$X$31:$X$33,"",-1)</f>
        <v>Medium</v>
      </c>
    </row>
    <row r="4446" spans="1:22" x14ac:dyDescent="0.3">
      <c r="A4446" s="5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6">
        <v>172.41</v>
      </c>
      <c r="U4446" s="6" t="str">
        <f>_xlfn.XLOOKUP(Tablo2[[#This Row],[Tenure]],$W$23:$W$26,$X$23:$X$26,"",-1)</f>
        <v>0-6 Months</v>
      </c>
      <c r="V4446" s="1" t="str">
        <f>_xlfn.XLOOKUP(Tablo2[[#This Row],[CashbackAmount]],$W$31:$W$33,$X$31:$X$33,"",-1)</f>
        <v>Medium</v>
      </c>
    </row>
    <row r="4447" spans="1:22" x14ac:dyDescent="0.3">
      <c r="A4447" s="5">
        <v>54446</v>
      </c>
      <c r="B4447" s="1">
        <v>0</v>
      </c>
      <c r="C4447" s="1">
        <v>11</v>
      </c>
      <c r="D4447" s="1" t="s">
        <v>62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6">
        <v>146.15</v>
      </c>
      <c r="U4447" s="6" t="str">
        <f>_xlfn.XLOOKUP(Tablo2[[#This Row],[Tenure]],$W$23:$W$26,$X$23:$X$26,"",-1)</f>
        <v>7-12 Months</v>
      </c>
      <c r="V4447" s="1" t="str">
        <f>_xlfn.XLOOKUP(Tablo2[[#This Row],[CashbackAmount]],$W$31:$W$33,$X$31:$X$33,"",-1)</f>
        <v>Low</v>
      </c>
    </row>
    <row r="4448" spans="1:22" x14ac:dyDescent="0.3">
      <c r="A4448" s="5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6">
        <v>156.61000000000001</v>
      </c>
      <c r="U4448" s="6" t="str">
        <f>_xlfn.XLOOKUP(Tablo2[[#This Row],[Tenure]],$W$23:$W$26,$X$23:$X$26,"",-1)</f>
        <v>7-12 Months</v>
      </c>
      <c r="V4448" s="1" t="str">
        <f>_xlfn.XLOOKUP(Tablo2[[#This Row],[CashbackAmount]],$W$31:$W$33,$X$31:$X$33,"",-1)</f>
        <v>Medium</v>
      </c>
    </row>
    <row r="4449" spans="1:22" x14ac:dyDescent="0.3">
      <c r="A4449" s="5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6">
        <v>182.45</v>
      </c>
      <c r="U4449" s="6" t="str">
        <f>_xlfn.XLOOKUP(Tablo2[[#This Row],[Tenure]],$W$23:$W$26,$X$23:$X$26,"",-1)</f>
        <v>7-12 Months</v>
      </c>
      <c r="V4449" s="1" t="str">
        <f>_xlfn.XLOOKUP(Tablo2[[#This Row],[CashbackAmount]],$W$31:$W$33,$X$31:$X$33,"",-1)</f>
        <v>Medium</v>
      </c>
    </row>
    <row r="4450" spans="1:22" x14ac:dyDescent="0.3">
      <c r="A4450" s="5">
        <v>54449</v>
      </c>
      <c r="B4450" s="1">
        <v>1</v>
      </c>
      <c r="C4450" s="1">
        <v>1</v>
      </c>
      <c r="D4450" s="1" t="s">
        <v>62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6">
        <v>148.72999999999999</v>
      </c>
      <c r="U4450" s="6" t="str">
        <f>_xlfn.XLOOKUP(Tablo2[[#This Row],[Tenure]],$W$23:$W$26,$X$23:$X$26,"",-1)</f>
        <v>0-6 Months</v>
      </c>
      <c r="V4450" s="1" t="str">
        <f>_xlfn.XLOOKUP(Tablo2[[#This Row],[CashbackAmount]],$W$31:$W$33,$X$31:$X$33,"",-1)</f>
        <v>Low</v>
      </c>
    </row>
    <row r="4451" spans="1:22" x14ac:dyDescent="0.3">
      <c r="A4451" s="5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6">
        <v>158.1</v>
      </c>
      <c r="U4451" s="6" t="str">
        <f>_xlfn.XLOOKUP(Tablo2[[#This Row],[Tenure]],$W$23:$W$26,$X$23:$X$26,"",-1)</f>
        <v>0-6 Months</v>
      </c>
      <c r="V4451" s="1" t="str">
        <f>_xlfn.XLOOKUP(Tablo2[[#This Row],[CashbackAmount]],$W$31:$W$33,$X$31:$X$33,"",-1)</f>
        <v>Medium</v>
      </c>
    </row>
    <row r="4452" spans="1:22" x14ac:dyDescent="0.3">
      <c r="A4452" s="5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>
        <v>15</v>
      </c>
      <c r="Q4452" s="1">
        <v>1</v>
      </c>
      <c r="R4452" s="1">
        <v>2</v>
      </c>
      <c r="S4452" s="1">
        <v>3</v>
      </c>
      <c r="T4452" s="6">
        <v>311.64999999999998</v>
      </c>
      <c r="U4452" s="6" t="str">
        <f>_xlfn.XLOOKUP(Tablo2[[#This Row],[Tenure]],$W$23:$W$26,$X$23:$X$26,"",-1)</f>
        <v>13-24 Months</v>
      </c>
      <c r="V4452" s="1" t="str">
        <f>_xlfn.XLOOKUP(Tablo2[[#This Row],[CashbackAmount]],$W$31:$W$33,$X$31:$X$33,"",-1)</f>
        <v>High</v>
      </c>
    </row>
    <row r="4453" spans="1:22" x14ac:dyDescent="0.3">
      <c r="A4453" s="5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60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6">
        <v>169.85</v>
      </c>
      <c r="U4453" s="6" t="str">
        <f>_xlfn.XLOOKUP(Tablo2[[#This Row],[Tenure]],$W$23:$W$26,$X$23:$X$26,"",-1)</f>
        <v>7-12 Months</v>
      </c>
      <c r="V4453" s="1" t="str">
        <f>_xlfn.XLOOKUP(Tablo2[[#This Row],[CashbackAmount]],$W$31:$W$33,$X$31:$X$33,"",-1)</f>
        <v>Medium</v>
      </c>
    </row>
    <row r="4454" spans="1:22" x14ac:dyDescent="0.3">
      <c r="A4454" s="5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6">
        <v>152.88999999999999</v>
      </c>
      <c r="U4454" s="6" t="str">
        <f>_xlfn.XLOOKUP(Tablo2[[#This Row],[Tenure]],$W$23:$W$26,$X$23:$X$26,"",-1)</f>
        <v>0-6 Months</v>
      </c>
      <c r="V4454" s="1" t="str">
        <f>_xlfn.XLOOKUP(Tablo2[[#This Row],[CashbackAmount]],$W$31:$W$33,$X$31:$X$33,"",-1)</f>
        <v>Medium</v>
      </c>
    </row>
    <row r="4455" spans="1:22" x14ac:dyDescent="0.3">
      <c r="A4455" s="5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6">
        <v>183.28</v>
      </c>
      <c r="U4455" s="6" t="str">
        <f>_xlfn.XLOOKUP(Tablo2[[#This Row],[Tenure]],$W$23:$W$26,$X$23:$X$26,"",-1)</f>
        <v>0-6 Months</v>
      </c>
      <c r="V4455" s="1" t="str">
        <f>_xlfn.XLOOKUP(Tablo2[[#This Row],[CashbackAmount]],$W$31:$W$33,$X$31:$X$33,"",-1)</f>
        <v>Medium</v>
      </c>
    </row>
    <row r="4456" spans="1:22" x14ac:dyDescent="0.3">
      <c r="A4456" s="5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6">
        <v>148.26</v>
      </c>
      <c r="U4456" s="6" t="str">
        <f>_xlfn.XLOOKUP(Tablo2[[#This Row],[Tenure]],$W$23:$W$26,$X$23:$X$26,"",-1)</f>
        <v>7-12 Months</v>
      </c>
      <c r="V4456" s="1" t="str">
        <f>_xlfn.XLOOKUP(Tablo2[[#This Row],[CashbackAmount]],$W$31:$W$33,$X$31:$X$33,"",-1)</f>
        <v>Low</v>
      </c>
    </row>
    <row r="4457" spans="1:22" x14ac:dyDescent="0.3">
      <c r="A4457" s="5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>
        <v>2</v>
      </c>
      <c r="S4457" s="1">
        <v>9</v>
      </c>
      <c r="T4457" s="6">
        <v>260.25</v>
      </c>
      <c r="U4457" s="6" t="str">
        <f>_xlfn.XLOOKUP(Tablo2[[#This Row],[Tenure]],$W$23:$W$26,$X$23:$X$26,"",-1)</f>
        <v>13-24 Months</v>
      </c>
      <c r="V4457" s="1" t="str">
        <f>_xlfn.XLOOKUP(Tablo2[[#This Row],[CashbackAmount]],$W$31:$W$33,$X$31:$X$33,"",-1)</f>
        <v>High</v>
      </c>
    </row>
    <row r="4458" spans="1:22" x14ac:dyDescent="0.3">
      <c r="A4458" s="5">
        <v>54457</v>
      </c>
      <c r="B4458" s="1">
        <v>1</v>
      </c>
      <c r="C4458" s="1">
        <v>1</v>
      </c>
      <c r="D4458" s="1" t="s">
        <v>62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6">
        <v>139.19999999999999</v>
      </c>
      <c r="U4458" s="6" t="str">
        <f>_xlfn.XLOOKUP(Tablo2[[#This Row],[Tenure]],$W$23:$W$26,$X$23:$X$26,"",-1)</f>
        <v>0-6 Months</v>
      </c>
      <c r="V4458" s="1" t="str">
        <f>_xlfn.XLOOKUP(Tablo2[[#This Row],[CashbackAmount]],$W$31:$W$33,$X$31:$X$33,"",-1)</f>
        <v>Low</v>
      </c>
    </row>
    <row r="4459" spans="1:22" x14ac:dyDescent="0.3">
      <c r="A4459" s="5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6">
        <v>205.2</v>
      </c>
      <c r="U4459" s="6" t="str">
        <f>_xlfn.XLOOKUP(Tablo2[[#This Row],[Tenure]],$W$23:$W$26,$X$23:$X$26,"",-1)</f>
        <v>7-12 Months</v>
      </c>
      <c r="V4459" s="1" t="str">
        <f>_xlfn.XLOOKUP(Tablo2[[#This Row],[CashbackAmount]],$W$31:$W$33,$X$31:$X$33,"",-1)</f>
        <v>Medium</v>
      </c>
    </row>
    <row r="4460" spans="1:22" x14ac:dyDescent="0.3">
      <c r="A4460" s="5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6">
        <v>161.88</v>
      </c>
      <c r="U4460" s="6" t="str">
        <f>_xlfn.XLOOKUP(Tablo2[[#This Row],[Tenure]],$W$23:$W$26,$X$23:$X$26,"",-1)</f>
        <v>7-12 Months</v>
      </c>
      <c r="V4460" s="1" t="str">
        <f>_xlfn.XLOOKUP(Tablo2[[#This Row],[CashbackAmount]],$W$31:$W$33,$X$31:$X$33,"",-1)</f>
        <v>Medium</v>
      </c>
    </row>
    <row r="4461" spans="1:22" x14ac:dyDescent="0.3">
      <c r="A4461" s="5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6">
        <v>179.82</v>
      </c>
      <c r="U4461" s="6" t="str">
        <f>_xlfn.XLOOKUP(Tablo2[[#This Row],[Tenure]],$W$23:$W$26,$X$23:$X$26,"",-1)</f>
        <v>24+ Months</v>
      </c>
      <c r="V4461" s="1" t="str">
        <f>_xlfn.XLOOKUP(Tablo2[[#This Row],[CashbackAmount]],$W$31:$W$33,$X$31:$X$33,"",-1)</f>
        <v>Medium</v>
      </c>
    </row>
    <row r="4462" spans="1:22" x14ac:dyDescent="0.3">
      <c r="A4462" s="5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>
        <v>1</v>
      </c>
      <c r="R4462" s="1">
        <v>2</v>
      </c>
      <c r="S4462" s="1">
        <v>5</v>
      </c>
      <c r="T4462" s="6">
        <v>285.14999999999998</v>
      </c>
      <c r="U4462" s="6" t="str">
        <f>_xlfn.XLOOKUP(Tablo2[[#This Row],[Tenure]],$W$23:$W$26,$X$23:$X$26,"",-1)</f>
        <v>13-24 Months</v>
      </c>
      <c r="V4462" s="1" t="str">
        <f>_xlfn.XLOOKUP(Tablo2[[#This Row],[CashbackAmount]],$W$31:$W$33,$X$31:$X$33,"",-1)</f>
        <v>High</v>
      </c>
    </row>
    <row r="4463" spans="1:22" x14ac:dyDescent="0.3">
      <c r="A4463" s="5">
        <v>54462</v>
      </c>
      <c r="B4463" s="1">
        <v>0</v>
      </c>
      <c r="C4463" s="1">
        <v>1</v>
      </c>
      <c r="D4463" s="1" t="s">
        <v>62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6">
        <v>137</v>
      </c>
      <c r="U4463" s="6" t="str">
        <f>_xlfn.XLOOKUP(Tablo2[[#This Row],[Tenure]],$W$23:$W$26,$X$23:$X$26,"",-1)</f>
        <v>0-6 Months</v>
      </c>
      <c r="V4463" s="1" t="str">
        <f>_xlfn.XLOOKUP(Tablo2[[#This Row],[CashbackAmount]],$W$31:$W$33,$X$31:$X$33,"",-1)</f>
        <v>Low</v>
      </c>
    </row>
    <row r="4464" spans="1:22" x14ac:dyDescent="0.3">
      <c r="A4464" s="5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6">
        <v>181.61</v>
      </c>
      <c r="U4464" s="6" t="str">
        <f>_xlfn.XLOOKUP(Tablo2[[#This Row],[Tenure]],$W$23:$W$26,$X$23:$X$26,"",-1)</f>
        <v>0-6 Months</v>
      </c>
      <c r="V4464" s="1" t="str">
        <f>_xlfn.XLOOKUP(Tablo2[[#This Row],[CashbackAmount]],$W$31:$W$33,$X$31:$X$33,"",-1)</f>
        <v>Medium</v>
      </c>
    </row>
    <row r="4465" spans="1:22" x14ac:dyDescent="0.3">
      <c r="A4465" s="5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6">
        <v>194.29</v>
      </c>
      <c r="U4465" s="6" t="str">
        <f>_xlfn.XLOOKUP(Tablo2[[#This Row],[Tenure]],$W$23:$W$26,$X$23:$X$26,"",-1)</f>
        <v>0-6 Months</v>
      </c>
      <c r="V4465" s="1" t="str">
        <f>_xlfn.XLOOKUP(Tablo2[[#This Row],[CashbackAmount]],$W$31:$W$33,$X$31:$X$33,"",-1)</f>
        <v>Medium</v>
      </c>
    </row>
    <row r="4466" spans="1:22" x14ac:dyDescent="0.3">
      <c r="A4466" s="5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>
        <v>3</v>
      </c>
      <c r="T4466" s="6">
        <v>221.13</v>
      </c>
      <c r="U4466" s="6" t="str">
        <f>_xlfn.XLOOKUP(Tablo2[[#This Row],[Tenure]],$W$23:$W$26,$X$23:$X$26,"",-1)</f>
        <v>13-24 Months</v>
      </c>
      <c r="V4466" s="1" t="str">
        <f>_xlfn.XLOOKUP(Tablo2[[#This Row],[CashbackAmount]],$W$31:$W$33,$X$31:$X$33,"",-1)</f>
        <v>Medium</v>
      </c>
    </row>
    <row r="4467" spans="1:22" x14ac:dyDescent="0.3">
      <c r="A4467" s="5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6">
        <v>181.74</v>
      </c>
      <c r="U4467" s="6" t="str">
        <f>_xlfn.XLOOKUP(Tablo2[[#This Row],[Tenure]],$W$23:$W$26,$X$23:$X$26,"",-1)</f>
        <v>7-12 Months</v>
      </c>
      <c r="V4467" s="1" t="str">
        <f>_xlfn.XLOOKUP(Tablo2[[#This Row],[CashbackAmount]],$W$31:$W$33,$X$31:$X$33,"",-1)</f>
        <v>Medium</v>
      </c>
    </row>
    <row r="4468" spans="1:22" x14ac:dyDescent="0.3">
      <c r="A4468" s="5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6">
        <v>179.84</v>
      </c>
      <c r="U4468" s="6" t="str">
        <f>_xlfn.XLOOKUP(Tablo2[[#This Row],[Tenure]],$W$23:$W$26,$X$23:$X$26,"",-1)</f>
        <v>0-6 Months</v>
      </c>
      <c r="V4468" s="1" t="str">
        <f>_xlfn.XLOOKUP(Tablo2[[#This Row],[CashbackAmount]],$W$31:$W$33,$X$31:$X$33,"",-1)</f>
        <v>Medium</v>
      </c>
    </row>
    <row r="4469" spans="1:22" x14ac:dyDescent="0.3">
      <c r="A4469" s="5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>
        <v>2</v>
      </c>
      <c r="S4469" s="1">
        <v>2</v>
      </c>
      <c r="T4469" s="6">
        <v>245.61</v>
      </c>
      <c r="U4469" s="6" t="str">
        <f>_xlfn.XLOOKUP(Tablo2[[#This Row],[Tenure]],$W$23:$W$26,$X$23:$X$26,"",-1)</f>
        <v>7-12 Months</v>
      </c>
      <c r="V4469" s="1" t="str">
        <f>_xlfn.XLOOKUP(Tablo2[[#This Row],[CashbackAmount]],$W$31:$W$33,$X$31:$X$33,"",-1)</f>
        <v>Medium</v>
      </c>
    </row>
    <row r="4470" spans="1:22" x14ac:dyDescent="0.3">
      <c r="A4470" s="5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6">
        <v>181.6</v>
      </c>
      <c r="U4470" s="6" t="str">
        <f>_xlfn.XLOOKUP(Tablo2[[#This Row],[Tenure]],$W$23:$W$26,$X$23:$X$26,"",-1)</f>
        <v>24+ Months</v>
      </c>
      <c r="V4470" s="1" t="str">
        <f>_xlfn.XLOOKUP(Tablo2[[#This Row],[CashbackAmount]],$W$31:$W$33,$X$31:$X$33,"",-1)</f>
        <v>Medium</v>
      </c>
    </row>
    <row r="4471" spans="1:22" x14ac:dyDescent="0.3">
      <c r="A4471" s="5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60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6">
        <v>173.21</v>
      </c>
      <c r="U4471" s="6" t="str">
        <f>_xlfn.XLOOKUP(Tablo2[[#This Row],[Tenure]],$W$23:$W$26,$X$23:$X$26,"",-1)</f>
        <v>0-6 Months</v>
      </c>
      <c r="V4471" s="1" t="str">
        <f>_xlfn.XLOOKUP(Tablo2[[#This Row],[CashbackAmount]],$W$31:$W$33,$X$31:$X$33,"",-1)</f>
        <v>Medium</v>
      </c>
    </row>
    <row r="4472" spans="1:22" x14ac:dyDescent="0.3">
      <c r="A4472" s="5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6">
        <v>189.1</v>
      </c>
      <c r="U4472" s="6" t="str">
        <f>_xlfn.XLOOKUP(Tablo2[[#This Row],[Tenure]],$W$23:$W$26,$X$23:$X$26,"",-1)</f>
        <v>0-6 Months</v>
      </c>
      <c r="V4472" s="1" t="str">
        <f>_xlfn.XLOOKUP(Tablo2[[#This Row],[CashbackAmount]],$W$31:$W$33,$X$31:$X$33,"",-1)</f>
        <v>Medium</v>
      </c>
    </row>
    <row r="4473" spans="1:22" x14ac:dyDescent="0.3">
      <c r="A4473" s="5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6">
        <v>177.1</v>
      </c>
      <c r="U4473" s="6" t="str">
        <f>_xlfn.XLOOKUP(Tablo2[[#This Row],[Tenure]],$W$23:$W$26,$X$23:$X$26,"",-1)</f>
        <v>13-24 Months</v>
      </c>
      <c r="V4473" s="1" t="str">
        <f>_xlfn.XLOOKUP(Tablo2[[#This Row],[CashbackAmount]],$W$31:$W$33,$X$31:$X$33,"",-1)</f>
        <v>Medium</v>
      </c>
    </row>
    <row r="4474" spans="1:22" x14ac:dyDescent="0.3">
      <c r="A4474" s="5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6">
        <v>151.94999999999999</v>
      </c>
      <c r="U4474" s="6" t="str">
        <f>_xlfn.XLOOKUP(Tablo2[[#This Row],[Tenure]],$W$23:$W$26,$X$23:$X$26,"",-1)</f>
        <v>0-6 Months</v>
      </c>
      <c r="V4474" s="1" t="str">
        <f>_xlfn.XLOOKUP(Tablo2[[#This Row],[CashbackAmount]],$W$31:$W$33,$X$31:$X$33,"",-1)</f>
        <v>Medium</v>
      </c>
    </row>
    <row r="4475" spans="1:22" x14ac:dyDescent="0.3">
      <c r="A4475" s="5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>
        <v>2</v>
      </c>
      <c r="S4475" s="1">
        <v>9</v>
      </c>
      <c r="T4475" s="6">
        <v>243.77999999999997</v>
      </c>
      <c r="U4475" s="6" t="str">
        <f>_xlfn.XLOOKUP(Tablo2[[#This Row],[Tenure]],$W$23:$W$26,$X$23:$X$26,"",-1)</f>
        <v>7-12 Months</v>
      </c>
      <c r="V4475" s="1" t="str">
        <f>_xlfn.XLOOKUP(Tablo2[[#This Row],[CashbackAmount]],$W$31:$W$33,$X$31:$X$33,"",-1)</f>
        <v>Medium</v>
      </c>
    </row>
    <row r="4476" spans="1:22" x14ac:dyDescent="0.3">
      <c r="A4476" s="5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>
        <v>15</v>
      </c>
      <c r="Q4476" s="1">
        <v>2</v>
      </c>
      <c r="R4476" s="1">
        <v>12</v>
      </c>
      <c r="S4476" s="1">
        <v>11</v>
      </c>
      <c r="T4476" s="6">
        <v>295.68</v>
      </c>
      <c r="U4476" s="6" t="str">
        <f>_xlfn.XLOOKUP(Tablo2[[#This Row],[Tenure]],$W$23:$W$26,$X$23:$X$26,"",-1)</f>
        <v>0-6 Months</v>
      </c>
      <c r="V4476" s="1" t="str">
        <f>_xlfn.XLOOKUP(Tablo2[[#This Row],[CashbackAmount]],$W$31:$W$33,$X$31:$X$33,"",-1)</f>
        <v>High</v>
      </c>
    </row>
    <row r="4477" spans="1:22" x14ac:dyDescent="0.3">
      <c r="A4477" s="5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6">
        <v>149.55000000000001</v>
      </c>
      <c r="U4477" s="6" t="str">
        <f>_xlfn.XLOOKUP(Tablo2[[#This Row],[Tenure]],$W$23:$W$26,$X$23:$X$26,"",-1)</f>
        <v>13-24 Months</v>
      </c>
      <c r="V4477" s="1" t="str">
        <f>_xlfn.XLOOKUP(Tablo2[[#This Row],[CashbackAmount]],$W$31:$W$33,$X$31:$X$33,"",-1)</f>
        <v>Low</v>
      </c>
    </row>
    <row r="4478" spans="1:22" x14ac:dyDescent="0.3">
      <c r="A4478" s="5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>
        <v>1</v>
      </c>
      <c r="R4478" s="1">
        <v>2</v>
      </c>
      <c r="S4478" s="1">
        <v>8</v>
      </c>
      <c r="T4478" s="6">
        <v>264.64</v>
      </c>
      <c r="U4478" s="6" t="str">
        <f>_xlfn.XLOOKUP(Tablo2[[#This Row],[Tenure]],$W$23:$W$26,$X$23:$X$26,"",-1)</f>
        <v>13-24 Months</v>
      </c>
      <c r="V4478" s="1" t="str">
        <f>_xlfn.XLOOKUP(Tablo2[[#This Row],[CashbackAmount]],$W$31:$W$33,$X$31:$X$33,"",-1)</f>
        <v>High</v>
      </c>
    </row>
    <row r="4479" spans="1:22" x14ac:dyDescent="0.3">
      <c r="A4479" s="5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6">
        <v>174.41</v>
      </c>
      <c r="U4479" s="6" t="str">
        <f>_xlfn.XLOOKUP(Tablo2[[#This Row],[Tenure]],$W$23:$W$26,$X$23:$X$26,"",-1)</f>
        <v>13-24 Months</v>
      </c>
      <c r="V4479" s="1" t="str">
        <f>_xlfn.XLOOKUP(Tablo2[[#This Row],[CashbackAmount]],$W$31:$W$33,$X$31:$X$33,"",-1)</f>
        <v>Medium</v>
      </c>
    </row>
    <row r="4480" spans="1:22" x14ac:dyDescent="0.3">
      <c r="A4480" s="5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6">
        <v>149.78</v>
      </c>
      <c r="U4480" s="6" t="str">
        <f>_xlfn.XLOOKUP(Tablo2[[#This Row],[Tenure]],$W$23:$W$26,$X$23:$X$26,"",-1)</f>
        <v>0-6 Months</v>
      </c>
      <c r="V4480" s="1" t="str">
        <f>_xlfn.XLOOKUP(Tablo2[[#This Row],[CashbackAmount]],$W$31:$W$33,$X$31:$X$33,"",-1)</f>
        <v>Low</v>
      </c>
    </row>
    <row r="4481" spans="1:22" x14ac:dyDescent="0.3">
      <c r="A4481" s="5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60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6">
        <v>177.28</v>
      </c>
      <c r="U4481" s="6" t="str">
        <f>_xlfn.XLOOKUP(Tablo2[[#This Row],[Tenure]],$W$23:$W$26,$X$23:$X$26,"",-1)</f>
        <v>0-6 Months</v>
      </c>
      <c r="V4481" s="1" t="str">
        <f>_xlfn.XLOOKUP(Tablo2[[#This Row],[CashbackAmount]],$W$31:$W$33,$X$31:$X$33,"",-1)</f>
        <v>Medium</v>
      </c>
    </row>
    <row r="4482" spans="1:22" x14ac:dyDescent="0.3">
      <c r="A4482" s="5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6">
        <v>169.78</v>
      </c>
      <c r="U4482" s="6" t="str">
        <f>_xlfn.XLOOKUP(Tablo2[[#This Row],[Tenure]],$W$23:$W$26,$X$23:$X$26,"",-1)</f>
        <v>0-6 Months</v>
      </c>
      <c r="V4482" s="1" t="str">
        <f>_xlfn.XLOOKUP(Tablo2[[#This Row],[CashbackAmount]],$W$31:$W$33,$X$31:$X$33,"",-1)</f>
        <v>Medium</v>
      </c>
    </row>
    <row r="4483" spans="1:22" x14ac:dyDescent="0.3">
      <c r="A4483" s="5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6">
        <v>200.47</v>
      </c>
      <c r="U4483" s="6" t="str">
        <f>_xlfn.XLOOKUP(Tablo2[[#This Row],[Tenure]],$W$23:$W$26,$X$23:$X$26,"",-1)</f>
        <v>0-6 Months</v>
      </c>
      <c r="V4483" s="1" t="str">
        <f>_xlfn.XLOOKUP(Tablo2[[#This Row],[CashbackAmount]],$W$31:$W$33,$X$31:$X$33,"",-1)</f>
        <v>Medium</v>
      </c>
    </row>
    <row r="4484" spans="1:22" x14ac:dyDescent="0.3">
      <c r="A4484" s="5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6">
        <v>175.55</v>
      </c>
      <c r="U4484" s="6" t="str">
        <f>_xlfn.XLOOKUP(Tablo2[[#This Row],[Tenure]],$W$23:$W$26,$X$23:$X$26,"",-1)</f>
        <v>0-6 Months</v>
      </c>
      <c r="V4484" s="1" t="str">
        <f>_xlfn.XLOOKUP(Tablo2[[#This Row],[CashbackAmount]],$W$31:$W$33,$X$31:$X$33,"",-1)</f>
        <v>Medium</v>
      </c>
    </row>
    <row r="4485" spans="1:22" x14ac:dyDescent="0.3">
      <c r="A4485" s="5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6">
        <v>159.63999999999999</v>
      </c>
      <c r="U4485" s="6" t="str">
        <f>_xlfn.XLOOKUP(Tablo2[[#This Row],[Tenure]],$W$23:$W$26,$X$23:$X$26,"",-1)</f>
        <v>0-6 Months</v>
      </c>
      <c r="V4485" s="1" t="str">
        <f>_xlfn.XLOOKUP(Tablo2[[#This Row],[CashbackAmount]],$W$31:$W$33,$X$31:$X$33,"",-1)</f>
        <v>Medium</v>
      </c>
    </row>
    <row r="4486" spans="1:22" x14ac:dyDescent="0.3">
      <c r="A4486" s="5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6">
        <v>182.75</v>
      </c>
      <c r="U4486" s="6" t="str">
        <f>_xlfn.XLOOKUP(Tablo2[[#This Row],[Tenure]],$W$23:$W$26,$X$23:$X$26,"",-1)</f>
        <v>0-6 Months</v>
      </c>
      <c r="V4486" s="1" t="str">
        <f>_xlfn.XLOOKUP(Tablo2[[#This Row],[CashbackAmount]],$W$31:$W$33,$X$31:$X$33,"",-1)</f>
        <v>Medium</v>
      </c>
    </row>
    <row r="4487" spans="1:22" x14ac:dyDescent="0.3">
      <c r="A4487" s="5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>
        <v>3</v>
      </c>
      <c r="T4487" s="6">
        <v>214.43</v>
      </c>
      <c r="U4487" s="6" t="str">
        <f>_xlfn.XLOOKUP(Tablo2[[#This Row],[Tenure]],$W$23:$W$26,$X$23:$X$26,"",-1)</f>
        <v>0-6 Months</v>
      </c>
      <c r="V4487" s="1" t="str">
        <f>_xlfn.XLOOKUP(Tablo2[[#This Row],[CashbackAmount]],$W$31:$W$33,$X$31:$X$33,"",-1)</f>
        <v>Medium</v>
      </c>
    </row>
    <row r="4488" spans="1:22" x14ac:dyDescent="0.3">
      <c r="A4488" s="5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>
        <v>15</v>
      </c>
      <c r="Q4488" s="1">
        <v>7</v>
      </c>
      <c r="R4488" s="1">
        <v>14</v>
      </c>
      <c r="S4488" s="1">
        <v>4</v>
      </c>
      <c r="T4488" s="6">
        <v>317.72000000000003</v>
      </c>
      <c r="U4488" s="6" t="str">
        <f>_xlfn.XLOOKUP(Tablo2[[#This Row],[Tenure]],$W$23:$W$26,$X$23:$X$26,"",-1)</f>
        <v>13-24 Months</v>
      </c>
      <c r="V4488" s="1" t="str">
        <f>_xlfn.XLOOKUP(Tablo2[[#This Row],[CashbackAmount]],$W$31:$W$33,$X$31:$X$33,"",-1)</f>
        <v>High</v>
      </c>
    </row>
    <row r="4489" spans="1:22" x14ac:dyDescent="0.3">
      <c r="A4489" s="5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6">
        <v>177.38</v>
      </c>
      <c r="U4489" s="6" t="str">
        <f>_xlfn.XLOOKUP(Tablo2[[#This Row],[Tenure]],$W$23:$W$26,$X$23:$X$26,"",-1)</f>
        <v>0-6 Months</v>
      </c>
      <c r="V4489" s="1" t="str">
        <f>_xlfn.XLOOKUP(Tablo2[[#This Row],[CashbackAmount]],$W$31:$W$33,$X$31:$X$33,"",-1)</f>
        <v>Medium</v>
      </c>
    </row>
    <row r="4490" spans="1:22" x14ac:dyDescent="0.3">
      <c r="A4490" s="5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6">
        <v>171.82</v>
      </c>
      <c r="U4490" s="6" t="str">
        <f>_xlfn.XLOOKUP(Tablo2[[#This Row],[Tenure]],$W$23:$W$26,$X$23:$X$26,"",-1)</f>
        <v>7-12 Months</v>
      </c>
      <c r="V4490" s="1" t="str">
        <f>_xlfn.XLOOKUP(Tablo2[[#This Row],[CashbackAmount]],$W$31:$W$33,$X$31:$X$33,"",-1)</f>
        <v>Medium</v>
      </c>
    </row>
    <row r="4491" spans="1:22" x14ac:dyDescent="0.3">
      <c r="A4491" s="5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>
        <v>15</v>
      </c>
      <c r="Q4491" s="1">
        <v>2</v>
      </c>
      <c r="R4491" s="1">
        <v>2</v>
      </c>
      <c r="S4491" s="1">
        <v>2</v>
      </c>
      <c r="T4491" s="6">
        <v>308</v>
      </c>
      <c r="U4491" s="6" t="str">
        <f>_xlfn.XLOOKUP(Tablo2[[#This Row],[Tenure]],$W$23:$W$26,$X$23:$X$26,"",-1)</f>
        <v>13-24 Months</v>
      </c>
      <c r="V4491" s="1" t="str">
        <f>_xlfn.XLOOKUP(Tablo2[[#This Row],[CashbackAmount]],$W$31:$W$33,$X$31:$X$33,"",-1)</f>
        <v>High</v>
      </c>
    </row>
    <row r="4492" spans="1:22" x14ac:dyDescent="0.3">
      <c r="A4492" s="5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6">
        <v>177.57</v>
      </c>
      <c r="U4492" s="6" t="str">
        <f>_xlfn.XLOOKUP(Tablo2[[#This Row],[Tenure]],$W$23:$W$26,$X$23:$X$26,"",-1)</f>
        <v>13-24 Months</v>
      </c>
      <c r="V4492" s="1" t="str">
        <f>_xlfn.XLOOKUP(Tablo2[[#This Row],[CashbackAmount]],$W$31:$W$33,$X$31:$X$33,"",-1)</f>
        <v>Medium</v>
      </c>
    </row>
    <row r="4493" spans="1:22" x14ac:dyDescent="0.3">
      <c r="A4493" s="5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6">
        <v>188.49</v>
      </c>
      <c r="U4493" s="6" t="str">
        <f>_xlfn.XLOOKUP(Tablo2[[#This Row],[Tenure]],$W$23:$W$26,$X$23:$X$26,"",-1)</f>
        <v>0-6 Months</v>
      </c>
      <c r="V4493" s="1" t="str">
        <f>_xlfn.XLOOKUP(Tablo2[[#This Row],[CashbackAmount]],$W$31:$W$33,$X$31:$X$33,"",-1)</f>
        <v>Medium</v>
      </c>
    </row>
    <row r="4494" spans="1:22" x14ac:dyDescent="0.3">
      <c r="A4494" s="5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6">
        <v>173.69</v>
      </c>
      <c r="U4494" s="6" t="str">
        <f>_xlfn.XLOOKUP(Tablo2[[#This Row],[Tenure]],$W$23:$W$26,$X$23:$X$26,"",-1)</f>
        <v>24+ Months</v>
      </c>
      <c r="V4494" s="1" t="str">
        <f>_xlfn.XLOOKUP(Tablo2[[#This Row],[CashbackAmount]],$W$31:$W$33,$X$31:$X$33,"",-1)</f>
        <v>Medium</v>
      </c>
    </row>
    <row r="4495" spans="1:22" x14ac:dyDescent="0.3">
      <c r="A4495" s="5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>
        <v>3</v>
      </c>
      <c r="T4495" s="6">
        <v>224.85</v>
      </c>
      <c r="U4495" s="6" t="str">
        <f>_xlfn.XLOOKUP(Tablo2[[#This Row],[Tenure]],$W$23:$W$26,$X$23:$X$26,"",-1)</f>
        <v>13-24 Months</v>
      </c>
      <c r="V4495" s="1" t="str">
        <f>_xlfn.XLOOKUP(Tablo2[[#This Row],[CashbackAmount]],$W$31:$W$33,$X$31:$X$33,"",-1)</f>
        <v>Medium</v>
      </c>
    </row>
    <row r="4496" spans="1:22" x14ac:dyDescent="0.3">
      <c r="A4496" s="5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6">
        <v>161.97</v>
      </c>
      <c r="U4496" s="6" t="str">
        <f>_xlfn.XLOOKUP(Tablo2[[#This Row],[Tenure]],$W$23:$W$26,$X$23:$X$26,"",-1)</f>
        <v>13-24 Months</v>
      </c>
      <c r="V4496" s="1" t="str">
        <f>_xlfn.XLOOKUP(Tablo2[[#This Row],[CashbackAmount]],$W$31:$W$33,$X$31:$X$33,"",-1)</f>
        <v>Medium</v>
      </c>
    </row>
    <row r="4497" spans="1:22" x14ac:dyDescent="0.3">
      <c r="A4497" s="5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6">
        <v>199.57</v>
      </c>
      <c r="U4497" s="6" t="str">
        <f>_xlfn.XLOOKUP(Tablo2[[#This Row],[Tenure]],$W$23:$W$26,$X$23:$X$26,"",-1)</f>
        <v>13-24 Months</v>
      </c>
      <c r="V4497" s="1" t="str">
        <f>_xlfn.XLOOKUP(Tablo2[[#This Row],[CashbackAmount]],$W$31:$W$33,$X$31:$X$33,"",-1)</f>
        <v>Medium</v>
      </c>
    </row>
    <row r="4498" spans="1:22" x14ac:dyDescent="0.3">
      <c r="A4498" s="5">
        <v>54497</v>
      </c>
      <c r="B4498" s="1">
        <v>1</v>
      </c>
      <c r="C4498" s="1">
        <v>1</v>
      </c>
      <c r="D4498" s="1" t="s">
        <v>62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6">
        <v>146.19</v>
      </c>
      <c r="U4498" s="6" t="str">
        <f>_xlfn.XLOOKUP(Tablo2[[#This Row],[Tenure]],$W$23:$W$26,$X$23:$X$26,"",-1)</f>
        <v>0-6 Months</v>
      </c>
      <c r="V4498" s="1" t="str">
        <f>_xlfn.XLOOKUP(Tablo2[[#This Row],[CashbackAmount]],$W$31:$W$33,$X$31:$X$33,"",-1)</f>
        <v>Low</v>
      </c>
    </row>
    <row r="4499" spans="1:22" x14ac:dyDescent="0.3">
      <c r="A4499" s="5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6">
        <v>164.83</v>
      </c>
      <c r="U4499" s="6" t="str">
        <f>_xlfn.XLOOKUP(Tablo2[[#This Row],[Tenure]],$W$23:$W$26,$X$23:$X$26,"",-1)</f>
        <v>0-6 Months</v>
      </c>
      <c r="V4499" s="1" t="str">
        <f>_xlfn.XLOOKUP(Tablo2[[#This Row],[CashbackAmount]],$W$31:$W$33,$X$31:$X$33,"",-1)</f>
        <v>Medium</v>
      </c>
    </row>
    <row r="4500" spans="1:22" x14ac:dyDescent="0.3">
      <c r="A4500" s="5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6">
        <v>186.18</v>
      </c>
      <c r="U4500" s="6" t="str">
        <f>_xlfn.XLOOKUP(Tablo2[[#This Row],[Tenure]],$W$23:$W$26,$X$23:$X$26,"",-1)</f>
        <v>0-6 Months</v>
      </c>
      <c r="V4500" s="1" t="str">
        <f>_xlfn.XLOOKUP(Tablo2[[#This Row],[CashbackAmount]],$W$31:$W$33,$X$31:$X$33,"",-1)</f>
        <v>Medium</v>
      </c>
    </row>
    <row r="4501" spans="1:22" x14ac:dyDescent="0.3">
      <c r="A4501" s="5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6">
        <v>187.14</v>
      </c>
      <c r="U4501" s="6" t="str">
        <f>_xlfn.XLOOKUP(Tablo2[[#This Row],[Tenure]],$W$23:$W$26,$X$23:$X$26,"",-1)</f>
        <v>0-6 Months</v>
      </c>
      <c r="V4501" s="1" t="str">
        <f>_xlfn.XLOOKUP(Tablo2[[#This Row],[CashbackAmount]],$W$31:$W$33,$X$31:$X$33,"",-1)</f>
        <v>Medium</v>
      </c>
    </row>
    <row r="4502" spans="1:22" x14ac:dyDescent="0.3">
      <c r="A4502" s="5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6">
        <v>188.47</v>
      </c>
      <c r="U4502" s="6" t="str">
        <f>_xlfn.XLOOKUP(Tablo2[[#This Row],[Tenure]],$W$23:$W$26,$X$23:$X$26,"",-1)</f>
        <v>7-12 Months</v>
      </c>
      <c r="V4502" s="1" t="str">
        <f>_xlfn.XLOOKUP(Tablo2[[#This Row],[CashbackAmount]],$W$31:$W$33,$X$31:$X$33,"",-1)</f>
        <v>Medium</v>
      </c>
    </row>
    <row r="4503" spans="1:22" x14ac:dyDescent="0.3">
      <c r="A4503" s="5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>
        <v>2</v>
      </c>
      <c r="S4503" s="1">
        <v>10</v>
      </c>
      <c r="T4503" s="6">
        <v>240.10000000000002</v>
      </c>
      <c r="U4503" s="6" t="str">
        <f>_xlfn.XLOOKUP(Tablo2[[#This Row],[Tenure]],$W$23:$W$26,$X$23:$X$26,"",-1)</f>
        <v>7-12 Months</v>
      </c>
      <c r="V4503" s="1" t="str">
        <f>_xlfn.XLOOKUP(Tablo2[[#This Row],[CashbackAmount]],$W$31:$W$33,$X$31:$X$33,"",-1)</f>
        <v>Medium</v>
      </c>
    </row>
    <row r="4504" spans="1:22" x14ac:dyDescent="0.3">
      <c r="A4504" s="5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6">
        <v>196.43</v>
      </c>
      <c r="U4504" s="6" t="str">
        <f>_xlfn.XLOOKUP(Tablo2[[#This Row],[Tenure]],$W$23:$W$26,$X$23:$X$26,"",-1)</f>
        <v>0-6 Months</v>
      </c>
      <c r="V4504" s="1" t="str">
        <f>_xlfn.XLOOKUP(Tablo2[[#This Row],[CashbackAmount]],$W$31:$W$33,$X$31:$X$33,"",-1)</f>
        <v>Medium</v>
      </c>
    </row>
    <row r="4505" spans="1:22" x14ac:dyDescent="0.3">
      <c r="A4505" s="5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6">
        <v>207.68</v>
      </c>
      <c r="U4505" s="6" t="str">
        <f>_xlfn.XLOOKUP(Tablo2[[#This Row],[Tenure]],$W$23:$W$26,$X$23:$X$26,"",-1)</f>
        <v>0-6 Months</v>
      </c>
      <c r="V4505" s="1" t="str">
        <f>_xlfn.XLOOKUP(Tablo2[[#This Row],[CashbackAmount]],$W$31:$W$33,$X$31:$X$33,"",-1)</f>
        <v>Medium</v>
      </c>
    </row>
    <row r="4506" spans="1:22" x14ac:dyDescent="0.3">
      <c r="A4506" s="5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6">
        <v>205.95</v>
      </c>
      <c r="U4506" s="6" t="str">
        <f>_xlfn.XLOOKUP(Tablo2[[#This Row],[Tenure]],$W$23:$W$26,$X$23:$X$26,"",-1)</f>
        <v>7-12 Months</v>
      </c>
      <c r="V4506" s="1" t="str">
        <f>_xlfn.XLOOKUP(Tablo2[[#This Row],[CashbackAmount]],$W$31:$W$33,$X$31:$X$33,"",-1)</f>
        <v>Medium</v>
      </c>
    </row>
    <row r="4507" spans="1:22" x14ac:dyDescent="0.3">
      <c r="A4507" s="5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6">
        <v>154.04</v>
      </c>
      <c r="U4507" s="6" t="str">
        <f>_xlfn.XLOOKUP(Tablo2[[#This Row],[Tenure]],$W$23:$W$26,$X$23:$X$26,"",-1)</f>
        <v>0-6 Months</v>
      </c>
      <c r="V4507" s="1" t="str">
        <f>_xlfn.XLOOKUP(Tablo2[[#This Row],[CashbackAmount]],$W$31:$W$33,$X$31:$X$33,"",-1)</f>
        <v>Medium</v>
      </c>
    </row>
    <row r="4508" spans="1:22" x14ac:dyDescent="0.3">
      <c r="A4508" s="5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6">
        <v>185.32</v>
      </c>
      <c r="U4508" s="6" t="str">
        <f>_xlfn.XLOOKUP(Tablo2[[#This Row],[Tenure]],$W$23:$W$26,$X$23:$X$26,"",-1)</f>
        <v>13-24 Months</v>
      </c>
      <c r="V4508" s="1" t="str">
        <f>_xlfn.XLOOKUP(Tablo2[[#This Row],[CashbackAmount]],$W$31:$W$33,$X$31:$X$33,"",-1)</f>
        <v>Medium</v>
      </c>
    </row>
    <row r="4509" spans="1:22" x14ac:dyDescent="0.3">
      <c r="A4509" s="5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6">
        <v>154.76</v>
      </c>
      <c r="U4509" s="6" t="str">
        <f>_xlfn.XLOOKUP(Tablo2[[#This Row],[Tenure]],$W$23:$W$26,$X$23:$X$26,"",-1)</f>
        <v>13-24 Months</v>
      </c>
      <c r="V4509" s="1" t="str">
        <f>_xlfn.XLOOKUP(Tablo2[[#This Row],[CashbackAmount]],$W$31:$W$33,$X$31:$X$33,"",-1)</f>
        <v>Medium</v>
      </c>
    </row>
    <row r="4510" spans="1:22" x14ac:dyDescent="0.3">
      <c r="A4510" s="5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>
        <v>1</v>
      </c>
      <c r="R4510" s="1">
        <v>2</v>
      </c>
      <c r="S4510" s="1">
        <v>1</v>
      </c>
      <c r="T4510" s="6">
        <v>284.92</v>
      </c>
      <c r="U4510" s="6" t="str">
        <f>_xlfn.XLOOKUP(Tablo2[[#This Row],[Tenure]],$W$23:$W$26,$X$23:$X$26,"",-1)</f>
        <v>13-24 Months</v>
      </c>
      <c r="V4510" s="1" t="str">
        <f>_xlfn.XLOOKUP(Tablo2[[#This Row],[CashbackAmount]],$W$31:$W$33,$X$31:$X$33,"",-1)</f>
        <v>High</v>
      </c>
    </row>
    <row r="4511" spans="1:22" x14ac:dyDescent="0.3">
      <c r="A4511" s="5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6">
        <v>171.49</v>
      </c>
      <c r="U4511" s="6" t="str">
        <f>_xlfn.XLOOKUP(Tablo2[[#This Row],[Tenure]],$W$23:$W$26,$X$23:$X$26,"",-1)</f>
        <v>0-6 Months</v>
      </c>
      <c r="V4511" s="1" t="str">
        <f>_xlfn.XLOOKUP(Tablo2[[#This Row],[CashbackAmount]],$W$31:$W$33,$X$31:$X$33,"",-1)</f>
        <v>Medium</v>
      </c>
    </row>
    <row r="4512" spans="1:22" x14ac:dyDescent="0.3">
      <c r="A4512" s="5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60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6">
        <v>151.96</v>
      </c>
      <c r="U4512" s="6" t="str">
        <f>_xlfn.XLOOKUP(Tablo2[[#This Row],[Tenure]],$W$23:$W$26,$X$23:$X$26,"",-1)</f>
        <v>13-24 Months</v>
      </c>
      <c r="V4512" s="1" t="str">
        <f>_xlfn.XLOOKUP(Tablo2[[#This Row],[CashbackAmount]],$W$31:$W$33,$X$31:$X$33,"",-1)</f>
        <v>Medium</v>
      </c>
    </row>
    <row r="4513" spans="1:22" x14ac:dyDescent="0.3">
      <c r="A4513" s="5">
        <v>54512</v>
      </c>
      <c r="B4513" s="1">
        <v>0</v>
      </c>
      <c r="C4513" s="1">
        <v>6</v>
      </c>
      <c r="D4513" s="1" t="s">
        <v>62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6">
        <v>148.69999999999999</v>
      </c>
      <c r="U4513" s="6" t="str">
        <f>_xlfn.XLOOKUP(Tablo2[[#This Row],[Tenure]],$W$23:$W$26,$X$23:$X$26,"",-1)</f>
        <v>0-6 Months</v>
      </c>
      <c r="V4513" s="1" t="str">
        <f>_xlfn.XLOOKUP(Tablo2[[#This Row],[CashbackAmount]],$W$31:$W$33,$X$31:$X$33,"",-1)</f>
        <v>Low</v>
      </c>
    </row>
    <row r="4514" spans="1:22" x14ac:dyDescent="0.3">
      <c r="A4514" s="5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>
        <v>2</v>
      </c>
      <c r="S4514" s="1">
        <v>1</v>
      </c>
      <c r="T4514" s="6">
        <v>250.04000000000002</v>
      </c>
      <c r="U4514" s="6" t="str">
        <f>_xlfn.XLOOKUP(Tablo2[[#This Row],[Tenure]],$W$23:$W$26,$X$23:$X$26,"",-1)</f>
        <v>13-24 Months</v>
      </c>
      <c r="V4514" s="1" t="str">
        <f>_xlfn.XLOOKUP(Tablo2[[#This Row],[CashbackAmount]],$W$31:$W$33,$X$31:$X$33,"",-1)</f>
        <v>High</v>
      </c>
    </row>
    <row r="4515" spans="1:22" x14ac:dyDescent="0.3">
      <c r="A4515" s="5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6">
        <v>184.74</v>
      </c>
      <c r="U4515" s="6" t="str">
        <f>_xlfn.XLOOKUP(Tablo2[[#This Row],[Tenure]],$W$23:$W$26,$X$23:$X$26,"",-1)</f>
        <v>7-12 Months</v>
      </c>
      <c r="V4515" s="1" t="str">
        <f>_xlfn.XLOOKUP(Tablo2[[#This Row],[CashbackAmount]],$W$31:$W$33,$X$31:$X$33,"",-1)</f>
        <v>Medium</v>
      </c>
    </row>
    <row r="4516" spans="1:22" x14ac:dyDescent="0.3">
      <c r="A4516" s="5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60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6">
        <v>172.36</v>
      </c>
      <c r="U4516" s="6" t="str">
        <f>_xlfn.XLOOKUP(Tablo2[[#This Row],[Tenure]],$W$23:$W$26,$X$23:$X$26,"",-1)</f>
        <v>0-6 Months</v>
      </c>
      <c r="V4516" s="1" t="str">
        <f>_xlfn.XLOOKUP(Tablo2[[#This Row],[CashbackAmount]],$W$31:$W$33,$X$31:$X$33,"",-1)</f>
        <v>Medium</v>
      </c>
    </row>
    <row r="4517" spans="1:22" x14ac:dyDescent="0.3">
      <c r="A4517" s="5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6">
        <v>177.96</v>
      </c>
      <c r="U4517" s="6" t="str">
        <f>_xlfn.XLOOKUP(Tablo2[[#This Row],[Tenure]],$W$23:$W$26,$X$23:$X$26,"",-1)</f>
        <v>0-6 Months</v>
      </c>
      <c r="V4517" s="1" t="str">
        <f>_xlfn.XLOOKUP(Tablo2[[#This Row],[CashbackAmount]],$W$31:$W$33,$X$31:$X$33,"",-1)</f>
        <v>Medium</v>
      </c>
    </row>
    <row r="4518" spans="1:22" x14ac:dyDescent="0.3">
      <c r="A4518" s="5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6">
        <v>192.81</v>
      </c>
      <c r="U4518" s="6" t="str">
        <f>_xlfn.XLOOKUP(Tablo2[[#This Row],[Tenure]],$W$23:$W$26,$X$23:$X$26,"",-1)</f>
        <v>13-24 Months</v>
      </c>
      <c r="V4518" s="1" t="str">
        <f>_xlfn.XLOOKUP(Tablo2[[#This Row],[CashbackAmount]],$W$31:$W$33,$X$31:$X$33,"",-1)</f>
        <v>Medium</v>
      </c>
    </row>
    <row r="4519" spans="1:22" x14ac:dyDescent="0.3">
      <c r="A4519" s="5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60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6">
        <v>146.74</v>
      </c>
      <c r="U4519" s="6" t="str">
        <f>_xlfn.XLOOKUP(Tablo2[[#This Row],[Tenure]],$W$23:$W$26,$X$23:$X$26,"",-1)</f>
        <v>0-6 Months</v>
      </c>
      <c r="V4519" s="1" t="str">
        <f>_xlfn.XLOOKUP(Tablo2[[#This Row],[CashbackAmount]],$W$31:$W$33,$X$31:$X$33,"",-1)</f>
        <v>Low</v>
      </c>
    </row>
    <row r="4520" spans="1:22" x14ac:dyDescent="0.3">
      <c r="A4520" s="5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6">
        <v>191.53</v>
      </c>
      <c r="U4520" s="6" t="str">
        <f>_xlfn.XLOOKUP(Tablo2[[#This Row],[Tenure]],$W$23:$W$26,$X$23:$X$26,"",-1)</f>
        <v>7-12 Months</v>
      </c>
      <c r="V4520" s="1" t="str">
        <f>_xlfn.XLOOKUP(Tablo2[[#This Row],[CashbackAmount]],$W$31:$W$33,$X$31:$X$33,"",-1)</f>
        <v>Medium</v>
      </c>
    </row>
    <row r="4521" spans="1:22" x14ac:dyDescent="0.3">
      <c r="A4521" s="5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>
        <v>3</v>
      </c>
      <c r="T4521" s="6">
        <v>221.99</v>
      </c>
      <c r="U4521" s="6" t="str">
        <f>_xlfn.XLOOKUP(Tablo2[[#This Row],[Tenure]],$W$23:$W$26,$X$23:$X$26,"",-1)</f>
        <v>7-12 Months</v>
      </c>
      <c r="V4521" s="1" t="str">
        <f>_xlfn.XLOOKUP(Tablo2[[#This Row],[CashbackAmount]],$W$31:$W$33,$X$31:$X$33,"",-1)</f>
        <v>Medium</v>
      </c>
    </row>
    <row r="4522" spans="1:22" x14ac:dyDescent="0.3">
      <c r="A4522" s="5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6">
        <v>192.55</v>
      </c>
      <c r="U4522" s="6" t="str">
        <f>_xlfn.XLOOKUP(Tablo2[[#This Row],[Tenure]],$W$23:$W$26,$X$23:$X$26,"",-1)</f>
        <v>24+ Months</v>
      </c>
      <c r="V4522" s="1" t="str">
        <f>_xlfn.XLOOKUP(Tablo2[[#This Row],[CashbackAmount]],$W$31:$W$33,$X$31:$X$33,"",-1)</f>
        <v>Medium</v>
      </c>
    </row>
    <row r="4523" spans="1:22" x14ac:dyDescent="0.3">
      <c r="A4523" s="5">
        <v>54522</v>
      </c>
      <c r="B4523" s="1">
        <v>0</v>
      </c>
      <c r="C4523" s="1">
        <v>14</v>
      </c>
      <c r="D4523" s="1" t="s">
        <v>62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6">
        <v>147.13</v>
      </c>
      <c r="U4523" s="6" t="str">
        <f>_xlfn.XLOOKUP(Tablo2[[#This Row],[Tenure]],$W$23:$W$26,$X$23:$X$26,"",-1)</f>
        <v>13-24 Months</v>
      </c>
      <c r="V4523" s="1" t="str">
        <f>_xlfn.XLOOKUP(Tablo2[[#This Row],[CashbackAmount]],$W$31:$W$33,$X$31:$X$33,"",-1)</f>
        <v>Low</v>
      </c>
    </row>
    <row r="4524" spans="1:22" x14ac:dyDescent="0.3">
      <c r="A4524" s="5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6">
        <v>151.1</v>
      </c>
      <c r="U4524" s="6" t="str">
        <f>_xlfn.XLOOKUP(Tablo2[[#This Row],[Tenure]],$W$23:$W$26,$X$23:$X$26,"",-1)</f>
        <v>0-6 Months</v>
      </c>
      <c r="V4524" s="1" t="str">
        <f>_xlfn.XLOOKUP(Tablo2[[#This Row],[CashbackAmount]],$W$31:$W$33,$X$31:$X$33,"",-1)</f>
        <v>Medium</v>
      </c>
    </row>
    <row r="4525" spans="1:22" x14ac:dyDescent="0.3">
      <c r="A4525" s="5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6">
        <v>153.51</v>
      </c>
      <c r="U4525" s="6" t="str">
        <f>_xlfn.XLOOKUP(Tablo2[[#This Row],[Tenure]],$W$23:$W$26,$X$23:$X$26,"",-1)</f>
        <v>0-6 Months</v>
      </c>
      <c r="V4525" s="1" t="str">
        <f>_xlfn.XLOOKUP(Tablo2[[#This Row],[CashbackAmount]],$W$31:$W$33,$X$31:$X$33,"",-1)</f>
        <v>Medium</v>
      </c>
    </row>
    <row r="4526" spans="1:22" x14ac:dyDescent="0.3">
      <c r="A4526" s="5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6">
        <v>159.52000000000001</v>
      </c>
      <c r="U4526" s="6" t="str">
        <f>_xlfn.XLOOKUP(Tablo2[[#This Row],[Tenure]],$W$23:$W$26,$X$23:$X$26,"",-1)</f>
        <v>7-12 Months</v>
      </c>
      <c r="V4526" s="1" t="str">
        <f>_xlfn.XLOOKUP(Tablo2[[#This Row],[CashbackAmount]],$W$31:$W$33,$X$31:$X$33,"",-1)</f>
        <v>Medium</v>
      </c>
    </row>
    <row r="4527" spans="1:22" x14ac:dyDescent="0.3">
      <c r="A4527" s="5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6">
        <v>177.58</v>
      </c>
      <c r="U4527" s="6" t="str">
        <f>_xlfn.XLOOKUP(Tablo2[[#This Row],[Tenure]],$W$23:$W$26,$X$23:$X$26,"",-1)</f>
        <v>13-24 Months</v>
      </c>
      <c r="V4527" s="1" t="str">
        <f>_xlfn.XLOOKUP(Tablo2[[#This Row],[CashbackAmount]],$W$31:$W$33,$X$31:$X$33,"",-1)</f>
        <v>Medium</v>
      </c>
    </row>
    <row r="4528" spans="1:22" x14ac:dyDescent="0.3">
      <c r="A4528" s="5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>
        <v>3</v>
      </c>
      <c r="T4528" s="6">
        <v>218.55</v>
      </c>
      <c r="U4528" s="6" t="str">
        <f>_xlfn.XLOOKUP(Tablo2[[#This Row],[Tenure]],$W$23:$W$26,$X$23:$X$26,"",-1)</f>
        <v>0-6 Months</v>
      </c>
      <c r="V4528" s="1" t="str">
        <f>_xlfn.XLOOKUP(Tablo2[[#This Row],[CashbackAmount]],$W$31:$W$33,$X$31:$X$33,"",-1)</f>
        <v>Medium</v>
      </c>
    </row>
    <row r="4529" spans="1:22" x14ac:dyDescent="0.3">
      <c r="A4529" s="5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>
        <v>3</v>
      </c>
      <c r="T4529" s="6">
        <v>229.96</v>
      </c>
      <c r="U4529" s="6" t="str">
        <f>_xlfn.XLOOKUP(Tablo2[[#This Row],[Tenure]],$W$23:$W$26,$X$23:$X$26,"",-1)</f>
        <v>13-24 Months</v>
      </c>
      <c r="V4529" s="1" t="str">
        <f>_xlfn.XLOOKUP(Tablo2[[#This Row],[CashbackAmount]],$W$31:$W$33,$X$31:$X$33,"",-1)</f>
        <v>Medium</v>
      </c>
    </row>
    <row r="4530" spans="1:22" x14ac:dyDescent="0.3">
      <c r="A4530" s="5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6">
        <v>188.8</v>
      </c>
      <c r="U4530" s="6" t="str">
        <f>_xlfn.XLOOKUP(Tablo2[[#This Row],[Tenure]],$W$23:$W$26,$X$23:$X$26,"",-1)</f>
        <v>0-6 Months</v>
      </c>
      <c r="V4530" s="1" t="str">
        <f>_xlfn.XLOOKUP(Tablo2[[#This Row],[CashbackAmount]],$W$31:$W$33,$X$31:$X$33,"",-1)</f>
        <v>Medium</v>
      </c>
    </row>
    <row r="4531" spans="1:22" x14ac:dyDescent="0.3">
      <c r="A4531" s="5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6">
        <v>151.57</v>
      </c>
      <c r="U4531" s="6" t="str">
        <f>_xlfn.XLOOKUP(Tablo2[[#This Row],[Tenure]],$W$23:$W$26,$X$23:$X$26,"",-1)</f>
        <v>0-6 Months</v>
      </c>
      <c r="V4531" s="1" t="str">
        <f>_xlfn.XLOOKUP(Tablo2[[#This Row],[CashbackAmount]],$W$31:$W$33,$X$31:$X$33,"",-1)</f>
        <v>Medium</v>
      </c>
    </row>
    <row r="4532" spans="1:22" x14ac:dyDescent="0.3">
      <c r="A4532" s="5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6">
        <v>152.16</v>
      </c>
      <c r="U4532" s="6" t="str">
        <f>_xlfn.XLOOKUP(Tablo2[[#This Row],[Tenure]],$W$23:$W$26,$X$23:$X$26,"",-1)</f>
        <v>0-6 Months</v>
      </c>
      <c r="V4532" s="1" t="str">
        <f>_xlfn.XLOOKUP(Tablo2[[#This Row],[CashbackAmount]],$W$31:$W$33,$X$31:$X$33,"",-1)</f>
        <v>Medium</v>
      </c>
    </row>
    <row r="4533" spans="1:22" x14ac:dyDescent="0.3">
      <c r="A4533" s="5">
        <v>54532</v>
      </c>
      <c r="B4533" s="1">
        <v>0</v>
      </c>
      <c r="C4533" s="1">
        <v>3</v>
      </c>
      <c r="D4533" s="1" t="s">
        <v>62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6">
        <v>147.01</v>
      </c>
      <c r="U4533" s="6" t="str">
        <f>_xlfn.XLOOKUP(Tablo2[[#This Row],[Tenure]],$W$23:$W$26,$X$23:$X$26,"",-1)</f>
        <v>0-6 Months</v>
      </c>
      <c r="V4533" s="1" t="str">
        <f>_xlfn.XLOOKUP(Tablo2[[#This Row],[CashbackAmount]],$W$31:$W$33,$X$31:$X$33,"",-1)</f>
        <v>Low</v>
      </c>
    </row>
    <row r="4534" spans="1:22" x14ac:dyDescent="0.3">
      <c r="A4534" s="5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6">
        <v>190.4</v>
      </c>
      <c r="U4534" s="6" t="str">
        <f>_xlfn.XLOOKUP(Tablo2[[#This Row],[Tenure]],$W$23:$W$26,$X$23:$X$26,"",-1)</f>
        <v>7-12 Months</v>
      </c>
      <c r="V4534" s="1" t="str">
        <f>_xlfn.XLOOKUP(Tablo2[[#This Row],[CashbackAmount]],$W$31:$W$33,$X$31:$X$33,"",-1)</f>
        <v>Medium</v>
      </c>
    </row>
    <row r="4535" spans="1:22" x14ac:dyDescent="0.3">
      <c r="A4535" s="5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6">
        <v>163.16</v>
      </c>
      <c r="U4535" s="6" t="str">
        <f>_xlfn.XLOOKUP(Tablo2[[#This Row],[Tenure]],$W$23:$W$26,$X$23:$X$26,"",-1)</f>
        <v>0-6 Months</v>
      </c>
      <c r="V4535" s="1" t="str">
        <f>_xlfn.XLOOKUP(Tablo2[[#This Row],[CashbackAmount]],$W$31:$W$33,$X$31:$X$33,"",-1)</f>
        <v>Medium</v>
      </c>
    </row>
    <row r="4536" spans="1:22" x14ac:dyDescent="0.3">
      <c r="A4536" s="5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6">
        <v>177.53</v>
      </c>
      <c r="U4536" s="6" t="str">
        <f>_xlfn.XLOOKUP(Tablo2[[#This Row],[Tenure]],$W$23:$W$26,$X$23:$X$26,"",-1)</f>
        <v>0-6 Months</v>
      </c>
      <c r="V4536" s="1" t="str">
        <f>_xlfn.XLOOKUP(Tablo2[[#This Row],[CashbackAmount]],$W$31:$W$33,$X$31:$X$33,"",-1)</f>
        <v>Medium</v>
      </c>
    </row>
    <row r="4537" spans="1:22" x14ac:dyDescent="0.3">
      <c r="A4537" s="5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>
        <v>2</v>
      </c>
      <c r="S4537" s="1">
        <v>1</v>
      </c>
      <c r="T4537" s="6">
        <v>234.64999999999998</v>
      </c>
      <c r="U4537" s="6" t="str">
        <f>_xlfn.XLOOKUP(Tablo2[[#This Row],[Tenure]],$W$23:$W$26,$X$23:$X$26,"",-1)</f>
        <v>13-24 Months</v>
      </c>
      <c r="V4537" s="1" t="str">
        <f>_xlfn.XLOOKUP(Tablo2[[#This Row],[CashbackAmount]],$W$31:$W$33,$X$31:$X$33,"",-1)</f>
        <v>Medium</v>
      </c>
    </row>
    <row r="4538" spans="1:22" x14ac:dyDescent="0.3">
      <c r="A4538" s="5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6">
        <v>174.36</v>
      </c>
      <c r="U4538" s="6" t="str">
        <f>_xlfn.XLOOKUP(Tablo2[[#This Row],[Tenure]],$W$23:$W$26,$X$23:$X$26,"",-1)</f>
        <v>24+ Months</v>
      </c>
      <c r="V4538" s="1" t="str">
        <f>_xlfn.XLOOKUP(Tablo2[[#This Row],[CashbackAmount]],$W$31:$W$33,$X$31:$X$33,"",-1)</f>
        <v>Medium</v>
      </c>
    </row>
    <row r="4539" spans="1:22" x14ac:dyDescent="0.3">
      <c r="A4539" s="5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6">
        <v>150.43</v>
      </c>
      <c r="U4539" s="6" t="str">
        <f>_xlfn.XLOOKUP(Tablo2[[#This Row],[Tenure]],$W$23:$W$26,$X$23:$X$26,"",-1)</f>
        <v>7-12 Months</v>
      </c>
      <c r="V4539" s="1" t="str">
        <f>_xlfn.XLOOKUP(Tablo2[[#This Row],[CashbackAmount]],$W$31:$W$33,$X$31:$X$33,"",-1)</f>
        <v>Medium</v>
      </c>
    </row>
    <row r="4540" spans="1:22" x14ac:dyDescent="0.3">
      <c r="A4540" s="5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6">
        <v>178.04</v>
      </c>
      <c r="U4540" s="6" t="str">
        <f>_xlfn.XLOOKUP(Tablo2[[#This Row],[Tenure]],$W$23:$W$26,$X$23:$X$26,"",-1)</f>
        <v>0-6 Months</v>
      </c>
      <c r="V4540" s="1" t="str">
        <f>_xlfn.XLOOKUP(Tablo2[[#This Row],[CashbackAmount]],$W$31:$W$33,$X$31:$X$33,"",-1)</f>
        <v>Medium</v>
      </c>
    </row>
    <row r="4541" spans="1:22" x14ac:dyDescent="0.3">
      <c r="A4541" s="5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>
        <v>1</v>
      </c>
      <c r="R4541" s="1">
        <v>2</v>
      </c>
      <c r="S4541" s="1">
        <v>3</v>
      </c>
      <c r="T4541" s="6">
        <v>291.58999999999997</v>
      </c>
      <c r="U4541" s="6" t="str">
        <f>_xlfn.XLOOKUP(Tablo2[[#This Row],[Tenure]],$W$23:$W$26,$X$23:$X$26,"",-1)</f>
        <v>24+ Months</v>
      </c>
      <c r="V4541" s="1" t="str">
        <f>_xlfn.XLOOKUP(Tablo2[[#This Row],[CashbackAmount]],$W$31:$W$33,$X$31:$X$33,"",-1)</f>
        <v>High</v>
      </c>
    </row>
    <row r="4542" spans="1:22" x14ac:dyDescent="0.3">
      <c r="A4542" s="5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6">
        <v>167.6</v>
      </c>
      <c r="U4542" s="6" t="str">
        <f>_xlfn.XLOOKUP(Tablo2[[#This Row],[Tenure]],$W$23:$W$26,$X$23:$X$26,"",-1)</f>
        <v>0-6 Months</v>
      </c>
      <c r="V4542" s="1" t="str">
        <f>_xlfn.XLOOKUP(Tablo2[[#This Row],[CashbackAmount]],$W$31:$W$33,$X$31:$X$33,"",-1)</f>
        <v>Medium</v>
      </c>
    </row>
    <row r="4543" spans="1:22" x14ac:dyDescent="0.3">
      <c r="A4543" s="5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60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6">
        <v>149.76</v>
      </c>
      <c r="U4543" s="6" t="str">
        <f>_xlfn.XLOOKUP(Tablo2[[#This Row],[Tenure]],$W$23:$W$26,$X$23:$X$26,"",-1)</f>
        <v>0-6 Months</v>
      </c>
      <c r="V4543" s="1" t="str">
        <f>_xlfn.XLOOKUP(Tablo2[[#This Row],[CashbackAmount]],$W$31:$W$33,$X$31:$X$33,"",-1)</f>
        <v>Low</v>
      </c>
    </row>
    <row r="4544" spans="1:22" x14ac:dyDescent="0.3">
      <c r="A4544" s="5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60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6">
        <v>156.02000000000001</v>
      </c>
      <c r="U4544" s="6" t="str">
        <f>_xlfn.XLOOKUP(Tablo2[[#This Row],[Tenure]],$W$23:$W$26,$X$23:$X$26,"",-1)</f>
        <v>0-6 Months</v>
      </c>
      <c r="V4544" s="1" t="str">
        <f>_xlfn.XLOOKUP(Tablo2[[#This Row],[CashbackAmount]],$W$31:$W$33,$X$31:$X$33,"",-1)</f>
        <v>Medium</v>
      </c>
    </row>
    <row r="4545" spans="1:22" x14ac:dyDescent="0.3">
      <c r="A4545" s="5">
        <v>54544</v>
      </c>
      <c r="B4545" s="1">
        <v>0</v>
      </c>
      <c r="C4545" s="1">
        <v>1</v>
      </c>
      <c r="D4545" s="1" t="s">
        <v>62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6">
        <v>147.44</v>
      </c>
      <c r="U4545" s="6" t="str">
        <f>_xlfn.XLOOKUP(Tablo2[[#This Row],[Tenure]],$W$23:$W$26,$X$23:$X$26,"",-1)</f>
        <v>0-6 Months</v>
      </c>
      <c r="V4545" s="1" t="str">
        <f>_xlfn.XLOOKUP(Tablo2[[#This Row],[CashbackAmount]],$W$31:$W$33,$X$31:$X$33,"",-1)</f>
        <v>Low</v>
      </c>
    </row>
    <row r="4546" spans="1:22" x14ac:dyDescent="0.3">
      <c r="A4546" s="5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6">
        <v>200.96</v>
      </c>
      <c r="U4546" s="6" t="str">
        <f>_xlfn.XLOOKUP(Tablo2[[#This Row],[Tenure]],$W$23:$W$26,$X$23:$X$26,"",-1)</f>
        <v>7-12 Months</v>
      </c>
      <c r="V4546" s="1" t="str">
        <f>_xlfn.XLOOKUP(Tablo2[[#This Row],[CashbackAmount]],$W$31:$W$33,$X$31:$X$33,"",-1)</f>
        <v>Medium</v>
      </c>
    </row>
    <row r="4547" spans="1:22" x14ac:dyDescent="0.3">
      <c r="A4547" s="5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60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6">
        <v>147.85</v>
      </c>
      <c r="U4547" s="6" t="str">
        <f>_xlfn.XLOOKUP(Tablo2[[#This Row],[Tenure]],$W$23:$W$26,$X$23:$X$26,"",-1)</f>
        <v>0-6 Months</v>
      </c>
      <c r="V4547" s="1" t="str">
        <f>_xlfn.XLOOKUP(Tablo2[[#This Row],[CashbackAmount]],$W$31:$W$33,$X$31:$X$33,"",-1)</f>
        <v>Low</v>
      </c>
    </row>
    <row r="4548" spans="1:22" x14ac:dyDescent="0.3">
      <c r="A4548" s="5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6">
        <v>155.34</v>
      </c>
      <c r="U4548" s="6" t="str">
        <f>_xlfn.XLOOKUP(Tablo2[[#This Row],[Tenure]],$W$23:$W$26,$X$23:$X$26,"",-1)</f>
        <v>7-12 Months</v>
      </c>
      <c r="V4548" s="1" t="str">
        <f>_xlfn.XLOOKUP(Tablo2[[#This Row],[CashbackAmount]],$W$31:$W$33,$X$31:$X$33,"",-1)</f>
        <v>Medium</v>
      </c>
    </row>
    <row r="4549" spans="1:22" x14ac:dyDescent="0.3">
      <c r="A4549" s="5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6">
        <v>182.15</v>
      </c>
      <c r="U4549" s="6" t="str">
        <f>_xlfn.XLOOKUP(Tablo2[[#This Row],[Tenure]],$W$23:$W$26,$X$23:$X$26,"",-1)</f>
        <v>13-24 Months</v>
      </c>
      <c r="V4549" s="1" t="str">
        <f>_xlfn.XLOOKUP(Tablo2[[#This Row],[CashbackAmount]],$W$31:$W$33,$X$31:$X$33,"",-1)</f>
        <v>Medium</v>
      </c>
    </row>
    <row r="4550" spans="1:22" x14ac:dyDescent="0.3">
      <c r="A4550" s="5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6">
        <v>150.76</v>
      </c>
      <c r="U4550" s="6" t="str">
        <f>_xlfn.XLOOKUP(Tablo2[[#This Row],[Tenure]],$W$23:$W$26,$X$23:$X$26,"",-1)</f>
        <v>13-24 Months</v>
      </c>
      <c r="V4550" s="1" t="str">
        <f>_xlfn.XLOOKUP(Tablo2[[#This Row],[CashbackAmount]],$W$31:$W$33,$X$31:$X$33,"",-1)</f>
        <v>Medium</v>
      </c>
    </row>
    <row r="4551" spans="1:22" x14ac:dyDescent="0.3">
      <c r="A4551" s="5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6">
        <v>166.97</v>
      </c>
      <c r="U4551" s="6" t="str">
        <f>_xlfn.XLOOKUP(Tablo2[[#This Row],[Tenure]],$W$23:$W$26,$X$23:$X$26,"",-1)</f>
        <v>7-12 Months</v>
      </c>
      <c r="V4551" s="1" t="str">
        <f>_xlfn.XLOOKUP(Tablo2[[#This Row],[CashbackAmount]],$W$31:$W$33,$X$31:$X$33,"",-1)</f>
        <v>Medium</v>
      </c>
    </row>
    <row r="4552" spans="1:22" x14ac:dyDescent="0.3">
      <c r="A4552" s="5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>
        <v>1</v>
      </c>
      <c r="R4552" s="1">
        <v>4</v>
      </c>
      <c r="S4552" s="1">
        <v>10</v>
      </c>
      <c r="T4552" s="6">
        <v>268.36</v>
      </c>
      <c r="U4552" s="6" t="str">
        <f>_xlfn.XLOOKUP(Tablo2[[#This Row],[Tenure]],$W$23:$W$26,$X$23:$X$26,"",-1)</f>
        <v>13-24 Months</v>
      </c>
      <c r="V4552" s="1" t="str">
        <f>_xlfn.XLOOKUP(Tablo2[[#This Row],[CashbackAmount]],$W$31:$W$33,$X$31:$X$33,"",-1)</f>
        <v>High</v>
      </c>
    </row>
    <row r="4553" spans="1:22" x14ac:dyDescent="0.3">
      <c r="A4553" s="5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6">
        <v>159.47999999999999</v>
      </c>
      <c r="U4553" s="6" t="str">
        <f>_xlfn.XLOOKUP(Tablo2[[#This Row],[Tenure]],$W$23:$W$26,$X$23:$X$26,"",-1)</f>
        <v>13-24 Months</v>
      </c>
      <c r="V4553" s="1" t="str">
        <f>_xlfn.XLOOKUP(Tablo2[[#This Row],[CashbackAmount]],$W$31:$W$33,$X$31:$X$33,"",-1)</f>
        <v>Medium</v>
      </c>
    </row>
    <row r="4554" spans="1:22" x14ac:dyDescent="0.3">
      <c r="A4554" s="5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>
        <v>15</v>
      </c>
      <c r="Q4554" s="1">
        <v>2</v>
      </c>
      <c r="R4554" s="1">
        <v>2</v>
      </c>
      <c r="S4554" s="1">
        <v>3</v>
      </c>
      <c r="T4554" s="6">
        <v>319.06</v>
      </c>
      <c r="U4554" s="6" t="str">
        <f>_xlfn.XLOOKUP(Tablo2[[#This Row],[Tenure]],$W$23:$W$26,$X$23:$X$26,"",-1)</f>
        <v>24+ Months</v>
      </c>
      <c r="V4554" s="1" t="str">
        <f>_xlfn.XLOOKUP(Tablo2[[#This Row],[CashbackAmount]],$W$31:$W$33,$X$31:$X$33,"",-1)</f>
        <v>High</v>
      </c>
    </row>
    <row r="4555" spans="1:22" x14ac:dyDescent="0.3">
      <c r="A4555" s="5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6">
        <v>190.38</v>
      </c>
      <c r="U4555" s="6" t="str">
        <f>_xlfn.XLOOKUP(Tablo2[[#This Row],[Tenure]],$W$23:$W$26,$X$23:$X$26,"",-1)</f>
        <v>7-12 Months</v>
      </c>
      <c r="V4555" s="1" t="str">
        <f>_xlfn.XLOOKUP(Tablo2[[#This Row],[CashbackAmount]],$W$31:$W$33,$X$31:$X$33,"",-1)</f>
        <v>Medium</v>
      </c>
    </row>
    <row r="4556" spans="1:22" x14ac:dyDescent="0.3">
      <c r="A4556" s="5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6">
        <v>168.06</v>
      </c>
      <c r="U4556" s="6" t="str">
        <f>_xlfn.XLOOKUP(Tablo2[[#This Row],[Tenure]],$W$23:$W$26,$X$23:$X$26,"",-1)</f>
        <v>0-6 Months</v>
      </c>
      <c r="V4556" s="1" t="str">
        <f>_xlfn.XLOOKUP(Tablo2[[#This Row],[CashbackAmount]],$W$31:$W$33,$X$31:$X$33,"",-1)</f>
        <v>Medium</v>
      </c>
    </row>
    <row r="4557" spans="1:22" x14ac:dyDescent="0.3">
      <c r="A4557" s="5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6">
        <v>147.58000000000001</v>
      </c>
      <c r="U4557" s="6" t="str">
        <f>_xlfn.XLOOKUP(Tablo2[[#This Row],[Tenure]],$W$23:$W$26,$X$23:$X$26,"",-1)</f>
        <v>13-24 Months</v>
      </c>
      <c r="V4557" s="1" t="str">
        <f>_xlfn.XLOOKUP(Tablo2[[#This Row],[CashbackAmount]],$W$31:$W$33,$X$31:$X$33,"",-1)</f>
        <v>Low</v>
      </c>
    </row>
    <row r="4558" spans="1:22" x14ac:dyDescent="0.3">
      <c r="A4558" s="5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6">
        <v>170.22</v>
      </c>
      <c r="U4558" s="6" t="str">
        <f>_xlfn.XLOOKUP(Tablo2[[#This Row],[Tenure]],$W$23:$W$26,$X$23:$X$26,"",-1)</f>
        <v>13-24 Months</v>
      </c>
      <c r="V4558" s="1" t="str">
        <f>_xlfn.XLOOKUP(Tablo2[[#This Row],[CashbackAmount]],$W$31:$W$33,$X$31:$X$33,"",-1)</f>
        <v>Medium</v>
      </c>
    </row>
    <row r="4559" spans="1:22" x14ac:dyDescent="0.3">
      <c r="A4559" s="5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6">
        <v>169.87</v>
      </c>
      <c r="U4559" s="6" t="str">
        <f>_xlfn.XLOOKUP(Tablo2[[#This Row],[Tenure]],$W$23:$W$26,$X$23:$X$26,"",-1)</f>
        <v>0-6 Months</v>
      </c>
      <c r="V4559" s="1" t="str">
        <f>_xlfn.XLOOKUP(Tablo2[[#This Row],[CashbackAmount]],$W$31:$W$33,$X$31:$X$33,"",-1)</f>
        <v>Medium</v>
      </c>
    </row>
    <row r="4560" spans="1:22" x14ac:dyDescent="0.3">
      <c r="A4560" s="5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6">
        <v>169.49</v>
      </c>
      <c r="U4560" s="6" t="str">
        <f>_xlfn.XLOOKUP(Tablo2[[#This Row],[Tenure]],$W$23:$W$26,$X$23:$X$26,"",-1)</f>
        <v>7-12 Months</v>
      </c>
      <c r="V4560" s="1" t="str">
        <f>_xlfn.XLOOKUP(Tablo2[[#This Row],[CashbackAmount]],$W$31:$W$33,$X$31:$X$33,"",-1)</f>
        <v>Medium</v>
      </c>
    </row>
    <row r="4561" spans="1:22" x14ac:dyDescent="0.3">
      <c r="A4561" s="5">
        <v>54560</v>
      </c>
      <c r="B4561" s="1">
        <v>0</v>
      </c>
      <c r="C4561" s="1">
        <v>5</v>
      </c>
      <c r="D4561" s="1" t="s">
        <v>62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6">
        <v>147.18</v>
      </c>
      <c r="U4561" s="6" t="str">
        <f>_xlfn.XLOOKUP(Tablo2[[#This Row],[Tenure]],$W$23:$W$26,$X$23:$X$26,"",-1)</f>
        <v>0-6 Months</v>
      </c>
      <c r="V4561" s="1" t="str">
        <f>_xlfn.XLOOKUP(Tablo2[[#This Row],[CashbackAmount]],$W$31:$W$33,$X$31:$X$33,"",-1)</f>
        <v>Low</v>
      </c>
    </row>
    <row r="4562" spans="1:22" x14ac:dyDescent="0.3">
      <c r="A4562" s="5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>
        <v>15</v>
      </c>
      <c r="Q4562" s="1">
        <v>1</v>
      </c>
      <c r="R4562" s="1">
        <v>2</v>
      </c>
      <c r="S4562" s="1">
        <v>7</v>
      </c>
      <c r="T4562" s="6">
        <v>316.97000000000003</v>
      </c>
      <c r="U4562" s="6" t="str">
        <f>_xlfn.XLOOKUP(Tablo2[[#This Row],[Tenure]],$W$23:$W$26,$X$23:$X$26,"",-1)</f>
        <v>13-24 Months</v>
      </c>
      <c r="V4562" s="1" t="str">
        <f>_xlfn.XLOOKUP(Tablo2[[#This Row],[CashbackAmount]],$W$31:$W$33,$X$31:$X$33,"",-1)</f>
        <v>High</v>
      </c>
    </row>
    <row r="4563" spans="1:22" x14ac:dyDescent="0.3">
      <c r="A4563" s="5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>
        <v>2</v>
      </c>
      <c r="S4563" s="1">
        <v>8</v>
      </c>
      <c r="T4563" s="6">
        <v>257.12</v>
      </c>
      <c r="U4563" s="6" t="str">
        <f>_xlfn.XLOOKUP(Tablo2[[#This Row],[Tenure]],$W$23:$W$26,$X$23:$X$26,"",-1)</f>
        <v>24+ Months</v>
      </c>
      <c r="V4563" s="1" t="str">
        <f>_xlfn.XLOOKUP(Tablo2[[#This Row],[CashbackAmount]],$W$31:$W$33,$X$31:$X$33,"",-1)</f>
        <v>High</v>
      </c>
    </row>
    <row r="4564" spans="1:22" x14ac:dyDescent="0.3">
      <c r="A4564" s="5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60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6">
        <v>190.77</v>
      </c>
      <c r="U4564" s="6" t="str">
        <f>_xlfn.XLOOKUP(Tablo2[[#This Row],[Tenure]],$W$23:$W$26,$X$23:$X$26,"",-1)</f>
        <v>0-6 Months</v>
      </c>
      <c r="V4564" s="1" t="str">
        <f>_xlfn.XLOOKUP(Tablo2[[#This Row],[CashbackAmount]],$W$31:$W$33,$X$31:$X$33,"",-1)</f>
        <v>Medium</v>
      </c>
    </row>
    <row r="4565" spans="1:22" x14ac:dyDescent="0.3">
      <c r="A4565" s="5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6">
        <v>208.92</v>
      </c>
      <c r="U4565" s="6" t="str">
        <f>_xlfn.XLOOKUP(Tablo2[[#This Row],[Tenure]],$W$23:$W$26,$X$23:$X$26,"",-1)</f>
        <v>13-24 Months</v>
      </c>
      <c r="V4565" s="1" t="str">
        <f>_xlfn.XLOOKUP(Tablo2[[#This Row],[CashbackAmount]],$W$31:$W$33,$X$31:$X$33,"",-1)</f>
        <v>Medium</v>
      </c>
    </row>
    <row r="4566" spans="1:22" x14ac:dyDescent="0.3">
      <c r="A4566" s="5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6">
        <v>170.58</v>
      </c>
      <c r="U4566" s="6" t="str">
        <f>_xlfn.XLOOKUP(Tablo2[[#This Row],[Tenure]],$W$23:$W$26,$X$23:$X$26,"",-1)</f>
        <v>0-6 Months</v>
      </c>
      <c r="V4566" s="1" t="str">
        <f>_xlfn.XLOOKUP(Tablo2[[#This Row],[CashbackAmount]],$W$31:$W$33,$X$31:$X$33,"",-1)</f>
        <v>Medium</v>
      </c>
    </row>
    <row r="4567" spans="1:22" x14ac:dyDescent="0.3">
      <c r="A4567" s="5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6">
        <v>165.31</v>
      </c>
      <c r="U4567" s="6" t="str">
        <f>_xlfn.XLOOKUP(Tablo2[[#This Row],[Tenure]],$W$23:$W$26,$X$23:$X$26,"",-1)</f>
        <v>0-6 Months</v>
      </c>
      <c r="V4567" s="1" t="str">
        <f>_xlfn.XLOOKUP(Tablo2[[#This Row],[CashbackAmount]],$W$31:$W$33,$X$31:$X$33,"",-1)</f>
        <v>Medium</v>
      </c>
    </row>
    <row r="4568" spans="1:22" x14ac:dyDescent="0.3">
      <c r="A4568" s="5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6">
        <v>204.69</v>
      </c>
      <c r="U4568" s="6" t="str">
        <f>_xlfn.XLOOKUP(Tablo2[[#This Row],[Tenure]],$W$23:$W$26,$X$23:$X$26,"",-1)</f>
        <v>24+ Months</v>
      </c>
      <c r="V4568" s="1" t="str">
        <f>_xlfn.XLOOKUP(Tablo2[[#This Row],[CashbackAmount]],$W$31:$W$33,$X$31:$X$33,"",-1)</f>
        <v>Medium</v>
      </c>
    </row>
    <row r="4569" spans="1:22" x14ac:dyDescent="0.3">
      <c r="A4569" s="5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6">
        <v>151.54</v>
      </c>
      <c r="U4569" s="6" t="str">
        <f>_xlfn.XLOOKUP(Tablo2[[#This Row],[Tenure]],$W$23:$W$26,$X$23:$X$26,"",-1)</f>
        <v>13-24 Months</v>
      </c>
      <c r="V4569" s="1" t="str">
        <f>_xlfn.XLOOKUP(Tablo2[[#This Row],[CashbackAmount]],$W$31:$W$33,$X$31:$X$33,"",-1)</f>
        <v>Medium</v>
      </c>
    </row>
    <row r="4570" spans="1:22" x14ac:dyDescent="0.3">
      <c r="A4570" s="5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>
        <v>1</v>
      </c>
      <c r="R4570" s="1">
        <v>2</v>
      </c>
      <c r="S4570" s="1">
        <v>5</v>
      </c>
      <c r="T4570" s="6">
        <v>290.55</v>
      </c>
      <c r="U4570" s="6" t="str">
        <f>_xlfn.XLOOKUP(Tablo2[[#This Row],[Tenure]],$W$23:$W$26,$X$23:$X$26,"",-1)</f>
        <v>24+ Months</v>
      </c>
      <c r="V4570" s="1" t="str">
        <f>_xlfn.XLOOKUP(Tablo2[[#This Row],[CashbackAmount]],$W$31:$W$33,$X$31:$X$33,"",-1)</f>
        <v>High</v>
      </c>
    </row>
    <row r="4571" spans="1:22" x14ac:dyDescent="0.3">
      <c r="A4571" s="5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6">
        <v>170.56</v>
      </c>
      <c r="U4571" s="6" t="str">
        <f>_xlfn.XLOOKUP(Tablo2[[#This Row],[Tenure]],$W$23:$W$26,$X$23:$X$26,"",-1)</f>
        <v>13-24 Months</v>
      </c>
      <c r="V4571" s="1" t="str">
        <f>_xlfn.XLOOKUP(Tablo2[[#This Row],[CashbackAmount]],$W$31:$W$33,$X$31:$X$33,"",-1)</f>
        <v>Medium</v>
      </c>
    </row>
    <row r="4572" spans="1:22" x14ac:dyDescent="0.3">
      <c r="A4572" s="5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6">
        <v>185.91</v>
      </c>
      <c r="U4572" s="6" t="str">
        <f>_xlfn.XLOOKUP(Tablo2[[#This Row],[Tenure]],$W$23:$W$26,$X$23:$X$26,"",-1)</f>
        <v>0-6 Months</v>
      </c>
      <c r="V4572" s="1" t="str">
        <f>_xlfn.XLOOKUP(Tablo2[[#This Row],[CashbackAmount]],$W$31:$W$33,$X$31:$X$33,"",-1)</f>
        <v>Medium</v>
      </c>
    </row>
    <row r="4573" spans="1:22" x14ac:dyDescent="0.3">
      <c r="A4573" s="5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>
        <v>15</v>
      </c>
      <c r="Q4573" s="1">
        <v>2</v>
      </c>
      <c r="R4573" s="1">
        <v>12</v>
      </c>
      <c r="S4573" s="1">
        <v>11</v>
      </c>
      <c r="T4573" s="6">
        <v>320.66000000000003</v>
      </c>
      <c r="U4573" s="6" t="str">
        <f>_xlfn.XLOOKUP(Tablo2[[#This Row],[Tenure]],$W$23:$W$26,$X$23:$X$26,"",-1)</f>
        <v>24+ Months</v>
      </c>
      <c r="V4573" s="1" t="str">
        <f>_xlfn.XLOOKUP(Tablo2[[#This Row],[CashbackAmount]],$W$31:$W$33,$X$31:$X$33,"",-1)</f>
        <v>High</v>
      </c>
    </row>
    <row r="4574" spans="1:22" x14ac:dyDescent="0.3">
      <c r="A4574" s="5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6">
        <v>173.1</v>
      </c>
      <c r="U4574" s="6" t="str">
        <f>_xlfn.XLOOKUP(Tablo2[[#This Row],[Tenure]],$W$23:$W$26,$X$23:$X$26,"",-1)</f>
        <v>13-24 Months</v>
      </c>
      <c r="V4574" s="1" t="str">
        <f>_xlfn.XLOOKUP(Tablo2[[#This Row],[CashbackAmount]],$W$31:$W$33,$X$31:$X$33,"",-1)</f>
        <v>Medium</v>
      </c>
    </row>
    <row r="4575" spans="1:22" x14ac:dyDescent="0.3">
      <c r="A4575" s="5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60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6">
        <v>170.23</v>
      </c>
      <c r="U4575" s="6" t="str">
        <f>_xlfn.XLOOKUP(Tablo2[[#This Row],[Tenure]],$W$23:$W$26,$X$23:$X$26,"",-1)</f>
        <v>13-24 Months</v>
      </c>
      <c r="V4575" s="1" t="str">
        <f>_xlfn.XLOOKUP(Tablo2[[#This Row],[CashbackAmount]],$W$31:$W$33,$X$31:$X$33,"",-1)</f>
        <v>Medium</v>
      </c>
    </row>
    <row r="4576" spans="1:22" x14ac:dyDescent="0.3">
      <c r="A4576" s="5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60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6">
        <v>157.02000000000001</v>
      </c>
      <c r="U4576" s="6" t="str">
        <f>_xlfn.XLOOKUP(Tablo2[[#This Row],[Tenure]],$W$23:$W$26,$X$23:$X$26,"",-1)</f>
        <v>0-6 Months</v>
      </c>
      <c r="V4576" s="1" t="str">
        <f>_xlfn.XLOOKUP(Tablo2[[#This Row],[CashbackAmount]],$W$31:$W$33,$X$31:$X$33,"",-1)</f>
        <v>Medium</v>
      </c>
    </row>
    <row r="4577" spans="1:22" x14ac:dyDescent="0.3">
      <c r="A4577" s="5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6">
        <v>148.51</v>
      </c>
      <c r="U4577" s="6" t="str">
        <f>_xlfn.XLOOKUP(Tablo2[[#This Row],[Tenure]],$W$23:$W$26,$X$23:$X$26,"",-1)</f>
        <v>0-6 Months</v>
      </c>
      <c r="V4577" s="1" t="str">
        <f>_xlfn.XLOOKUP(Tablo2[[#This Row],[CashbackAmount]],$W$31:$W$33,$X$31:$X$33,"",-1)</f>
        <v>Low</v>
      </c>
    </row>
    <row r="4578" spans="1:22" x14ac:dyDescent="0.3">
      <c r="A4578" s="5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6">
        <v>142.02000000000001</v>
      </c>
      <c r="U4578" s="6" t="str">
        <f>_xlfn.XLOOKUP(Tablo2[[#This Row],[Tenure]],$W$23:$W$26,$X$23:$X$26,"",-1)</f>
        <v>7-12 Months</v>
      </c>
      <c r="V4578" s="1" t="str">
        <f>_xlfn.XLOOKUP(Tablo2[[#This Row],[CashbackAmount]],$W$31:$W$33,$X$31:$X$33,"",-1)</f>
        <v>Low</v>
      </c>
    </row>
    <row r="4579" spans="1:22" x14ac:dyDescent="0.3">
      <c r="A4579" s="5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>
        <v>15</v>
      </c>
      <c r="Q4579" s="1">
        <v>2</v>
      </c>
      <c r="R4579" s="1">
        <v>2</v>
      </c>
      <c r="S4579" s="1">
        <v>13</v>
      </c>
      <c r="T4579" s="6">
        <v>305.41000000000003</v>
      </c>
      <c r="U4579" s="6" t="str">
        <f>_xlfn.XLOOKUP(Tablo2[[#This Row],[Tenure]],$W$23:$W$26,$X$23:$X$26,"",-1)</f>
        <v>13-24 Months</v>
      </c>
      <c r="V4579" s="1" t="str">
        <f>_xlfn.XLOOKUP(Tablo2[[#This Row],[CashbackAmount]],$W$31:$W$33,$X$31:$X$33,"",-1)</f>
        <v>High</v>
      </c>
    </row>
    <row r="4580" spans="1:22" x14ac:dyDescent="0.3">
      <c r="A4580" s="5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6">
        <v>153.86000000000001</v>
      </c>
      <c r="U4580" s="6" t="str">
        <f>_xlfn.XLOOKUP(Tablo2[[#This Row],[Tenure]],$W$23:$W$26,$X$23:$X$26,"",-1)</f>
        <v>0-6 Months</v>
      </c>
      <c r="V4580" s="1" t="str">
        <f>_xlfn.XLOOKUP(Tablo2[[#This Row],[CashbackAmount]],$W$31:$W$33,$X$31:$X$33,"",-1)</f>
        <v>Medium</v>
      </c>
    </row>
    <row r="4581" spans="1:22" x14ac:dyDescent="0.3">
      <c r="A4581" s="5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6">
        <v>145.97</v>
      </c>
      <c r="U4581" s="6" t="str">
        <f>_xlfn.XLOOKUP(Tablo2[[#This Row],[Tenure]],$W$23:$W$26,$X$23:$X$26,"",-1)</f>
        <v>0-6 Months</v>
      </c>
      <c r="V4581" s="1" t="str">
        <f>_xlfn.XLOOKUP(Tablo2[[#This Row],[CashbackAmount]],$W$31:$W$33,$X$31:$X$33,"",-1)</f>
        <v>Low</v>
      </c>
    </row>
    <row r="4582" spans="1:22" x14ac:dyDescent="0.3">
      <c r="A4582" s="5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>
        <v>2</v>
      </c>
      <c r="S4582" s="1">
        <v>8</v>
      </c>
      <c r="T4582" s="6">
        <v>244.35000000000002</v>
      </c>
      <c r="U4582" s="6" t="str">
        <f>_xlfn.XLOOKUP(Tablo2[[#This Row],[Tenure]],$W$23:$W$26,$X$23:$X$26,"",-1)</f>
        <v>0-6 Months</v>
      </c>
      <c r="V4582" s="1" t="str">
        <f>_xlfn.XLOOKUP(Tablo2[[#This Row],[CashbackAmount]],$W$31:$W$33,$X$31:$X$33,"",-1)</f>
        <v>Medium</v>
      </c>
    </row>
    <row r="4583" spans="1:22" x14ac:dyDescent="0.3">
      <c r="A4583" s="5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60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6">
        <v>150.46</v>
      </c>
      <c r="U4583" s="6" t="str">
        <f>_xlfn.XLOOKUP(Tablo2[[#This Row],[Tenure]],$W$23:$W$26,$X$23:$X$26,"",-1)</f>
        <v>0-6 Months</v>
      </c>
      <c r="V4583" s="1" t="str">
        <f>_xlfn.XLOOKUP(Tablo2[[#This Row],[CashbackAmount]],$W$31:$W$33,$X$31:$X$33,"",-1)</f>
        <v>Medium</v>
      </c>
    </row>
    <row r="4584" spans="1:22" x14ac:dyDescent="0.3">
      <c r="A4584" s="5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60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6">
        <v>150.63999999999999</v>
      </c>
      <c r="U4584" s="6" t="str">
        <f>_xlfn.XLOOKUP(Tablo2[[#This Row],[Tenure]],$W$23:$W$26,$X$23:$X$26,"",-1)</f>
        <v>0-6 Months</v>
      </c>
      <c r="V4584" s="1" t="str">
        <f>_xlfn.XLOOKUP(Tablo2[[#This Row],[CashbackAmount]],$W$31:$W$33,$X$31:$X$33,"",-1)</f>
        <v>Medium</v>
      </c>
    </row>
    <row r="4585" spans="1:22" x14ac:dyDescent="0.3">
      <c r="A4585" s="5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6">
        <v>209.12</v>
      </c>
      <c r="U4585" s="6" t="str">
        <f>_xlfn.XLOOKUP(Tablo2[[#This Row],[Tenure]],$W$23:$W$26,$X$23:$X$26,"",-1)</f>
        <v>0-6 Months</v>
      </c>
      <c r="V4585" s="1" t="str">
        <f>_xlfn.XLOOKUP(Tablo2[[#This Row],[CashbackAmount]],$W$31:$W$33,$X$31:$X$33,"",-1)</f>
        <v>Medium</v>
      </c>
    </row>
    <row r="4586" spans="1:22" x14ac:dyDescent="0.3">
      <c r="A4586" s="5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>
        <v>1</v>
      </c>
      <c r="R4586" s="1">
        <v>2</v>
      </c>
      <c r="S4586" s="1">
        <v>1</v>
      </c>
      <c r="T4586" s="6">
        <v>266.18</v>
      </c>
      <c r="U4586" s="6" t="str">
        <f>_xlfn.XLOOKUP(Tablo2[[#This Row],[Tenure]],$W$23:$W$26,$X$23:$X$26,"",-1)</f>
        <v>24+ Months</v>
      </c>
      <c r="V4586" s="1" t="str">
        <f>_xlfn.XLOOKUP(Tablo2[[#This Row],[CashbackAmount]],$W$31:$W$33,$X$31:$X$33,"",-1)</f>
        <v>High</v>
      </c>
    </row>
    <row r="4587" spans="1:22" x14ac:dyDescent="0.3">
      <c r="A4587" s="5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>
        <v>15</v>
      </c>
      <c r="Q4587" s="1">
        <v>16</v>
      </c>
      <c r="R4587" s="1">
        <v>16</v>
      </c>
      <c r="S4587" s="1">
        <v>8</v>
      </c>
      <c r="T4587" s="6">
        <v>295.45999999999998</v>
      </c>
      <c r="U4587" s="6" t="str">
        <f>_xlfn.XLOOKUP(Tablo2[[#This Row],[Tenure]],$W$23:$W$26,$X$23:$X$26,"",-1)</f>
        <v>13-24 Months</v>
      </c>
      <c r="V4587" s="1" t="str">
        <f>_xlfn.XLOOKUP(Tablo2[[#This Row],[CashbackAmount]],$W$31:$W$33,$X$31:$X$33,"",-1)</f>
        <v>High</v>
      </c>
    </row>
    <row r="4588" spans="1:22" x14ac:dyDescent="0.3">
      <c r="A4588" s="5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6">
        <v>150.63999999999999</v>
      </c>
      <c r="U4588" s="6" t="str">
        <f>_xlfn.XLOOKUP(Tablo2[[#This Row],[Tenure]],$W$23:$W$26,$X$23:$X$26,"",-1)</f>
        <v>0-6 Months</v>
      </c>
      <c r="V4588" s="1" t="str">
        <f>_xlfn.XLOOKUP(Tablo2[[#This Row],[CashbackAmount]],$W$31:$W$33,$X$31:$X$33,"",-1)</f>
        <v>Medium</v>
      </c>
    </row>
    <row r="4589" spans="1:22" x14ac:dyDescent="0.3">
      <c r="A4589" s="5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>
        <v>3</v>
      </c>
      <c r="T4589" s="6">
        <v>227.66</v>
      </c>
      <c r="U4589" s="6" t="str">
        <f>_xlfn.XLOOKUP(Tablo2[[#This Row],[Tenure]],$W$23:$W$26,$X$23:$X$26,"",-1)</f>
        <v>24+ Months</v>
      </c>
      <c r="V4589" s="1" t="str">
        <f>_xlfn.XLOOKUP(Tablo2[[#This Row],[CashbackAmount]],$W$31:$W$33,$X$31:$X$33,"",-1)</f>
        <v>Medium</v>
      </c>
    </row>
    <row r="4590" spans="1:22" x14ac:dyDescent="0.3">
      <c r="A4590" s="5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6">
        <v>175.7</v>
      </c>
      <c r="U4590" s="6" t="str">
        <f>_xlfn.XLOOKUP(Tablo2[[#This Row],[Tenure]],$W$23:$W$26,$X$23:$X$26,"",-1)</f>
        <v>13-24 Months</v>
      </c>
      <c r="V4590" s="1" t="str">
        <f>_xlfn.XLOOKUP(Tablo2[[#This Row],[CashbackAmount]],$W$31:$W$33,$X$31:$X$33,"",-1)</f>
        <v>Medium</v>
      </c>
    </row>
    <row r="4591" spans="1:22" x14ac:dyDescent="0.3">
      <c r="A4591" s="5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>
        <v>15</v>
      </c>
      <c r="Q4591" s="1">
        <v>2</v>
      </c>
      <c r="R4591" s="1">
        <v>2</v>
      </c>
      <c r="S4591" s="1">
        <v>2</v>
      </c>
      <c r="T4591" s="6">
        <v>303.61</v>
      </c>
      <c r="U4591" s="6" t="str">
        <f>_xlfn.XLOOKUP(Tablo2[[#This Row],[Tenure]],$W$23:$W$26,$X$23:$X$26,"",-1)</f>
        <v>13-24 Months</v>
      </c>
      <c r="V4591" s="1" t="str">
        <f>_xlfn.XLOOKUP(Tablo2[[#This Row],[CashbackAmount]],$W$31:$W$33,$X$31:$X$33,"",-1)</f>
        <v>High</v>
      </c>
    </row>
    <row r="4592" spans="1:22" x14ac:dyDescent="0.3">
      <c r="A4592" s="5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6">
        <v>167.3</v>
      </c>
      <c r="U4592" s="6" t="str">
        <f>_xlfn.XLOOKUP(Tablo2[[#This Row],[Tenure]],$W$23:$W$26,$X$23:$X$26,"",-1)</f>
        <v>7-12 Months</v>
      </c>
      <c r="V4592" s="1" t="str">
        <f>_xlfn.XLOOKUP(Tablo2[[#This Row],[CashbackAmount]],$W$31:$W$33,$X$31:$X$33,"",-1)</f>
        <v>Medium</v>
      </c>
    </row>
    <row r="4593" spans="1:22" x14ac:dyDescent="0.3">
      <c r="A4593" s="5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6">
        <v>162.80000000000001</v>
      </c>
      <c r="U4593" s="6" t="str">
        <f>_xlfn.XLOOKUP(Tablo2[[#This Row],[Tenure]],$W$23:$W$26,$X$23:$X$26,"",-1)</f>
        <v>24+ Months</v>
      </c>
      <c r="V4593" s="1" t="str">
        <f>_xlfn.XLOOKUP(Tablo2[[#This Row],[CashbackAmount]],$W$31:$W$33,$X$31:$X$33,"",-1)</f>
        <v>Medium</v>
      </c>
    </row>
    <row r="4594" spans="1:22" x14ac:dyDescent="0.3">
      <c r="A4594" s="5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6">
        <v>152.68</v>
      </c>
      <c r="U4594" s="6" t="str">
        <f>_xlfn.XLOOKUP(Tablo2[[#This Row],[Tenure]],$W$23:$W$26,$X$23:$X$26,"",-1)</f>
        <v>7-12 Months</v>
      </c>
      <c r="V4594" s="1" t="str">
        <f>_xlfn.XLOOKUP(Tablo2[[#This Row],[CashbackAmount]],$W$31:$W$33,$X$31:$X$33,"",-1)</f>
        <v>Medium</v>
      </c>
    </row>
    <row r="4595" spans="1:22" x14ac:dyDescent="0.3">
      <c r="A4595" s="5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>
        <v>3</v>
      </c>
      <c r="T4595" s="6">
        <v>215.71</v>
      </c>
      <c r="U4595" s="6" t="str">
        <f>_xlfn.XLOOKUP(Tablo2[[#This Row],[Tenure]],$W$23:$W$26,$X$23:$X$26,"",-1)</f>
        <v>0-6 Months</v>
      </c>
      <c r="V4595" s="1" t="str">
        <f>_xlfn.XLOOKUP(Tablo2[[#This Row],[CashbackAmount]],$W$31:$W$33,$X$31:$X$33,"",-1)</f>
        <v>Medium</v>
      </c>
    </row>
    <row r="4596" spans="1:22" x14ac:dyDescent="0.3">
      <c r="A4596" s="5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6">
        <v>231.48000000000002</v>
      </c>
      <c r="U4596" s="6" t="str">
        <f>_xlfn.XLOOKUP(Tablo2[[#This Row],[Tenure]],$W$23:$W$26,$X$23:$X$26,"",-1)</f>
        <v>0-6 Months</v>
      </c>
      <c r="V4596" s="1" t="str">
        <f>_xlfn.XLOOKUP(Tablo2[[#This Row],[CashbackAmount]],$W$31:$W$33,$X$31:$X$33,"",-1)</f>
        <v>Medium</v>
      </c>
    </row>
    <row r="4597" spans="1:22" x14ac:dyDescent="0.3">
      <c r="A4597" s="5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>
        <v>1</v>
      </c>
      <c r="R4597" s="1">
        <v>8</v>
      </c>
      <c r="S4597" s="1">
        <v>8</v>
      </c>
      <c r="T4597" s="6">
        <v>261.10000000000002</v>
      </c>
      <c r="U4597" s="6" t="str">
        <f>_xlfn.XLOOKUP(Tablo2[[#This Row],[Tenure]],$W$23:$W$26,$X$23:$X$26,"",-1)</f>
        <v>0-6 Months</v>
      </c>
      <c r="V4597" s="1" t="str">
        <f>_xlfn.XLOOKUP(Tablo2[[#This Row],[CashbackAmount]],$W$31:$W$33,$X$31:$X$33,"",-1)</f>
        <v>High</v>
      </c>
    </row>
    <row r="4598" spans="1:22" x14ac:dyDescent="0.3">
      <c r="A4598" s="5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6">
        <v>159.08000000000001</v>
      </c>
      <c r="U4598" s="6" t="str">
        <f>_xlfn.XLOOKUP(Tablo2[[#This Row],[Tenure]],$W$23:$W$26,$X$23:$X$26,"",-1)</f>
        <v>0-6 Months</v>
      </c>
      <c r="V4598" s="1" t="str">
        <f>_xlfn.XLOOKUP(Tablo2[[#This Row],[CashbackAmount]],$W$31:$W$33,$X$31:$X$33,"",-1)</f>
        <v>Medium</v>
      </c>
    </row>
    <row r="4599" spans="1:22" x14ac:dyDescent="0.3">
      <c r="A4599" s="5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6">
        <v>154.83000000000001</v>
      </c>
      <c r="U4599" s="6" t="str">
        <f>_xlfn.XLOOKUP(Tablo2[[#This Row],[Tenure]],$W$23:$W$26,$X$23:$X$26,"",-1)</f>
        <v>0-6 Months</v>
      </c>
      <c r="V4599" s="1" t="str">
        <f>_xlfn.XLOOKUP(Tablo2[[#This Row],[CashbackAmount]],$W$31:$W$33,$X$31:$X$33,"",-1)</f>
        <v>Medium</v>
      </c>
    </row>
    <row r="4600" spans="1:22" x14ac:dyDescent="0.3">
      <c r="A4600" s="5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6">
        <v>201.32</v>
      </c>
      <c r="U4600" s="6" t="str">
        <f>_xlfn.XLOOKUP(Tablo2[[#This Row],[Tenure]],$W$23:$W$26,$X$23:$X$26,"",-1)</f>
        <v>7-12 Months</v>
      </c>
      <c r="V4600" s="1" t="str">
        <f>_xlfn.XLOOKUP(Tablo2[[#This Row],[CashbackAmount]],$W$31:$W$33,$X$31:$X$33,"",-1)</f>
        <v>Medium</v>
      </c>
    </row>
    <row r="4601" spans="1:22" x14ac:dyDescent="0.3">
      <c r="A4601" s="5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>
        <v>3</v>
      </c>
      <c r="T4601" s="6">
        <v>223.24</v>
      </c>
      <c r="U4601" s="6" t="str">
        <f>_xlfn.XLOOKUP(Tablo2[[#This Row],[Tenure]],$W$23:$W$26,$X$23:$X$26,"",-1)</f>
        <v>0-6 Months</v>
      </c>
      <c r="V4601" s="1" t="str">
        <f>_xlfn.XLOOKUP(Tablo2[[#This Row],[CashbackAmount]],$W$31:$W$33,$X$31:$X$33,"",-1)</f>
        <v>Medium</v>
      </c>
    </row>
    <row r="4602" spans="1:22" x14ac:dyDescent="0.3">
      <c r="A4602" s="5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>
        <v>3</v>
      </c>
      <c r="T4602" s="6">
        <v>224.5</v>
      </c>
      <c r="U4602" s="6" t="str">
        <f>_xlfn.XLOOKUP(Tablo2[[#This Row],[Tenure]],$W$23:$W$26,$X$23:$X$26,"",-1)</f>
        <v>0-6 Months</v>
      </c>
      <c r="V4602" s="1" t="str">
        <f>_xlfn.XLOOKUP(Tablo2[[#This Row],[CashbackAmount]],$W$31:$W$33,$X$31:$X$33,"",-1)</f>
        <v>Medium</v>
      </c>
    </row>
    <row r="4603" spans="1:22" x14ac:dyDescent="0.3">
      <c r="A4603" s="5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6">
        <v>145.93</v>
      </c>
      <c r="U4603" s="6" t="str">
        <f>_xlfn.XLOOKUP(Tablo2[[#This Row],[Tenure]],$W$23:$W$26,$X$23:$X$26,"",-1)</f>
        <v>13-24 Months</v>
      </c>
      <c r="V4603" s="1" t="str">
        <f>_xlfn.XLOOKUP(Tablo2[[#This Row],[CashbackAmount]],$W$31:$W$33,$X$31:$X$33,"",-1)</f>
        <v>Low</v>
      </c>
    </row>
    <row r="4604" spans="1:22" x14ac:dyDescent="0.3">
      <c r="A4604" s="5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>
        <v>3</v>
      </c>
      <c r="T4604" s="6">
        <v>224.8</v>
      </c>
      <c r="U4604" s="6" t="str">
        <f>_xlfn.XLOOKUP(Tablo2[[#This Row],[Tenure]],$W$23:$W$26,$X$23:$X$26,"",-1)</f>
        <v>7-12 Months</v>
      </c>
      <c r="V4604" s="1" t="str">
        <f>_xlfn.XLOOKUP(Tablo2[[#This Row],[CashbackAmount]],$W$31:$W$33,$X$31:$X$33,"",-1)</f>
        <v>Medium</v>
      </c>
    </row>
    <row r="4605" spans="1:22" x14ac:dyDescent="0.3">
      <c r="A4605" s="5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60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6">
        <v>163.94</v>
      </c>
      <c r="U4605" s="6" t="str">
        <f>_xlfn.XLOOKUP(Tablo2[[#This Row],[Tenure]],$W$23:$W$26,$X$23:$X$26,"",-1)</f>
        <v>0-6 Months</v>
      </c>
      <c r="V4605" s="1" t="str">
        <f>_xlfn.XLOOKUP(Tablo2[[#This Row],[CashbackAmount]],$W$31:$W$33,$X$31:$X$33,"",-1)</f>
        <v>Medium</v>
      </c>
    </row>
    <row r="4606" spans="1:22" x14ac:dyDescent="0.3">
      <c r="A4606" s="5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6">
        <v>165.51</v>
      </c>
      <c r="U4606" s="6" t="str">
        <f>_xlfn.XLOOKUP(Tablo2[[#This Row],[Tenure]],$W$23:$W$26,$X$23:$X$26,"",-1)</f>
        <v>13-24 Months</v>
      </c>
      <c r="V4606" s="1" t="str">
        <f>_xlfn.XLOOKUP(Tablo2[[#This Row],[CashbackAmount]],$W$31:$W$33,$X$31:$X$33,"",-1)</f>
        <v>Medium</v>
      </c>
    </row>
    <row r="4607" spans="1:22" x14ac:dyDescent="0.3">
      <c r="A4607" s="5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>
        <v>15</v>
      </c>
      <c r="Q4607" s="1">
        <v>2</v>
      </c>
      <c r="R4607" s="1">
        <v>8</v>
      </c>
      <c r="S4607" s="1">
        <v>9</v>
      </c>
      <c r="T4607" s="6">
        <v>293.35000000000002</v>
      </c>
      <c r="U4607" s="6" t="str">
        <f>_xlfn.XLOOKUP(Tablo2[[#This Row],[Tenure]],$W$23:$W$26,$X$23:$X$26,"",-1)</f>
        <v>24+ Months</v>
      </c>
      <c r="V4607" s="1" t="str">
        <f>_xlfn.XLOOKUP(Tablo2[[#This Row],[CashbackAmount]],$W$31:$W$33,$X$31:$X$33,"",-1)</f>
        <v>High</v>
      </c>
    </row>
    <row r="4608" spans="1:22" x14ac:dyDescent="0.3">
      <c r="A4608" s="5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6">
        <v>187.3</v>
      </c>
      <c r="U4608" s="6" t="str">
        <f>_xlfn.XLOOKUP(Tablo2[[#This Row],[Tenure]],$W$23:$W$26,$X$23:$X$26,"",-1)</f>
        <v>13-24 Months</v>
      </c>
      <c r="V4608" s="1" t="str">
        <f>_xlfn.XLOOKUP(Tablo2[[#This Row],[CashbackAmount]],$W$31:$W$33,$X$31:$X$33,"",-1)</f>
        <v>Medium</v>
      </c>
    </row>
    <row r="4609" spans="1:22" x14ac:dyDescent="0.3">
      <c r="A4609" s="5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6">
        <v>172.17</v>
      </c>
      <c r="U4609" s="6" t="str">
        <f>_xlfn.XLOOKUP(Tablo2[[#This Row],[Tenure]],$W$23:$W$26,$X$23:$X$26,"",-1)</f>
        <v>7-12 Months</v>
      </c>
      <c r="V4609" s="1" t="str">
        <f>_xlfn.XLOOKUP(Tablo2[[#This Row],[CashbackAmount]],$W$31:$W$33,$X$31:$X$33,"",-1)</f>
        <v>Medium</v>
      </c>
    </row>
    <row r="4610" spans="1:22" x14ac:dyDescent="0.3">
      <c r="A4610" s="5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>
        <v>2</v>
      </c>
      <c r="S4610" s="1">
        <v>14</v>
      </c>
      <c r="T4610" s="6">
        <v>257.37</v>
      </c>
      <c r="U4610" s="6" t="str">
        <f>_xlfn.XLOOKUP(Tablo2[[#This Row],[Tenure]],$W$23:$W$26,$X$23:$X$26,"",-1)</f>
        <v>13-24 Months</v>
      </c>
      <c r="V4610" s="1" t="str">
        <f>_xlfn.XLOOKUP(Tablo2[[#This Row],[CashbackAmount]],$W$31:$W$33,$X$31:$X$33,"",-1)</f>
        <v>High</v>
      </c>
    </row>
    <row r="4611" spans="1:22" x14ac:dyDescent="0.3">
      <c r="A4611" s="5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6">
        <v>162.55000000000001</v>
      </c>
      <c r="U4611" s="6" t="str">
        <f>_xlfn.XLOOKUP(Tablo2[[#This Row],[Tenure]],$W$23:$W$26,$X$23:$X$26,"",-1)</f>
        <v>13-24 Months</v>
      </c>
      <c r="V4611" s="1" t="str">
        <f>_xlfn.XLOOKUP(Tablo2[[#This Row],[CashbackAmount]],$W$31:$W$33,$X$31:$X$33,"",-1)</f>
        <v>Medium</v>
      </c>
    </row>
    <row r="4612" spans="1:22" x14ac:dyDescent="0.3">
      <c r="A4612" s="5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6">
        <v>190.82</v>
      </c>
      <c r="U4612" s="6" t="str">
        <f>_xlfn.XLOOKUP(Tablo2[[#This Row],[Tenure]],$W$23:$W$26,$X$23:$X$26,"",-1)</f>
        <v>0-6 Months</v>
      </c>
      <c r="V4612" s="1" t="str">
        <f>_xlfn.XLOOKUP(Tablo2[[#This Row],[CashbackAmount]],$W$31:$W$33,$X$31:$X$33,"",-1)</f>
        <v>Medium</v>
      </c>
    </row>
    <row r="4613" spans="1:22" x14ac:dyDescent="0.3">
      <c r="A4613" s="5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6">
        <v>199.06</v>
      </c>
      <c r="U4613" s="6" t="str">
        <f>_xlfn.XLOOKUP(Tablo2[[#This Row],[Tenure]],$W$23:$W$26,$X$23:$X$26,"",-1)</f>
        <v>13-24 Months</v>
      </c>
      <c r="V4613" s="1" t="str">
        <f>_xlfn.XLOOKUP(Tablo2[[#This Row],[CashbackAmount]],$W$31:$W$33,$X$31:$X$33,"",-1)</f>
        <v>Medium</v>
      </c>
    </row>
    <row r="4614" spans="1:22" x14ac:dyDescent="0.3">
      <c r="A4614" s="5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6">
        <v>173.05</v>
      </c>
      <c r="U4614" s="6" t="str">
        <f>_xlfn.XLOOKUP(Tablo2[[#This Row],[Tenure]],$W$23:$W$26,$X$23:$X$26,"",-1)</f>
        <v>13-24 Months</v>
      </c>
      <c r="V4614" s="1" t="str">
        <f>_xlfn.XLOOKUP(Tablo2[[#This Row],[CashbackAmount]],$W$31:$W$33,$X$31:$X$33,"",-1)</f>
        <v>Medium</v>
      </c>
    </row>
    <row r="4615" spans="1:22" x14ac:dyDescent="0.3">
      <c r="A4615" s="5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6">
        <v>152.41</v>
      </c>
      <c r="U4615" s="6" t="str">
        <f>_xlfn.XLOOKUP(Tablo2[[#This Row],[Tenure]],$W$23:$W$26,$X$23:$X$26,"",-1)</f>
        <v>0-6 Months</v>
      </c>
      <c r="V4615" s="1" t="str">
        <f>_xlfn.XLOOKUP(Tablo2[[#This Row],[CashbackAmount]],$W$31:$W$33,$X$31:$X$33,"",-1)</f>
        <v>Medium</v>
      </c>
    </row>
    <row r="4616" spans="1:22" x14ac:dyDescent="0.3">
      <c r="A4616" s="5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60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6">
        <v>167.62</v>
      </c>
      <c r="U4616" s="6" t="str">
        <f>_xlfn.XLOOKUP(Tablo2[[#This Row],[Tenure]],$W$23:$W$26,$X$23:$X$26,"",-1)</f>
        <v>0-6 Months</v>
      </c>
      <c r="V4616" s="1" t="str">
        <f>_xlfn.XLOOKUP(Tablo2[[#This Row],[CashbackAmount]],$W$31:$W$33,$X$31:$X$33,"",-1)</f>
        <v>Medium</v>
      </c>
    </row>
    <row r="4617" spans="1:22" x14ac:dyDescent="0.3">
      <c r="A4617" s="5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>
        <v>1</v>
      </c>
      <c r="R4617" s="1">
        <v>2</v>
      </c>
      <c r="S4617" s="1">
        <v>6</v>
      </c>
      <c r="T4617" s="6">
        <v>286.83999999999997</v>
      </c>
      <c r="U4617" s="6" t="str">
        <f>_xlfn.XLOOKUP(Tablo2[[#This Row],[Tenure]],$W$23:$W$26,$X$23:$X$26,"",-1)</f>
        <v>7-12 Months</v>
      </c>
      <c r="V4617" s="1" t="str">
        <f>_xlfn.XLOOKUP(Tablo2[[#This Row],[CashbackAmount]],$W$31:$W$33,$X$31:$X$33,"",-1)</f>
        <v>High</v>
      </c>
    </row>
    <row r="4618" spans="1:22" x14ac:dyDescent="0.3">
      <c r="A4618" s="5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>
        <v>2</v>
      </c>
      <c r="S4618" s="1">
        <v>2</v>
      </c>
      <c r="T4618" s="6">
        <v>240.57</v>
      </c>
      <c r="U4618" s="6" t="str">
        <f>_xlfn.XLOOKUP(Tablo2[[#This Row],[Tenure]],$W$23:$W$26,$X$23:$X$26,"",-1)</f>
        <v>0-6 Months</v>
      </c>
      <c r="V4618" s="1" t="str">
        <f>_xlfn.XLOOKUP(Tablo2[[#This Row],[CashbackAmount]],$W$31:$W$33,$X$31:$X$33,"",-1)</f>
        <v>Medium</v>
      </c>
    </row>
    <row r="4619" spans="1:22" x14ac:dyDescent="0.3">
      <c r="A4619" s="5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6">
        <v>143.78</v>
      </c>
      <c r="U4619" s="6" t="str">
        <f>_xlfn.XLOOKUP(Tablo2[[#This Row],[Tenure]],$W$23:$W$26,$X$23:$X$26,"",-1)</f>
        <v>0-6 Months</v>
      </c>
      <c r="V4619" s="1" t="str">
        <f>_xlfn.XLOOKUP(Tablo2[[#This Row],[CashbackAmount]],$W$31:$W$33,$X$31:$X$33,"",-1)</f>
        <v>Low</v>
      </c>
    </row>
    <row r="4620" spans="1:22" x14ac:dyDescent="0.3">
      <c r="A4620" s="5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>
        <v>2</v>
      </c>
      <c r="S4620" s="1">
        <v>2</v>
      </c>
      <c r="T4620" s="6">
        <v>234.32</v>
      </c>
      <c r="U4620" s="6" t="str">
        <f>_xlfn.XLOOKUP(Tablo2[[#This Row],[Tenure]],$W$23:$W$26,$X$23:$X$26,"",-1)</f>
        <v>13-24 Months</v>
      </c>
      <c r="V4620" s="1" t="str">
        <f>_xlfn.XLOOKUP(Tablo2[[#This Row],[CashbackAmount]],$W$31:$W$33,$X$31:$X$33,"",-1)</f>
        <v>Medium</v>
      </c>
    </row>
    <row r="4621" spans="1:22" x14ac:dyDescent="0.3">
      <c r="A4621" s="5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6">
        <v>193.11</v>
      </c>
      <c r="U4621" s="6" t="str">
        <f>_xlfn.XLOOKUP(Tablo2[[#This Row],[Tenure]],$W$23:$W$26,$X$23:$X$26,"",-1)</f>
        <v>13-24 Months</v>
      </c>
      <c r="V4621" s="1" t="str">
        <f>_xlfn.XLOOKUP(Tablo2[[#This Row],[CashbackAmount]],$W$31:$W$33,$X$31:$X$33,"",-1)</f>
        <v>Medium</v>
      </c>
    </row>
    <row r="4622" spans="1:22" x14ac:dyDescent="0.3">
      <c r="A4622" s="5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6">
        <v>168.06</v>
      </c>
      <c r="U4622" s="6" t="str">
        <f>_xlfn.XLOOKUP(Tablo2[[#This Row],[Tenure]],$W$23:$W$26,$X$23:$X$26,"",-1)</f>
        <v>0-6 Months</v>
      </c>
      <c r="V4622" s="1" t="str">
        <f>_xlfn.XLOOKUP(Tablo2[[#This Row],[CashbackAmount]],$W$31:$W$33,$X$31:$X$33,"",-1)</f>
        <v>Medium</v>
      </c>
    </row>
    <row r="4623" spans="1:22" x14ac:dyDescent="0.3">
      <c r="A4623" s="5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6">
        <v>173.59</v>
      </c>
      <c r="U4623" s="6" t="str">
        <f>_xlfn.XLOOKUP(Tablo2[[#This Row],[Tenure]],$W$23:$W$26,$X$23:$X$26,"",-1)</f>
        <v>7-12 Months</v>
      </c>
      <c r="V4623" s="1" t="str">
        <f>_xlfn.XLOOKUP(Tablo2[[#This Row],[CashbackAmount]],$W$31:$W$33,$X$31:$X$33,"",-1)</f>
        <v>Medium</v>
      </c>
    </row>
    <row r="4624" spans="1:22" x14ac:dyDescent="0.3">
      <c r="A4624" s="5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6">
        <v>178.37</v>
      </c>
      <c r="U4624" s="6" t="str">
        <f>_xlfn.XLOOKUP(Tablo2[[#This Row],[Tenure]],$W$23:$W$26,$X$23:$X$26,"",-1)</f>
        <v>7-12 Months</v>
      </c>
      <c r="V4624" s="1" t="str">
        <f>_xlfn.XLOOKUP(Tablo2[[#This Row],[CashbackAmount]],$W$31:$W$33,$X$31:$X$33,"",-1)</f>
        <v>Medium</v>
      </c>
    </row>
    <row r="4625" spans="1:22" x14ac:dyDescent="0.3">
      <c r="A4625" s="5">
        <v>54624</v>
      </c>
      <c r="B4625" s="1">
        <v>1</v>
      </c>
      <c r="C4625" s="1">
        <v>1</v>
      </c>
      <c r="D4625" s="1" t="s">
        <v>62</v>
      </c>
      <c r="E4625" s="1">
        <v>1</v>
      </c>
      <c r="F4625" s="1">
        <v>31</v>
      </c>
      <c r="G4625" s="1" t="s">
        <v>60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6">
        <v>148.4</v>
      </c>
      <c r="U4625" s="6" t="str">
        <f>_xlfn.XLOOKUP(Tablo2[[#This Row],[Tenure]],$W$23:$W$26,$X$23:$X$26,"",-1)</f>
        <v>0-6 Months</v>
      </c>
      <c r="V4625" s="1" t="str">
        <f>_xlfn.XLOOKUP(Tablo2[[#This Row],[CashbackAmount]],$W$31:$W$33,$X$31:$X$33,"",-1)</f>
        <v>Low</v>
      </c>
    </row>
    <row r="4626" spans="1:22" x14ac:dyDescent="0.3">
      <c r="A4626" s="5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6">
        <v>199.91</v>
      </c>
      <c r="U4626" s="6" t="str">
        <f>_xlfn.XLOOKUP(Tablo2[[#This Row],[Tenure]],$W$23:$W$26,$X$23:$X$26,"",-1)</f>
        <v>7-12 Months</v>
      </c>
      <c r="V4626" s="1" t="str">
        <f>_xlfn.XLOOKUP(Tablo2[[#This Row],[CashbackAmount]],$W$31:$W$33,$X$31:$X$33,"",-1)</f>
        <v>Medium</v>
      </c>
    </row>
    <row r="4627" spans="1:22" x14ac:dyDescent="0.3">
      <c r="A4627" s="5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>
        <v>3</v>
      </c>
      <c r="T4627" s="6">
        <v>230.27</v>
      </c>
      <c r="U4627" s="6" t="str">
        <f>_xlfn.XLOOKUP(Tablo2[[#This Row],[Tenure]],$W$23:$W$26,$X$23:$X$26,"",-1)</f>
        <v>13-24 Months</v>
      </c>
      <c r="V4627" s="1" t="str">
        <f>_xlfn.XLOOKUP(Tablo2[[#This Row],[CashbackAmount]],$W$31:$W$33,$X$31:$X$33,"",-1)</f>
        <v>Medium</v>
      </c>
    </row>
    <row r="4628" spans="1:22" x14ac:dyDescent="0.3">
      <c r="A4628" s="5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>
        <v>1</v>
      </c>
      <c r="R4628" s="1">
        <v>12</v>
      </c>
      <c r="S4628" s="1">
        <v>9</v>
      </c>
      <c r="T4628" s="6">
        <v>290.95</v>
      </c>
      <c r="U4628" s="6" t="str">
        <f>_xlfn.XLOOKUP(Tablo2[[#This Row],[Tenure]],$W$23:$W$26,$X$23:$X$26,"",-1)</f>
        <v>13-24 Months</v>
      </c>
      <c r="V4628" s="1" t="str">
        <f>_xlfn.XLOOKUP(Tablo2[[#This Row],[CashbackAmount]],$W$31:$W$33,$X$31:$X$33,"",-1)</f>
        <v>High</v>
      </c>
    </row>
    <row r="4629" spans="1:22" x14ac:dyDescent="0.3">
      <c r="A4629" s="5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>
        <v>3</v>
      </c>
      <c r="T4629" s="6">
        <v>213.34</v>
      </c>
      <c r="U4629" s="6" t="str">
        <f>_xlfn.XLOOKUP(Tablo2[[#This Row],[Tenure]],$W$23:$W$26,$X$23:$X$26,"",-1)</f>
        <v>7-12 Months</v>
      </c>
      <c r="V4629" s="1" t="str">
        <f>_xlfn.XLOOKUP(Tablo2[[#This Row],[CashbackAmount]],$W$31:$W$33,$X$31:$X$33,"",-1)</f>
        <v>Medium</v>
      </c>
    </row>
    <row r="4630" spans="1:22" x14ac:dyDescent="0.3">
      <c r="A4630" s="5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60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6">
        <v>180.77</v>
      </c>
      <c r="U4630" s="6" t="str">
        <f>_xlfn.XLOOKUP(Tablo2[[#This Row],[Tenure]],$W$23:$W$26,$X$23:$X$26,"",-1)</f>
        <v>24+ Months</v>
      </c>
      <c r="V4630" s="1" t="str">
        <f>_xlfn.XLOOKUP(Tablo2[[#This Row],[CashbackAmount]],$W$31:$W$33,$X$31:$X$33,"",-1)</f>
        <v>Medium</v>
      </c>
    </row>
    <row r="4631" spans="1:22" x14ac:dyDescent="0.3">
      <c r="A4631" s="5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6">
        <v>172.07</v>
      </c>
      <c r="U4631" s="6" t="str">
        <f>_xlfn.XLOOKUP(Tablo2[[#This Row],[Tenure]],$W$23:$W$26,$X$23:$X$26,"",-1)</f>
        <v>0-6 Months</v>
      </c>
      <c r="V4631" s="1" t="str">
        <f>_xlfn.XLOOKUP(Tablo2[[#This Row],[CashbackAmount]],$W$31:$W$33,$X$31:$X$33,"",-1)</f>
        <v>Medium</v>
      </c>
    </row>
    <row r="4632" spans="1:22" x14ac:dyDescent="0.3">
      <c r="A4632" s="5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6">
        <v>149</v>
      </c>
      <c r="U4632" s="6" t="str">
        <f>_xlfn.XLOOKUP(Tablo2[[#This Row],[Tenure]],$W$23:$W$26,$X$23:$X$26,"",-1)</f>
        <v>0-6 Months</v>
      </c>
      <c r="V4632" s="1" t="str">
        <f>_xlfn.XLOOKUP(Tablo2[[#This Row],[CashbackAmount]],$W$31:$W$33,$X$31:$X$33,"",-1)</f>
        <v>Low</v>
      </c>
    </row>
    <row r="4633" spans="1:22" x14ac:dyDescent="0.3">
      <c r="A4633" s="5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>
        <v>3</v>
      </c>
      <c r="T4633" s="6">
        <v>223.24</v>
      </c>
      <c r="U4633" s="6" t="str">
        <f>_xlfn.XLOOKUP(Tablo2[[#This Row],[Tenure]],$W$23:$W$26,$X$23:$X$26,"",-1)</f>
        <v>7-12 Months</v>
      </c>
      <c r="V4633" s="1" t="str">
        <f>_xlfn.XLOOKUP(Tablo2[[#This Row],[CashbackAmount]],$W$31:$W$33,$X$31:$X$33,"",-1)</f>
        <v>Medium</v>
      </c>
    </row>
    <row r="4634" spans="1:22" x14ac:dyDescent="0.3">
      <c r="A4634" s="5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6">
        <v>189.47</v>
      </c>
      <c r="U4634" s="6" t="str">
        <f>_xlfn.XLOOKUP(Tablo2[[#This Row],[Tenure]],$W$23:$W$26,$X$23:$X$26,"",-1)</f>
        <v>7-12 Months</v>
      </c>
      <c r="V4634" s="1" t="str">
        <f>_xlfn.XLOOKUP(Tablo2[[#This Row],[CashbackAmount]],$W$31:$W$33,$X$31:$X$33,"",-1)</f>
        <v>Medium</v>
      </c>
    </row>
    <row r="4635" spans="1:22" x14ac:dyDescent="0.3">
      <c r="A4635" s="5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>
        <v>15</v>
      </c>
      <c r="Q4635" s="1">
        <v>2</v>
      </c>
      <c r="R4635" s="1">
        <v>2</v>
      </c>
      <c r="S4635" s="1">
        <v>10</v>
      </c>
      <c r="T4635" s="6">
        <v>320.02</v>
      </c>
      <c r="U4635" s="6" t="str">
        <f>_xlfn.XLOOKUP(Tablo2[[#This Row],[Tenure]],$W$23:$W$26,$X$23:$X$26,"",-1)</f>
        <v>13-24 Months</v>
      </c>
      <c r="V4635" s="1" t="str">
        <f>_xlfn.XLOOKUP(Tablo2[[#This Row],[CashbackAmount]],$W$31:$W$33,$X$31:$X$33,"",-1)</f>
        <v>High</v>
      </c>
    </row>
    <row r="4636" spans="1:22" x14ac:dyDescent="0.3">
      <c r="A4636" s="5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6">
        <v>152.25</v>
      </c>
      <c r="U4636" s="6" t="str">
        <f>_xlfn.XLOOKUP(Tablo2[[#This Row],[Tenure]],$W$23:$W$26,$X$23:$X$26,"",-1)</f>
        <v>0-6 Months</v>
      </c>
      <c r="V4636" s="1" t="str">
        <f>_xlfn.XLOOKUP(Tablo2[[#This Row],[CashbackAmount]],$W$31:$W$33,$X$31:$X$33,"",-1)</f>
        <v>Medium</v>
      </c>
    </row>
    <row r="4637" spans="1:22" x14ac:dyDescent="0.3">
      <c r="A4637" s="5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6">
        <v>187.72</v>
      </c>
      <c r="U4637" s="6" t="str">
        <f>_xlfn.XLOOKUP(Tablo2[[#This Row],[Tenure]],$W$23:$W$26,$X$23:$X$26,"",-1)</f>
        <v>0-6 Months</v>
      </c>
      <c r="V4637" s="1" t="str">
        <f>_xlfn.XLOOKUP(Tablo2[[#This Row],[CashbackAmount]],$W$31:$W$33,$X$31:$X$33,"",-1)</f>
        <v>Medium</v>
      </c>
    </row>
    <row r="4638" spans="1:22" x14ac:dyDescent="0.3">
      <c r="A4638" s="5">
        <v>54637</v>
      </c>
      <c r="B4638" s="1">
        <v>0</v>
      </c>
      <c r="C4638" s="1">
        <v>1</v>
      </c>
      <c r="D4638" s="1" t="s">
        <v>62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6">
        <v>146.27000000000001</v>
      </c>
      <c r="U4638" s="6" t="str">
        <f>_xlfn.XLOOKUP(Tablo2[[#This Row],[Tenure]],$W$23:$W$26,$X$23:$X$26,"",-1)</f>
        <v>0-6 Months</v>
      </c>
      <c r="V4638" s="1" t="str">
        <f>_xlfn.XLOOKUP(Tablo2[[#This Row],[CashbackAmount]],$W$31:$W$33,$X$31:$X$33,"",-1)</f>
        <v>Low</v>
      </c>
    </row>
    <row r="4639" spans="1:22" x14ac:dyDescent="0.3">
      <c r="A4639" s="5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>
        <v>15</v>
      </c>
      <c r="Q4639" s="1">
        <v>2</v>
      </c>
      <c r="R4639" s="1">
        <v>11</v>
      </c>
      <c r="S4639" s="1">
        <v>8</v>
      </c>
      <c r="T4639" s="6">
        <v>307</v>
      </c>
      <c r="U4639" s="6" t="str">
        <f>_xlfn.XLOOKUP(Tablo2[[#This Row],[Tenure]],$W$23:$W$26,$X$23:$X$26,"",-1)</f>
        <v>13-24 Months</v>
      </c>
      <c r="V4639" s="1" t="str">
        <f>_xlfn.XLOOKUP(Tablo2[[#This Row],[CashbackAmount]],$W$31:$W$33,$X$31:$X$33,"",-1)</f>
        <v>High</v>
      </c>
    </row>
    <row r="4640" spans="1:22" x14ac:dyDescent="0.3">
      <c r="A4640" s="5">
        <v>54639</v>
      </c>
      <c r="B4640" s="1">
        <v>0</v>
      </c>
      <c r="C4640" s="1">
        <v>1</v>
      </c>
      <c r="D4640" s="1" t="s">
        <v>62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6">
        <v>145.96</v>
      </c>
      <c r="U4640" s="6" t="str">
        <f>_xlfn.XLOOKUP(Tablo2[[#This Row],[Tenure]],$W$23:$W$26,$X$23:$X$26,"",-1)</f>
        <v>0-6 Months</v>
      </c>
      <c r="V4640" s="1" t="str">
        <f>_xlfn.XLOOKUP(Tablo2[[#This Row],[CashbackAmount]],$W$31:$W$33,$X$31:$X$33,"",-1)</f>
        <v>Low</v>
      </c>
    </row>
    <row r="4641" spans="1:22" x14ac:dyDescent="0.3">
      <c r="A4641" s="5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6">
        <v>153.86000000000001</v>
      </c>
      <c r="U4641" s="6" t="str">
        <f>_xlfn.XLOOKUP(Tablo2[[#This Row],[Tenure]],$W$23:$W$26,$X$23:$X$26,"",-1)</f>
        <v>0-6 Months</v>
      </c>
      <c r="V4641" s="1" t="str">
        <f>_xlfn.XLOOKUP(Tablo2[[#This Row],[CashbackAmount]],$W$31:$W$33,$X$31:$X$33,"",-1)</f>
        <v>Medium</v>
      </c>
    </row>
    <row r="4642" spans="1:22" x14ac:dyDescent="0.3">
      <c r="A4642" s="5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6">
        <v>145.33000000000001</v>
      </c>
      <c r="U4642" s="6" t="str">
        <f>_xlfn.XLOOKUP(Tablo2[[#This Row],[Tenure]],$W$23:$W$26,$X$23:$X$26,"",-1)</f>
        <v>0-6 Months</v>
      </c>
      <c r="V4642" s="1" t="str">
        <f>_xlfn.XLOOKUP(Tablo2[[#This Row],[CashbackAmount]],$W$31:$W$33,$X$31:$X$33,"",-1)</f>
        <v>Low</v>
      </c>
    </row>
    <row r="4643" spans="1:22" x14ac:dyDescent="0.3">
      <c r="A4643" s="5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6">
        <v>161.22</v>
      </c>
      <c r="U4643" s="6" t="str">
        <f>_xlfn.XLOOKUP(Tablo2[[#This Row],[Tenure]],$W$23:$W$26,$X$23:$X$26,"",-1)</f>
        <v>7-12 Months</v>
      </c>
      <c r="V4643" s="1" t="str">
        <f>_xlfn.XLOOKUP(Tablo2[[#This Row],[CashbackAmount]],$W$31:$W$33,$X$31:$X$33,"",-1)</f>
        <v>Medium</v>
      </c>
    </row>
    <row r="4644" spans="1:22" x14ac:dyDescent="0.3">
      <c r="A4644" s="5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6">
        <v>167.33</v>
      </c>
      <c r="U4644" s="6" t="str">
        <f>_xlfn.XLOOKUP(Tablo2[[#This Row],[Tenure]],$W$23:$W$26,$X$23:$X$26,"",-1)</f>
        <v>0-6 Months</v>
      </c>
      <c r="V4644" s="1" t="str">
        <f>_xlfn.XLOOKUP(Tablo2[[#This Row],[CashbackAmount]],$W$31:$W$33,$X$31:$X$33,"",-1)</f>
        <v>Medium</v>
      </c>
    </row>
    <row r="4645" spans="1:22" x14ac:dyDescent="0.3">
      <c r="A4645" s="5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6">
        <v>161.81</v>
      </c>
      <c r="U4645" s="6" t="str">
        <f>_xlfn.XLOOKUP(Tablo2[[#This Row],[Tenure]],$W$23:$W$26,$X$23:$X$26,"",-1)</f>
        <v>7-12 Months</v>
      </c>
      <c r="V4645" s="1" t="str">
        <f>_xlfn.XLOOKUP(Tablo2[[#This Row],[CashbackAmount]],$W$31:$W$33,$X$31:$X$33,"",-1)</f>
        <v>Medium</v>
      </c>
    </row>
    <row r="4646" spans="1:22" x14ac:dyDescent="0.3">
      <c r="A4646" s="5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6">
        <v>179.6</v>
      </c>
      <c r="U4646" s="6" t="str">
        <f>_xlfn.XLOOKUP(Tablo2[[#This Row],[Tenure]],$W$23:$W$26,$X$23:$X$26,"",-1)</f>
        <v>0-6 Months</v>
      </c>
      <c r="V4646" s="1" t="str">
        <f>_xlfn.XLOOKUP(Tablo2[[#This Row],[CashbackAmount]],$W$31:$W$33,$X$31:$X$33,"",-1)</f>
        <v>Medium</v>
      </c>
    </row>
    <row r="4647" spans="1:22" x14ac:dyDescent="0.3">
      <c r="A4647" s="5">
        <v>54646</v>
      </c>
      <c r="B4647" s="1">
        <v>0</v>
      </c>
      <c r="C4647" s="1">
        <v>1</v>
      </c>
      <c r="D4647" s="1" t="s">
        <v>62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6">
        <v>146.87</v>
      </c>
      <c r="U4647" s="6" t="str">
        <f>_xlfn.XLOOKUP(Tablo2[[#This Row],[Tenure]],$W$23:$W$26,$X$23:$X$26,"",-1)</f>
        <v>0-6 Months</v>
      </c>
      <c r="V4647" s="1" t="str">
        <f>_xlfn.XLOOKUP(Tablo2[[#This Row],[CashbackAmount]],$W$31:$W$33,$X$31:$X$33,"",-1)</f>
        <v>Low</v>
      </c>
    </row>
    <row r="4648" spans="1:22" x14ac:dyDescent="0.3">
      <c r="A4648" s="5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>
        <v>3</v>
      </c>
      <c r="T4648" s="6">
        <v>221.02</v>
      </c>
      <c r="U4648" s="6" t="str">
        <f>_xlfn.XLOOKUP(Tablo2[[#This Row],[Tenure]],$W$23:$W$26,$X$23:$X$26,"",-1)</f>
        <v>7-12 Months</v>
      </c>
      <c r="V4648" s="1" t="str">
        <f>_xlfn.XLOOKUP(Tablo2[[#This Row],[CashbackAmount]],$W$31:$W$33,$X$31:$X$33,"",-1)</f>
        <v>Medium</v>
      </c>
    </row>
    <row r="4649" spans="1:22" x14ac:dyDescent="0.3">
      <c r="A4649" s="5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6">
        <v>153.36000000000001</v>
      </c>
      <c r="U4649" s="6" t="str">
        <f>_xlfn.XLOOKUP(Tablo2[[#This Row],[Tenure]],$W$23:$W$26,$X$23:$X$26,"",-1)</f>
        <v>0-6 Months</v>
      </c>
      <c r="V4649" s="1" t="str">
        <f>_xlfn.XLOOKUP(Tablo2[[#This Row],[CashbackAmount]],$W$31:$W$33,$X$31:$X$33,"",-1)</f>
        <v>Medium</v>
      </c>
    </row>
    <row r="4650" spans="1:22" x14ac:dyDescent="0.3">
      <c r="A4650" s="5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6">
        <v>165.89</v>
      </c>
      <c r="U4650" s="6" t="str">
        <f>_xlfn.XLOOKUP(Tablo2[[#This Row],[Tenure]],$W$23:$W$26,$X$23:$X$26,"",-1)</f>
        <v>13-24 Months</v>
      </c>
      <c r="V4650" s="1" t="str">
        <f>_xlfn.XLOOKUP(Tablo2[[#This Row],[CashbackAmount]],$W$31:$W$33,$X$31:$X$33,"",-1)</f>
        <v>Medium</v>
      </c>
    </row>
    <row r="4651" spans="1:22" x14ac:dyDescent="0.3">
      <c r="A4651" s="5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>
        <v>1</v>
      </c>
      <c r="R4651" s="1">
        <v>2</v>
      </c>
      <c r="S4651" s="1">
        <v>1</v>
      </c>
      <c r="T4651" s="6">
        <v>291.27</v>
      </c>
      <c r="U4651" s="6" t="str">
        <f>_xlfn.XLOOKUP(Tablo2[[#This Row],[Tenure]],$W$23:$W$26,$X$23:$X$26,"",-1)</f>
        <v>13-24 Months</v>
      </c>
      <c r="V4651" s="1" t="str">
        <f>_xlfn.XLOOKUP(Tablo2[[#This Row],[CashbackAmount]],$W$31:$W$33,$X$31:$X$33,"",-1)</f>
        <v>High</v>
      </c>
    </row>
    <row r="4652" spans="1:22" x14ac:dyDescent="0.3">
      <c r="A4652" s="5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6">
        <v>151.19</v>
      </c>
      <c r="U4652" s="6" t="str">
        <f>_xlfn.XLOOKUP(Tablo2[[#This Row],[Tenure]],$W$23:$W$26,$X$23:$X$26,"",-1)</f>
        <v>7-12 Months</v>
      </c>
      <c r="V4652" s="1" t="str">
        <f>_xlfn.XLOOKUP(Tablo2[[#This Row],[CashbackAmount]],$W$31:$W$33,$X$31:$X$33,"",-1)</f>
        <v>Medium</v>
      </c>
    </row>
    <row r="4653" spans="1:22" x14ac:dyDescent="0.3">
      <c r="A4653" s="5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6">
        <v>181.79</v>
      </c>
      <c r="U4653" s="6" t="str">
        <f>_xlfn.XLOOKUP(Tablo2[[#This Row],[Tenure]],$W$23:$W$26,$X$23:$X$26,"",-1)</f>
        <v>13-24 Months</v>
      </c>
      <c r="V4653" s="1" t="str">
        <f>_xlfn.XLOOKUP(Tablo2[[#This Row],[CashbackAmount]],$W$31:$W$33,$X$31:$X$33,"",-1)</f>
        <v>Medium</v>
      </c>
    </row>
    <row r="4654" spans="1:22" x14ac:dyDescent="0.3">
      <c r="A4654" s="5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>
        <v>1</v>
      </c>
      <c r="R4654" s="1">
        <v>2</v>
      </c>
      <c r="S4654" s="1">
        <v>3</v>
      </c>
      <c r="T4654" s="6">
        <v>279.02</v>
      </c>
      <c r="U4654" s="6" t="str">
        <f>_xlfn.XLOOKUP(Tablo2[[#This Row],[Tenure]],$W$23:$W$26,$X$23:$X$26,"",-1)</f>
        <v>13-24 Months</v>
      </c>
      <c r="V4654" s="1" t="str">
        <f>_xlfn.XLOOKUP(Tablo2[[#This Row],[CashbackAmount]],$W$31:$W$33,$X$31:$X$33,"",-1)</f>
        <v>High</v>
      </c>
    </row>
    <row r="4655" spans="1:22" x14ac:dyDescent="0.3">
      <c r="A4655" s="5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6">
        <v>184.85</v>
      </c>
      <c r="U4655" s="6" t="str">
        <f>_xlfn.XLOOKUP(Tablo2[[#This Row],[Tenure]],$W$23:$W$26,$X$23:$X$26,"",-1)</f>
        <v>13-24 Months</v>
      </c>
      <c r="V4655" s="1" t="str">
        <f>_xlfn.XLOOKUP(Tablo2[[#This Row],[CashbackAmount]],$W$31:$W$33,$X$31:$X$33,"",-1)</f>
        <v>Medium</v>
      </c>
    </row>
    <row r="4656" spans="1:22" x14ac:dyDescent="0.3">
      <c r="A4656" s="5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60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6">
        <v>150.79</v>
      </c>
      <c r="U4656" s="6" t="str">
        <f>_xlfn.XLOOKUP(Tablo2[[#This Row],[Tenure]],$W$23:$W$26,$X$23:$X$26,"",-1)</f>
        <v>7-12 Months</v>
      </c>
      <c r="V4656" s="1" t="str">
        <f>_xlfn.XLOOKUP(Tablo2[[#This Row],[CashbackAmount]],$W$31:$W$33,$X$31:$X$33,"",-1)</f>
        <v>Medium</v>
      </c>
    </row>
    <row r="4657" spans="1:22" x14ac:dyDescent="0.3">
      <c r="A4657" s="5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6">
        <v>155.41</v>
      </c>
      <c r="U4657" s="6" t="str">
        <f>_xlfn.XLOOKUP(Tablo2[[#This Row],[Tenure]],$W$23:$W$26,$X$23:$X$26,"",-1)</f>
        <v>0-6 Months</v>
      </c>
      <c r="V4657" s="1" t="str">
        <f>_xlfn.XLOOKUP(Tablo2[[#This Row],[CashbackAmount]],$W$31:$W$33,$X$31:$X$33,"",-1)</f>
        <v>Medium</v>
      </c>
    </row>
    <row r="4658" spans="1:22" x14ac:dyDescent="0.3">
      <c r="A4658" s="5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60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6">
        <v>159.47</v>
      </c>
      <c r="U4658" s="6" t="str">
        <f>_xlfn.XLOOKUP(Tablo2[[#This Row],[Tenure]],$W$23:$W$26,$X$23:$X$26,"",-1)</f>
        <v>0-6 Months</v>
      </c>
      <c r="V4658" s="1" t="str">
        <f>_xlfn.XLOOKUP(Tablo2[[#This Row],[CashbackAmount]],$W$31:$W$33,$X$31:$X$33,"",-1)</f>
        <v>Medium</v>
      </c>
    </row>
    <row r="4659" spans="1:22" x14ac:dyDescent="0.3">
      <c r="A4659" s="5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>
        <v>15</v>
      </c>
      <c r="Q4659" s="1">
        <v>1</v>
      </c>
      <c r="R4659" s="1">
        <v>2</v>
      </c>
      <c r="S4659" s="1">
        <v>2</v>
      </c>
      <c r="T4659" s="6">
        <v>320.13</v>
      </c>
      <c r="U4659" s="6" t="str">
        <f>_xlfn.XLOOKUP(Tablo2[[#This Row],[Tenure]],$W$23:$W$26,$X$23:$X$26,"",-1)</f>
        <v>13-24 Months</v>
      </c>
      <c r="V4659" s="1" t="str">
        <f>_xlfn.XLOOKUP(Tablo2[[#This Row],[CashbackAmount]],$W$31:$W$33,$X$31:$X$33,"",-1)</f>
        <v>High</v>
      </c>
    </row>
    <row r="4660" spans="1:22" x14ac:dyDescent="0.3">
      <c r="A4660" s="5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6">
        <v>152.72999999999999</v>
      </c>
      <c r="U4660" s="6" t="str">
        <f>_xlfn.XLOOKUP(Tablo2[[#This Row],[Tenure]],$W$23:$W$26,$X$23:$X$26,"",-1)</f>
        <v>0-6 Months</v>
      </c>
      <c r="V4660" s="1" t="str">
        <f>_xlfn.XLOOKUP(Tablo2[[#This Row],[CashbackAmount]],$W$31:$W$33,$X$31:$X$33,"",-1)</f>
        <v>Medium</v>
      </c>
    </row>
    <row r="4661" spans="1:22" x14ac:dyDescent="0.3">
      <c r="A4661" s="5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6">
        <v>196.04</v>
      </c>
      <c r="U4661" s="6" t="str">
        <f>_xlfn.XLOOKUP(Tablo2[[#This Row],[Tenure]],$W$23:$W$26,$X$23:$X$26,"",-1)</f>
        <v>7-12 Months</v>
      </c>
      <c r="V4661" s="1" t="str">
        <f>_xlfn.XLOOKUP(Tablo2[[#This Row],[CashbackAmount]],$W$31:$W$33,$X$31:$X$33,"",-1)</f>
        <v>Medium</v>
      </c>
    </row>
    <row r="4662" spans="1:22" x14ac:dyDescent="0.3">
      <c r="A4662" s="5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6">
        <v>188.22</v>
      </c>
      <c r="U4662" s="6" t="str">
        <f>_xlfn.XLOOKUP(Tablo2[[#This Row],[Tenure]],$W$23:$W$26,$X$23:$X$26,"",-1)</f>
        <v>0-6 Months</v>
      </c>
      <c r="V4662" s="1" t="str">
        <f>_xlfn.XLOOKUP(Tablo2[[#This Row],[CashbackAmount]],$W$31:$W$33,$X$31:$X$33,"",-1)</f>
        <v>Medium</v>
      </c>
    </row>
    <row r="4663" spans="1:22" x14ac:dyDescent="0.3">
      <c r="A4663" s="5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6">
        <v>145.83000000000001</v>
      </c>
      <c r="U4663" s="6" t="str">
        <f>_xlfn.XLOOKUP(Tablo2[[#This Row],[Tenure]],$W$23:$W$26,$X$23:$X$26,"",-1)</f>
        <v>0-6 Months</v>
      </c>
      <c r="V4663" s="1" t="str">
        <f>_xlfn.XLOOKUP(Tablo2[[#This Row],[CashbackAmount]],$W$31:$W$33,$X$31:$X$33,"",-1)</f>
        <v>Low</v>
      </c>
    </row>
    <row r="4664" spans="1:22" x14ac:dyDescent="0.3">
      <c r="A4664" s="5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6">
        <v>208.81</v>
      </c>
      <c r="U4664" s="6" t="str">
        <f>_xlfn.XLOOKUP(Tablo2[[#This Row],[Tenure]],$W$23:$W$26,$X$23:$X$26,"",-1)</f>
        <v>24+ Months</v>
      </c>
      <c r="V4664" s="1" t="str">
        <f>_xlfn.XLOOKUP(Tablo2[[#This Row],[CashbackAmount]],$W$31:$W$33,$X$31:$X$33,"",-1)</f>
        <v>Medium</v>
      </c>
    </row>
    <row r="4665" spans="1:22" x14ac:dyDescent="0.3">
      <c r="A4665" s="5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6">
        <v>151.91</v>
      </c>
      <c r="U4665" s="6" t="str">
        <f>_xlfn.XLOOKUP(Tablo2[[#This Row],[Tenure]],$W$23:$W$26,$X$23:$X$26,"",-1)</f>
        <v>7-12 Months</v>
      </c>
      <c r="V4665" s="1" t="str">
        <f>_xlfn.XLOOKUP(Tablo2[[#This Row],[CashbackAmount]],$W$31:$W$33,$X$31:$X$33,"",-1)</f>
        <v>Medium</v>
      </c>
    </row>
    <row r="4666" spans="1:22" x14ac:dyDescent="0.3">
      <c r="A4666" s="5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6">
        <v>167.86</v>
      </c>
      <c r="U4666" s="6" t="str">
        <f>_xlfn.XLOOKUP(Tablo2[[#This Row],[Tenure]],$W$23:$W$26,$X$23:$X$26,"",-1)</f>
        <v>7-12 Months</v>
      </c>
      <c r="V4666" s="1" t="str">
        <f>_xlfn.XLOOKUP(Tablo2[[#This Row],[CashbackAmount]],$W$31:$W$33,$X$31:$X$33,"",-1)</f>
        <v>Medium</v>
      </c>
    </row>
    <row r="4667" spans="1:22" x14ac:dyDescent="0.3">
      <c r="A4667" s="5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6">
        <v>81</v>
      </c>
      <c r="U4667" s="6" t="str">
        <f>_xlfn.XLOOKUP(Tablo2[[#This Row],[Tenure]],$W$23:$W$26,$X$23:$X$26,"",-1)</f>
        <v>0-6 Months</v>
      </c>
      <c r="V4667" s="1" t="str">
        <f>_xlfn.XLOOKUP(Tablo2[[#This Row],[CashbackAmount]],$W$31:$W$33,$X$31:$X$33,"",-1)</f>
        <v>Low</v>
      </c>
    </row>
    <row r="4668" spans="1:22" x14ac:dyDescent="0.3">
      <c r="A4668" s="5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>
        <v>3</v>
      </c>
      <c r="T4668" s="6">
        <v>219.34</v>
      </c>
      <c r="U4668" s="6" t="str">
        <f>_xlfn.XLOOKUP(Tablo2[[#This Row],[Tenure]],$W$23:$W$26,$X$23:$X$26,"",-1)</f>
        <v>7-12 Months</v>
      </c>
      <c r="V4668" s="1" t="str">
        <f>_xlfn.XLOOKUP(Tablo2[[#This Row],[CashbackAmount]],$W$31:$W$33,$X$31:$X$33,"",-1)</f>
        <v>Medium</v>
      </c>
    </row>
    <row r="4669" spans="1:22" x14ac:dyDescent="0.3">
      <c r="A4669" s="5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6">
        <v>180.61</v>
      </c>
      <c r="U4669" s="6" t="str">
        <f>_xlfn.XLOOKUP(Tablo2[[#This Row],[Tenure]],$W$23:$W$26,$X$23:$X$26,"",-1)</f>
        <v>0-6 Months</v>
      </c>
      <c r="V4669" s="1" t="str">
        <f>_xlfn.XLOOKUP(Tablo2[[#This Row],[CashbackAmount]],$W$31:$W$33,$X$31:$X$33,"",-1)</f>
        <v>Medium</v>
      </c>
    </row>
    <row r="4670" spans="1:22" x14ac:dyDescent="0.3">
      <c r="A4670" s="5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6">
        <v>191.46</v>
      </c>
      <c r="U4670" s="6" t="str">
        <f>_xlfn.XLOOKUP(Tablo2[[#This Row],[Tenure]],$W$23:$W$26,$X$23:$X$26,"",-1)</f>
        <v>7-12 Months</v>
      </c>
      <c r="V4670" s="1" t="str">
        <f>_xlfn.XLOOKUP(Tablo2[[#This Row],[CashbackAmount]],$W$31:$W$33,$X$31:$X$33,"",-1)</f>
        <v>Medium</v>
      </c>
    </row>
    <row r="4671" spans="1:22" x14ac:dyDescent="0.3">
      <c r="A4671" s="5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6">
        <v>202.25</v>
      </c>
      <c r="U4671" s="6" t="str">
        <f>_xlfn.XLOOKUP(Tablo2[[#This Row],[Tenure]],$W$23:$W$26,$X$23:$X$26,"",-1)</f>
        <v>7-12 Months</v>
      </c>
      <c r="V4671" s="1" t="str">
        <f>_xlfn.XLOOKUP(Tablo2[[#This Row],[CashbackAmount]],$W$31:$W$33,$X$31:$X$33,"",-1)</f>
        <v>Medium</v>
      </c>
    </row>
    <row r="4672" spans="1:22" x14ac:dyDescent="0.3">
      <c r="A4672" s="5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>
        <v>2</v>
      </c>
      <c r="S4672" s="1">
        <v>2</v>
      </c>
      <c r="T4672" s="6">
        <v>232.25</v>
      </c>
      <c r="U4672" s="6" t="str">
        <f>_xlfn.XLOOKUP(Tablo2[[#This Row],[Tenure]],$W$23:$W$26,$X$23:$X$26,"",-1)</f>
        <v>24+ Months</v>
      </c>
      <c r="V4672" s="1" t="str">
        <f>_xlfn.XLOOKUP(Tablo2[[#This Row],[CashbackAmount]],$W$31:$W$33,$X$31:$X$33,"",-1)</f>
        <v>Medium</v>
      </c>
    </row>
    <row r="4673" spans="1:22" x14ac:dyDescent="0.3">
      <c r="A4673" s="5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>
        <v>3</v>
      </c>
      <c r="T4673" s="6">
        <v>213.47</v>
      </c>
      <c r="U4673" s="6" t="str">
        <f>_xlfn.XLOOKUP(Tablo2[[#This Row],[Tenure]],$W$23:$W$26,$X$23:$X$26,"",-1)</f>
        <v>7-12 Months</v>
      </c>
      <c r="V4673" s="1" t="str">
        <f>_xlfn.XLOOKUP(Tablo2[[#This Row],[CashbackAmount]],$W$31:$W$33,$X$31:$X$33,"",-1)</f>
        <v>Medium</v>
      </c>
    </row>
    <row r="4674" spans="1:22" x14ac:dyDescent="0.3">
      <c r="A4674" s="5">
        <v>54673</v>
      </c>
      <c r="B4674" s="1">
        <v>0</v>
      </c>
      <c r="C4674" s="1">
        <v>1</v>
      </c>
      <c r="D4674" s="1" t="s">
        <v>62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6">
        <v>145.44999999999999</v>
      </c>
      <c r="U4674" s="6" t="str">
        <f>_xlfn.XLOOKUP(Tablo2[[#This Row],[Tenure]],$W$23:$W$26,$X$23:$X$26,"",-1)</f>
        <v>0-6 Months</v>
      </c>
      <c r="V4674" s="1" t="str">
        <f>_xlfn.XLOOKUP(Tablo2[[#This Row],[CashbackAmount]],$W$31:$W$33,$X$31:$X$33,"",-1)</f>
        <v>Low</v>
      </c>
    </row>
    <row r="4675" spans="1:22" x14ac:dyDescent="0.3">
      <c r="A4675" s="5">
        <v>54674</v>
      </c>
      <c r="B4675" s="1">
        <v>1</v>
      </c>
      <c r="C4675" s="1">
        <v>1</v>
      </c>
      <c r="D4675" s="1" t="s">
        <v>62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6">
        <v>135.09</v>
      </c>
      <c r="U4675" s="6" t="str">
        <f>_xlfn.XLOOKUP(Tablo2[[#This Row],[Tenure]],$W$23:$W$26,$X$23:$X$26,"",-1)</f>
        <v>0-6 Months</v>
      </c>
      <c r="V4675" s="1" t="str">
        <f>_xlfn.XLOOKUP(Tablo2[[#This Row],[CashbackAmount]],$W$31:$W$33,$X$31:$X$33,"",-1)</f>
        <v>Low</v>
      </c>
    </row>
    <row r="4676" spans="1:22" x14ac:dyDescent="0.3">
      <c r="A4676" s="5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6">
        <v>158.47999999999999</v>
      </c>
      <c r="U4676" s="6" t="str">
        <f>_xlfn.XLOOKUP(Tablo2[[#This Row],[Tenure]],$W$23:$W$26,$X$23:$X$26,"",-1)</f>
        <v>0-6 Months</v>
      </c>
      <c r="V4676" s="1" t="str">
        <f>_xlfn.XLOOKUP(Tablo2[[#This Row],[CashbackAmount]],$W$31:$W$33,$X$31:$X$33,"",-1)</f>
        <v>Medium</v>
      </c>
    </row>
    <row r="4677" spans="1:22" x14ac:dyDescent="0.3">
      <c r="A4677" s="5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6">
        <v>137.81</v>
      </c>
      <c r="U4677" s="6" t="str">
        <f>_xlfn.XLOOKUP(Tablo2[[#This Row],[Tenure]],$W$23:$W$26,$X$23:$X$26,"",-1)</f>
        <v>7-12 Months</v>
      </c>
      <c r="V4677" s="1" t="str">
        <f>_xlfn.XLOOKUP(Tablo2[[#This Row],[CashbackAmount]],$W$31:$W$33,$X$31:$X$33,"",-1)</f>
        <v>Low</v>
      </c>
    </row>
    <row r="4678" spans="1:22" x14ac:dyDescent="0.3">
      <c r="A4678" s="5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6">
        <v>153.19</v>
      </c>
      <c r="U4678" s="6" t="str">
        <f>_xlfn.XLOOKUP(Tablo2[[#This Row],[Tenure]],$W$23:$W$26,$X$23:$X$26,"",-1)</f>
        <v>0-6 Months</v>
      </c>
      <c r="V4678" s="1" t="str">
        <f>_xlfn.XLOOKUP(Tablo2[[#This Row],[CashbackAmount]],$W$31:$W$33,$X$31:$X$33,"",-1)</f>
        <v>Medium</v>
      </c>
    </row>
    <row r="4679" spans="1:22" x14ac:dyDescent="0.3">
      <c r="A4679" s="5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6">
        <v>173.51</v>
      </c>
      <c r="U4679" s="6" t="str">
        <f>_xlfn.XLOOKUP(Tablo2[[#This Row],[Tenure]],$W$23:$W$26,$X$23:$X$26,"",-1)</f>
        <v>0-6 Months</v>
      </c>
      <c r="V4679" s="1" t="str">
        <f>_xlfn.XLOOKUP(Tablo2[[#This Row],[CashbackAmount]],$W$31:$W$33,$X$31:$X$33,"",-1)</f>
        <v>Medium</v>
      </c>
    </row>
    <row r="4680" spans="1:22" x14ac:dyDescent="0.3">
      <c r="A4680" s="5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6">
        <v>165.28</v>
      </c>
      <c r="U4680" s="6" t="str">
        <f>_xlfn.XLOOKUP(Tablo2[[#This Row],[Tenure]],$W$23:$W$26,$X$23:$X$26,"",-1)</f>
        <v>7-12 Months</v>
      </c>
      <c r="V4680" s="1" t="str">
        <f>_xlfn.XLOOKUP(Tablo2[[#This Row],[CashbackAmount]],$W$31:$W$33,$X$31:$X$33,"",-1)</f>
        <v>Medium</v>
      </c>
    </row>
    <row r="4681" spans="1:22" x14ac:dyDescent="0.3">
      <c r="A4681" s="5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6">
        <v>152.19999999999999</v>
      </c>
      <c r="U4681" s="6" t="str">
        <f>_xlfn.XLOOKUP(Tablo2[[#This Row],[Tenure]],$W$23:$W$26,$X$23:$X$26,"",-1)</f>
        <v>0-6 Months</v>
      </c>
      <c r="V4681" s="1" t="str">
        <f>_xlfn.XLOOKUP(Tablo2[[#This Row],[CashbackAmount]],$W$31:$W$33,$X$31:$X$33,"",-1)</f>
        <v>Medium</v>
      </c>
    </row>
    <row r="4682" spans="1:22" x14ac:dyDescent="0.3">
      <c r="A4682" s="5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6">
        <v>206.2</v>
      </c>
      <c r="U4682" s="6" t="str">
        <f>_xlfn.XLOOKUP(Tablo2[[#This Row],[Tenure]],$W$23:$W$26,$X$23:$X$26,"",-1)</f>
        <v>13-24 Months</v>
      </c>
      <c r="V4682" s="1" t="str">
        <f>_xlfn.XLOOKUP(Tablo2[[#This Row],[CashbackAmount]],$W$31:$W$33,$X$31:$X$33,"",-1)</f>
        <v>Medium</v>
      </c>
    </row>
    <row r="4683" spans="1:22" x14ac:dyDescent="0.3">
      <c r="A4683" s="5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6">
        <v>171.47</v>
      </c>
      <c r="U4683" s="6" t="str">
        <f>_xlfn.XLOOKUP(Tablo2[[#This Row],[Tenure]],$W$23:$W$26,$X$23:$X$26,"",-1)</f>
        <v>0-6 Months</v>
      </c>
      <c r="V4683" s="1" t="str">
        <f>_xlfn.XLOOKUP(Tablo2[[#This Row],[CashbackAmount]],$W$31:$W$33,$X$31:$X$33,"",-1)</f>
        <v>Medium</v>
      </c>
    </row>
    <row r="4684" spans="1:22" x14ac:dyDescent="0.3">
      <c r="A4684" s="5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6">
        <v>171.8</v>
      </c>
      <c r="U4684" s="6" t="str">
        <f>_xlfn.XLOOKUP(Tablo2[[#This Row],[Tenure]],$W$23:$W$26,$X$23:$X$26,"",-1)</f>
        <v>7-12 Months</v>
      </c>
      <c r="V4684" s="1" t="str">
        <f>_xlfn.XLOOKUP(Tablo2[[#This Row],[CashbackAmount]],$W$31:$W$33,$X$31:$X$33,"",-1)</f>
        <v>Medium</v>
      </c>
    </row>
    <row r="4685" spans="1:22" x14ac:dyDescent="0.3">
      <c r="A4685" s="5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6">
        <v>157.21</v>
      </c>
      <c r="U4685" s="6" t="str">
        <f>_xlfn.XLOOKUP(Tablo2[[#This Row],[Tenure]],$W$23:$W$26,$X$23:$X$26,"",-1)</f>
        <v>13-24 Months</v>
      </c>
      <c r="V4685" s="1" t="str">
        <f>_xlfn.XLOOKUP(Tablo2[[#This Row],[CashbackAmount]],$W$31:$W$33,$X$31:$X$33,"",-1)</f>
        <v>Medium</v>
      </c>
    </row>
    <row r="4686" spans="1:22" x14ac:dyDescent="0.3">
      <c r="A4686" s="5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>
        <v>3</v>
      </c>
      <c r="T4686" s="6">
        <v>211.21</v>
      </c>
      <c r="U4686" s="6" t="str">
        <f>_xlfn.XLOOKUP(Tablo2[[#This Row],[Tenure]],$W$23:$W$26,$X$23:$X$26,"",-1)</f>
        <v>7-12 Months</v>
      </c>
      <c r="V4686" s="1" t="str">
        <f>_xlfn.XLOOKUP(Tablo2[[#This Row],[CashbackAmount]],$W$31:$W$33,$X$31:$X$33,"",-1)</f>
        <v>Medium</v>
      </c>
    </row>
    <row r="4687" spans="1:22" x14ac:dyDescent="0.3">
      <c r="A4687" s="5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6">
        <v>170.77</v>
      </c>
      <c r="U4687" s="6" t="str">
        <f>_xlfn.XLOOKUP(Tablo2[[#This Row],[Tenure]],$W$23:$W$26,$X$23:$X$26,"",-1)</f>
        <v>0-6 Months</v>
      </c>
      <c r="V4687" s="1" t="str">
        <f>_xlfn.XLOOKUP(Tablo2[[#This Row],[CashbackAmount]],$W$31:$W$33,$X$31:$X$33,"",-1)</f>
        <v>Medium</v>
      </c>
    </row>
    <row r="4688" spans="1:22" x14ac:dyDescent="0.3">
      <c r="A4688" s="5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60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6">
        <v>170.53</v>
      </c>
      <c r="U4688" s="6" t="str">
        <f>_xlfn.XLOOKUP(Tablo2[[#This Row],[Tenure]],$W$23:$W$26,$X$23:$X$26,"",-1)</f>
        <v>13-24 Months</v>
      </c>
      <c r="V4688" s="1" t="str">
        <f>_xlfn.XLOOKUP(Tablo2[[#This Row],[CashbackAmount]],$W$31:$W$33,$X$31:$X$33,"",-1)</f>
        <v>Medium</v>
      </c>
    </row>
    <row r="4689" spans="1:22" x14ac:dyDescent="0.3">
      <c r="A4689" s="5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6">
        <v>178.96</v>
      </c>
      <c r="U4689" s="6" t="str">
        <f>_xlfn.XLOOKUP(Tablo2[[#This Row],[Tenure]],$W$23:$W$26,$X$23:$X$26,"",-1)</f>
        <v>0-6 Months</v>
      </c>
      <c r="V4689" s="1" t="str">
        <f>_xlfn.XLOOKUP(Tablo2[[#This Row],[CashbackAmount]],$W$31:$W$33,$X$31:$X$33,"",-1)</f>
        <v>Medium</v>
      </c>
    </row>
    <row r="4690" spans="1:22" x14ac:dyDescent="0.3">
      <c r="A4690" s="5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6">
        <v>192.96</v>
      </c>
      <c r="U4690" s="6" t="str">
        <f>_xlfn.XLOOKUP(Tablo2[[#This Row],[Tenure]],$W$23:$W$26,$X$23:$X$26,"",-1)</f>
        <v>13-24 Months</v>
      </c>
      <c r="V4690" s="1" t="str">
        <f>_xlfn.XLOOKUP(Tablo2[[#This Row],[CashbackAmount]],$W$31:$W$33,$X$31:$X$33,"",-1)</f>
        <v>Medium</v>
      </c>
    </row>
    <row r="4691" spans="1:22" x14ac:dyDescent="0.3">
      <c r="A4691" s="5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6">
        <v>201.25</v>
      </c>
      <c r="U4691" s="6" t="str">
        <f>_xlfn.XLOOKUP(Tablo2[[#This Row],[Tenure]],$W$23:$W$26,$X$23:$X$26,"",-1)</f>
        <v>7-12 Months</v>
      </c>
      <c r="V4691" s="1" t="str">
        <f>_xlfn.XLOOKUP(Tablo2[[#This Row],[CashbackAmount]],$W$31:$W$33,$X$31:$X$33,"",-1)</f>
        <v>Medium</v>
      </c>
    </row>
    <row r="4692" spans="1:22" x14ac:dyDescent="0.3">
      <c r="A4692" s="5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6">
        <v>199.12</v>
      </c>
      <c r="U4692" s="6" t="str">
        <f>_xlfn.XLOOKUP(Tablo2[[#This Row],[Tenure]],$W$23:$W$26,$X$23:$X$26,"",-1)</f>
        <v>0-6 Months</v>
      </c>
      <c r="V4692" s="1" t="str">
        <f>_xlfn.XLOOKUP(Tablo2[[#This Row],[CashbackAmount]],$W$31:$W$33,$X$31:$X$33,"",-1)</f>
        <v>Medium</v>
      </c>
    </row>
    <row r="4693" spans="1:22" x14ac:dyDescent="0.3">
      <c r="A4693" s="5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>
        <v>2</v>
      </c>
      <c r="S4693" s="1">
        <v>8</v>
      </c>
      <c r="T4693" s="6">
        <v>236.58999999999997</v>
      </c>
      <c r="U4693" s="6" t="str">
        <f>_xlfn.XLOOKUP(Tablo2[[#This Row],[Tenure]],$W$23:$W$26,$X$23:$X$26,"",-1)</f>
        <v>0-6 Months</v>
      </c>
      <c r="V4693" s="1" t="str">
        <f>_xlfn.XLOOKUP(Tablo2[[#This Row],[CashbackAmount]],$W$31:$W$33,$X$31:$X$33,"",-1)</f>
        <v>Medium</v>
      </c>
    </row>
    <row r="4694" spans="1:22" x14ac:dyDescent="0.3">
      <c r="A4694" s="5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6">
        <v>174.6</v>
      </c>
      <c r="U4694" s="6" t="str">
        <f>_xlfn.XLOOKUP(Tablo2[[#This Row],[Tenure]],$W$23:$W$26,$X$23:$X$26,"",-1)</f>
        <v>13-24 Months</v>
      </c>
      <c r="V4694" s="1" t="str">
        <f>_xlfn.XLOOKUP(Tablo2[[#This Row],[CashbackAmount]],$W$31:$W$33,$X$31:$X$33,"",-1)</f>
        <v>Medium</v>
      </c>
    </row>
    <row r="4695" spans="1:22" x14ac:dyDescent="0.3">
      <c r="A4695" s="5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>
        <v>3</v>
      </c>
      <c r="T4695" s="6">
        <v>229.75</v>
      </c>
      <c r="U4695" s="6" t="str">
        <f>_xlfn.XLOOKUP(Tablo2[[#This Row],[Tenure]],$W$23:$W$26,$X$23:$X$26,"",-1)</f>
        <v>13-24 Months</v>
      </c>
      <c r="V4695" s="1" t="str">
        <f>_xlfn.XLOOKUP(Tablo2[[#This Row],[CashbackAmount]],$W$31:$W$33,$X$31:$X$33,"",-1)</f>
        <v>Medium</v>
      </c>
    </row>
    <row r="4696" spans="1:22" x14ac:dyDescent="0.3">
      <c r="A4696" s="5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>
        <v>1</v>
      </c>
      <c r="R4696" s="1">
        <v>2</v>
      </c>
      <c r="S4696" s="1">
        <v>4</v>
      </c>
      <c r="T4696" s="6">
        <v>273.14</v>
      </c>
      <c r="U4696" s="6" t="str">
        <f>_xlfn.XLOOKUP(Tablo2[[#This Row],[Tenure]],$W$23:$W$26,$X$23:$X$26,"",-1)</f>
        <v>24+ Months</v>
      </c>
      <c r="V4696" s="1" t="str">
        <f>_xlfn.XLOOKUP(Tablo2[[#This Row],[CashbackAmount]],$W$31:$W$33,$X$31:$X$33,"",-1)</f>
        <v>High</v>
      </c>
    </row>
    <row r="4697" spans="1:22" x14ac:dyDescent="0.3">
      <c r="A4697" s="5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>
        <v>15</v>
      </c>
      <c r="Q4697" s="1">
        <v>4</v>
      </c>
      <c r="R4697" s="1">
        <v>13</v>
      </c>
      <c r="S4697" s="1">
        <v>7</v>
      </c>
      <c r="T4697" s="6">
        <v>316.41000000000003</v>
      </c>
      <c r="U4697" s="6" t="str">
        <f>_xlfn.XLOOKUP(Tablo2[[#This Row],[Tenure]],$W$23:$W$26,$X$23:$X$26,"",-1)</f>
        <v>13-24 Months</v>
      </c>
      <c r="V4697" s="1" t="str">
        <f>_xlfn.XLOOKUP(Tablo2[[#This Row],[CashbackAmount]],$W$31:$W$33,$X$31:$X$33,"",-1)</f>
        <v>High</v>
      </c>
    </row>
    <row r="4698" spans="1:22" x14ac:dyDescent="0.3">
      <c r="A4698" s="5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6">
        <v>179.05</v>
      </c>
      <c r="U4698" s="6" t="str">
        <f>_xlfn.XLOOKUP(Tablo2[[#This Row],[Tenure]],$W$23:$W$26,$X$23:$X$26,"",-1)</f>
        <v>24+ Months</v>
      </c>
      <c r="V4698" s="1" t="str">
        <f>_xlfn.XLOOKUP(Tablo2[[#This Row],[CashbackAmount]],$W$31:$W$33,$X$31:$X$33,"",-1)</f>
        <v>Medium</v>
      </c>
    </row>
    <row r="4699" spans="1:22" x14ac:dyDescent="0.3">
      <c r="A4699" s="5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>
        <v>3</v>
      </c>
      <c r="T4699" s="6">
        <v>212.93</v>
      </c>
      <c r="U4699" s="6" t="str">
        <f>_xlfn.XLOOKUP(Tablo2[[#This Row],[Tenure]],$W$23:$W$26,$X$23:$X$26,"",-1)</f>
        <v>0-6 Months</v>
      </c>
      <c r="V4699" s="1" t="str">
        <f>_xlfn.XLOOKUP(Tablo2[[#This Row],[CashbackAmount]],$W$31:$W$33,$X$31:$X$33,"",-1)</f>
        <v>Medium</v>
      </c>
    </row>
    <row r="4700" spans="1:22" x14ac:dyDescent="0.3">
      <c r="A4700" s="5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>
        <v>15</v>
      </c>
      <c r="Q4700" s="1">
        <v>2</v>
      </c>
      <c r="R4700" s="1">
        <v>3</v>
      </c>
      <c r="S4700" s="1">
        <v>11</v>
      </c>
      <c r="T4700" s="6">
        <v>316.89</v>
      </c>
      <c r="U4700" s="6" t="str">
        <f>_xlfn.XLOOKUP(Tablo2[[#This Row],[Tenure]],$W$23:$W$26,$X$23:$X$26,"",-1)</f>
        <v>13-24 Months</v>
      </c>
      <c r="V4700" s="1" t="str">
        <f>_xlfn.XLOOKUP(Tablo2[[#This Row],[CashbackAmount]],$W$31:$W$33,$X$31:$X$33,"",-1)</f>
        <v>High</v>
      </c>
    </row>
    <row r="4701" spans="1:22" x14ac:dyDescent="0.3">
      <c r="A4701" s="5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6">
        <v>163.75</v>
      </c>
      <c r="U4701" s="6" t="str">
        <f>_xlfn.XLOOKUP(Tablo2[[#This Row],[Tenure]],$W$23:$W$26,$X$23:$X$26,"",-1)</f>
        <v>13-24 Months</v>
      </c>
      <c r="V4701" s="1" t="str">
        <f>_xlfn.XLOOKUP(Tablo2[[#This Row],[CashbackAmount]],$W$31:$W$33,$X$31:$X$33,"",-1)</f>
        <v>Medium</v>
      </c>
    </row>
    <row r="4702" spans="1:22" x14ac:dyDescent="0.3">
      <c r="A4702" s="5">
        <v>54701</v>
      </c>
      <c r="B4702" s="1">
        <v>1</v>
      </c>
      <c r="C4702" s="1">
        <v>1</v>
      </c>
      <c r="D4702" s="1" t="s">
        <v>62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6">
        <v>147.16</v>
      </c>
      <c r="U4702" s="6" t="str">
        <f>_xlfn.XLOOKUP(Tablo2[[#This Row],[Tenure]],$W$23:$W$26,$X$23:$X$26,"",-1)</f>
        <v>0-6 Months</v>
      </c>
      <c r="V4702" s="1" t="str">
        <f>_xlfn.XLOOKUP(Tablo2[[#This Row],[CashbackAmount]],$W$31:$W$33,$X$31:$X$33,"",-1)</f>
        <v>Low</v>
      </c>
    </row>
    <row r="4703" spans="1:22" x14ac:dyDescent="0.3">
      <c r="A4703" s="5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>
        <v>2</v>
      </c>
      <c r="S4703" s="1">
        <v>6</v>
      </c>
      <c r="T4703" s="6">
        <v>242.13</v>
      </c>
      <c r="U4703" s="6" t="str">
        <f>_xlfn.XLOOKUP(Tablo2[[#This Row],[Tenure]],$W$23:$W$26,$X$23:$X$26,"",-1)</f>
        <v>7-12 Months</v>
      </c>
      <c r="V4703" s="1" t="str">
        <f>_xlfn.XLOOKUP(Tablo2[[#This Row],[CashbackAmount]],$W$31:$W$33,$X$31:$X$33,"",-1)</f>
        <v>Medium</v>
      </c>
    </row>
    <row r="4704" spans="1:22" x14ac:dyDescent="0.3">
      <c r="A4704" s="5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6">
        <v>203.61</v>
      </c>
      <c r="U4704" s="6" t="str">
        <f>_xlfn.XLOOKUP(Tablo2[[#This Row],[Tenure]],$W$23:$W$26,$X$23:$X$26,"",-1)</f>
        <v>7-12 Months</v>
      </c>
      <c r="V4704" s="1" t="str">
        <f>_xlfn.XLOOKUP(Tablo2[[#This Row],[CashbackAmount]],$W$31:$W$33,$X$31:$X$33,"",-1)</f>
        <v>Medium</v>
      </c>
    </row>
    <row r="4705" spans="1:22" x14ac:dyDescent="0.3">
      <c r="A4705" s="5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6">
        <v>162.08000000000001</v>
      </c>
      <c r="U4705" s="6" t="str">
        <f>_xlfn.XLOOKUP(Tablo2[[#This Row],[Tenure]],$W$23:$W$26,$X$23:$X$26,"",-1)</f>
        <v>13-24 Months</v>
      </c>
      <c r="V4705" s="1" t="str">
        <f>_xlfn.XLOOKUP(Tablo2[[#This Row],[CashbackAmount]],$W$31:$W$33,$X$31:$X$33,"",-1)</f>
        <v>Medium</v>
      </c>
    </row>
    <row r="4706" spans="1:22" x14ac:dyDescent="0.3">
      <c r="A4706" s="5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>
        <v>1</v>
      </c>
      <c r="R4706" s="1">
        <v>12</v>
      </c>
      <c r="S4706" s="1">
        <v>14</v>
      </c>
      <c r="T4706" s="6">
        <v>262.7</v>
      </c>
      <c r="U4706" s="6" t="str">
        <f>_xlfn.XLOOKUP(Tablo2[[#This Row],[Tenure]],$W$23:$W$26,$X$23:$X$26,"",-1)</f>
        <v>13-24 Months</v>
      </c>
      <c r="V4706" s="1" t="str">
        <f>_xlfn.XLOOKUP(Tablo2[[#This Row],[CashbackAmount]],$W$31:$W$33,$X$31:$X$33,"",-1)</f>
        <v>High</v>
      </c>
    </row>
    <row r="4707" spans="1:22" x14ac:dyDescent="0.3">
      <c r="A4707" s="5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6">
        <v>178.04</v>
      </c>
      <c r="U4707" s="6" t="str">
        <f>_xlfn.XLOOKUP(Tablo2[[#This Row],[Tenure]],$W$23:$W$26,$X$23:$X$26,"",-1)</f>
        <v>0-6 Months</v>
      </c>
      <c r="V4707" s="1" t="str">
        <f>_xlfn.XLOOKUP(Tablo2[[#This Row],[CashbackAmount]],$W$31:$W$33,$X$31:$X$33,"",-1)</f>
        <v>Medium</v>
      </c>
    </row>
    <row r="4708" spans="1:22" x14ac:dyDescent="0.3">
      <c r="A4708" s="5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6">
        <v>151.41999999999999</v>
      </c>
      <c r="U4708" s="6" t="str">
        <f>_xlfn.XLOOKUP(Tablo2[[#This Row],[Tenure]],$W$23:$W$26,$X$23:$X$26,"",-1)</f>
        <v>0-6 Months</v>
      </c>
      <c r="V4708" s="1" t="str">
        <f>_xlfn.XLOOKUP(Tablo2[[#This Row],[CashbackAmount]],$W$31:$W$33,$X$31:$X$33,"",-1)</f>
        <v>Medium</v>
      </c>
    </row>
    <row r="4709" spans="1:22" x14ac:dyDescent="0.3">
      <c r="A4709" s="5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6">
        <v>152.59</v>
      </c>
      <c r="U4709" s="6" t="str">
        <f>_xlfn.XLOOKUP(Tablo2[[#This Row],[Tenure]],$W$23:$W$26,$X$23:$X$26,"",-1)</f>
        <v>0-6 Months</v>
      </c>
      <c r="V4709" s="1" t="str">
        <f>_xlfn.XLOOKUP(Tablo2[[#This Row],[CashbackAmount]],$W$31:$W$33,$X$31:$X$33,"",-1)</f>
        <v>Medium</v>
      </c>
    </row>
    <row r="4710" spans="1:22" x14ac:dyDescent="0.3">
      <c r="A4710" s="5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6">
        <v>193.04</v>
      </c>
      <c r="U4710" s="6" t="str">
        <f>_xlfn.XLOOKUP(Tablo2[[#This Row],[Tenure]],$W$23:$W$26,$X$23:$X$26,"",-1)</f>
        <v>13-24 Months</v>
      </c>
      <c r="V4710" s="1" t="str">
        <f>_xlfn.XLOOKUP(Tablo2[[#This Row],[CashbackAmount]],$W$31:$W$33,$X$31:$X$33,"",-1)</f>
        <v>Medium</v>
      </c>
    </row>
    <row r="4711" spans="1:22" x14ac:dyDescent="0.3">
      <c r="A4711" s="5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6">
        <v>186.42</v>
      </c>
      <c r="U4711" s="6" t="str">
        <f>_xlfn.XLOOKUP(Tablo2[[#This Row],[Tenure]],$W$23:$W$26,$X$23:$X$26,"",-1)</f>
        <v>7-12 Months</v>
      </c>
      <c r="V4711" s="1" t="str">
        <f>_xlfn.XLOOKUP(Tablo2[[#This Row],[CashbackAmount]],$W$31:$W$33,$X$31:$X$33,"",-1)</f>
        <v>Medium</v>
      </c>
    </row>
    <row r="4712" spans="1:22" x14ac:dyDescent="0.3">
      <c r="A4712" s="5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6">
        <v>150</v>
      </c>
      <c r="U4712" s="6" t="str">
        <f>_xlfn.XLOOKUP(Tablo2[[#This Row],[Tenure]],$W$23:$W$26,$X$23:$X$26,"",-1)</f>
        <v>0-6 Months</v>
      </c>
      <c r="V4712" s="1" t="str">
        <f>_xlfn.XLOOKUP(Tablo2[[#This Row],[CashbackAmount]],$W$31:$W$33,$X$31:$X$33,"",-1)</f>
        <v>Medium</v>
      </c>
    </row>
    <row r="4713" spans="1:22" x14ac:dyDescent="0.3">
      <c r="A4713" s="5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6">
        <v>188.89</v>
      </c>
      <c r="U4713" s="6" t="str">
        <f>_xlfn.XLOOKUP(Tablo2[[#This Row],[Tenure]],$W$23:$W$26,$X$23:$X$26,"",-1)</f>
        <v>13-24 Months</v>
      </c>
      <c r="V4713" s="1" t="str">
        <f>_xlfn.XLOOKUP(Tablo2[[#This Row],[CashbackAmount]],$W$31:$W$33,$X$31:$X$33,"",-1)</f>
        <v>Medium</v>
      </c>
    </row>
    <row r="4714" spans="1:22" x14ac:dyDescent="0.3">
      <c r="A4714" s="5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>
        <v>2</v>
      </c>
      <c r="S4714" s="1">
        <v>2</v>
      </c>
      <c r="T4714" s="6">
        <v>236.02999999999997</v>
      </c>
      <c r="U4714" s="6" t="str">
        <f>_xlfn.XLOOKUP(Tablo2[[#This Row],[Tenure]],$W$23:$W$26,$X$23:$X$26,"",-1)</f>
        <v>24+ Months</v>
      </c>
      <c r="V4714" s="1" t="str">
        <f>_xlfn.XLOOKUP(Tablo2[[#This Row],[CashbackAmount]],$W$31:$W$33,$X$31:$X$33,"",-1)</f>
        <v>Medium</v>
      </c>
    </row>
    <row r="4715" spans="1:22" x14ac:dyDescent="0.3">
      <c r="A4715" s="5">
        <v>54714</v>
      </c>
      <c r="B4715" s="1">
        <v>0</v>
      </c>
      <c r="C4715" s="1">
        <v>14</v>
      </c>
      <c r="D4715" s="1" t="s">
        <v>62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6">
        <v>148.41999999999999</v>
      </c>
      <c r="U4715" s="6" t="str">
        <f>_xlfn.XLOOKUP(Tablo2[[#This Row],[Tenure]],$W$23:$W$26,$X$23:$X$26,"",-1)</f>
        <v>13-24 Months</v>
      </c>
      <c r="V4715" s="1" t="str">
        <f>_xlfn.XLOOKUP(Tablo2[[#This Row],[CashbackAmount]],$W$31:$W$33,$X$31:$X$33,"",-1)</f>
        <v>Low</v>
      </c>
    </row>
    <row r="4716" spans="1:22" x14ac:dyDescent="0.3">
      <c r="A4716" s="5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6">
        <v>193.11</v>
      </c>
      <c r="U4716" s="6" t="str">
        <f>_xlfn.XLOOKUP(Tablo2[[#This Row],[Tenure]],$W$23:$W$26,$X$23:$X$26,"",-1)</f>
        <v>0-6 Months</v>
      </c>
      <c r="V4716" s="1" t="str">
        <f>_xlfn.XLOOKUP(Tablo2[[#This Row],[CashbackAmount]],$W$31:$W$33,$X$31:$X$33,"",-1)</f>
        <v>Medium</v>
      </c>
    </row>
    <row r="4717" spans="1:22" x14ac:dyDescent="0.3">
      <c r="A4717" s="5">
        <v>54716</v>
      </c>
      <c r="B4717" s="1">
        <v>0</v>
      </c>
      <c r="C4717" s="1">
        <v>3</v>
      </c>
      <c r="D4717" s="1" t="s">
        <v>62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6">
        <v>147.97</v>
      </c>
      <c r="U4717" s="6" t="str">
        <f>_xlfn.XLOOKUP(Tablo2[[#This Row],[Tenure]],$W$23:$W$26,$X$23:$X$26,"",-1)</f>
        <v>0-6 Months</v>
      </c>
      <c r="V4717" s="1" t="str">
        <f>_xlfn.XLOOKUP(Tablo2[[#This Row],[CashbackAmount]],$W$31:$W$33,$X$31:$X$33,"",-1)</f>
        <v>Low</v>
      </c>
    </row>
    <row r="4718" spans="1:22" x14ac:dyDescent="0.3">
      <c r="A4718" s="5">
        <v>54717</v>
      </c>
      <c r="B4718" s="1">
        <v>0</v>
      </c>
      <c r="C4718" s="1">
        <v>27</v>
      </c>
      <c r="D4718" s="1" t="s">
        <v>62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6">
        <v>149.5</v>
      </c>
      <c r="U4718" s="6" t="str">
        <f>_xlfn.XLOOKUP(Tablo2[[#This Row],[Tenure]],$W$23:$W$26,$X$23:$X$26,"",-1)</f>
        <v>24+ Months</v>
      </c>
      <c r="V4718" s="1" t="str">
        <f>_xlfn.XLOOKUP(Tablo2[[#This Row],[CashbackAmount]],$W$31:$W$33,$X$31:$X$33,"",-1)</f>
        <v>Low</v>
      </c>
    </row>
    <row r="4719" spans="1:22" x14ac:dyDescent="0.3">
      <c r="A4719" s="5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6">
        <v>175.93</v>
      </c>
      <c r="U4719" s="6" t="str">
        <f>_xlfn.XLOOKUP(Tablo2[[#This Row],[Tenure]],$W$23:$W$26,$X$23:$X$26,"",-1)</f>
        <v>7-12 Months</v>
      </c>
      <c r="V4719" s="1" t="str">
        <f>_xlfn.XLOOKUP(Tablo2[[#This Row],[CashbackAmount]],$W$31:$W$33,$X$31:$X$33,"",-1)</f>
        <v>Medium</v>
      </c>
    </row>
    <row r="4720" spans="1:22" x14ac:dyDescent="0.3">
      <c r="A4720" s="5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6">
        <v>178.09</v>
      </c>
      <c r="U4720" s="6" t="str">
        <f>_xlfn.XLOOKUP(Tablo2[[#This Row],[Tenure]],$W$23:$W$26,$X$23:$X$26,"",-1)</f>
        <v>0-6 Months</v>
      </c>
      <c r="V4720" s="1" t="str">
        <f>_xlfn.XLOOKUP(Tablo2[[#This Row],[CashbackAmount]],$W$31:$W$33,$X$31:$X$33,"",-1)</f>
        <v>Medium</v>
      </c>
    </row>
    <row r="4721" spans="1:22" x14ac:dyDescent="0.3">
      <c r="A4721" s="5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6">
        <v>155.57</v>
      </c>
      <c r="U4721" s="6" t="str">
        <f>_xlfn.XLOOKUP(Tablo2[[#This Row],[Tenure]],$W$23:$W$26,$X$23:$X$26,"",-1)</f>
        <v>7-12 Months</v>
      </c>
      <c r="V4721" s="1" t="str">
        <f>_xlfn.XLOOKUP(Tablo2[[#This Row],[CashbackAmount]],$W$31:$W$33,$X$31:$X$33,"",-1)</f>
        <v>Medium</v>
      </c>
    </row>
    <row r="4722" spans="1:22" x14ac:dyDescent="0.3">
      <c r="A4722" s="5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6">
        <v>176.21</v>
      </c>
      <c r="U4722" s="6" t="str">
        <f>_xlfn.XLOOKUP(Tablo2[[#This Row],[Tenure]],$W$23:$W$26,$X$23:$X$26,"",-1)</f>
        <v>7-12 Months</v>
      </c>
      <c r="V4722" s="1" t="str">
        <f>_xlfn.XLOOKUP(Tablo2[[#This Row],[CashbackAmount]],$W$31:$W$33,$X$31:$X$33,"",-1)</f>
        <v>Medium</v>
      </c>
    </row>
    <row r="4723" spans="1:22" x14ac:dyDescent="0.3">
      <c r="A4723" s="5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>
        <v>15</v>
      </c>
      <c r="Q4723" s="1">
        <v>2</v>
      </c>
      <c r="R4723" s="1">
        <v>2</v>
      </c>
      <c r="S4723" s="1">
        <v>17</v>
      </c>
      <c r="T4723" s="6">
        <v>293.56</v>
      </c>
      <c r="U4723" s="6" t="str">
        <f>_xlfn.XLOOKUP(Tablo2[[#This Row],[Tenure]],$W$23:$W$26,$X$23:$X$26,"",-1)</f>
        <v>24+ Months</v>
      </c>
      <c r="V4723" s="1" t="str">
        <f>_xlfn.XLOOKUP(Tablo2[[#This Row],[CashbackAmount]],$W$31:$W$33,$X$31:$X$33,"",-1)</f>
        <v>High</v>
      </c>
    </row>
    <row r="4724" spans="1:22" x14ac:dyDescent="0.3">
      <c r="A4724" s="5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6">
        <v>151.86000000000001</v>
      </c>
      <c r="U4724" s="6" t="str">
        <f>_xlfn.XLOOKUP(Tablo2[[#This Row],[Tenure]],$W$23:$W$26,$X$23:$X$26,"",-1)</f>
        <v>0-6 Months</v>
      </c>
      <c r="V4724" s="1" t="str">
        <f>_xlfn.XLOOKUP(Tablo2[[#This Row],[CashbackAmount]],$W$31:$W$33,$X$31:$X$33,"",-1)</f>
        <v>Medium</v>
      </c>
    </row>
    <row r="4725" spans="1:22" x14ac:dyDescent="0.3">
      <c r="A4725" s="5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6">
        <v>186.8</v>
      </c>
      <c r="U4725" s="6" t="str">
        <f>_xlfn.XLOOKUP(Tablo2[[#This Row],[Tenure]],$W$23:$W$26,$X$23:$X$26,"",-1)</f>
        <v>0-6 Months</v>
      </c>
      <c r="V4725" s="1" t="str">
        <f>_xlfn.XLOOKUP(Tablo2[[#This Row],[CashbackAmount]],$W$31:$W$33,$X$31:$X$33,"",-1)</f>
        <v>Medium</v>
      </c>
    </row>
    <row r="4726" spans="1:22" x14ac:dyDescent="0.3">
      <c r="A4726" s="5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60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6">
        <v>191.32</v>
      </c>
      <c r="U4726" s="6" t="str">
        <f>_xlfn.XLOOKUP(Tablo2[[#This Row],[Tenure]],$W$23:$W$26,$X$23:$X$26,"",-1)</f>
        <v>13-24 Months</v>
      </c>
      <c r="V4726" s="1" t="str">
        <f>_xlfn.XLOOKUP(Tablo2[[#This Row],[CashbackAmount]],$W$31:$W$33,$X$31:$X$33,"",-1)</f>
        <v>Medium</v>
      </c>
    </row>
    <row r="4727" spans="1:22" x14ac:dyDescent="0.3">
      <c r="A4727" s="5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6">
        <v>160.05000000000001</v>
      </c>
      <c r="U4727" s="6" t="str">
        <f>_xlfn.XLOOKUP(Tablo2[[#This Row],[Tenure]],$W$23:$W$26,$X$23:$X$26,"",-1)</f>
        <v>0-6 Months</v>
      </c>
      <c r="V4727" s="1" t="str">
        <f>_xlfn.XLOOKUP(Tablo2[[#This Row],[CashbackAmount]],$W$31:$W$33,$X$31:$X$33,"",-1)</f>
        <v>Medium</v>
      </c>
    </row>
    <row r="4728" spans="1:22" x14ac:dyDescent="0.3">
      <c r="A4728" s="5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6">
        <v>188.97</v>
      </c>
      <c r="U4728" s="6" t="str">
        <f>_xlfn.XLOOKUP(Tablo2[[#This Row],[Tenure]],$W$23:$W$26,$X$23:$X$26,"",-1)</f>
        <v>7-12 Months</v>
      </c>
      <c r="V4728" s="1" t="str">
        <f>_xlfn.XLOOKUP(Tablo2[[#This Row],[CashbackAmount]],$W$31:$W$33,$X$31:$X$33,"",-1)</f>
        <v>Medium</v>
      </c>
    </row>
    <row r="4729" spans="1:22" x14ac:dyDescent="0.3">
      <c r="A4729" s="5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6">
        <v>187.74</v>
      </c>
      <c r="U4729" s="6" t="str">
        <f>_xlfn.XLOOKUP(Tablo2[[#This Row],[Tenure]],$W$23:$W$26,$X$23:$X$26,"",-1)</f>
        <v>7-12 Months</v>
      </c>
      <c r="V4729" s="1" t="str">
        <f>_xlfn.XLOOKUP(Tablo2[[#This Row],[CashbackAmount]],$W$31:$W$33,$X$31:$X$33,"",-1)</f>
        <v>Medium</v>
      </c>
    </row>
    <row r="4730" spans="1:22" x14ac:dyDescent="0.3">
      <c r="A4730" s="5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6">
        <v>323.58999999999997</v>
      </c>
      <c r="U4730" s="6" t="str">
        <f>_xlfn.XLOOKUP(Tablo2[[#This Row],[Tenure]],$W$23:$W$26,$X$23:$X$26,"",-1)</f>
        <v>13-24 Months</v>
      </c>
      <c r="V4730" s="1" t="str">
        <f>_xlfn.XLOOKUP(Tablo2[[#This Row],[CashbackAmount]],$W$31:$W$33,$X$31:$X$33,"",-1)</f>
        <v>High</v>
      </c>
    </row>
    <row r="4731" spans="1:22" x14ac:dyDescent="0.3">
      <c r="A4731" s="5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6">
        <v>200.87</v>
      </c>
      <c r="U4731" s="6" t="str">
        <f>_xlfn.XLOOKUP(Tablo2[[#This Row],[Tenure]],$W$23:$W$26,$X$23:$X$26,"",-1)</f>
        <v>7-12 Months</v>
      </c>
      <c r="V4731" s="1" t="str">
        <f>_xlfn.XLOOKUP(Tablo2[[#This Row],[CashbackAmount]],$W$31:$W$33,$X$31:$X$33,"",-1)</f>
        <v>Medium</v>
      </c>
    </row>
    <row r="4732" spans="1:22" x14ac:dyDescent="0.3">
      <c r="A4732" s="5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6">
        <v>167.58</v>
      </c>
      <c r="U4732" s="6" t="str">
        <f>_xlfn.XLOOKUP(Tablo2[[#This Row],[Tenure]],$W$23:$W$26,$X$23:$X$26,"",-1)</f>
        <v>24+ Months</v>
      </c>
      <c r="V4732" s="1" t="str">
        <f>_xlfn.XLOOKUP(Tablo2[[#This Row],[CashbackAmount]],$W$31:$W$33,$X$31:$X$33,"",-1)</f>
        <v>Medium</v>
      </c>
    </row>
    <row r="4733" spans="1:22" x14ac:dyDescent="0.3">
      <c r="A4733" s="5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6">
        <v>168.64</v>
      </c>
      <c r="U4733" s="6" t="str">
        <f>_xlfn.XLOOKUP(Tablo2[[#This Row],[Tenure]],$W$23:$W$26,$X$23:$X$26,"",-1)</f>
        <v>0-6 Months</v>
      </c>
      <c r="V4733" s="1" t="str">
        <f>_xlfn.XLOOKUP(Tablo2[[#This Row],[CashbackAmount]],$W$31:$W$33,$X$31:$X$33,"",-1)</f>
        <v>Medium</v>
      </c>
    </row>
    <row r="4734" spans="1:22" x14ac:dyDescent="0.3">
      <c r="A4734" s="5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6">
        <v>168.35</v>
      </c>
      <c r="U4734" s="6" t="str">
        <f>_xlfn.XLOOKUP(Tablo2[[#This Row],[Tenure]],$W$23:$W$26,$X$23:$X$26,"",-1)</f>
        <v>0-6 Months</v>
      </c>
      <c r="V4734" s="1" t="str">
        <f>_xlfn.XLOOKUP(Tablo2[[#This Row],[CashbackAmount]],$W$31:$W$33,$X$31:$X$33,"",-1)</f>
        <v>Medium</v>
      </c>
    </row>
    <row r="4735" spans="1:22" x14ac:dyDescent="0.3">
      <c r="A4735" s="5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60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6">
        <v>178.26</v>
      </c>
      <c r="U4735" s="6" t="str">
        <f>_xlfn.XLOOKUP(Tablo2[[#This Row],[Tenure]],$W$23:$W$26,$X$23:$X$26,"",-1)</f>
        <v>0-6 Months</v>
      </c>
      <c r="V4735" s="1" t="str">
        <f>_xlfn.XLOOKUP(Tablo2[[#This Row],[CashbackAmount]],$W$31:$W$33,$X$31:$X$33,"",-1)</f>
        <v>Medium</v>
      </c>
    </row>
    <row r="4736" spans="1:22" x14ac:dyDescent="0.3">
      <c r="A4736" s="5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6">
        <v>157.80000000000001</v>
      </c>
      <c r="U4736" s="6" t="str">
        <f>_xlfn.XLOOKUP(Tablo2[[#This Row],[Tenure]],$W$23:$W$26,$X$23:$X$26,"",-1)</f>
        <v>7-12 Months</v>
      </c>
      <c r="V4736" s="1" t="str">
        <f>_xlfn.XLOOKUP(Tablo2[[#This Row],[CashbackAmount]],$W$31:$W$33,$X$31:$X$33,"",-1)</f>
        <v>Medium</v>
      </c>
    </row>
    <row r="4737" spans="1:22" x14ac:dyDescent="0.3">
      <c r="A4737" s="5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6">
        <v>179.85</v>
      </c>
      <c r="U4737" s="6" t="str">
        <f>_xlfn.XLOOKUP(Tablo2[[#This Row],[Tenure]],$W$23:$W$26,$X$23:$X$26,"",-1)</f>
        <v>24+ Months</v>
      </c>
      <c r="V4737" s="1" t="str">
        <f>_xlfn.XLOOKUP(Tablo2[[#This Row],[CashbackAmount]],$W$31:$W$33,$X$31:$X$33,"",-1)</f>
        <v>Medium</v>
      </c>
    </row>
    <row r="4738" spans="1:22" x14ac:dyDescent="0.3">
      <c r="A4738" s="5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6">
        <v>168.42</v>
      </c>
      <c r="U4738" s="6" t="str">
        <f>_xlfn.XLOOKUP(Tablo2[[#This Row],[Tenure]],$W$23:$W$26,$X$23:$X$26,"",-1)</f>
        <v>0-6 Months</v>
      </c>
      <c r="V4738" s="1" t="str">
        <f>_xlfn.XLOOKUP(Tablo2[[#This Row],[CashbackAmount]],$W$31:$W$33,$X$31:$X$33,"",-1)</f>
        <v>Medium</v>
      </c>
    </row>
    <row r="4739" spans="1:22" x14ac:dyDescent="0.3">
      <c r="A4739" s="5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6">
        <v>152.82</v>
      </c>
      <c r="U4739" s="6" t="str">
        <f>_xlfn.XLOOKUP(Tablo2[[#This Row],[Tenure]],$W$23:$W$26,$X$23:$X$26,"",-1)</f>
        <v>7-12 Months</v>
      </c>
      <c r="V4739" s="1" t="str">
        <f>_xlfn.XLOOKUP(Tablo2[[#This Row],[CashbackAmount]],$W$31:$W$33,$X$31:$X$33,"",-1)</f>
        <v>Medium</v>
      </c>
    </row>
    <row r="4740" spans="1:22" x14ac:dyDescent="0.3">
      <c r="A4740" s="5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6">
        <v>184.8</v>
      </c>
      <c r="U4740" s="6" t="str">
        <f>_xlfn.XLOOKUP(Tablo2[[#This Row],[Tenure]],$W$23:$W$26,$X$23:$X$26,"",-1)</f>
        <v>7-12 Months</v>
      </c>
      <c r="V4740" s="1" t="str">
        <f>_xlfn.XLOOKUP(Tablo2[[#This Row],[CashbackAmount]],$W$31:$W$33,$X$31:$X$33,"",-1)</f>
        <v>Medium</v>
      </c>
    </row>
    <row r="4741" spans="1:22" x14ac:dyDescent="0.3">
      <c r="A4741" s="5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6">
        <v>168.81</v>
      </c>
      <c r="U4741" s="6" t="str">
        <f>_xlfn.XLOOKUP(Tablo2[[#This Row],[Tenure]],$W$23:$W$26,$X$23:$X$26,"",-1)</f>
        <v>7-12 Months</v>
      </c>
      <c r="V4741" s="1" t="str">
        <f>_xlfn.XLOOKUP(Tablo2[[#This Row],[CashbackAmount]],$W$31:$W$33,$X$31:$X$33,"",-1)</f>
        <v>Medium</v>
      </c>
    </row>
    <row r="4742" spans="1:22" x14ac:dyDescent="0.3">
      <c r="A4742" s="5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6">
        <v>150.72</v>
      </c>
      <c r="U4742" s="6" t="str">
        <f>_xlfn.XLOOKUP(Tablo2[[#This Row],[Tenure]],$W$23:$W$26,$X$23:$X$26,"",-1)</f>
        <v>7-12 Months</v>
      </c>
      <c r="V4742" s="1" t="str">
        <f>_xlfn.XLOOKUP(Tablo2[[#This Row],[CashbackAmount]],$W$31:$W$33,$X$31:$X$33,"",-1)</f>
        <v>Medium</v>
      </c>
    </row>
    <row r="4743" spans="1:22" x14ac:dyDescent="0.3">
      <c r="A4743" s="5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6">
        <v>163.33000000000001</v>
      </c>
      <c r="U4743" s="6" t="str">
        <f>_xlfn.XLOOKUP(Tablo2[[#This Row],[Tenure]],$W$23:$W$26,$X$23:$X$26,"",-1)</f>
        <v>0-6 Months</v>
      </c>
      <c r="V4743" s="1" t="str">
        <f>_xlfn.XLOOKUP(Tablo2[[#This Row],[CashbackAmount]],$W$31:$W$33,$X$31:$X$33,"",-1)</f>
        <v>Medium</v>
      </c>
    </row>
    <row r="4744" spans="1:22" x14ac:dyDescent="0.3">
      <c r="A4744" s="5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6">
        <v>167.44</v>
      </c>
      <c r="U4744" s="6" t="str">
        <f>_xlfn.XLOOKUP(Tablo2[[#This Row],[Tenure]],$W$23:$W$26,$X$23:$X$26,"",-1)</f>
        <v>13-24 Months</v>
      </c>
      <c r="V4744" s="1" t="str">
        <f>_xlfn.XLOOKUP(Tablo2[[#This Row],[CashbackAmount]],$W$31:$W$33,$X$31:$X$33,"",-1)</f>
        <v>Medium</v>
      </c>
    </row>
    <row r="4745" spans="1:22" x14ac:dyDescent="0.3">
      <c r="A4745" s="5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6">
        <v>190</v>
      </c>
      <c r="U4745" s="6" t="str">
        <f>_xlfn.XLOOKUP(Tablo2[[#This Row],[Tenure]],$W$23:$W$26,$X$23:$X$26,"",-1)</f>
        <v>7-12 Months</v>
      </c>
      <c r="V4745" s="1" t="str">
        <f>_xlfn.XLOOKUP(Tablo2[[#This Row],[CashbackAmount]],$W$31:$W$33,$X$31:$X$33,"",-1)</f>
        <v>Medium</v>
      </c>
    </row>
    <row r="4746" spans="1:22" x14ac:dyDescent="0.3">
      <c r="A4746" s="5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>
        <v>15</v>
      </c>
      <c r="Q4746" s="1">
        <v>6</v>
      </c>
      <c r="R4746" s="1">
        <v>15</v>
      </c>
      <c r="S4746" s="1">
        <v>10</v>
      </c>
      <c r="T4746" s="6">
        <v>309.3</v>
      </c>
      <c r="U4746" s="6" t="str">
        <f>_xlfn.XLOOKUP(Tablo2[[#This Row],[Tenure]],$W$23:$W$26,$X$23:$X$26,"",-1)</f>
        <v>13-24 Months</v>
      </c>
      <c r="V4746" s="1" t="str">
        <f>_xlfn.XLOOKUP(Tablo2[[#This Row],[CashbackAmount]],$W$31:$W$33,$X$31:$X$33,"",-1)</f>
        <v>High</v>
      </c>
    </row>
    <row r="4747" spans="1:22" x14ac:dyDescent="0.3">
      <c r="A4747" s="5">
        <v>54746</v>
      </c>
      <c r="B4747" s="1">
        <v>1</v>
      </c>
      <c r="C4747" s="1">
        <v>1</v>
      </c>
      <c r="D4747" s="1" t="s">
        <v>62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6">
        <v>141.01</v>
      </c>
      <c r="U4747" s="6" t="str">
        <f>_xlfn.XLOOKUP(Tablo2[[#This Row],[Tenure]],$W$23:$W$26,$X$23:$X$26,"",-1)</f>
        <v>0-6 Months</v>
      </c>
      <c r="V4747" s="1" t="str">
        <f>_xlfn.XLOOKUP(Tablo2[[#This Row],[CashbackAmount]],$W$31:$W$33,$X$31:$X$33,"",-1)</f>
        <v>Low</v>
      </c>
    </row>
    <row r="4748" spans="1:22" x14ac:dyDescent="0.3">
      <c r="A4748" s="5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6">
        <v>151.94</v>
      </c>
      <c r="U4748" s="6" t="str">
        <f>_xlfn.XLOOKUP(Tablo2[[#This Row],[Tenure]],$W$23:$W$26,$X$23:$X$26,"",-1)</f>
        <v>0-6 Months</v>
      </c>
      <c r="V4748" s="1" t="str">
        <f>_xlfn.XLOOKUP(Tablo2[[#This Row],[CashbackAmount]],$W$31:$W$33,$X$31:$X$33,"",-1)</f>
        <v>Medium</v>
      </c>
    </row>
    <row r="4749" spans="1:22" x14ac:dyDescent="0.3">
      <c r="A4749" s="5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6">
        <v>156.49</v>
      </c>
      <c r="U4749" s="6" t="str">
        <f>_xlfn.XLOOKUP(Tablo2[[#This Row],[Tenure]],$W$23:$W$26,$X$23:$X$26,"",-1)</f>
        <v>24+ Months</v>
      </c>
      <c r="V4749" s="1" t="str">
        <f>_xlfn.XLOOKUP(Tablo2[[#This Row],[CashbackAmount]],$W$31:$W$33,$X$31:$X$33,"",-1)</f>
        <v>Medium</v>
      </c>
    </row>
    <row r="4750" spans="1:22" x14ac:dyDescent="0.3">
      <c r="A4750" s="5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>
        <v>15</v>
      </c>
      <c r="Q4750" s="1">
        <v>1</v>
      </c>
      <c r="R4750" s="1">
        <v>2</v>
      </c>
      <c r="S4750" s="1">
        <v>4</v>
      </c>
      <c r="T4750" s="6">
        <v>301.39</v>
      </c>
      <c r="U4750" s="6" t="str">
        <f>_xlfn.XLOOKUP(Tablo2[[#This Row],[Tenure]],$W$23:$W$26,$X$23:$X$26,"",-1)</f>
        <v>13-24 Months</v>
      </c>
      <c r="V4750" s="1" t="str">
        <f>_xlfn.XLOOKUP(Tablo2[[#This Row],[CashbackAmount]],$W$31:$W$33,$X$31:$X$33,"",-1)</f>
        <v>High</v>
      </c>
    </row>
    <row r="4751" spans="1:22" x14ac:dyDescent="0.3">
      <c r="A4751" s="5">
        <v>54750</v>
      </c>
      <c r="B4751" s="1">
        <v>1</v>
      </c>
      <c r="C4751" s="1">
        <v>1</v>
      </c>
      <c r="D4751" s="1" t="s">
        <v>62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6">
        <v>148.19</v>
      </c>
      <c r="U4751" s="6" t="str">
        <f>_xlfn.XLOOKUP(Tablo2[[#This Row],[Tenure]],$W$23:$W$26,$X$23:$X$26,"",-1)</f>
        <v>0-6 Months</v>
      </c>
      <c r="V4751" s="1" t="str">
        <f>_xlfn.XLOOKUP(Tablo2[[#This Row],[CashbackAmount]],$W$31:$W$33,$X$31:$X$33,"",-1)</f>
        <v>Low</v>
      </c>
    </row>
    <row r="4752" spans="1:22" x14ac:dyDescent="0.3">
      <c r="A4752" s="5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>
        <v>2</v>
      </c>
      <c r="S4752" s="1">
        <v>8</v>
      </c>
      <c r="T4752" s="6">
        <v>241.91000000000003</v>
      </c>
      <c r="U4752" s="6" t="str">
        <f>_xlfn.XLOOKUP(Tablo2[[#This Row],[Tenure]],$W$23:$W$26,$X$23:$X$26,"",-1)</f>
        <v>7-12 Months</v>
      </c>
      <c r="V4752" s="1" t="str">
        <f>_xlfn.XLOOKUP(Tablo2[[#This Row],[CashbackAmount]],$W$31:$W$33,$X$31:$X$33,"",-1)</f>
        <v>Medium</v>
      </c>
    </row>
    <row r="4753" spans="1:22" x14ac:dyDescent="0.3">
      <c r="A4753" s="5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6">
        <v>178.24</v>
      </c>
      <c r="U4753" s="6" t="str">
        <f>_xlfn.XLOOKUP(Tablo2[[#This Row],[Tenure]],$W$23:$W$26,$X$23:$X$26,"",-1)</f>
        <v>0-6 Months</v>
      </c>
      <c r="V4753" s="1" t="str">
        <f>_xlfn.XLOOKUP(Tablo2[[#This Row],[CashbackAmount]],$W$31:$W$33,$X$31:$X$33,"",-1)</f>
        <v>Medium</v>
      </c>
    </row>
    <row r="4754" spans="1:22" x14ac:dyDescent="0.3">
      <c r="A4754" s="5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>
        <v>15</v>
      </c>
      <c r="Q4754" s="1">
        <v>4</v>
      </c>
      <c r="R4754" s="1">
        <v>4</v>
      </c>
      <c r="S4754" s="1">
        <v>1</v>
      </c>
      <c r="T4754" s="6">
        <v>292.52</v>
      </c>
      <c r="U4754" s="6" t="str">
        <f>_xlfn.XLOOKUP(Tablo2[[#This Row],[Tenure]],$W$23:$W$26,$X$23:$X$26,"",-1)</f>
        <v>13-24 Months</v>
      </c>
      <c r="V4754" s="1" t="str">
        <f>_xlfn.XLOOKUP(Tablo2[[#This Row],[CashbackAmount]],$W$31:$W$33,$X$31:$X$33,"",-1)</f>
        <v>High</v>
      </c>
    </row>
    <row r="4755" spans="1:22" x14ac:dyDescent="0.3">
      <c r="A4755" s="5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6">
        <v>177.28</v>
      </c>
      <c r="U4755" s="6" t="str">
        <f>_xlfn.XLOOKUP(Tablo2[[#This Row],[Tenure]],$W$23:$W$26,$X$23:$X$26,"",-1)</f>
        <v>7-12 Months</v>
      </c>
      <c r="V4755" s="1" t="str">
        <f>_xlfn.XLOOKUP(Tablo2[[#This Row],[CashbackAmount]],$W$31:$W$33,$X$31:$X$33,"",-1)</f>
        <v>Medium</v>
      </c>
    </row>
    <row r="4756" spans="1:22" x14ac:dyDescent="0.3">
      <c r="A4756" s="5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6">
        <v>152</v>
      </c>
      <c r="U4756" s="6" t="str">
        <f>_xlfn.XLOOKUP(Tablo2[[#This Row],[Tenure]],$W$23:$W$26,$X$23:$X$26,"",-1)</f>
        <v>0-6 Months</v>
      </c>
      <c r="V4756" s="1" t="str">
        <f>_xlfn.XLOOKUP(Tablo2[[#This Row],[CashbackAmount]],$W$31:$W$33,$X$31:$X$33,"",-1)</f>
        <v>Medium</v>
      </c>
    </row>
    <row r="4757" spans="1:22" x14ac:dyDescent="0.3">
      <c r="A4757" s="5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>
        <v>15</v>
      </c>
      <c r="Q4757" s="1">
        <v>8</v>
      </c>
      <c r="R4757" s="1">
        <v>14</v>
      </c>
      <c r="S4757" s="1">
        <v>9</v>
      </c>
      <c r="T4757" s="6">
        <v>317.45999999999998</v>
      </c>
      <c r="U4757" s="6" t="str">
        <f>_xlfn.XLOOKUP(Tablo2[[#This Row],[Tenure]],$W$23:$W$26,$X$23:$X$26,"",-1)</f>
        <v>13-24 Months</v>
      </c>
      <c r="V4757" s="1" t="str">
        <f>_xlfn.XLOOKUP(Tablo2[[#This Row],[CashbackAmount]],$W$31:$W$33,$X$31:$X$33,"",-1)</f>
        <v>High</v>
      </c>
    </row>
    <row r="4758" spans="1:22" x14ac:dyDescent="0.3">
      <c r="A4758" s="5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6">
        <v>150.06</v>
      </c>
      <c r="U4758" s="6" t="str">
        <f>_xlfn.XLOOKUP(Tablo2[[#This Row],[Tenure]],$W$23:$W$26,$X$23:$X$26,"",-1)</f>
        <v>7-12 Months</v>
      </c>
      <c r="V4758" s="1" t="str">
        <f>_xlfn.XLOOKUP(Tablo2[[#This Row],[CashbackAmount]],$W$31:$W$33,$X$31:$X$33,"",-1)</f>
        <v>Medium</v>
      </c>
    </row>
    <row r="4759" spans="1:22" x14ac:dyDescent="0.3">
      <c r="A4759" s="5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6">
        <v>185.62</v>
      </c>
      <c r="U4759" s="6" t="str">
        <f>_xlfn.XLOOKUP(Tablo2[[#This Row],[Tenure]],$W$23:$W$26,$X$23:$X$26,"",-1)</f>
        <v>13-24 Months</v>
      </c>
      <c r="V4759" s="1" t="str">
        <f>_xlfn.XLOOKUP(Tablo2[[#This Row],[CashbackAmount]],$W$31:$W$33,$X$31:$X$33,"",-1)</f>
        <v>Medium</v>
      </c>
    </row>
    <row r="4760" spans="1:22" x14ac:dyDescent="0.3">
      <c r="A4760" s="5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6">
        <v>168.82</v>
      </c>
      <c r="U4760" s="6" t="str">
        <f>_xlfn.XLOOKUP(Tablo2[[#This Row],[Tenure]],$W$23:$W$26,$X$23:$X$26,"",-1)</f>
        <v>0-6 Months</v>
      </c>
      <c r="V4760" s="1" t="str">
        <f>_xlfn.XLOOKUP(Tablo2[[#This Row],[CashbackAmount]],$W$31:$W$33,$X$31:$X$33,"",-1)</f>
        <v>Medium</v>
      </c>
    </row>
    <row r="4761" spans="1:22" x14ac:dyDescent="0.3">
      <c r="A4761" s="5">
        <v>54760</v>
      </c>
      <c r="B4761" s="1">
        <v>0</v>
      </c>
      <c r="C4761" s="1">
        <v>10</v>
      </c>
      <c r="D4761" s="1" t="s">
        <v>62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6">
        <v>146.43</v>
      </c>
      <c r="U4761" s="6" t="str">
        <f>_xlfn.XLOOKUP(Tablo2[[#This Row],[Tenure]],$W$23:$W$26,$X$23:$X$26,"",-1)</f>
        <v>7-12 Months</v>
      </c>
      <c r="V4761" s="1" t="str">
        <f>_xlfn.XLOOKUP(Tablo2[[#This Row],[CashbackAmount]],$W$31:$W$33,$X$31:$X$33,"",-1)</f>
        <v>Low</v>
      </c>
    </row>
    <row r="4762" spans="1:22" x14ac:dyDescent="0.3">
      <c r="A4762" s="5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6">
        <v>186.62</v>
      </c>
      <c r="U4762" s="6" t="str">
        <f>_xlfn.XLOOKUP(Tablo2[[#This Row],[Tenure]],$W$23:$W$26,$X$23:$X$26,"",-1)</f>
        <v>0-6 Months</v>
      </c>
      <c r="V4762" s="1" t="str">
        <f>_xlfn.XLOOKUP(Tablo2[[#This Row],[CashbackAmount]],$W$31:$W$33,$X$31:$X$33,"",-1)</f>
        <v>Medium</v>
      </c>
    </row>
    <row r="4763" spans="1:22" x14ac:dyDescent="0.3">
      <c r="A4763" s="5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6">
        <v>175.94</v>
      </c>
      <c r="U4763" s="6" t="str">
        <f>_xlfn.XLOOKUP(Tablo2[[#This Row],[Tenure]],$W$23:$W$26,$X$23:$X$26,"",-1)</f>
        <v>13-24 Months</v>
      </c>
      <c r="V4763" s="1" t="str">
        <f>_xlfn.XLOOKUP(Tablo2[[#This Row],[CashbackAmount]],$W$31:$W$33,$X$31:$X$33,"",-1)</f>
        <v>Medium</v>
      </c>
    </row>
    <row r="4764" spans="1:22" x14ac:dyDescent="0.3">
      <c r="A4764" s="5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6">
        <v>193.77</v>
      </c>
      <c r="U4764" s="6" t="str">
        <f>_xlfn.XLOOKUP(Tablo2[[#This Row],[Tenure]],$W$23:$W$26,$X$23:$X$26,"",-1)</f>
        <v>0-6 Months</v>
      </c>
      <c r="V4764" s="1" t="str">
        <f>_xlfn.XLOOKUP(Tablo2[[#This Row],[CashbackAmount]],$W$31:$W$33,$X$31:$X$33,"",-1)</f>
        <v>Medium</v>
      </c>
    </row>
    <row r="4765" spans="1:22" x14ac:dyDescent="0.3">
      <c r="A4765" s="5">
        <v>54764</v>
      </c>
      <c r="B4765" s="1">
        <v>0</v>
      </c>
      <c r="C4765" s="1">
        <v>19</v>
      </c>
      <c r="D4765" s="1" t="s">
        <v>62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6">
        <v>147.74</v>
      </c>
      <c r="U4765" s="6" t="str">
        <f>_xlfn.XLOOKUP(Tablo2[[#This Row],[Tenure]],$W$23:$W$26,$X$23:$X$26,"",-1)</f>
        <v>13-24 Months</v>
      </c>
      <c r="V4765" s="1" t="str">
        <f>_xlfn.XLOOKUP(Tablo2[[#This Row],[CashbackAmount]],$W$31:$W$33,$X$31:$X$33,"",-1)</f>
        <v>Low</v>
      </c>
    </row>
    <row r="4766" spans="1:22" x14ac:dyDescent="0.3">
      <c r="A4766" s="5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6">
        <v>169.34</v>
      </c>
      <c r="U4766" s="6" t="str">
        <f>_xlfn.XLOOKUP(Tablo2[[#This Row],[Tenure]],$W$23:$W$26,$X$23:$X$26,"",-1)</f>
        <v>13-24 Months</v>
      </c>
      <c r="V4766" s="1" t="str">
        <f>_xlfn.XLOOKUP(Tablo2[[#This Row],[CashbackAmount]],$W$31:$W$33,$X$31:$X$33,"",-1)</f>
        <v>Medium</v>
      </c>
    </row>
    <row r="4767" spans="1:22" x14ac:dyDescent="0.3">
      <c r="A4767" s="5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6">
        <v>187.88</v>
      </c>
      <c r="U4767" s="6" t="str">
        <f>_xlfn.XLOOKUP(Tablo2[[#This Row],[Tenure]],$W$23:$W$26,$X$23:$X$26,"",-1)</f>
        <v>7-12 Months</v>
      </c>
      <c r="V4767" s="1" t="str">
        <f>_xlfn.XLOOKUP(Tablo2[[#This Row],[CashbackAmount]],$W$31:$W$33,$X$31:$X$33,"",-1)</f>
        <v>Medium</v>
      </c>
    </row>
    <row r="4768" spans="1:22" x14ac:dyDescent="0.3">
      <c r="A4768" s="5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6">
        <v>150.53</v>
      </c>
      <c r="U4768" s="6" t="str">
        <f>_xlfn.XLOOKUP(Tablo2[[#This Row],[Tenure]],$W$23:$W$26,$X$23:$X$26,"",-1)</f>
        <v>7-12 Months</v>
      </c>
      <c r="V4768" s="1" t="str">
        <f>_xlfn.XLOOKUP(Tablo2[[#This Row],[CashbackAmount]],$W$31:$W$33,$X$31:$X$33,"",-1)</f>
        <v>Medium</v>
      </c>
    </row>
    <row r="4769" spans="1:22" x14ac:dyDescent="0.3">
      <c r="A4769" s="5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6">
        <v>201.54</v>
      </c>
      <c r="U4769" s="6" t="str">
        <f>_xlfn.XLOOKUP(Tablo2[[#This Row],[Tenure]],$W$23:$W$26,$X$23:$X$26,"",-1)</f>
        <v>13-24 Months</v>
      </c>
      <c r="V4769" s="1" t="str">
        <f>_xlfn.XLOOKUP(Tablo2[[#This Row],[CashbackAmount]],$W$31:$W$33,$X$31:$X$33,"",-1)</f>
        <v>Medium</v>
      </c>
    </row>
    <row r="4770" spans="1:22" x14ac:dyDescent="0.3">
      <c r="A4770" s="5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6">
        <v>176.6</v>
      </c>
      <c r="U4770" s="6" t="str">
        <f>_xlfn.XLOOKUP(Tablo2[[#This Row],[Tenure]],$W$23:$W$26,$X$23:$X$26,"",-1)</f>
        <v>13-24 Months</v>
      </c>
      <c r="V4770" s="1" t="str">
        <f>_xlfn.XLOOKUP(Tablo2[[#This Row],[CashbackAmount]],$W$31:$W$33,$X$31:$X$33,"",-1)</f>
        <v>Medium</v>
      </c>
    </row>
    <row r="4771" spans="1:22" x14ac:dyDescent="0.3">
      <c r="A4771" s="5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>
        <v>15</v>
      </c>
      <c r="Q4771" s="1">
        <v>2</v>
      </c>
      <c r="R4771" s="1">
        <v>2</v>
      </c>
      <c r="S4771" s="1">
        <v>1</v>
      </c>
      <c r="T4771" s="6">
        <v>296.58999999999997</v>
      </c>
      <c r="U4771" s="6" t="str">
        <f>_xlfn.XLOOKUP(Tablo2[[#This Row],[Tenure]],$W$23:$W$26,$X$23:$X$26,"",-1)</f>
        <v>13-24 Months</v>
      </c>
      <c r="V4771" s="1" t="str">
        <f>_xlfn.XLOOKUP(Tablo2[[#This Row],[CashbackAmount]],$W$31:$W$33,$X$31:$X$33,"",-1)</f>
        <v>High</v>
      </c>
    </row>
    <row r="4772" spans="1:22" x14ac:dyDescent="0.3">
      <c r="A4772" s="5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>
        <v>2</v>
      </c>
      <c r="S4772" s="1">
        <v>9</v>
      </c>
      <c r="T4772" s="6">
        <v>253.07999999999998</v>
      </c>
      <c r="U4772" s="6" t="str">
        <f>_xlfn.XLOOKUP(Tablo2[[#This Row],[Tenure]],$W$23:$W$26,$X$23:$X$26,"",-1)</f>
        <v>0-6 Months</v>
      </c>
      <c r="V4772" s="1" t="str">
        <f>_xlfn.XLOOKUP(Tablo2[[#This Row],[CashbackAmount]],$W$31:$W$33,$X$31:$X$33,"",-1)</f>
        <v>High</v>
      </c>
    </row>
    <row r="4773" spans="1:22" x14ac:dyDescent="0.3">
      <c r="A4773" s="5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>
        <v>3</v>
      </c>
      <c r="T4773" s="6">
        <v>227.21</v>
      </c>
      <c r="U4773" s="6" t="str">
        <f>_xlfn.XLOOKUP(Tablo2[[#This Row],[Tenure]],$W$23:$W$26,$X$23:$X$26,"",-1)</f>
        <v>7-12 Months</v>
      </c>
      <c r="V4773" s="1" t="str">
        <f>_xlfn.XLOOKUP(Tablo2[[#This Row],[CashbackAmount]],$W$31:$W$33,$X$31:$X$33,"",-1)</f>
        <v>Medium</v>
      </c>
    </row>
    <row r="4774" spans="1:22" x14ac:dyDescent="0.3">
      <c r="A4774" s="5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6">
        <v>172.79</v>
      </c>
      <c r="U4774" s="6" t="str">
        <f>_xlfn.XLOOKUP(Tablo2[[#This Row],[Tenure]],$W$23:$W$26,$X$23:$X$26,"",-1)</f>
        <v>0-6 Months</v>
      </c>
      <c r="V4774" s="1" t="str">
        <f>_xlfn.XLOOKUP(Tablo2[[#This Row],[CashbackAmount]],$W$31:$W$33,$X$31:$X$33,"",-1)</f>
        <v>Medium</v>
      </c>
    </row>
    <row r="4775" spans="1:22" x14ac:dyDescent="0.3">
      <c r="A4775" s="5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6">
        <v>162.37</v>
      </c>
      <c r="U4775" s="6" t="str">
        <f>_xlfn.XLOOKUP(Tablo2[[#This Row],[Tenure]],$W$23:$W$26,$X$23:$X$26,"",-1)</f>
        <v>7-12 Months</v>
      </c>
      <c r="V4775" s="1" t="str">
        <f>_xlfn.XLOOKUP(Tablo2[[#This Row],[CashbackAmount]],$W$31:$W$33,$X$31:$X$33,"",-1)</f>
        <v>Medium</v>
      </c>
    </row>
    <row r="4776" spans="1:22" x14ac:dyDescent="0.3">
      <c r="A4776" s="5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6">
        <v>148.66</v>
      </c>
      <c r="U4776" s="6" t="str">
        <f>_xlfn.XLOOKUP(Tablo2[[#This Row],[Tenure]],$W$23:$W$26,$X$23:$X$26,"",-1)</f>
        <v>0-6 Months</v>
      </c>
      <c r="V4776" s="1" t="str">
        <f>_xlfn.XLOOKUP(Tablo2[[#This Row],[CashbackAmount]],$W$31:$W$33,$X$31:$X$33,"",-1)</f>
        <v>Low</v>
      </c>
    </row>
    <row r="4777" spans="1:22" x14ac:dyDescent="0.3">
      <c r="A4777" s="5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6">
        <v>142.06</v>
      </c>
      <c r="U4777" s="6" t="str">
        <f>_xlfn.XLOOKUP(Tablo2[[#This Row],[Tenure]],$W$23:$W$26,$X$23:$X$26,"",-1)</f>
        <v>0-6 Months</v>
      </c>
      <c r="V4777" s="1" t="str">
        <f>_xlfn.XLOOKUP(Tablo2[[#This Row],[CashbackAmount]],$W$31:$W$33,$X$31:$X$33,"",-1)</f>
        <v>Low</v>
      </c>
    </row>
    <row r="4778" spans="1:22" x14ac:dyDescent="0.3">
      <c r="A4778" s="5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>
        <v>1</v>
      </c>
      <c r="R4778" s="1">
        <v>5</v>
      </c>
      <c r="S4778" s="1">
        <v>18</v>
      </c>
      <c r="T4778" s="6">
        <v>288.07</v>
      </c>
      <c r="U4778" s="6" t="str">
        <f>_xlfn.XLOOKUP(Tablo2[[#This Row],[Tenure]],$W$23:$W$26,$X$23:$X$26,"",-1)</f>
        <v>24+ Months</v>
      </c>
      <c r="V4778" s="1" t="str">
        <f>_xlfn.XLOOKUP(Tablo2[[#This Row],[CashbackAmount]],$W$31:$W$33,$X$31:$X$33,"",-1)</f>
        <v>High</v>
      </c>
    </row>
    <row r="4779" spans="1:22" x14ac:dyDescent="0.3">
      <c r="A4779" s="5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6">
        <v>184.33</v>
      </c>
      <c r="U4779" s="6" t="str">
        <f>_xlfn.XLOOKUP(Tablo2[[#This Row],[Tenure]],$W$23:$W$26,$X$23:$X$26,"",-1)</f>
        <v>13-24 Months</v>
      </c>
      <c r="V4779" s="1" t="str">
        <f>_xlfn.XLOOKUP(Tablo2[[#This Row],[CashbackAmount]],$W$31:$W$33,$X$31:$X$33,"",-1)</f>
        <v>Medium</v>
      </c>
    </row>
    <row r="4780" spans="1:22" x14ac:dyDescent="0.3">
      <c r="A4780" s="5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6">
        <v>159.24</v>
      </c>
      <c r="U4780" s="6" t="str">
        <f>_xlfn.XLOOKUP(Tablo2[[#This Row],[Tenure]],$W$23:$W$26,$X$23:$X$26,"",-1)</f>
        <v>0-6 Months</v>
      </c>
      <c r="V4780" s="1" t="str">
        <f>_xlfn.XLOOKUP(Tablo2[[#This Row],[CashbackAmount]],$W$31:$W$33,$X$31:$X$33,"",-1)</f>
        <v>Medium</v>
      </c>
    </row>
    <row r="4781" spans="1:22" x14ac:dyDescent="0.3">
      <c r="A4781" s="5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6">
        <v>165.37</v>
      </c>
      <c r="U4781" s="6" t="str">
        <f>_xlfn.XLOOKUP(Tablo2[[#This Row],[Tenure]],$W$23:$W$26,$X$23:$X$26,"",-1)</f>
        <v>7-12 Months</v>
      </c>
      <c r="V4781" s="1" t="str">
        <f>_xlfn.XLOOKUP(Tablo2[[#This Row],[CashbackAmount]],$W$31:$W$33,$X$31:$X$33,"",-1)</f>
        <v>Medium</v>
      </c>
    </row>
    <row r="4782" spans="1:22" x14ac:dyDescent="0.3">
      <c r="A4782" s="5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6">
        <v>150.59</v>
      </c>
      <c r="U4782" s="6" t="str">
        <f>_xlfn.XLOOKUP(Tablo2[[#This Row],[Tenure]],$W$23:$W$26,$X$23:$X$26,"",-1)</f>
        <v>7-12 Months</v>
      </c>
      <c r="V4782" s="1" t="str">
        <f>_xlfn.XLOOKUP(Tablo2[[#This Row],[CashbackAmount]],$W$31:$W$33,$X$31:$X$33,"",-1)</f>
        <v>Medium</v>
      </c>
    </row>
    <row r="4783" spans="1:22" x14ac:dyDescent="0.3">
      <c r="A4783" s="5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6">
        <v>187.01</v>
      </c>
      <c r="U4783" s="6" t="str">
        <f>_xlfn.XLOOKUP(Tablo2[[#This Row],[Tenure]],$W$23:$W$26,$X$23:$X$26,"",-1)</f>
        <v>7-12 Months</v>
      </c>
      <c r="V4783" s="1" t="str">
        <f>_xlfn.XLOOKUP(Tablo2[[#This Row],[CashbackAmount]],$W$31:$W$33,$X$31:$X$33,"",-1)</f>
        <v>Medium</v>
      </c>
    </row>
    <row r="4784" spans="1:22" x14ac:dyDescent="0.3">
      <c r="A4784" s="5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6">
        <v>169.03</v>
      </c>
      <c r="U4784" s="6" t="str">
        <f>_xlfn.XLOOKUP(Tablo2[[#This Row],[Tenure]],$W$23:$W$26,$X$23:$X$26,"",-1)</f>
        <v>0-6 Months</v>
      </c>
      <c r="V4784" s="1" t="str">
        <f>_xlfn.XLOOKUP(Tablo2[[#This Row],[CashbackAmount]],$W$31:$W$33,$X$31:$X$33,"",-1)</f>
        <v>Medium</v>
      </c>
    </row>
    <row r="4785" spans="1:22" x14ac:dyDescent="0.3">
      <c r="A4785" s="5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6">
        <v>162.61000000000001</v>
      </c>
      <c r="U4785" s="6" t="str">
        <f>_xlfn.XLOOKUP(Tablo2[[#This Row],[Tenure]],$W$23:$W$26,$X$23:$X$26,"",-1)</f>
        <v>0-6 Months</v>
      </c>
      <c r="V4785" s="1" t="str">
        <f>_xlfn.XLOOKUP(Tablo2[[#This Row],[CashbackAmount]],$W$31:$W$33,$X$31:$X$33,"",-1)</f>
        <v>Medium</v>
      </c>
    </row>
    <row r="4786" spans="1:22" x14ac:dyDescent="0.3">
      <c r="A4786" s="5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>
        <v>2</v>
      </c>
      <c r="S4786" s="1">
        <v>5</v>
      </c>
      <c r="T4786" s="6">
        <v>234.33999999999997</v>
      </c>
      <c r="U4786" s="6" t="str">
        <f>_xlfn.XLOOKUP(Tablo2[[#This Row],[Tenure]],$W$23:$W$26,$X$23:$X$26,"",-1)</f>
        <v>24+ Months</v>
      </c>
      <c r="V4786" s="1" t="str">
        <f>_xlfn.XLOOKUP(Tablo2[[#This Row],[CashbackAmount]],$W$31:$W$33,$X$31:$X$33,"",-1)</f>
        <v>Medium</v>
      </c>
    </row>
    <row r="4787" spans="1:22" x14ac:dyDescent="0.3">
      <c r="A4787" s="5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>
        <v>2</v>
      </c>
      <c r="S4787" s="1">
        <v>3</v>
      </c>
      <c r="T4787" s="6">
        <v>232.61</v>
      </c>
      <c r="U4787" s="6" t="str">
        <f>_xlfn.XLOOKUP(Tablo2[[#This Row],[Tenure]],$W$23:$W$26,$X$23:$X$26,"",-1)</f>
        <v>13-24 Months</v>
      </c>
      <c r="V4787" s="1" t="str">
        <f>_xlfn.XLOOKUP(Tablo2[[#This Row],[CashbackAmount]],$W$31:$W$33,$X$31:$X$33,"",-1)</f>
        <v>Medium</v>
      </c>
    </row>
    <row r="4788" spans="1:22" x14ac:dyDescent="0.3">
      <c r="A4788" s="5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6">
        <v>176.75</v>
      </c>
      <c r="U4788" s="6" t="str">
        <f>_xlfn.XLOOKUP(Tablo2[[#This Row],[Tenure]],$W$23:$W$26,$X$23:$X$26,"",-1)</f>
        <v>0-6 Months</v>
      </c>
      <c r="V4788" s="1" t="str">
        <f>_xlfn.XLOOKUP(Tablo2[[#This Row],[CashbackAmount]],$W$31:$W$33,$X$31:$X$33,"",-1)</f>
        <v>Medium</v>
      </c>
    </row>
    <row r="4789" spans="1:22" x14ac:dyDescent="0.3">
      <c r="A4789" s="5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>
        <v>1</v>
      </c>
      <c r="R4789" s="1">
        <v>2</v>
      </c>
      <c r="S4789" s="1">
        <v>1</v>
      </c>
      <c r="T4789" s="6">
        <v>263.26</v>
      </c>
      <c r="U4789" s="6" t="str">
        <f>_xlfn.XLOOKUP(Tablo2[[#This Row],[Tenure]],$W$23:$W$26,$X$23:$X$26,"",-1)</f>
        <v>24+ Months</v>
      </c>
      <c r="V4789" s="1" t="str">
        <f>_xlfn.XLOOKUP(Tablo2[[#This Row],[CashbackAmount]],$W$31:$W$33,$X$31:$X$33,"",-1)</f>
        <v>High</v>
      </c>
    </row>
    <row r="4790" spans="1:22" x14ac:dyDescent="0.3">
      <c r="A4790" s="5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6">
        <v>188.34</v>
      </c>
      <c r="U4790" s="6" t="str">
        <f>_xlfn.XLOOKUP(Tablo2[[#This Row],[Tenure]],$W$23:$W$26,$X$23:$X$26,"",-1)</f>
        <v>7-12 Months</v>
      </c>
      <c r="V4790" s="1" t="str">
        <f>_xlfn.XLOOKUP(Tablo2[[#This Row],[CashbackAmount]],$W$31:$W$33,$X$31:$X$33,"",-1)</f>
        <v>Medium</v>
      </c>
    </row>
    <row r="4791" spans="1:22" x14ac:dyDescent="0.3">
      <c r="A4791" s="5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6">
        <v>174.36</v>
      </c>
      <c r="U4791" s="6" t="str">
        <f>_xlfn.XLOOKUP(Tablo2[[#This Row],[Tenure]],$W$23:$W$26,$X$23:$X$26,"",-1)</f>
        <v>0-6 Months</v>
      </c>
      <c r="V4791" s="1" t="str">
        <f>_xlfn.XLOOKUP(Tablo2[[#This Row],[CashbackAmount]],$W$31:$W$33,$X$31:$X$33,"",-1)</f>
        <v>Medium</v>
      </c>
    </row>
    <row r="4792" spans="1:22" x14ac:dyDescent="0.3">
      <c r="A4792" s="5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6">
        <v>172.75</v>
      </c>
      <c r="U4792" s="6" t="str">
        <f>_xlfn.XLOOKUP(Tablo2[[#This Row],[Tenure]],$W$23:$W$26,$X$23:$X$26,"",-1)</f>
        <v>0-6 Months</v>
      </c>
      <c r="V4792" s="1" t="str">
        <f>_xlfn.XLOOKUP(Tablo2[[#This Row],[CashbackAmount]],$W$31:$W$33,$X$31:$X$33,"",-1)</f>
        <v>Medium</v>
      </c>
    </row>
    <row r="4793" spans="1:22" x14ac:dyDescent="0.3">
      <c r="A4793" s="5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6">
        <v>153.18</v>
      </c>
      <c r="U4793" s="6" t="str">
        <f>_xlfn.XLOOKUP(Tablo2[[#This Row],[Tenure]],$W$23:$W$26,$X$23:$X$26,"",-1)</f>
        <v>13-24 Months</v>
      </c>
      <c r="V4793" s="1" t="str">
        <f>_xlfn.XLOOKUP(Tablo2[[#This Row],[CashbackAmount]],$W$31:$W$33,$X$31:$X$33,"",-1)</f>
        <v>Medium</v>
      </c>
    </row>
    <row r="4794" spans="1:22" x14ac:dyDescent="0.3">
      <c r="A4794" s="5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6">
        <v>150.15</v>
      </c>
      <c r="U4794" s="6" t="str">
        <f>_xlfn.XLOOKUP(Tablo2[[#This Row],[Tenure]],$W$23:$W$26,$X$23:$X$26,"",-1)</f>
        <v>13-24 Months</v>
      </c>
      <c r="V4794" s="1" t="str">
        <f>_xlfn.XLOOKUP(Tablo2[[#This Row],[CashbackAmount]],$W$31:$W$33,$X$31:$X$33,"",-1)</f>
        <v>Medium</v>
      </c>
    </row>
    <row r="4795" spans="1:22" x14ac:dyDescent="0.3">
      <c r="A4795" s="5">
        <v>54794</v>
      </c>
      <c r="B4795" s="1">
        <v>0</v>
      </c>
      <c r="C4795" s="1">
        <v>10</v>
      </c>
      <c r="D4795" s="1" t="s">
        <v>62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6">
        <v>148.41999999999999</v>
      </c>
      <c r="U4795" s="6" t="str">
        <f>_xlfn.XLOOKUP(Tablo2[[#This Row],[Tenure]],$W$23:$W$26,$X$23:$X$26,"",-1)</f>
        <v>7-12 Months</v>
      </c>
      <c r="V4795" s="1" t="str">
        <f>_xlfn.XLOOKUP(Tablo2[[#This Row],[CashbackAmount]],$W$31:$W$33,$X$31:$X$33,"",-1)</f>
        <v>Low</v>
      </c>
    </row>
    <row r="4796" spans="1:22" x14ac:dyDescent="0.3">
      <c r="A4796" s="5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6">
        <v>166.94</v>
      </c>
      <c r="U4796" s="6" t="str">
        <f>_xlfn.XLOOKUP(Tablo2[[#This Row],[Tenure]],$W$23:$W$26,$X$23:$X$26,"",-1)</f>
        <v>0-6 Months</v>
      </c>
      <c r="V4796" s="1" t="str">
        <f>_xlfn.XLOOKUP(Tablo2[[#This Row],[CashbackAmount]],$W$31:$W$33,$X$31:$X$33,"",-1)</f>
        <v>Medium</v>
      </c>
    </row>
    <row r="4797" spans="1:22" x14ac:dyDescent="0.3">
      <c r="A4797" s="5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>
        <v>2</v>
      </c>
      <c r="S4797" s="1">
        <v>16</v>
      </c>
      <c r="T4797" s="6">
        <v>231.85000000000002</v>
      </c>
      <c r="U4797" s="6" t="str">
        <f>_xlfn.XLOOKUP(Tablo2[[#This Row],[Tenure]],$W$23:$W$26,$X$23:$X$26,"",-1)</f>
        <v>7-12 Months</v>
      </c>
      <c r="V4797" s="1" t="str">
        <f>_xlfn.XLOOKUP(Tablo2[[#This Row],[CashbackAmount]],$W$31:$W$33,$X$31:$X$33,"",-1)</f>
        <v>Medium</v>
      </c>
    </row>
    <row r="4798" spans="1:22" x14ac:dyDescent="0.3">
      <c r="A4798" s="5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6">
        <v>145.22</v>
      </c>
      <c r="U4798" s="6" t="str">
        <f>_xlfn.XLOOKUP(Tablo2[[#This Row],[Tenure]],$W$23:$W$26,$X$23:$X$26,"",-1)</f>
        <v>0-6 Months</v>
      </c>
      <c r="V4798" s="1" t="str">
        <f>_xlfn.XLOOKUP(Tablo2[[#This Row],[CashbackAmount]],$W$31:$W$33,$X$31:$X$33,"",-1)</f>
        <v>Low</v>
      </c>
    </row>
    <row r="4799" spans="1:22" x14ac:dyDescent="0.3">
      <c r="A4799" s="5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6">
        <v>148.13999999999999</v>
      </c>
      <c r="U4799" s="6" t="str">
        <f>_xlfn.XLOOKUP(Tablo2[[#This Row],[Tenure]],$W$23:$W$26,$X$23:$X$26,"",-1)</f>
        <v>0-6 Months</v>
      </c>
      <c r="V4799" s="1" t="str">
        <f>_xlfn.XLOOKUP(Tablo2[[#This Row],[CashbackAmount]],$W$31:$W$33,$X$31:$X$33,"",-1)</f>
        <v>Low</v>
      </c>
    </row>
    <row r="4800" spans="1:22" x14ac:dyDescent="0.3">
      <c r="A4800" s="5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6">
        <v>167.56</v>
      </c>
      <c r="U4800" s="6" t="str">
        <f>_xlfn.XLOOKUP(Tablo2[[#This Row],[Tenure]],$W$23:$W$26,$X$23:$X$26,"",-1)</f>
        <v>0-6 Months</v>
      </c>
      <c r="V4800" s="1" t="str">
        <f>_xlfn.XLOOKUP(Tablo2[[#This Row],[CashbackAmount]],$W$31:$W$33,$X$31:$X$33,"",-1)</f>
        <v>Medium</v>
      </c>
    </row>
    <row r="4801" spans="1:22" x14ac:dyDescent="0.3">
      <c r="A4801" s="5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60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6">
        <v>160.80000000000001</v>
      </c>
      <c r="U4801" s="6" t="str">
        <f>_xlfn.XLOOKUP(Tablo2[[#This Row],[Tenure]],$W$23:$W$26,$X$23:$X$26,"",-1)</f>
        <v>13-24 Months</v>
      </c>
      <c r="V4801" s="1" t="str">
        <f>_xlfn.XLOOKUP(Tablo2[[#This Row],[CashbackAmount]],$W$31:$W$33,$X$31:$X$33,"",-1)</f>
        <v>Medium</v>
      </c>
    </row>
    <row r="4802" spans="1:22" x14ac:dyDescent="0.3">
      <c r="A4802" s="5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6">
        <v>156.62</v>
      </c>
      <c r="U4802" s="6" t="str">
        <f>_xlfn.XLOOKUP(Tablo2[[#This Row],[Tenure]],$W$23:$W$26,$X$23:$X$26,"",-1)</f>
        <v>0-6 Months</v>
      </c>
      <c r="V4802" s="1" t="str">
        <f>_xlfn.XLOOKUP(Tablo2[[#This Row],[CashbackAmount]],$W$31:$W$33,$X$31:$X$33,"",-1)</f>
        <v>Medium</v>
      </c>
    </row>
    <row r="4803" spans="1:22" x14ac:dyDescent="0.3">
      <c r="A4803" s="5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6">
        <v>190.24</v>
      </c>
      <c r="U4803" s="6" t="str">
        <f>_xlfn.XLOOKUP(Tablo2[[#This Row],[Tenure]],$W$23:$W$26,$X$23:$X$26,"",-1)</f>
        <v>0-6 Months</v>
      </c>
      <c r="V4803" s="1" t="str">
        <f>_xlfn.XLOOKUP(Tablo2[[#This Row],[CashbackAmount]],$W$31:$W$33,$X$31:$X$33,"",-1)</f>
        <v>Medium</v>
      </c>
    </row>
    <row r="4804" spans="1:22" x14ac:dyDescent="0.3">
      <c r="A4804" s="5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6">
        <v>153.99</v>
      </c>
      <c r="U4804" s="6" t="str">
        <f>_xlfn.XLOOKUP(Tablo2[[#This Row],[Tenure]],$W$23:$W$26,$X$23:$X$26,"",-1)</f>
        <v>7-12 Months</v>
      </c>
      <c r="V4804" s="1" t="str">
        <f>_xlfn.XLOOKUP(Tablo2[[#This Row],[CashbackAmount]],$W$31:$W$33,$X$31:$X$33,"",-1)</f>
        <v>Medium</v>
      </c>
    </row>
    <row r="4805" spans="1:22" x14ac:dyDescent="0.3">
      <c r="A4805" s="5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6">
        <v>177.31</v>
      </c>
      <c r="U4805" s="6" t="str">
        <f>_xlfn.XLOOKUP(Tablo2[[#This Row],[Tenure]],$W$23:$W$26,$X$23:$X$26,"",-1)</f>
        <v>13-24 Months</v>
      </c>
      <c r="V4805" s="1" t="str">
        <f>_xlfn.XLOOKUP(Tablo2[[#This Row],[CashbackAmount]],$W$31:$W$33,$X$31:$X$33,"",-1)</f>
        <v>Medium</v>
      </c>
    </row>
    <row r="4806" spans="1:22" x14ac:dyDescent="0.3">
      <c r="A4806" s="5">
        <v>54805</v>
      </c>
      <c r="B4806" s="1">
        <v>0</v>
      </c>
      <c r="C4806" s="1">
        <v>5</v>
      </c>
      <c r="D4806" s="1" t="s">
        <v>62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6">
        <v>148.56</v>
      </c>
      <c r="U4806" s="6" t="str">
        <f>_xlfn.XLOOKUP(Tablo2[[#This Row],[Tenure]],$W$23:$W$26,$X$23:$X$26,"",-1)</f>
        <v>0-6 Months</v>
      </c>
      <c r="V4806" s="1" t="str">
        <f>_xlfn.XLOOKUP(Tablo2[[#This Row],[CashbackAmount]],$W$31:$W$33,$X$31:$X$33,"",-1)</f>
        <v>Low</v>
      </c>
    </row>
    <row r="4807" spans="1:22" x14ac:dyDescent="0.3">
      <c r="A4807" s="5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6">
        <v>153</v>
      </c>
      <c r="U4807" s="6" t="str">
        <f>_xlfn.XLOOKUP(Tablo2[[#This Row],[Tenure]],$W$23:$W$26,$X$23:$X$26,"",-1)</f>
        <v>0-6 Months</v>
      </c>
      <c r="V4807" s="1" t="str">
        <f>_xlfn.XLOOKUP(Tablo2[[#This Row],[CashbackAmount]],$W$31:$W$33,$X$31:$X$33,"",-1)</f>
        <v>Medium</v>
      </c>
    </row>
    <row r="4808" spans="1:22" x14ac:dyDescent="0.3">
      <c r="A4808" s="5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>
        <v>2</v>
      </c>
      <c r="S4808" s="1">
        <v>3</v>
      </c>
      <c r="T4808" s="6">
        <v>243.36</v>
      </c>
      <c r="U4808" s="6" t="str">
        <f>_xlfn.XLOOKUP(Tablo2[[#This Row],[Tenure]],$W$23:$W$26,$X$23:$X$26,"",-1)</f>
        <v>24+ Months</v>
      </c>
      <c r="V4808" s="1" t="str">
        <f>_xlfn.XLOOKUP(Tablo2[[#This Row],[CashbackAmount]],$W$31:$W$33,$X$31:$X$33,"",-1)</f>
        <v>Medium</v>
      </c>
    </row>
    <row r="4809" spans="1:22" x14ac:dyDescent="0.3">
      <c r="A4809" s="5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>
        <v>2</v>
      </c>
      <c r="S4809" s="1">
        <v>9</v>
      </c>
      <c r="T4809" s="6">
        <v>234.02999999999997</v>
      </c>
      <c r="U4809" s="6" t="str">
        <f>_xlfn.XLOOKUP(Tablo2[[#This Row],[Tenure]],$W$23:$W$26,$X$23:$X$26,"",-1)</f>
        <v>7-12 Months</v>
      </c>
      <c r="V4809" s="1" t="str">
        <f>_xlfn.XLOOKUP(Tablo2[[#This Row],[CashbackAmount]],$W$31:$W$33,$X$31:$X$33,"",-1)</f>
        <v>Medium</v>
      </c>
    </row>
    <row r="4810" spans="1:22" x14ac:dyDescent="0.3">
      <c r="A4810" s="5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6">
        <v>154.72999999999999</v>
      </c>
      <c r="U4810" s="6" t="str">
        <f>_xlfn.XLOOKUP(Tablo2[[#This Row],[Tenure]],$W$23:$W$26,$X$23:$X$26,"",-1)</f>
        <v>7-12 Months</v>
      </c>
      <c r="V4810" s="1" t="str">
        <f>_xlfn.XLOOKUP(Tablo2[[#This Row],[CashbackAmount]],$W$31:$W$33,$X$31:$X$33,"",-1)</f>
        <v>Medium</v>
      </c>
    </row>
    <row r="4811" spans="1:22" x14ac:dyDescent="0.3">
      <c r="A4811" s="5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>
        <v>1</v>
      </c>
      <c r="R4811" s="1">
        <v>4</v>
      </c>
      <c r="S4811" s="1">
        <v>9</v>
      </c>
      <c r="T4811" s="6">
        <v>267.75</v>
      </c>
      <c r="U4811" s="6" t="str">
        <f>_xlfn.XLOOKUP(Tablo2[[#This Row],[Tenure]],$W$23:$W$26,$X$23:$X$26,"",-1)</f>
        <v>24+ Months</v>
      </c>
      <c r="V4811" s="1" t="str">
        <f>_xlfn.XLOOKUP(Tablo2[[#This Row],[CashbackAmount]],$W$31:$W$33,$X$31:$X$33,"",-1)</f>
        <v>High</v>
      </c>
    </row>
    <row r="4812" spans="1:22" x14ac:dyDescent="0.3">
      <c r="A4812" s="5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6">
        <v>180.62</v>
      </c>
      <c r="U4812" s="6" t="str">
        <f>_xlfn.XLOOKUP(Tablo2[[#This Row],[Tenure]],$W$23:$W$26,$X$23:$X$26,"",-1)</f>
        <v>13-24 Months</v>
      </c>
      <c r="V4812" s="1" t="str">
        <f>_xlfn.XLOOKUP(Tablo2[[#This Row],[CashbackAmount]],$W$31:$W$33,$X$31:$X$33,"",-1)</f>
        <v>Medium</v>
      </c>
    </row>
    <row r="4813" spans="1:22" x14ac:dyDescent="0.3">
      <c r="A4813" s="5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6">
        <v>170.37</v>
      </c>
      <c r="U4813" s="6" t="str">
        <f>_xlfn.XLOOKUP(Tablo2[[#This Row],[Tenure]],$W$23:$W$26,$X$23:$X$26,"",-1)</f>
        <v>13-24 Months</v>
      </c>
      <c r="V4813" s="1" t="str">
        <f>_xlfn.XLOOKUP(Tablo2[[#This Row],[CashbackAmount]],$W$31:$W$33,$X$31:$X$33,"",-1)</f>
        <v>Medium</v>
      </c>
    </row>
    <row r="4814" spans="1:22" x14ac:dyDescent="0.3">
      <c r="A4814" s="5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6">
        <v>201.42</v>
      </c>
      <c r="U4814" s="6" t="str">
        <f>_xlfn.XLOOKUP(Tablo2[[#This Row],[Tenure]],$W$23:$W$26,$X$23:$X$26,"",-1)</f>
        <v>7-12 Months</v>
      </c>
      <c r="V4814" s="1" t="str">
        <f>_xlfn.XLOOKUP(Tablo2[[#This Row],[CashbackAmount]],$W$31:$W$33,$X$31:$X$33,"",-1)</f>
        <v>Medium</v>
      </c>
    </row>
    <row r="4815" spans="1:22" x14ac:dyDescent="0.3">
      <c r="A4815" s="5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>
        <v>15</v>
      </c>
      <c r="Q4815" s="1">
        <v>14</v>
      </c>
      <c r="R4815" s="1">
        <v>15</v>
      </c>
      <c r="S4815" s="1">
        <v>8</v>
      </c>
      <c r="T4815" s="6">
        <v>304.24</v>
      </c>
      <c r="U4815" s="6" t="str">
        <f>_xlfn.XLOOKUP(Tablo2[[#This Row],[Tenure]],$W$23:$W$26,$X$23:$X$26,"",-1)</f>
        <v>13-24 Months</v>
      </c>
      <c r="V4815" s="1" t="str">
        <f>_xlfn.XLOOKUP(Tablo2[[#This Row],[CashbackAmount]],$W$31:$W$33,$X$31:$X$33,"",-1)</f>
        <v>High</v>
      </c>
    </row>
    <row r="4816" spans="1:22" x14ac:dyDescent="0.3">
      <c r="A4816" s="5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6">
        <v>177.04</v>
      </c>
      <c r="U4816" s="6" t="str">
        <f>_xlfn.XLOOKUP(Tablo2[[#This Row],[Tenure]],$W$23:$W$26,$X$23:$X$26,"",-1)</f>
        <v>13-24 Months</v>
      </c>
      <c r="V4816" s="1" t="str">
        <f>_xlfn.XLOOKUP(Tablo2[[#This Row],[CashbackAmount]],$W$31:$W$33,$X$31:$X$33,"",-1)</f>
        <v>Medium</v>
      </c>
    </row>
    <row r="4817" spans="1:22" x14ac:dyDescent="0.3">
      <c r="A4817" s="5">
        <v>54816</v>
      </c>
      <c r="B4817" s="1">
        <v>0</v>
      </c>
      <c r="C4817" s="1">
        <v>7</v>
      </c>
      <c r="D4817" s="1" t="s">
        <v>62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6">
        <v>147.77000000000001</v>
      </c>
      <c r="U4817" s="6" t="str">
        <f>_xlfn.XLOOKUP(Tablo2[[#This Row],[Tenure]],$W$23:$W$26,$X$23:$X$26,"",-1)</f>
        <v>7-12 Months</v>
      </c>
      <c r="V4817" s="1" t="str">
        <f>_xlfn.XLOOKUP(Tablo2[[#This Row],[CashbackAmount]],$W$31:$W$33,$X$31:$X$33,"",-1)</f>
        <v>Low</v>
      </c>
    </row>
    <row r="4818" spans="1:22" x14ac:dyDescent="0.3">
      <c r="A4818" s="5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6">
        <v>152.94999999999999</v>
      </c>
      <c r="U4818" s="6" t="str">
        <f>_xlfn.XLOOKUP(Tablo2[[#This Row],[Tenure]],$W$23:$W$26,$X$23:$X$26,"",-1)</f>
        <v>0-6 Months</v>
      </c>
      <c r="V4818" s="1" t="str">
        <f>_xlfn.XLOOKUP(Tablo2[[#This Row],[CashbackAmount]],$W$31:$W$33,$X$31:$X$33,"",-1)</f>
        <v>Medium</v>
      </c>
    </row>
    <row r="4819" spans="1:22" x14ac:dyDescent="0.3">
      <c r="A4819" s="5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6">
        <v>150.32</v>
      </c>
      <c r="U4819" s="6" t="str">
        <f>_xlfn.XLOOKUP(Tablo2[[#This Row],[Tenure]],$W$23:$W$26,$X$23:$X$26,"",-1)</f>
        <v>0-6 Months</v>
      </c>
      <c r="V4819" s="1" t="str">
        <f>_xlfn.XLOOKUP(Tablo2[[#This Row],[CashbackAmount]],$W$31:$W$33,$X$31:$X$33,"",-1)</f>
        <v>Medium</v>
      </c>
    </row>
    <row r="4820" spans="1:22" x14ac:dyDescent="0.3">
      <c r="A4820" s="5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6">
        <v>150.59</v>
      </c>
      <c r="U4820" s="6" t="str">
        <f>_xlfn.XLOOKUP(Tablo2[[#This Row],[Tenure]],$W$23:$W$26,$X$23:$X$26,"",-1)</f>
        <v>13-24 Months</v>
      </c>
      <c r="V4820" s="1" t="str">
        <f>_xlfn.XLOOKUP(Tablo2[[#This Row],[CashbackAmount]],$W$31:$W$33,$X$31:$X$33,"",-1)</f>
        <v>Medium</v>
      </c>
    </row>
    <row r="4821" spans="1:22" x14ac:dyDescent="0.3">
      <c r="A4821" s="5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6">
        <v>174.08</v>
      </c>
      <c r="U4821" s="6" t="str">
        <f>_xlfn.XLOOKUP(Tablo2[[#This Row],[Tenure]],$W$23:$W$26,$X$23:$X$26,"",-1)</f>
        <v>0-6 Months</v>
      </c>
      <c r="V4821" s="1" t="str">
        <f>_xlfn.XLOOKUP(Tablo2[[#This Row],[CashbackAmount]],$W$31:$W$33,$X$31:$X$33,"",-1)</f>
        <v>Medium</v>
      </c>
    </row>
    <row r="4822" spans="1:22" x14ac:dyDescent="0.3">
      <c r="A4822" s="5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6">
        <v>148.80000000000001</v>
      </c>
      <c r="U4822" s="6" t="str">
        <f>_xlfn.XLOOKUP(Tablo2[[#This Row],[Tenure]],$W$23:$W$26,$X$23:$X$26,"",-1)</f>
        <v>13-24 Months</v>
      </c>
      <c r="V4822" s="1" t="str">
        <f>_xlfn.XLOOKUP(Tablo2[[#This Row],[CashbackAmount]],$W$31:$W$33,$X$31:$X$33,"",-1)</f>
        <v>Low</v>
      </c>
    </row>
    <row r="4823" spans="1:22" x14ac:dyDescent="0.3">
      <c r="A4823" s="5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6">
        <v>172.65</v>
      </c>
      <c r="U4823" s="6" t="str">
        <f>_xlfn.XLOOKUP(Tablo2[[#This Row],[Tenure]],$W$23:$W$26,$X$23:$X$26,"",-1)</f>
        <v>13-24 Months</v>
      </c>
      <c r="V4823" s="1" t="str">
        <f>_xlfn.XLOOKUP(Tablo2[[#This Row],[CashbackAmount]],$W$31:$W$33,$X$31:$X$33,"",-1)</f>
        <v>Medium</v>
      </c>
    </row>
    <row r="4824" spans="1:22" x14ac:dyDescent="0.3">
      <c r="A4824" s="5">
        <v>54823</v>
      </c>
      <c r="B4824" s="1">
        <v>1</v>
      </c>
      <c r="C4824" s="1">
        <v>1</v>
      </c>
      <c r="D4824" s="1" t="s">
        <v>62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6">
        <v>145.44</v>
      </c>
      <c r="U4824" s="6" t="str">
        <f>_xlfn.XLOOKUP(Tablo2[[#This Row],[Tenure]],$W$23:$W$26,$X$23:$X$26,"",-1)</f>
        <v>0-6 Months</v>
      </c>
      <c r="V4824" s="1" t="str">
        <f>_xlfn.XLOOKUP(Tablo2[[#This Row],[CashbackAmount]],$W$31:$W$33,$X$31:$X$33,"",-1)</f>
        <v>Low</v>
      </c>
    </row>
    <row r="4825" spans="1:22" x14ac:dyDescent="0.3">
      <c r="A4825" s="5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6">
        <v>151.93</v>
      </c>
      <c r="U4825" s="6" t="str">
        <f>_xlfn.XLOOKUP(Tablo2[[#This Row],[Tenure]],$W$23:$W$26,$X$23:$X$26,"",-1)</f>
        <v>0-6 Months</v>
      </c>
      <c r="V4825" s="1" t="str">
        <f>_xlfn.XLOOKUP(Tablo2[[#This Row],[CashbackAmount]],$W$31:$W$33,$X$31:$X$33,"",-1)</f>
        <v>Medium</v>
      </c>
    </row>
    <row r="4826" spans="1:22" x14ac:dyDescent="0.3">
      <c r="A4826" s="5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6">
        <v>190.86</v>
      </c>
      <c r="U4826" s="6" t="str">
        <f>_xlfn.XLOOKUP(Tablo2[[#This Row],[Tenure]],$W$23:$W$26,$X$23:$X$26,"",-1)</f>
        <v>7-12 Months</v>
      </c>
      <c r="V4826" s="1" t="str">
        <f>_xlfn.XLOOKUP(Tablo2[[#This Row],[CashbackAmount]],$W$31:$W$33,$X$31:$X$33,"",-1)</f>
        <v>Medium</v>
      </c>
    </row>
    <row r="4827" spans="1:22" x14ac:dyDescent="0.3">
      <c r="A4827" s="5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6">
        <v>157.94</v>
      </c>
      <c r="U4827" s="6" t="str">
        <f>_xlfn.XLOOKUP(Tablo2[[#This Row],[Tenure]],$W$23:$W$26,$X$23:$X$26,"",-1)</f>
        <v>13-24 Months</v>
      </c>
      <c r="V4827" s="1" t="str">
        <f>_xlfn.XLOOKUP(Tablo2[[#This Row],[CashbackAmount]],$W$31:$W$33,$X$31:$X$33,"",-1)</f>
        <v>Medium</v>
      </c>
    </row>
    <row r="4828" spans="1:22" x14ac:dyDescent="0.3">
      <c r="A4828" s="5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6">
        <v>166.71</v>
      </c>
      <c r="U4828" s="6" t="str">
        <f>_xlfn.XLOOKUP(Tablo2[[#This Row],[Tenure]],$W$23:$W$26,$X$23:$X$26,"",-1)</f>
        <v>0-6 Months</v>
      </c>
      <c r="V4828" s="1" t="str">
        <f>_xlfn.XLOOKUP(Tablo2[[#This Row],[CashbackAmount]],$W$31:$W$33,$X$31:$X$33,"",-1)</f>
        <v>Medium</v>
      </c>
    </row>
    <row r="4829" spans="1:22" x14ac:dyDescent="0.3">
      <c r="A4829" s="5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6">
        <v>152.78</v>
      </c>
      <c r="U4829" s="6" t="str">
        <f>_xlfn.XLOOKUP(Tablo2[[#This Row],[Tenure]],$W$23:$W$26,$X$23:$X$26,"",-1)</f>
        <v>0-6 Months</v>
      </c>
      <c r="V4829" s="1" t="str">
        <f>_xlfn.XLOOKUP(Tablo2[[#This Row],[CashbackAmount]],$W$31:$W$33,$X$31:$X$33,"",-1)</f>
        <v>Medium</v>
      </c>
    </row>
    <row r="4830" spans="1:22" x14ac:dyDescent="0.3">
      <c r="A4830" s="5">
        <v>54829</v>
      </c>
      <c r="B4830" s="1">
        <v>0</v>
      </c>
      <c r="C4830" s="1">
        <v>2</v>
      </c>
      <c r="D4830" s="1" t="s">
        <v>62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6">
        <v>148.77000000000001</v>
      </c>
      <c r="U4830" s="6" t="str">
        <f>_xlfn.XLOOKUP(Tablo2[[#This Row],[Tenure]],$W$23:$W$26,$X$23:$X$26,"",-1)</f>
        <v>0-6 Months</v>
      </c>
      <c r="V4830" s="1" t="str">
        <f>_xlfn.XLOOKUP(Tablo2[[#This Row],[CashbackAmount]],$W$31:$W$33,$X$31:$X$33,"",-1)</f>
        <v>Low</v>
      </c>
    </row>
    <row r="4831" spans="1:22" x14ac:dyDescent="0.3">
      <c r="A4831" s="5">
        <v>54830</v>
      </c>
      <c r="B4831" s="1">
        <v>1</v>
      </c>
      <c r="C4831" s="1">
        <v>3</v>
      </c>
      <c r="D4831" s="1" t="s">
        <v>62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6">
        <v>149.04</v>
      </c>
      <c r="U4831" s="6" t="str">
        <f>_xlfn.XLOOKUP(Tablo2[[#This Row],[Tenure]],$W$23:$W$26,$X$23:$X$26,"",-1)</f>
        <v>0-6 Months</v>
      </c>
      <c r="V4831" s="1" t="str">
        <f>_xlfn.XLOOKUP(Tablo2[[#This Row],[CashbackAmount]],$W$31:$W$33,$X$31:$X$33,"",-1)</f>
        <v>Low</v>
      </c>
    </row>
    <row r="4832" spans="1:22" x14ac:dyDescent="0.3">
      <c r="A4832" s="5">
        <v>54831</v>
      </c>
      <c r="B4832" s="1">
        <v>0</v>
      </c>
      <c r="C4832" s="1">
        <v>1</v>
      </c>
      <c r="D4832" s="1" t="s">
        <v>62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6">
        <v>148.18</v>
      </c>
      <c r="U4832" s="6" t="str">
        <f>_xlfn.XLOOKUP(Tablo2[[#This Row],[Tenure]],$W$23:$W$26,$X$23:$X$26,"",-1)</f>
        <v>0-6 Months</v>
      </c>
      <c r="V4832" s="1" t="str">
        <f>_xlfn.XLOOKUP(Tablo2[[#This Row],[CashbackAmount]],$W$31:$W$33,$X$31:$X$33,"",-1)</f>
        <v>Low</v>
      </c>
    </row>
    <row r="4833" spans="1:22" x14ac:dyDescent="0.3">
      <c r="A4833" s="5">
        <v>54832</v>
      </c>
      <c r="B4833" s="1">
        <v>0</v>
      </c>
      <c r="C4833" s="1">
        <v>8</v>
      </c>
      <c r="D4833" s="1" t="s">
        <v>62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6">
        <v>145.08000000000001</v>
      </c>
      <c r="U4833" s="6" t="str">
        <f>_xlfn.XLOOKUP(Tablo2[[#This Row],[Tenure]],$W$23:$W$26,$X$23:$X$26,"",-1)</f>
        <v>7-12 Months</v>
      </c>
      <c r="V4833" s="1" t="str">
        <f>_xlfn.XLOOKUP(Tablo2[[#This Row],[CashbackAmount]],$W$31:$W$33,$X$31:$X$33,"",-1)</f>
        <v>Low</v>
      </c>
    </row>
    <row r="4834" spans="1:22" x14ac:dyDescent="0.3">
      <c r="A4834" s="5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6">
        <v>187.44</v>
      </c>
      <c r="U4834" s="6" t="str">
        <f>_xlfn.XLOOKUP(Tablo2[[#This Row],[Tenure]],$W$23:$W$26,$X$23:$X$26,"",-1)</f>
        <v>13-24 Months</v>
      </c>
      <c r="V4834" s="1" t="str">
        <f>_xlfn.XLOOKUP(Tablo2[[#This Row],[CashbackAmount]],$W$31:$W$33,$X$31:$X$33,"",-1)</f>
        <v>Medium</v>
      </c>
    </row>
    <row r="4835" spans="1:22" x14ac:dyDescent="0.3">
      <c r="A4835" s="5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6">
        <v>152.99</v>
      </c>
      <c r="U4835" s="6" t="str">
        <f>_xlfn.XLOOKUP(Tablo2[[#This Row],[Tenure]],$W$23:$W$26,$X$23:$X$26,"",-1)</f>
        <v>7-12 Months</v>
      </c>
      <c r="V4835" s="1" t="str">
        <f>_xlfn.XLOOKUP(Tablo2[[#This Row],[CashbackAmount]],$W$31:$W$33,$X$31:$X$33,"",-1)</f>
        <v>Medium</v>
      </c>
    </row>
    <row r="4836" spans="1:22" x14ac:dyDescent="0.3">
      <c r="A4836" s="5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>
        <v>3</v>
      </c>
      <c r="T4836" s="6">
        <v>230.52</v>
      </c>
      <c r="U4836" s="6" t="str">
        <f>_xlfn.XLOOKUP(Tablo2[[#This Row],[Tenure]],$W$23:$W$26,$X$23:$X$26,"",-1)</f>
        <v>24+ Months</v>
      </c>
      <c r="V4836" s="1" t="str">
        <f>_xlfn.XLOOKUP(Tablo2[[#This Row],[CashbackAmount]],$W$31:$W$33,$X$31:$X$33,"",-1)</f>
        <v>Medium</v>
      </c>
    </row>
    <row r="4837" spans="1:22" x14ac:dyDescent="0.3">
      <c r="A4837" s="5">
        <v>54836</v>
      </c>
      <c r="B4837" s="1">
        <v>0</v>
      </c>
      <c r="C4837" s="1">
        <v>5</v>
      </c>
      <c r="D4837" s="1" t="s">
        <v>62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6">
        <v>148.29</v>
      </c>
      <c r="U4837" s="6" t="str">
        <f>_xlfn.XLOOKUP(Tablo2[[#This Row],[Tenure]],$W$23:$W$26,$X$23:$X$26,"",-1)</f>
        <v>0-6 Months</v>
      </c>
      <c r="V4837" s="1" t="str">
        <f>_xlfn.XLOOKUP(Tablo2[[#This Row],[CashbackAmount]],$W$31:$W$33,$X$31:$X$33,"",-1)</f>
        <v>Low</v>
      </c>
    </row>
    <row r="4838" spans="1:22" x14ac:dyDescent="0.3">
      <c r="A4838" s="5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6">
        <v>165.14</v>
      </c>
      <c r="U4838" s="6" t="str">
        <f>_xlfn.XLOOKUP(Tablo2[[#This Row],[Tenure]],$W$23:$W$26,$X$23:$X$26,"",-1)</f>
        <v>7-12 Months</v>
      </c>
      <c r="V4838" s="1" t="str">
        <f>_xlfn.XLOOKUP(Tablo2[[#This Row],[CashbackAmount]],$W$31:$W$33,$X$31:$X$33,"",-1)</f>
        <v>Medium</v>
      </c>
    </row>
    <row r="4839" spans="1:22" x14ac:dyDescent="0.3">
      <c r="A4839" s="5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6">
        <v>199.03</v>
      </c>
      <c r="U4839" s="6" t="str">
        <f>_xlfn.XLOOKUP(Tablo2[[#This Row],[Tenure]],$W$23:$W$26,$X$23:$X$26,"",-1)</f>
        <v>13-24 Months</v>
      </c>
      <c r="V4839" s="1" t="str">
        <f>_xlfn.XLOOKUP(Tablo2[[#This Row],[CashbackAmount]],$W$31:$W$33,$X$31:$X$33,"",-1)</f>
        <v>Medium</v>
      </c>
    </row>
    <row r="4840" spans="1:22" x14ac:dyDescent="0.3">
      <c r="A4840" s="5">
        <v>54839</v>
      </c>
      <c r="B4840" s="1">
        <v>0</v>
      </c>
      <c r="C4840" s="1">
        <v>22</v>
      </c>
      <c r="D4840" s="1" t="s">
        <v>62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6">
        <v>147.59</v>
      </c>
      <c r="U4840" s="6" t="str">
        <f>_xlfn.XLOOKUP(Tablo2[[#This Row],[Tenure]],$W$23:$W$26,$X$23:$X$26,"",-1)</f>
        <v>13-24 Months</v>
      </c>
      <c r="V4840" s="1" t="str">
        <f>_xlfn.XLOOKUP(Tablo2[[#This Row],[CashbackAmount]],$W$31:$W$33,$X$31:$X$33,"",-1)</f>
        <v>Low</v>
      </c>
    </row>
    <row r="4841" spans="1:22" x14ac:dyDescent="0.3">
      <c r="A4841" s="5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6">
        <v>194.32</v>
      </c>
      <c r="U4841" s="6" t="str">
        <f>_xlfn.XLOOKUP(Tablo2[[#This Row],[Tenure]],$W$23:$W$26,$X$23:$X$26,"",-1)</f>
        <v>0-6 Months</v>
      </c>
      <c r="V4841" s="1" t="str">
        <f>_xlfn.XLOOKUP(Tablo2[[#This Row],[CashbackAmount]],$W$31:$W$33,$X$31:$X$33,"",-1)</f>
        <v>Medium</v>
      </c>
    </row>
    <row r="4842" spans="1:22" x14ac:dyDescent="0.3">
      <c r="A4842" s="5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6">
        <v>171.78</v>
      </c>
      <c r="U4842" s="6" t="str">
        <f>_xlfn.XLOOKUP(Tablo2[[#This Row],[Tenure]],$W$23:$W$26,$X$23:$X$26,"",-1)</f>
        <v>7-12 Months</v>
      </c>
      <c r="V4842" s="1" t="str">
        <f>_xlfn.XLOOKUP(Tablo2[[#This Row],[CashbackAmount]],$W$31:$W$33,$X$31:$X$33,"",-1)</f>
        <v>Medium</v>
      </c>
    </row>
    <row r="4843" spans="1:22" x14ac:dyDescent="0.3">
      <c r="A4843" s="5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6">
        <v>260.82</v>
      </c>
      <c r="U4843" s="6" t="str">
        <f>_xlfn.XLOOKUP(Tablo2[[#This Row],[Tenure]],$W$23:$W$26,$X$23:$X$26,"",-1)</f>
        <v>7-12 Months</v>
      </c>
      <c r="V4843" s="1" t="str">
        <f>_xlfn.XLOOKUP(Tablo2[[#This Row],[CashbackAmount]],$W$31:$W$33,$X$31:$X$33,"",-1)</f>
        <v>High</v>
      </c>
    </row>
    <row r="4844" spans="1:22" x14ac:dyDescent="0.3">
      <c r="A4844" s="5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6">
        <v>148.32</v>
      </c>
      <c r="U4844" s="6" t="str">
        <f>_xlfn.XLOOKUP(Tablo2[[#This Row],[Tenure]],$W$23:$W$26,$X$23:$X$26,"",-1)</f>
        <v>0-6 Months</v>
      </c>
      <c r="V4844" s="1" t="str">
        <f>_xlfn.XLOOKUP(Tablo2[[#This Row],[CashbackAmount]],$W$31:$W$33,$X$31:$X$33,"",-1)</f>
        <v>Low</v>
      </c>
    </row>
    <row r="4845" spans="1:22" x14ac:dyDescent="0.3">
      <c r="A4845" s="5">
        <v>54844</v>
      </c>
      <c r="B4845" s="1">
        <v>1</v>
      </c>
      <c r="C4845" s="1">
        <v>1</v>
      </c>
      <c r="D4845" s="1" t="s">
        <v>62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6">
        <v>149.13</v>
      </c>
      <c r="U4845" s="6" t="str">
        <f>_xlfn.XLOOKUP(Tablo2[[#This Row],[Tenure]],$W$23:$W$26,$X$23:$X$26,"",-1)</f>
        <v>0-6 Months</v>
      </c>
      <c r="V4845" s="1" t="str">
        <f>_xlfn.XLOOKUP(Tablo2[[#This Row],[CashbackAmount]],$W$31:$W$33,$X$31:$X$33,"",-1)</f>
        <v>Low</v>
      </c>
    </row>
    <row r="4846" spans="1:22" x14ac:dyDescent="0.3">
      <c r="A4846" s="5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>
        <v>3</v>
      </c>
      <c r="T4846" s="6">
        <v>222.05</v>
      </c>
      <c r="U4846" s="6" t="str">
        <f>_xlfn.XLOOKUP(Tablo2[[#This Row],[Tenure]],$W$23:$W$26,$X$23:$X$26,"",-1)</f>
        <v>13-24 Months</v>
      </c>
      <c r="V4846" s="1" t="str">
        <f>_xlfn.XLOOKUP(Tablo2[[#This Row],[CashbackAmount]],$W$31:$W$33,$X$31:$X$33,"",-1)</f>
        <v>Medium</v>
      </c>
    </row>
    <row r="4847" spans="1:22" x14ac:dyDescent="0.3">
      <c r="A4847" s="5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6">
        <v>167.94</v>
      </c>
      <c r="U4847" s="6" t="str">
        <f>_xlfn.XLOOKUP(Tablo2[[#This Row],[Tenure]],$W$23:$W$26,$X$23:$X$26,"",-1)</f>
        <v>0-6 Months</v>
      </c>
      <c r="V4847" s="1" t="str">
        <f>_xlfn.XLOOKUP(Tablo2[[#This Row],[CashbackAmount]],$W$31:$W$33,$X$31:$X$33,"",-1)</f>
        <v>Medium</v>
      </c>
    </row>
    <row r="4848" spans="1:22" x14ac:dyDescent="0.3">
      <c r="A4848" s="5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6">
        <v>172.21</v>
      </c>
      <c r="U4848" s="6" t="str">
        <f>_xlfn.XLOOKUP(Tablo2[[#This Row],[Tenure]],$W$23:$W$26,$X$23:$X$26,"",-1)</f>
        <v>13-24 Months</v>
      </c>
      <c r="V4848" s="1" t="str">
        <f>_xlfn.XLOOKUP(Tablo2[[#This Row],[CashbackAmount]],$W$31:$W$33,$X$31:$X$33,"",-1)</f>
        <v>Medium</v>
      </c>
    </row>
    <row r="4849" spans="1:22" x14ac:dyDescent="0.3">
      <c r="A4849" s="5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6">
        <v>150.19</v>
      </c>
      <c r="U4849" s="6" t="str">
        <f>_xlfn.XLOOKUP(Tablo2[[#This Row],[Tenure]],$W$23:$W$26,$X$23:$X$26,"",-1)</f>
        <v>7-12 Months</v>
      </c>
      <c r="V4849" s="1" t="str">
        <f>_xlfn.XLOOKUP(Tablo2[[#This Row],[CashbackAmount]],$W$31:$W$33,$X$31:$X$33,"",-1)</f>
        <v>Medium</v>
      </c>
    </row>
    <row r="4850" spans="1:22" x14ac:dyDescent="0.3">
      <c r="A4850" s="5">
        <v>54849</v>
      </c>
      <c r="B4850" s="1">
        <v>1</v>
      </c>
      <c r="C4850" s="1">
        <v>1</v>
      </c>
      <c r="D4850" s="1" t="s">
        <v>62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6">
        <v>146.21</v>
      </c>
      <c r="U4850" s="6" t="str">
        <f>_xlfn.XLOOKUP(Tablo2[[#This Row],[Tenure]],$W$23:$W$26,$X$23:$X$26,"",-1)</f>
        <v>0-6 Months</v>
      </c>
      <c r="V4850" s="1" t="str">
        <f>_xlfn.XLOOKUP(Tablo2[[#This Row],[CashbackAmount]],$W$31:$W$33,$X$31:$X$33,"",-1)</f>
        <v>Low</v>
      </c>
    </row>
    <row r="4851" spans="1:22" x14ac:dyDescent="0.3">
      <c r="A4851" s="5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60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6">
        <v>154.72999999999999</v>
      </c>
      <c r="U4851" s="6" t="str">
        <f>_xlfn.XLOOKUP(Tablo2[[#This Row],[Tenure]],$W$23:$W$26,$X$23:$X$26,"",-1)</f>
        <v>0-6 Months</v>
      </c>
      <c r="V4851" s="1" t="str">
        <f>_xlfn.XLOOKUP(Tablo2[[#This Row],[CashbackAmount]],$W$31:$W$33,$X$31:$X$33,"",-1)</f>
        <v>Medium</v>
      </c>
    </row>
    <row r="4852" spans="1:22" x14ac:dyDescent="0.3">
      <c r="A4852" s="5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6">
        <v>183.55</v>
      </c>
      <c r="U4852" s="6" t="str">
        <f>_xlfn.XLOOKUP(Tablo2[[#This Row],[Tenure]],$W$23:$W$26,$X$23:$X$26,"",-1)</f>
        <v>0-6 Months</v>
      </c>
      <c r="V4852" s="1" t="str">
        <f>_xlfn.XLOOKUP(Tablo2[[#This Row],[CashbackAmount]],$W$31:$W$33,$X$31:$X$33,"",-1)</f>
        <v>Medium</v>
      </c>
    </row>
    <row r="4853" spans="1:22" x14ac:dyDescent="0.3">
      <c r="A4853" s="5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6">
        <v>161.16999999999999</v>
      </c>
      <c r="U4853" s="6" t="str">
        <f>_xlfn.XLOOKUP(Tablo2[[#This Row],[Tenure]],$W$23:$W$26,$X$23:$X$26,"",-1)</f>
        <v>13-24 Months</v>
      </c>
      <c r="V4853" s="1" t="str">
        <f>_xlfn.XLOOKUP(Tablo2[[#This Row],[CashbackAmount]],$W$31:$W$33,$X$31:$X$33,"",-1)</f>
        <v>Medium</v>
      </c>
    </row>
    <row r="4854" spans="1:22" x14ac:dyDescent="0.3">
      <c r="A4854" s="5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6">
        <v>192.25</v>
      </c>
      <c r="U4854" s="6" t="str">
        <f>_xlfn.XLOOKUP(Tablo2[[#This Row],[Tenure]],$W$23:$W$26,$X$23:$X$26,"",-1)</f>
        <v>0-6 Months</v>
      </c>
      <c r="V4854" s="1" t="str">
        <f>_xlfn.XLOOKUP(Tablo2[[#This Row],[CashbackAmount]],$W$31:$W$33,$X$31:$X$33,"",-1)</f>
        <v>Medium</v>
      </c>
    </row>
    <row r="4855" spans="1:22" x14ac:dyDescent="0.3">
      <c r="A4855" s="5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>
        <v>3</v>
      </c>
      <c r="T4855" s="6">
        <v>228.25</v>
      </c>
      <c r="U4855" s="6" t="str">
        <f>_xlfn.XLOOKUP(Tablo2[[#This Row],[Tenure]],$W$23:$W$26,$X$23:$X$26,"",-1)</f>
        <v>0-6 Months</v>
      </c>
      <c r="V4855" s="1" t="str">
        <f>_xlfn.XLOOKUP(Tablo2[[#This Row],[CashbackAmount]],$W$31:$W$33,$X$31:$X$33,"",-1)</f>
        <v>Medium</v>
      </c>
    </row>
    <row r="4856" spans="1:22" x14ac:dyDescent="0.3">
      <c r="A4856" s="5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6">
        <v>194.49</v>
      </c>
      <c r="U4856" s="6" t="str">
        <f>_xlfn.XLOOKUP(Tablo2[[#This Row],[Tenure]],$W$23:$W$26,$X$23:$X$26,"",-1)</f>
        <v>7-12 Months</v>
      </c>
      <c r="V4856" s="1" t="str">
        <f>_xlfn.XLOOKUP(Tablo2[[#This Row],[CashbackAmount]],$W$31:$W$33,$X$31:$X$33,"",-1)</f>
        <v>Medium</v>
      </c>
    </row>
    <row r="4857" spans="1:22" x14ac:dyDescent="0.3">
      <c r="A4857" s="5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>
        <v>3</v>
      </c>
      <c r="T4857" s="6">
        <v>231.08999999999997</v>
      </c>
      <c r="U4857" s="6" t="str">
        <f>_xlfn.XLOOKUP(Tablo2[[#This Row],[Tenure]],$W$23:$W$26,$X$23:$X$26,"",-1)</f>
        <v>0-6 Months</v>
      </c>
      <c r="V4857" s="1" t="str">
        <f>_xlfn.XLOOKUP(Tablo2[[#This Row],[CashbackAmount]],$W$31:$W$33,$X$31:$X$33,"",-1)</f>
        <v>Medium</v>
      </c>
    </row>
    <row r="4858" spans="1:22" x14ac:dyDescent="0.3">
      <c r="A4858" s="5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6">
        <v>169.47</v>
      </c>
      <c r="U4858" s="6" t="str">
        <f>_xlfn.XLOOKUP(Tablo2[[#This Row],[Tenure]],$W$23:$W$26,$X$23:$X$26,"",-1)</f>
        <v>13-24 Months</v>
      </c>
      <c r="V4858" s="1" t="str">
        <f>_xlfn.XLOOKUP(Tablo2[[#This Row],[CashbackAmount]],$W$31:$W$33,$X$31:$X$33,"",-1)</f>
        <v>Medium</v>
      </c>
    </row>
    <row r="4859" spans="1:22" x14ac:dyDescent="0.3">
      <c r="A4859" s="5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60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6">
        <v>146.57</v>
      </c>
      <c r="U4859" s="6" t="str">
        <f>_xlfn.XLOOKUP(Tablo2[[#This Row],[Tenure]],$W$23:$W$26,$X$23:$X$26,"",-1)</f>
        <v>0-6 Months</v>
      </c>
      <c r="V4859" s="1" t="str">
        <f>_xlfn.XLOOKUP(Tablo2[[#This Row],[CashbackAmount]],$W$31:$W$33,$X$31:$X$33,"",-1)</f>
        <v>Low</v>
      </c>
    </row>
    <row r="4860" spans="1:22" x14ac:dyDescent="0.3">
      <c r="A4860" s="5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6">
        <v>171.01</v>
      </c>
      <c r="U4860" s="6" t="str">
        <f>_xlfn.XLOOKUP(Tablo2[[#This Row],[Tenure]],$W$23:$W$26,$X$23:$X$26,"",-1)</f>
        <v>7-12 Months</v>
      </c>
      <c r="V4860" s="1" t="str">
        <f>_xlfn.XLOOKUP(Tablo2[[#This Row],[CashbackAmount]],$W$31:$W$33,$X$31:$X$33,"",-1)</f>
        <v>Medium</v>
      </c>
    </row>
    <row r="4861" spans="1:22" x14ac:dyDescent="0.3">
      <c r="A4861" s="5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>
        <v>15</v>
      </c>
      <c r="Q4861" s="1">
        <v>4</v>
      </c>
      <c r="R4861" s="1">
        <v>8</v>
      </c>
      <c r="S4861" s="1">
        <v>9</v>
      </c>
      <c r="T4861" s="6">
        <v>295.99</v>
      </c>
      <c r="U4861" s="6" t="str">
        <f>_xlfn.XLOOKUP(Tablo2[[#This Row],[Tenure]],$W$23:$W$26,$X$23:$X$26,"",-1)</f>
        <v>24+ Months</v>
      </c>
      <c r="V4861" s="1" t="str">
        <f>_xlfn.XLOOKUP(Tablo2[[#This Row],[CashbackAmount]],$W$31:$W$33,$X$31:$X$33,"",-1)</f>
        <v>High</v>
      </c>
    </row>
    <row r="4862" spans="1:22" x14ac:dyDescent="0.3">
      <c r="A4862" s="5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60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6">
        <v>149.79</v>
      </c>
      <c r="U4862" s="6" t="str">
        <f>_xlfn.XLOOKUP(Tablo2[[#This Row],[Tenure]],$W$23:$W$26,$X$23:$X$26,"",-1)</f>
        <v>13-24 Months</v>
      </c>
      <c r="V4862" s="1" t="str">
        <f>_xlfn.XLOOKUP(Tablo2[[#This Row],[CashbackAmount]],$W$31:$W$33,$X$31:$X$33,"",-1)</f>
        <v>Low</v>
      </c>
    </row>
    <row r="4863" spans="1:22" x14ac:dyDescent="0.3">
      <c r="A4863" s="5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>
        <v>1</v>
      </c>
      <c r="R4863" s="1">
        <v>16</v>
      </c>
      <c r="S4863" s="1">
        <v>3</v>
      </c>
      <c r="T4863" s="6">
        <v>273.52</v>
      </c>
      <c r="U4863" s="6" t="str">
        <f>_xlfn.XLOOKUP(Tablo2[[#This Row],[Tenure]],$W$23:$W$26,$X$23:$X$26,"",-1)</f>
        <v>24+ Months</v>
      </c>
      <c r="V4863" s="1" t="str">
        <f>_xlfn.XLOOKUP(Tablo2[[#This Row],[CashbackAmount]],$W$31:$W$33,$X$31:$X$33,"",-1)</f>
        <v>High</v>
      </c>
    </row>
    <row r="4864" spans="1:22" x14ac:dyDescent="0.3">
      <c r="A4864" s="5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6">
        <v>197.64</v>
      </c>
      <c r="U4864" s="6" t="str">
        <f>_xlfn.XLOOKUP(Tablo2[[#This Row],[Tenure]],$W$23:$W$26,$X$23:$X$26,"",-1)</f>
        <v>0-6 Months</v>
      </c>
      <c r="V4864" s="1" t="str">
        <f>_xlfn.XLOOKUP(Tablo2[[#This Row],[CashbackAmount]],$W$31:$W$33,$X$31:$X$33,"",-1)</f>
        <v>Medium</v>
      </c>
    </row>
    <row r="4865" spans="1:22" x14ac:dyDescent="0.3">
      <c r="A4865" s="5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60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6">
        <v>181.66</v>
      </c>
      <c r="U4865" s="6" t="str">
        <f>_xlfn.XLOOKUP(Tablo2[[#This Row],[Tenure]],$W$23:$W$26,$X$23:$X$26,"",-1)</f>
        <v>7-12 Months</v>
      </c>
      <c r="V4865" s="1" t="str">
        <f>_xlfn.XLOOKUP(Tablo2[[#This Row],[CashbackAmount]],$W$31:$W$33,$X$31:$X$33,"",-1)</f>
        <v>Medium</v>
      </c>
    </row>
    <row r="4866" spans="1:22" x14ac:dyDescent="0.3">
      <c r="A4866" s="5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6">
        <v>203.23</v>
      </c>
      <c r="U4866" s="6" t="str">
        <f>_xlfn.XLOOKUP(Tablo2[[#This Row],[Tenure]],$W$23:$W$26,$X$23:$X$26,"",-1)</f>
        <v>7-12 Months</v>
      </c>
      <c r="V4866" s="1" t="str">
        <f>_xlfn.XLOOKUP(Tablo2[[#This Row],[CashbackAmount]],$W$31:$W$33,$X$31:$X$33,"",-1)</f>
        <v>Medium</v>
      </c>
    </row>
    <row r="4867" spans="1:22" x14ac:dyDescent="0.3">
      <c r="A4867" s="5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6">
        <v>203.8</v>
      </c>
      <c r="U4867" s="6" t="str">
        <f>_xlfn.XLOOKUP(Tablo2[[#This Row],[Tenure]],$W$23:$W$26,$X$23:$X$26,"",-1)</f>
        <v>13-24 Months</v>
      </c>
      <c r="V4867" s="1" t="str">
        <f>_xlfn.XLOOKUP(Tablo2[[#This Row],[CashbackAmount]],$W$31:$W$33,$X$31:$X$33,"",-1)</f>
        <v>Medium</v>
      </c>
    </row>
    <row r="4868" spans="1:22" x14ac:dyDescent="0.3">
      <c r="A4868" s="5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>
        <v>2</v>
      </c>
      <c r="S4868" s="1">
        <v>1</v>
      </c>
      <c r="T4868" s="6">
        <v>256.94</v>
      </c>
      <c r="U4868" s="6" t="str">
        <f>_xlfn.XLOOKUP(Tablo2[[#This Row],[Tenure]],$W$23:$W$26,$X$23:$X$26,"",-1)</f>
        <v>0-6 Months</v>
      </c>
      <c r="V4868" s="1" t="str">
        <f>_xlfn.XLOOKUP(Tablo2[[#This Row],[CashbackAmount]],$W$31:$W$33,$X$31:$X$33,"",-1)</f>
        <v>High</v>
      </c>
    </row>
    <row r="4869" spans="1:22" x14ac:dyDescent="0.3">
      <c r="A4869" s="5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6">
        <v>175.67</v>
      </c>
      <c r="U4869" s="6" t="str">
        <f>_xlfn.XLOOKUP(Tablo2[[#This Row],[Tenure]],$W$23:$W$26,$X$23:$X$26,"",-1)</f>
        <v>13-24 Months</v>
      </c>
      <c r="V4869" s="1" t="str">
        <f>_xlfn.XLOOKUP(Tablo2[[#This Row],[CashbackAmount]],$W$31:$W$33,$X$31:$X$33,"",-1)</f>
        <v>Medium</v>
      </c>
    </row>
    <row r="4870" spans="1:22" x14ac:dyDescent="0.3">
      <c r="A4870" s="5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60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6">
        <v>175.79</v>
      </c>
      <c r="U4870" s="6" t="str">
        <f>_xlfn.XLOOKUP(Tablo2[[#This Row],[Tenure]],$W$23:$W$26,$X$23:$X$26,"",-1)</f>
        <v>7-12 Months</v>
      </c>
      <c r="V4870" s="1" t="str">
        <f>_xlfn.XLOOKUP(Tablo2[[#This Row],[CashbackAmount]],$W$31:$W$33,$X$31:$X$33,"",-1)</f>
        <v>Medium</v>
      </c>
    </row>
    <row r="4871" spans="1:22" x14ac:dyDescent="0.3">
      <c r="A4871" s="5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6">
        <v>148.21</v>
      </c>
      <c r="U4871" s="6" t="str">
        <f>_xlfn.XLOOKUP(Tablo2[[#This Row],[Tenure]],$W$23:$W$26,$X$23:$X$26,"",-1)</f>
        <v>0-6 Months</v>
      </c>
      <c r="V4871" s="1" t="str">
        <f>_xlfn.XLOOKUP(Tablo2[[#This Row],[CashbackAmount]],$W$31:$W$33,$X$31:$X$33,"",-1)</f>
        <v>Low</v>
      </c>
    </row>
    <row r="4872" spans="1:22" x14ac:dyDescent="0.3">
      <c r="A4872" s="5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>
        <v>15</v>
      </c>
      <c r="Q4872" s="1">
        <v>6</v>
      </c>
      <c r="R4872" s="1">
        <v>7</v>
      </c>
      <c r="S4872" s="1">
        <v>1</v>
      </c>
      <c r="T4872" s="6">
        <v>299.44</v>
      </c>
      <c r="U4872" s="6" t="str">
        <f>_xlfn.XLOOKUP(Tablo2[[#This Row],[Tenure]],$W$23:$W$26,$X$23:$X$26,"",-1)</f>
        <v>7-12 Months</v>
      </c>
      <c r="V4872" s="1" t="str">
        <f>_xlfn.XLOOKUP(Tablo2[[#This Row],[CashbackAmount]],$W$31:$W$33,$X$31:$X$33,"",-1)</f>
        <v>High</v>
      </c>
    </row>
    <row r="4873" spans="1:22" x14ac:dyDescent="0.3">
      <c r="A4873" s="5">
        <v>54872</v>
      </c>
      <c r="B4873" s="1">
        <v>1</v>
      </c>
      <c r="C4873" s="1">
        <v>1</v>
      </c>
      <c r="D4873" s="1" t="s">
        <v>62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6">
        <v>149.04</v>
      </c>
      <c r="U4873" s="6" t="str">
        <f>_xlfn.XLOOKUP(Tablo2[[#This Row],[Tenure]],$W$23:$W$26,$X$23:$X$26,"",-1)</f>
        <v>0-6 Months</v>
      </c>
      <c r="V4873" s="1" t="str">
        <f>_xlfn.XLOOKUP(Tablo2[[#This Row],[CashbackAmount]],$W$31:$W$33,$X$31:$X$33,"",-1)</f>
        <v>Low</v>
      </c>
    </row>
    <row r="4874" spans="1:22" x14ac:dyDescent="0.3">
      <c r="A4874" s="5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6">
        <v>159.52000000000001</v>
      </c>
      <c r="U4874" s="6" t="str">
        <f>_xlfn.XLOOKUP(Tablo2[[#This Row],[Tenure]],$W$23:$W$26,$X$23:$X$26,"",-1)</f>
        <v>7-12 Months</v>
      </c>
      <c r="V4874" s="1" t="str">
        <f>_xlfn.XLOOKUP(Tablo2[[#This Row],[CashbackAmount]],$W$31:$W$33,$X$31:$X$33,"",-1)</f>
        <v>Medium</v>
      </c>
    </row>
    <row r="4875" spans="1:22" x14ac:dyDescent="0.3">
      <c r="A4875" s="5">
        <v>54874</v>
      </c>
      <c r="B4875" s="1">
        <v>0</v>
      </c>
      <c r="C4875" s="1">
        <v>19</v>
      </c>
      <c r="D4875" s="1" t="s">
        <v>62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6">
        <v>147.69999999999999</v>
      </c>
      <c r="U4875" s="6" t="str">
        <f>_xlfn.XLOOKUP(Tablo2[[#This Row],[Tenure]],$W$23:$W$26,$X$23:$X$26,"",-1)</f>
        <v>13-24 Months</v>
      </c>
      <c r="V4875" s="1" t="str">
        <f>_xlfn.XLOOKUP(Tablo2[[#This Row],[CashbackAmount]],$W$31:$W$33,$X$31:$X$33,"",-1)</f>
        <v>Low</v>
      </c>
    </row>
    <row r="4876" spans="1:22" x14ac:dyDescent="0.3">
      <c r="A4876" s="5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>
        <v>15</v>
      </c>
      <c r="Q4876" s="1">
        <v>1</v>
      </c>
      <c r="R4876" s="1">
        <v>2</v>
      </c>
      <c r="S4876" s="1">
        <v>4</v>
      </c>
      <c r="T4876" s="6">
        <v>298.99</v>
      </c>
      <c r="U4876" s="6" t="str">
        <f>_xlfn.XLOOKUP(Tablo2[[#This Row],[Tenure]],$W$23:$W$26,$X$23:$X$26,"",-1)</f>
        <v>13-24 Months</v>
      </c>
      <c r="V4876" s="1" t="str">
        <f>_xlfn.XLOOKUP(Tablo2[[#This Row],[CashbackAmount]],$W$31:$W$33,$X$31:$X$33,"",-1)</f>
        <v>High</v>
      </c>
    </row>
    <row r="4877" spans="1:22" x14ac:dyDescent="0.3">
      <c r="A4877" s="5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6">
        <v>179.88</v>
      </c>
      <c r="U4877" s="6" t="str">
        <f>_xlfn.XLOOKUP(Tablo2[[#This Row],[Tenure]],$W$23:$W$26,$X$23:$X$26,"",-1)</f>
        <v>7-12 Months</v>
      </c>
      <c r="V4877" s="1" t="str">
        <f>_xlfn.XLOOKUP(Tablo2[[#This Row],[CashbackAmount]],$W$31:$W$33,$X$31:$X$33,"",-1)</f>
        <v>Medium</v>
      </c>
    </row>
    <row r="4878" spans="1:22" x14ac:dyDescent="0.3">
      <c r="A4878" s="5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>
        <v>15</v>
      </c>
      <c r="Q4878" s="1">
        <v>1</v>
      </c>
      <c r="R4878" s="1">
        <v>2</v>
      </c>
      <c r="S4878" s="1">
        <v>12</v>
      </c>
      <c r="T4878" s="6">
        <v>319.19</v>
      </c>
      <c r="U4878" s="6" t="str">
        <f>_xlfn.XLOOKUP(Tablo2[[#This Row],[Tenure]],$W$23:$W$26,$X$23:$X$26,"",-1)</f>
        <v>13-24 Months</v>
      </c>
      <c r="V4878" s="1" t="str">
        <f>_xlfn.XLOOKUP(Tablo2[[#This Row],[CashbackAmount]],$W$31:$W$33,$X$31:$X$33,"",-1)</f>
        <v>High</v>
      </c>
    </row>
    <row r="4879" spans="1:22" x14ac:dyDescent="0.3">
      <c r="A4879" s="5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60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6">
        <v>153.11000000000001</v>
      </c>
      <c r="U4879" s="6" t="str">
        <f>_xlfn.XLOOKUP(Tablo2[[#This Row],[Tenure]],$W$23:$W$26,$X$23:$X$26,"",-1)</f>
        <v>0-6 Months</v>
      </c>
      <c r="V4879" s="1" t="str">
        <f>_xlfn.XLOOKUP(Tablo2[[#This Row],[CashbackAmount]],$W$31:$W$33,$X$31:$X$33,"",-1)</f>
        <v>Medium</v>
      </c>
    </row>
    <row r="4880" spans="1:22" x14ac:dyDescent="0.3">
      <c r="A4880" s="5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6">
        <v>161.33000000000001</v>
      </c>
      <c r="U4880" s="6" t="str">
        <f>_xlfn.XLOOKUP(Tablo2[[#This Row],[Tenure]],$W$23:$W$26,$X$23:$X$26,"",-1)</f>
        <v>13-24 Months</v>
      </c>
      <c r="V4880" s="1" t="str">
        <f>_xlfn.XLOOKUP(Tablo2[[#This Row],[CashbackAmount]],$W$31:$W$33,$X$31:$X$33,"",-1)</f>
        <v>Medium</v>
      </c>
    </row>
    <row r="4881" spans="1:22" x14ac:dyDescent="0.3">
      <c r="A4881" s="5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6">
        <v>166.63</v>
      </c>
      <c r="U4881" s="6" t="str">
        <f>_xlfn.XLOOKUP(Tablo2[[#This Row],[Tenure]],$W$23:$W$26,$X$23:$X$26,"",-1)</f>
        <v>13-24 Months</v>
      </c>
      <c r="V4881" s="1" t="str">
        <f>_xlfn.XLOOKUP(Tablo2[[#This Row],[CashbackAmount]],$W$31:$W$33,$X$31:$X$33,"",-1)</f>
        <v>Medium</v>
      </c>
    </row>
    <row r="4882" spans="1:22" x14ac:dyDescent="0.3">
      <c r="A4882" s="5">
        <v>54881</v>
      </c>
      <c r="B4882" s="1">
        <v>1</v>
      </c>
      <c r="C4882" s="1">
        <v>1</v>
      </c>
      <c r="D4882" s="1" t="s">
        <v>62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6">
        <v>146.32</v>
      </c>
      <c r="U4882" s="6" t="str">
        <f>_xlfn.XLOOKUP(Tablo2[[#This Row],[Tenure]],$W$23:$W$26,$X$23:$X$26,"",-1)</f>
        <v>0-6 Months</v>
      </c>
      <c r="V4882" s="1" t="str">
        <f>_xlfn.XLOOKUP(Tablo2[[#This Row],[CashbackAmount]],$W$31:$W$33,$X$31:$X$33,"",-1)</f>
        <v>Low</v>
      </c>
    </row>
    <row r="4883" spans="1:22" x14ac:dyDescent="0.3">
      <c r="A4883" s="5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>
        <v>1</v>
      </c>
      <c r="R4883" s="1">
        <v>2</v>
      </c>
      <c r="S4883" s="1">
        <v>6</v>
      </c>
      <c r="T4883" s="6">
        <v>264.73</v>
      </c>
      <c r="U4883" s="6" t="str">
        <f>_xlfn.XLOOKUP(Tablo2[[#This Row],[Tenure]],$W$23:$W$26,$X$23:$X$26,"",-1)</f>
        <v>13-24 Months</v>
      </c>
      <c r="V4883" s="1" t="str">
        <f>_xlfn.XLOOKUP(Tablo2[[#This Row],[CashbackAmount]],$W$31:$W$33,$X$31:$X$33,"",-1)</f>
        <v>High</v>
      </c>
    </row>
    <row r="4884" spans="1:22" x14ac:dyDescent="0.3">
      <c r="A4884" s="5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6">
        <v>151.84</v>
      </c>
      <c r="U4884" s="6" t="str">
        <f>_xlfn.XLOOKUP(Tablo2[[#This Row],[Tenure]],$W$23:$W$26,$X$23:$X$26,"",-1)</f>
        <v>7-12 Months</v>
      </c>
      <c r="V4884" s="1" t="str">
        <f>_xlfn.XLOOKUP(Tablo2[[#This Row],[CashbackAmount]],$W$31:$W$33,$X$31:$X$33,"",-1)</f>
        <v>Medium</v>
      </c>
    </row>
    <row r="4885" spans="1:22" x14ac:dyDescent="0.3">
      <c r="A4885" s="5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>
        <v>2</v>
      </c>
      <c r="S4885" s="1">
        <v>8</v>
      </c>
      <c r="T4885" s="6">
        <v>233.45</v>
      </c>
      <c r="U4885" s="6" t="str">
        <f>_xlfn.XLOOKUP(Tablo2[[#This Row],[Tenure]],$W$23:$W$26,$X$23:$X$26,"",-1)</f>
        <v>13-24 Months</v>
      </c>
      <c r="V4885" s="1" t="str">
        <f>_xlfn.XLOOKUP(Tablo2[[#This Row],[CashbackAmount]],$W$31:$W$33,$X$31:$X$33,"",-1)</f>
        <v>Medium</v>
      </c>
    </row>
    <row r="4886" spans="1:22" x14ac:dyDescent="0.3">
      <c r="A4886" s="5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6">
        <v>168.77</v>
      </c>
      <c r="U4886" s="6" t="str">
        <f>_xlfn.XLOOKUP(Tablo2[[#This Row],[Tenure]],$W$23:$W$26,$X$23:$X$26,"",-1)</f>
        <v>0-6 Months</v>
      </c>
      <c r="V4886" s="1" t="str">
        <f>_xlfn.XLOOKUP(Tablo2[[#This Row],[CashbackAmount]],$W$31:$W$33,$X$31:$X$33,"",-1)</f>
        <v>Medium</v>
      </c>
    </row>
    <row r="4887" spans="1:22" x14ac:dyDescent="0.3">
      <c r="A4887" s="5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6">
        <v>162.43</v>
      </c>
      <c r="U4887" s="6" t="str">
        <f>_xlfn.XLOOKUP(Tablo2[[#This Row],[Tenure]],$W$23:$W$26,$X$23:$X$26,"",-1)</f>
        <v>0-6 Months</v>
      </c>
      <c r="V4887" s="1" t="str">
        <f>_xlfn.XLOOKUP(Tablo2[[#This Row],[CashbackAmount]],$W$31:$W$33,$X$31:$X$33,"",-1)</f>
        <v>Medium</v>
      </c>
    </row>
    <row r="4888" spans="1:22" x14ac:dyDescent="0.3">
      <c r="A4888" s="5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6">
        <v>166.48</v>
      </c>
      <c r="U4888" s="6" t="str">
        <f>_xlfn.XLOOKUP(Tablo2[[#This Row],[Tenure]],$W$23:$W$26,$X$23:$X$26,"",-1)</f>
        <v>0-6 Months</v>
      </c>
      <c r="V4888" s="1" t="str">
        <f>_xlfn.XLOOKUP(Tablo2[[#This Row],[CashbackAmount]],$W$31:$W$33,$X$31:$X$33,"",-1)</f>
        <v>Medium</v>
      </c>
    </row>
    <row r="4889" spans="1:22" x14ac:dyDescent="0.3">
      <c r="A4889" s="5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6">
        <v>135.51</v>
      </c>
      <c r="U4889" s="6" t="str">
        <f>_xlfn.XLOOKUP(Tablo2[[#This Row],[Tenure]],$W$23:$W$26,$X$23:$X$26,"",-1)</f>
        <v>0-6 Months</v>
      </c>
      <c r="V4889" s="1" t="str">
        <f>_xlfn.XLOOKUP(Tablo2[[#This Row],[CashbackAmount]],$W$31:$W$33,$X$31:$X$33,"",-1)</f>
        <v>Low</v>
      </c>
    </row>
    <row r="4890" spans="1:22" x14ac:dyDescent="0.3">
      <c r="A4890" s="5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>
        <v>2</v>
      </c>
      <c r="S4890" s="1">
        <v>9</v>
      </c>
      <c r="T4890" s="6">
        <v>232.39</v>
      </c>
      <c r="U4890" s="6" t="str">
        <f>_xlfn.XLOOKUP(Tablo2[[#This Row],[Tenure]],$W$23:$W$26,$X$23:$X$26,"",-1)</f>
        <v>24+ Months</v>
      </c>
      <c r="V4890" s="1" t="str">
        <f>_xlfn.XLOOKUP(Tablo2[[#This Row],[CashbackAmount]],$W$31:$W$33,$X$31:$X$33,"",-1)</f>
        <v>Medium</v>
      </c>
    </row>
    <row r="4891" spans="1:22" x14ac:dyDescent="0.3">
      <c r="A4891" s="5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>
        <v>3</v>
      </c>
      <c r="T4891" s="6">
        <v>228.88</v>
      </c>
      <c r="U4891" s="6" t="str">
        <f>_xlfn.XLOOKUP(Tablo2[[#This Row],[Tenure]],$W$23:$W$26,$X$23:$X$26,"",-1)</f>
        <v>7-12 Months</v>
      </c>
      <c r="V4891" s="1" t="str">
        <f>_xlfn.XLOOKUP(Tablo2[[#This Row],[CashbackAmount]],$W$31:$W$33,$X$31:$X$33,"",-1)</f>
        <v>Medium</v>
      </c>
    </row>
    <row r="4892" spans="1:22" x14ac:dyDescent="0.3">
      <c r="A4892" s="5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>
        <v>2</v>
      </c>
      <c r="S4892" s="1">
        <v>8</v>
      </c>
      <c r="T4892" s="6">
        <v>239.16000000000003</v>
      </c>
      <c r="U4892" s="6" t="str">
        <f>_xlfn.XLOOKUP(Tablo2[[#This Row],[Tenure]],$W$23:$W$26,$X$23:$X$26,"",-1)</f>
        <v>0-6 Months</v>
      </c>
      <c r="V4892" s="1" t="str">
        <f>_xlfn.XLOOKUP(Tablo2[[#This Row],[CashbackAmount]],$W$31:$W$33,$X$31:$X$33,"",-1)</f>
        <v>Medium</v>
      </c>
    </row>
    <row r="4893" spans="1:22" x14ac:dyDescent="0.3">
      <c r="A4893" s="5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6">
        <v>151</v>
      </c>
      <c r="U4893" s="6" t="str">
        <f>_xlfn.XLOOKUP(Tablo2[[#This Row],[Tenure]],$W$23:$W$26,$X$23:$X$26,"",-1)</f>
        <v>0-6 Months</v>
      </c>
      <c r="V4893" s="1" t="str">
        <f>_xlfn.XLOOKUP(Tablo2[[#This Row],[CashbackAmount]],$W$31:$W$33,$X$31:$X$33,"",-1)</f>
        <v>Medium</v>
      </c>
    </row>
    <row r="4894" spans="1:22" x14ac:dyDescent="0.3">
      <c r="A4894" s="5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6">
        <v>149.22</v>
      </c>
      <c r="U4894" s="6" t="str">
        <f>_xlfn.XLOOKUP(Tablo2[[#This Row],[Tenure]],$W$23:$W$26,$X$23:$X$26,"",-1)</f>
        <v>0-6 Months</v>
      </c>
      <c r="V4894" s="1" t="str">
        <f>_xlfn.XLOOKUP(Tablo2[[#This Row],[CashbackAmount]],$W$31:$W$33,$X$31:$X$33,"",-1)</f>
        <v>Low</v>
      </c>
    </row>
    <row r="4895" spans="1:22" x14ac:dyDescent="0.3">
      <c r="A4895" s="5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6">
        <v>179.72</v>
      </c>
      <c r="U4895" s="6" t="str">
        <f>_xlfn.XLOOKUP(Tablo2[[#This Row],[Tenure]],$W$23:$W$26,$X$23:$X$26,"",-1)</f>
        <v>0-6 Months</v>
      </c>
      <c r="V4895" s="1" t="str">
        <f>_xlfn.XLOOKUP(Tablo2[[#This Row],[CashbackAmount]],$W$31:$W$33,$X$31:$X$33,"",-1)</f>
        <v>Medium</v>
      </c>
    </row>
    <row r="4896" spans="1:22" x14ac:dyDescent="0.3">
      <c r="A4896" s="5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6">
        <v>149.51</v>
      </c>
      <c r="U4896" s="6" t="str">
        <f>_xlfn.XLOOKUP(Tablo2[[#This Row],[Tenure]],$W$23:$W$26,$X$23:$X$26,"",-1)</f>
        <v>0-6 Months</v>
      </c>
      <c r="V4896" s="1" t="str">
        <f>_xlfn.XLOOKUP(Tablo2[[#This Row],[CashbackAmount]],$W$31:$W$33,$X$31:$X$33,"",-1)</f>
        <v>Low</v>
      </c>
    </row>
    <row r="4897" spans="1:22" x14ac:dyDescent="0.3">
      <c r="A4897" s="5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6">
        <v>167.4</v>
      </c>
      <c r="U4897" s="6" t="str">
        <f>_xlfn.XLOOKUP(Tablo2[[#This Row],[Tenure]],$W$23:$W$26,$X$23:$X$26,"",-1)</f>
        <v>13-24 Months</v>
      </c>
      <c r="V4897" s="1" t="str">
        <f>_xlfn.XLOOKUP(Tablo2[[#This Row],[CashbackAmount]],$W$31:$W$33,$X$31:$X$33,"",-1)</f>
        <v>Medium</v>
      </c>
    </row>
    <row r="4898" spans="1:22" x14ac:dyDescent="0.3">
      <c r="A4898" s="5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>
        <v>2</v>
      </c>
      <c r="S4898" s="1">
        <v>9</v>
      </c>
      <c r="T4898" s="6">
        <v>234.99</v>
      </c>
      <c r="U4898" s="6" t="str">
        <f>_xlfn.XLOOKUP(Tablo2[[#This Row],[Tenure]],$W$23:$W$26,$X$23:$X$26,"",-1)</f>
        <v>13-24 Months</v>
      </c>
      <c r="V4898" s="1" t="str">
        <f>_xlfn.XLOOKUP(Tablo2[[#This Row],[CashbackAmount]],$W$31:$W$33,$X$31:$X$33,"",-1)</f>
        <v>Medium</v>
      </c>
    </row>
    <row r="4899" spans="1:22" x14ac:dyDescent="0.3">
      <c r="A4899" s="5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6">
        <v>175.03</v>
      </c>
      <c r="U4899" s="6" t="str">
        <f>_xlfn.XLOOKUP(Tablo2[[#This Row],[Tenure]],$W$23:$W$26,$X$23:$X$26,"",-1)</f>
        <v>13-24 Months</v>
      </c>
      <c r="V4899" s="1" t="str">
        <f>_xlfn.XLOOKUP(Tablo2[[#This Row],[CashbackAmount]],$W$31:$W$33,$X$31:$X$33,"",-1)</f>
        <v>Medium</v>
      </c>
    </row>
    <row r="4900" spans="1:22" x14ac:dyDescent="0.3">
      <c r="A4900" s="5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>
        <v>2</v>
      </c>
      <c r="S4900" s="1">
        <v>9</v>
      </c>
      <c r="T4900" s="6">
        <v>252.42000000000002</v>
      </c>
      <c r="U4900" s="6" t="str">
        <f>_xlfn.XLOOKUP(Tablo2[[#This Row],[Tenure]],$W$23:$W$26,$X$23:$X$26,"",-1)</f>
        <v>13-24 Months</v>
      </c>
      <c r="V4900" s="1" t="str">
        <f>_xlfn.XLOOKUP(Tablo2[[#This Row],[CashbackAmount]],$W$31:$W$33,$X$31:$X$33,"",-1)</f>
        <v>High</v>
      </c>
    </row>
    <row r="4901" spans="1:22" x14ac:dyDescent="0.3">
      <c r="A4901" s="5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6">
        <v>167.27</v>
      </c>
      <c r="U4901" s="6" t="str">
        <f>_xlfn.XLOOKUP(Tablo2[[#This Row],[Tenure]],$W$23:$W$26,$X$23:$X$26,"",-1)</f>
        <v>0-6 Months</v>
      </c>
      <c r="V4901" s="1" t="str">
        <f>_xlfn.XLOOKUP(Tablo2[[#This Row],[CashbackAmount]],$W$31:$W$33,$X$31:$X$33,"",-1)</f>
        <v>Medium</v>
      </c>
    </row>
    <row r="4902" spans="1:22" x14ac:dyDescent="0.3">
      <c r="A4902" s="5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6">
        <v>164.17</v>
      </c>
      <c r="U4902" s="6" t="str">
        <f>_xlfn.XLOOKUP(Tablo2[[#This Row],[Tenure]],$W$23:$W$26,$X$23:$X$26,"",-1)</f>
        <v>7-12 Months</v>
      </c>
      <c r="V4902" s="1" t="str">
        <f>_xlfn.XLOOKUP(Tablo2[[#This Row],[CashbackAmount]],$W$31:$W$33,$X$31:$X$33,"",-1)</f>
        <v>Medium</v>
      </c>
    </row>
    <row r="4903" spans="1:22" x14ac:dyDescent="0.3">
      <c r="A4903" s="5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>
        <v>15</v>
      </c>
      <c r="Q4903" s="1">
        <v>1</v>
      </c>
      <c r="R4903" s="1">
        <v>2</v>
      </c>
      <c r="S4903" s="1">
        <v>1</v>
      </c>
      <c r="T4903" s="6">
        <v>308.02999999999997</v>
      </c>
      <c r="U4903" s="6" t="str">
        <f>_xlfn.XLOOKUP(Tablo2[[#This Row],[Tenure]],$W$23:$W$26,$X$23:$X$26,"",-1)</f>
        <v>0-6 Months</v>
      </c>
      <c r="V4903" s="1" t="str">
        <f>_xlfn.XLOOKUP(Tablo2[[#This Row],[CashbackAmount]],$W$31:$W$33,$X$31:$X$33,"",-1)</f>
        <v>High</v>
      </c>
    </row>
    <row r="4904" spans="1:22" x14ac:dyDescent="0.3">
      <c r="A4904" s="5">
        <v>54903</v>
      </c>
      <c r="B4904" s="1">
        <v>0</v>
      </c>
      <c r="C4904" s="1">
        <v>24</v>
      </c>
      <c r="D4904" s="1" t="s">
        <v>62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6">
        <v>148.80000000000001</v>
      </c>
      <c r="U4904" s="6" t="str">
        <f>_xlfn.XLOOKUP(Tablo2[[#This Row],[Tenure]],$W$23:$W$26,$X$23:$X$26,"",-1)</f>
        <v>13-24 Months</v>
      </c>
      <c r="V4904" s="1" t="str">
        <f>_xlfn.XLOOKUP(Tablo2[[#This Row],[CashbackAmount]],$W$31:$W$33,$X$31:$X$33,"",-1)</f>
        <v>Low</v>
      </c>
    </row>
    <row r="4905" spans="1:22" x14ac:dyDescent="0.3">
      <c r="A4905" s="5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>
        <v>1</v>
      </c>
      <c r="R4905" s="1">
        <v>5</v>
      </c>
      <c r="S4905" s="1">
        <v>4</v>
      </c>
      <c r="T4905" s="6">
        <v>262.26</v>
      </c>
      <c r="U4905" s="6" t="str">
        <f>_xlfn.XLOOKUP(Tablo2[[#This Row],[Tenure]],$W$23:$W$26,$X$23:$X$26,"",-1)</f>
        <v>24+ Months</v>
      </c>
      <c r="V4905" s="1" t="str">
        <f>_xlfn.XLOOKUP(Tablo2[[#This Row],[CashbackAmount]],$W$31:$W$33,$X$31:$X$33,"",-1)</f>
        <v>High</v>
      </c>
    </row>
    <row r="4906" spans="1:22" x14ac:dyDescent="0.3">
      <c r="A4906" s="5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6">
        <v>172.77</v>
      </c>
      <c r="U4906" s="6" t="str">
        <f>_xlfn.XLOOKUP(Tablo2[[#This Row],[Tenure]],$W$23:$W$26,$X$23:$X$26,"",-1)</f>
        <v>0-6 Months</v>
      </c>
      <c r="V4906" s="1" t="str">
        <f>_xlfn.XLOOKUP(Tablo2[[#This Row],[CashbackAmount]],$W$31:$W$33,$X$31:$X$33,"",-1)</f>
        <v>Medium</v>
      </c>
    </row>
    <row r="4907" spans="1:22" x14ac:dyDescent="0.3">
      <c r="A4907" s="5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6">
        <v>188.85</v>
      </c>
      <c r="U4907" s="6" t="str">
        <f>_xlfn.XLOOKUP(Tablo2[[#This Row],[Tenure]],$W$23:$W$26,$X$23:$X$26,"",-1)</f>
        <v>24+ Months</v>
      </c>
      <c r="V4907" s="1" t="str">
        <f>_xlfn.XLOOKUP(Tablo2[[#This Row],[CashbackAmount]],$W$31:$W$33,$X$31:$X$33,"",-1)</f>
        <v>Medium</v>
      </c>
    </row>
    <row r="4908" spans="1:22" x14ac:dyDescent="0.3">
      <c r="A4908" s="5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6">
        <v>324.73</v>
      </c>
      <c r="U4908" s="6" t="str">
        <f>_xlfn.XLOOKUP(Tablo2[[#This Row],[Tenure]],$W$23:$W$26,$X$23:$X$26,"",-1)</f>
        <v>13-24 Months</v>
      </c>
      <c r="V4908" s="1" t="str">
        <f>_xlfn.XLOOKUP(Tablo2[[#This Row],[CashbackAmount]],$W$31:$W$33,$X$31:$X$33,"",-1)</f>
        <v>High</v>
      </c>
    </row>
    <row r="4909" spans="1:22" x14ac:dyDescent="0.3">
      <c r="A4909" s="5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6">
        <v>193.61</v>
      </c>
      <c r="U4909" s="6" t="str">
        <f>_xlfn.XLOOKUP(Tablo2[[#This Row],[Tenure]],$W$23:$W$26,$X$23:$X$26,"",-1)</f>
        <v>7-12 Months</v>
      </c>
      <c r="V4909" s="1" t="str">
        <f>_xlfn.XLOOKUP(Tablo2[[#This Row],[CashbackAmount]],$W$31:$W$33,$X$31:$X$33,"",-1)</f>
        <v>Medium</v>
      </c>
    </row>
    <row r="4910" spans="1:22" x14ac:dyDescent="0.3">
      <c r="A4910" s="5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6">
        <v>174.69</v>
      </c>
      <c r="U4910" s="6" t="str">
        <f>_xlfn.XLOOKUP(Tablo2[[#This Row],[Tenure]],$W$23:$W$26,$X$23:$X$26,"",-1)</f>
        <v>0-6 Months</v>
      </c>
      <c r="V4910" s="1" t="str">
        <f>_xlfn.XLOOKUP(Tablo2[[#This Row],[CashbackAmount]],$W$31:$W$33,$X$31:$X$33,"",-1)</f>
        <v>Medium</v>
      </c>
    </row>
    <row r="4911" spans="1:22" x14ac:dyDescent="0.3">
      <c r="A4911" s="5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6">
        <v>323.45</v>
      </c>
      <c r="U4911" s="6" t="str">
        <f>_xlfn.XLOOKUP(Tablo2[[#This Row],[Tenure]],$W$23:$W$26,$X$23:$X$26,"",-1)</f>
        <v>13-24 Months</v>
      </c>
      <c r="V4911" s="1" t="str">
        <f>_xlfn.XLOOKUP(Tablo2[[#This Row],[CashbackAmount]],$W$31:$W$33,$X$31:$X$33,"",-1)</f>
        <v>High</v>
      </c>
    </row>
    <row r="4912" spans="1:22" x14ac:dyDescent="0.3">
      <c r="A4912" s="5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>
        <v>2</v>
      </c>
      <c r="S4912" s="1">
        <v>12</v>
      </c>
      <c r="T4912" s="6">
        <v>258.2</v>
      </c>
      <c r="U4912" s="6" t="str">
        <f>_xlfn.XLOOKUP(Tablo2[[#This Row],[Tenure]],$W$23:$W$26,$X$23:$X$26,"",-1)</f>
        <v>13-24 Months</v>
      </c>
      <c r="V4912" s="1" t="str">
        <f>_xlfn.XLOOKUP(Tablo2[[#This Row],[CashbackAmount]],$W$31:$W$33,$X$31:$X$33,"",-1)</f>
        <v>High</v>
      </c>
    </row>
    <row r="4913" spans="1:22" x14ac:dyDescent="0.3">
      <c r="A4913" s="5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6">
        <v>188.47</v>
      </c>
      <c r="U4913" s="6" t="str">
        <f>_xlfn.XLOOKUP(Tablo2[[#This Row],[Tenure]],$W$23:$W$26,$X$23:$X$26,"",-1)</f>
        <v>13-24 Months</v>
      </c>
      <c r="V4913" s="1" t="str">
        <f>_xlfn.XLOOKUP(Tablo2[[#This Row],[CashbackAmount]],$W$31:$W$33,$X$31:$X$33,"",-1)</f>
        <v>Medium</v>
      </c>
    </row>
    <row r="4914" spans="1:22" x14ac:dyDescent="0.3">
      <c r="A4914" s="5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6">
        <v>152.43</v>
      </c>
      <c r="U4914" s="6" t="str">
        <f>_xlfn.XLOOKUP(Tablo2[[#This Row],[Tenure]],$W$23:$W$26,$X$23:$X$26,"",-1)</f>
        <v>0-6 Months</v>
      </c>
      <c r="V4914" s="1" t="str">
        <f>_xlfn.XLOOKUP(Tablo2[[#This Row],[CashbackAmount]],$W$31:$W$33,$X$31:$X$33,"",-1)</f>
        <v>Medium</v>
      </c>
    </row>
    <row r="4915" spans="1:22" x14ac:dyDescent="0.3">
      <c r="A4915" s="5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>
        <v>2</v>
      </c>
      <c r="S4915" s="1">
        <v>9</v>
      </c>
      <c r="T4915" s="6">
        <v>233.8</v>
      </c>
      <c r="U4915" s="6" t="str">
        <f>_xlfn.XLOOKUP(Tablo2[[#This Row],[Tenure]],$W$23:$W$26,$X$23:$X$26,"",-1)</f>
        <v>13-24 Months</v>
      </c>
      <c r="V4915" s="1" t="str">
        <f>_xlfn.XLOOKUP(Tablo2[[#This Row],[CashbackAmount]],$W$31:$W$33,$X$31:$X$33,"",-1)</f>
        <v>Medium</v>
      </c>
    </row>
    <row r="4916" spans="1:22" x14ac:dyDescent="0.3">
      <c r="A4916" s="5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6">
        <v>148.41999999999999</v>
      </c>
      <c r="U4916" s="6" t="str">
        <f>_xlfn.XLOOKUP(Tablo2[[#This Row],[Tenure]],$W$23:$W$26,$X$23:$X$26,"",-1)</f>
        <v>7-12 Months</v>
      </c>
      <c r="V4916" s="1" t="str">
        <f>_xlfn.XLOOKUP(Tablo2[[#This Row],[CashbackAmount]],$W$31:$W$33,$X$31:$X$33,"",-1)</f>
        <v>Low</v>
      </c>
    </row>
    <row r="4917" spans="1:22" x14ac:dyDescent="0.3">
      <c r="A4917" s="5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>
        <v>15</v>
      </c>
      <c r="Q4917" s="1">
        <v>1</v>
      </c>
      <c r="R4917" s="1">
        <v>2</v>
      </c>
      <c r="S4917" s="1">
        <v>2</v>
      </c>
      <c r="T4917" s="6">
        <v>301.5</v>
      </c>
      <c r="U4917" s="6" t="str">
        <f>_xlfn.XLOOKUP(Tablo2[[#This Row],[Tenure]],$W$23:$W$26,$X$23:$X$26,"",-1)</f>
        <v>13-24 Months</v>
      </c>
      <c r="V4917" s="1" t="str">
        <f>_xlfn.XLOOKUP(Tablo2[[#This Row],[CashbackAmount]],$W$31:$W$33,$X$31:$X$33,"",-1)</f>
        <v>High</v>
      </c>
    </row>
    <row r="4918" spans="1:22" x14ac:dyDescent="0.3">
      <c r="A4918" s="5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6">
        <v>165.25</v>
      </c>
      <c r="U4918" s="6" t="str">
        <f>_xlfn.XLOOKUP(Tablo2[[#This Row],[Tenure]],$W$23:$W$26,$X$23:$X$26,"",-1)</f>
        <v>0-6 Months</v>
      </c>
      <c r="V4918" s="1" t="str">
        <f>_xlfn.XLOOKUP(Tablo2[[#This Row],[CashbackAmount]],$W$31:$W$33,$X$31:$X$33,"",-1)</f>
        <v>Medium</v>
      </c>
    </row>
    <row r="4919" spans="1:22" x14ac:dyDescent="0.3">
      <c r="A4919" s="5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>
        <v>3</v>
      </c>
      <c r="T4919" s="6">
        <v>222.25</v>
      </c>
      <c r="U4919" s="6" t="str">
        <f>_xlfn.XLOOKUP(Tablo2[[#This Row],[Tenure]],$W$23:$W$26,$X$23:$X$26,"",-1)</f>
        <v>7-12 Months</v>
      </c>
      <c r="V4919" s="1" t="str">
        <f>_xlfn.XLOOKUP(Tablo2[[#This Row],[CashbackAmount]],$W$31:$W$33,$X$31:$X$33,"",-1)</f>
        <v>Medium</v>
      </c>
    </row>
    <row r="4920" spans="1:22" x14ac:dyDescent="0.3">
      <c r="A4920" s="5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>
        <v>2</v>
      </c>
      <c r="S4920" s="1">
        <v>5</v>
      </c>
      <c r="T4920" s="6">
        <v>244.04000000000002</v>
      </c>
      <c r="U4920" s="6" t="str">
        <f>_xlfn.XLOOKUP(Tablo2[[#This Row],[Tenure]],$W$23:$W$26,$X$23:$X$26,"",-1)</f>
        <v>24+ Months</v>
      </c>
      <c r="V4920" s="1" t="str">
        <f>_xlfn.XLOOKUP(Tablo2[[#This Row],[CashbackAmount]],$W$31:$W$33,$X$31:$X$33,"",-1)</f>
        <v>Medium</v>
      </c>
    </row>
    <row r="4921" spans="1:22" x14ac:dyDescent="0.3">
      <c r="A4921" s="5">
        <v>54920</v>
      </c>
      <c r="B4921" s="1">
        <v>0</v>
      </c>
      <c r="C4921" s="1">
        <v>19</v>
      </c>
      <c r="D4921" s="1" t="s">
        <v>62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6">
        <v>146.77000000000001</v>
      </c>
      <c r="U4921" s="6" t="str">
        <f>_xlfn.XLOOKUP(Tablo2[[#This Row],[Tenure]],$W$23:$W$26,$X$23:$X$26,"",-1)</f>
        <v>13-24 Months</v>
      </c>
      <c r="V4921" s="1" t="str">
        <f>_xlfn.XLOOKUP(Tablo2[[#This Row],[CashbackAmount]],$W$31:$W$33,$X$31:$X$33,"",-1)</f>
        <v>Low</v>
      </c>
    </row>
    <row r="4922" spans="1:22" x14ac:dyDescent="0.3">
      <c r="A4922" s="5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6">
        <v>200.25</v>
      </c>
      <c r="U4922" s="6" t="str">
        <f>_xlfn.XLOOKUP(Tablo2[[#This Row],[Tenure]],$W$23:$W$26,$X$23:$X$26,"",-1)</f>
        <v>24+ Months</v>
      </c>
      <c r="V4922" s="1" t="str">
        <f>_xlfn.XLOOKUP(Tablo2[[#This Row],[CashbackAmount]],$W$31:$W$33,$X$31:$X$33,"",-1)</f>
        <v>Medium</v>
      </c>
    </row>
    <row r="4923" spans="1:22" x14ac:dyDescent="0.3">
      <c r="A4923" s="5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6">
        <v>173.34</v>
      </c>
      <c r="U4923" s="6" t="str">
        <f>_xlfn.XLOOKUP(Tablo2[[#This Row],[Tenure]],$W$23:$W$26,$X$23:$X$26,"",-1)</f>
        <v>0-6 Months</v>
      </c>
      <c r="V4923" s="1" t="str">
        <f>_xlfn.XLOOKUP(Tablo2[[#This Row],[CashbackAmount]],$W$31:$W$33,$X$31:$X$33,"",-1)</f>
        <v>Medium</v>
      </c>
    </row>
    <row r="4924" spans="1:22" x14ac:dyDescent="0.3">
      <c r="A4924" s="5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6">
        <v>145.41999999999999</v>
      </c>
      <c r="U4924" s="6" t="str">
        <f>_xlfn.XLOOKUP(Tablo2[[#This Row],[Tenure]],$W$23:$W$26,$X$23:$X$26,"",-1)</f>
        <v>0-6 Months</v>
      </c>
      <c r="V4924" s="1" t="str">
        <f>_xlfn.XLOOKUP(Tablo2[[#This Row],[CashbackAmount]],$W$31:$W$33,$X$31:$X$33,"",-1)</f>
        <v>Low</v>
      </c>
    </row>
    <row r="4925" spans="1:22" x14ac:dyDescent="0.3">
      <c r="A4925" s="5">
        <v>54924</v>
      </c>
      <c r="B4925" s="1">
        <v>0</v>
      </c>
      <c r="C4925" s="1">
        <v>8</v>
      </c>
      <c r="D4925" s="1" t="s">
        <v>62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6">
        <v>147.19999999999999</v>
      </c>
      <c r="U4925" s="6" t="str">
        <f>_xlfn.XLOOKUP(Tablo2[[#This Row],[Tenure]],$W$23:$W$26,$X$23:$X$26,"",-1)</f>
        <v>7-12 Months</v>
      </c>
      <c r="V4925" s="1" t="str">
        <f>_xlfn.XLOOKUP(Tablo2[[#This Row],[CashbackAmount]],$W$31:$W$33,$X$31:$X$33,"",-1)</f>
        <v>Low</v>
      </c>
    </row>
    <row r="4926" spans="1:22" x14ac:dyDescent="0.3">
      <c r="A4926" s="5">
        <v>54925</v>
      </c>
      <c r="B4926" s="1">
        <v>0</v>
      </c>
      <c r="C4926" s="1">
        <v>2</v>
      </c>
      <c r="D4926" s="1" t="s">
        <v>62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6">
        <v>135.52000000000001</v>
      </c>
      <c r="U4926" s="6" t="str">
        <f>_xlfn.XLOOKUP(Tablo2[[#This Row],[Tenure]],$W$23:$W$26,$X$23:$X$26,"",-1)</f>
        <v>0-6 Months</v>
      </c>
      <c r="V4926" s="1" t="str">
        <f>_xlfn.XLOOKUP(Tablo2[[#This Row],[CashbackAmount]],$W$31:$W$33,$X$31:$X$33,"",-1)</f>
        <v>Low</v>
      </c>
    </row>
    <row r="4927" spans="1:22" x14ac:dyDescent="0.3">
      <c r="A4927" s="5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6">
        <v>153.21</v>
      </c>
      <c r="U4927" s="6" t="str">
        <f>_xlfn.XLOOKUP(Tablo2[[#This Row],[Tenure]],$W$23:$W$26,$X$23:$X$26,"",-1)</f>
        <v>7-12 Months</v>
      </c>
      <c r="V4927" s="1" t="str">
        <f>_xlfn.XLOOKUP(Tablo2[[#This Row],[CashbackAmount]],$W$31:$W$33,$X$31:$X$33,"",-1)</f>
        <v>Medium</v>
      </c>
    </row>
    <row r="4928" spans="1:22" x14ac:dyDescent="0.3">
      <c r="A4928" s="5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>
        <v>15</v>
      </c>
      <c r="Q4928" s="1">
        <v>5</v>
      </c>
      <c r="R4928" s="1">
        <v>8</v>
      </c>
      <c r="S4928" s="1">
        <v>8</v>
      </c>
      <c r="T4928" s="6">
        <v>317.37</v>
      </c>
      <c r="U4928" s="6" t="str">
        <f>_xlfn.XLOOKUP(Tablo2[[#This Row],[Tenure]],$W$23:$W$26,$X$23:$X$26,"",-1)</f>
        <v>13-24 Months</v>
      </c>
      <c r="V4928" s="1" t="str">
        <f>_xlfn.XLOOKUP(Tablo2[[#This Row],[CashbackAmount]],$W$31:$W$33,$X$31:$X$33,"",-1)</f>
        <v>High</v>
      </c>
    </row>
    <row r="4929" spans="1:22" x14ac:dyDescent="0.3">
      <c r="A4929" s="5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6">
        <v>166.07</v>
      </c>
      <c r="U4929" s="6" t="str">
        <f>_xlfn.XLOOKUP(Tablo2[[#This Row],[Tenure]],$W$23:$W$26,$X$23:$X$26,"",-1)</f>
        <v>7-12 Months</v>
      </c>
      <c r="V4929" s="1" t="str">
        <f>_xlfn.XLOOKUP(Tablo2[[#This Row],[CashbackAmount]],$W$31:$W$33,$X$31:$X$33,"",-1)</f>
        <v>Medium</v>
      </c>
    </row>
    <row r="4930" spans="1:22" x14ac:dyDescent="0.3">
      <c r="A4930" s="5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6">
        <v>208.96</v>
      </c>
      <c r="U4930" s="6" t="str">
        <f>_xlfn.XLOOKUP(Tablo2[[#This Row],[Tenure]],$W$23:$W$26,$X$23:$X$26,"",-1)</f>
        <v>13-24 Months</v>
      </c>
      <c r="V4930" s="1" t="str">
        <f>_xlfn.XLOOKUP(Tablo2[[#This Row],[CashbackAmount]],$W$31:$W$33,$X$31:$X$33,"",-1)</f>
        <v>Medium</v>
      </c>
    </row>
    <row r="4931" spans="1:22" x14ac:dyDescent="0.3">
      <c r="A4931" s="5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6">
        <v>145.07</v>
      </c>
      <c r="U4931" s="6" t="str">
        <f>_xlfn.XLOOKUP(Tablo2[[#This Row],[Tenure]],$W$23:$W$26,$X$23:$X$26,"",-1)</f>
        <v>0-6 Months</v>
      </c>
      <c r="V4931" s="1" t="str">
        <f>_xlfn.XLOOKUP(Tablo2[[#This Row],[CashbackAmount]],$W$31:$W$33,$X$31:$X$33,"",-1)</f>
        <v>Low</v>
      </c>
    </row>
    <row r="4932" spans="1:22" x14ac:dyDescent="0.3">
      <c r="A4932" s="5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>
        <v>15</v>
      </c>
      <c r="Q4932" s="1">
        <v>2</v>
      </c>
      <c r="R4932" s="1">
        <v>3</v>
      </c>
      <c r="S4932" s="1">
        <v>3</v>
      </c>
      <c r="T4932" s="6">
        <v>321.27</v>
      </c>
      <c r="U4932" s="6" t="str">
        <f>_xlfn.XLOOKUP(Tablo2[[#This Row],[Tenure]],$W$23:$W$26,$X$23:$X$26,"",-1)</f>
        <v>13-24 Months</v>
      </c>
      <c r="V4932" s="1" t="str">
        <f>_xlfn.XLOOKUP(Tablo2[[#This Row],[CashbackAmount]],$W$31:$W$33,$X$31:$X$33,"",-1)</f>
        <v>High</v>
      </c>
    </row>
    <row r="4933" spans="1:22" x14ac:dyDescent="0.3">
      <c r="A4933" s="5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>
        <v>2</v>
      </c>
      <c r="S4933" s="1">
        <v>1</v>
      </c>
      <c r="T4933" s="6">
        <v>231.86</v>
      </c>
      <c r="U4933" s="6" t="str">
        <f>_xlfn.XLOOKUP(Tablo2[[#This Row],[Tenure]],$W$23:$W$26,$X$23:$X$26,"",-1)</f>
        <v>24+ Months</v>
      </c>
      <c r="V4933" s="1" t="str">
        <f>_xlfn.XLOOKUP(Tablo2[[#This Row],[CashbackAmount]],$W$31:$W$33,$X$31:$X$33,"",-1)</f>
        <v>Medium</v>
      </c>
    </row>
    <row r="4934" spans="1:22" x14ac:dyDescent="0.3">
      <c r="A4934" s="5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6">
        <v>154.41999999999999</v>
      </c>
      <c r="U4934" s="6" t="str">
        <f>_xlfn.XLOOKUP(Tablo2[[#This Row],[Tenure]],$W$23:$W$26,$X$23:$X$26,"",-1)</f>
        <v>24+ Months</v>
      </c>
      <c r="V4934" s="1" t="str">
        <f>_xlfn.XLOOKUP(Tablo2[[#This Row],[CashbackAmount]],$W$31:$W$33,$X$31:$X$33,"",-1)</f>
        <v>Medium</v>
      </c>
    </row>
    <row r="4935" spans="1:22" x14ac:dyDescent="0.3">
      <c r="A4935" s="5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>
        <v>3</v>
      </c>
      <c r="T4935" s="6">
        <v>213.58</v>
      </c>
      <c r="U4935" s="6" t="str">
        <f>_xlfn.XLOOKUP(Tablo2[[#This Row],[Tenure]],$W$23:$W$26,$X$23:$X$26,"",-1)</f>
        <v>7-12 Months</v>
      </c>
      <c r="V4935" s="1" t="str">
        <f>_xlfn.XLOOKUP(Tablo2[[#This Row],[CashbackAmount]],$W$31:$W$33,$X$31:$X$33,"",-1)</f>
        <v>Medium</v>
      </c>
    </row>
    <row r="4936" spans="1:22" x14ac:dyDescent="0.3">
      <c r="A4936" s="5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>
        <v>15</v>
      </c>
      <c r="Q4936" s="1">
        <v>3</v>
      </c>
      <c r="R4936" s="1">
        <v>7</v>
      </c>
      <c r="S4936" s="1">
        <v>3</v>
      </c>
      <c r="T4936" s="6">
        <v>292.56</v>
      </c>
      <c r="U4936" s="6" t="str">
        <f>_xlfn.XLOOKUP(Tablo2[[#This Row],[Tenure]],$W$23:$W$26,$X$23:$X$26,"",-1)</f>
        <v>24+ Months</v>
      </c>
      <c r="V4936" s="1" t="str">
        <f>_xlfn.XLOOKUP(Tablo2[[#This Row],[CashbackAmount]],$W$31:$W$33,$X$31:$X$33,"",-1)</f>
        <v>High</v>
      </c>
    </row>
    <row r="4937" spans="1:22" x14ac:dyDescent="0.3">
      <c r="A4937" s="5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>
        <v>2</v>
      </c>
      <c r="S4937" s="1">
        <v>1</v>
      </c>
      <c r="T4937" s="6">
        <v>232.98000000000002</v>
      </c>
      <c r="U4937" s="6" t="str">
        <f>_xlfn.XLOOKUP(Tablo2[[#This Row],[Tenure]],$W$23:$W$26,$X$23:$X$26,"",-1)</f>
        <v>13-24 Months</v>
      </c>
      <c r="V4937" s="1" t="str">
        <f>_xlfn.XLOOKUP(Tablo2[[#This Row],[CashbackAmount]],$W$31:$W$33,$X$31:$X$33,"",-1)</f>
        <v>Medium</v>
      </c>
    </row>
    <row r="4938" spans="1:22" x14ac:dyDescent="0.3">
      <c r="A4938" s="5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6">
        <v>148.22999999999999</v>
      </c>
      <c r="U4938" s="6" t="str">
        <f>_xlfn.XLOOKUP(Tablo2[[#This Row],[Tenure]],$W$23:$W$26,$X$23:$X$26,"",-1)</f>
        <v>0-6 Months</v>
      </c>
      <c r="V4938" s="1" t="str">
        <f>_xlfn.XLOOKUP(Tablo2[[#This Row],[CashbackAmount]],$W$31:$W$33,$X$31:$X$33,"",-1)</f>
        <v>Low</v>
      </c>
    </row>
    <row r="4939" spans="1:22" x14ac:dyDescent="0.3">
      <c r="A4939" s="5">
        <v>54938</v>
      </c>
      <c r="B4939" s="1">
        <v>1</v>
      </c>
      <c r="C4939" s="1">
        <v>1</v>
      </c>
      <c r="D4939" s="1" t="s">
        <v>62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6">
        <v>139.16</v>
      </c>
      <c r="U4939" s="6" t="str">
        <f>_xlfn.XLOOKUP(Tablo2[[#This Row],[Tenure]],$W$23:$W$26,$X$23:$X$26,"",-1)</f>
        <v>0-6 Months</v>
      </c>
      <c r="V4939" s="1" t="str">
        <f>_xlfn.XLOOKUP(Tablo2[[#This Row],[CashbackAmount]],$W$31:$W$33,$X$31:$X$33,"",-1)</f>
        <v>Low</v>
      </c>
    </row>
    <row r="4940" spans="1:22" x14ac:dyDescent="0.3">
      <c r="A4940" s="5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6">
        <v>171.15</v>
      </c>
      <c r="U4940" s="6" t="str">
        <f>_xlfn.XLOOKUP(Tablo2[[#This Row],[Tenure]],$W$23:$W$26,$X$23:$X$26,"",-1)</f>
        <v>13-24 Months</v>
      </c>
      <c r="V4940" s="1" t="str">
        <f>_xlfn.XLOOKUP(Tablo2[[#This Row],[CashbackAmount]],$W$31:$W$33,$X$31:$X$33,"",-1)</f>
        <v>Medium</v>
      </c>
    </row>
    <row r="4941" spans="1:22" x14ac:dyDescent="0.3">
      <c r="A4941" s="5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6">
        <v>149.61000000000001</v>
      </c>
      <c r="U4941" s="6" t="str">
        <f>_xlfn.XLOOKUP(Tablo2[[#This Row],[Tenure]],$W$23:$W$26,$X$23:$X$26,"",-1)</f>
        <v>13-24 Months</v>
      </c>
      <c r="V4941" s="1" t="str">
        <f>_xlfn.XLOOKUP(Tablo2[[#This Row],[CashbackAmount]],$W$31:$W$33,$X$31:$X$33,"",-1)</f>
        <v>Low</v>
      </c>
    </row>
    <row r="4942" spans="1:22" x14ac:dyDescent="0.3">
      <c r="A4942" s="5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>
        <v>3</v>
      </c>
      <c r="T4942" s="6">
        <v>212.22</v>
      </c>
      <c r="U4942" s="6" t="str">
        <f>_xlfn.XLOOKUP(Tablo2[[#This Row],[Tenure]],$W$23:$W$26,$X$23:$X$26,"",-1)</f>
        <v>0-6 Months</v>
      </c>
      <c r="V4942" s="1" t="str">
        <f>_xlfn.XLOOKUP(Tablo2[[#This Row],[CashbackAmount]],$W$31:$W$33,$X$31:$X$33,"",-1)</f>
        <v>Medium</v>
      </c>
    </row>
    <row r="4943" spans="1:22" x14ac:dyDescent="0.3">
      <c r="A4943" s="5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6">
        <v>164.55</v>
      </c>
      <c r="U4943" s="6" t="str">
        <f>_xlfn.XLOOKUP(Tablo2[[#This Row],[Tenure]],$W$23:$W$26,$X$23:$X$26,"",-1)</f>
        <v>0-6 Months</v>
      </c>
      <c r="V4943" s="1" t="str">
        <f>_xlfn.XLOOKUP(Tablo2[[#This Row],[CashbackAmount]],$W$31:$W$33,$X$31:$X$33,"",-1)</f>
        <v>Medium</v>
      </c>
    </row>
    <row r="4944" spans="1:22" x14ac:dyDescent="0.3">
      <c r="A4944" s="5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>
        <v>3</v>
      </c>
      <c r="T4944" s="6">
        <v>224.57</v>
      </c>
      <c r="U4944" s="6" t="str">
        <f>_xlfn.XLOOKUP(Tablo2[[#This Row],[Tenure]],$W$23:$W$26,$X$23:$X$26,"",-1)</f>
        <v>0-6 Months</v>
      </c>
      <c r="V4944" s="1" t="str">
        <f>_xlfn.XLOOKUP(Tablo2[[#This Row],[CashbackAmount]],$W$31:$W$33,$X$31:$X$33,"",-1)</f>
        <v>Medium</v>
      </c>
    </row>
    <row r="4945" spans="1:22" x14ac:dyDescent="0.3">
      <c r="A4945" s="5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60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6">
        <v>158.76</v>
      </c>
      <c r="U4945" s="6" t="str">
        <f>_xlfn.XLOOKUP(Tablo2[[#This Row],[Tenure]],$W$23:$W$26,$X$23:$X$26,"",-1)</f>
        <v>13-24 Months</v>
      </c>
      <c r="V4945" s="1" t="str">
        <f>_xlfn.XLOOKUP(Tablo2[[#This Row],[CashbackAmount]],$W$31:$W$33,$X$31:$X$33,"",-1)</f>
        <v>Medium</v>
      </c>
    </row>
    <row r="4946" spans="1:22" x14ac:dyDescent="0.3">
      <c r="A4946" s="5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>
        <v>3</v>
      </c>
      <c r="T4946" s="6">
        <v>213.23</v>
      </c>
      <c r="U4946" s="6" t="str">
        <f>_xlfn.XLOOKUP(Tablo2[[#This Row],[Tenure]],$W$23:$W$26,$X$23:$X$26,"",-1)</f>
        <v>7-12 Months</v>
      </c>
      <c r="V4946" s="1" t="str">
        <f>_xlfn.XLOOKUP(Tablo2[[#This Row],[CashbackAmount]],$W$31:$W$33,$X$31:$X$33,"",-1)</f>
        <v>Medium</v>
      </c>
    </row>
    <row r="4947" spans="1:22" x14ac:dyDescent="0.3">
      <c r="A4947" s="5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>
        <v>3</v>
      </c>
      <c r="T4947" s="6">
        <v>228.22</v>
      </c>
      <c r="U4947" s="6" t="str">
        <f>_xlfn.XLOOKUP(Tablo2[[#This Row],[Tenure]],$W$23:$W$26,$X$23:$X$26,"",-1)</f>
        <v>13-24 Months</v>
      </c>
      <c r="V4947" s="1" t="str">
        <f>_xlfn.XLOOKUP(Tablo2[[#This Row],[CashbackAmount]],$W$31:$W$33,$X$31:$X$33,"",-1)</f>
        <v>Medium</v>
      </c>
    </row>
    <row r="4948" spans="1:22" x14ac:dyDescent="0.3">
      <c r="A4948" s="5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6">
        <v>171.21</v>
      </c>
      <c r="U4948" s="6" t="str">
        <f>_xlfn.XLOOKUP(Tablo2[[#This Row],[Tenure]],$W$23:$W$26,$X$23:$X$26,"",-1)</f>
        <v>0-6 Months</v>
      </c>
      <c r="V4948" s="1" t="str">
        <f>_xlfn.XLOOKUP(Tablo2[[#This Row],[CashbackAmount]],$W$31:$W$33,$X$31:$X$33,"",-1)</f>
        <v>Medium</v>
      </c>
    </row>
    <row r="4949" spans="1:22" x14ac:dyDescent="0.3">
      <c r="A4949" s="5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>
        <v>2</v>
      </c>
      <c r="S4949" s="1">
        <v>3</v>
      </c>
      <c r="T4949" s="6">
        <v>234.76</v>
      </c>
      <c r="U4949" s="6" t="str">
        <f>_xlfn.XLOOKUP(Tablo2[[#This Row],[Tenure]],$W$23:$W$26,$X$23:$X$26,"",-1)</f>
        <v>24+ Months</v>
      </c>
      <c r="V4949" s="1" t="str">
        <f>_xlfn.XLOOKUP(Tablo2[[#This Row],[CashbackAmount]],$W$31:$W$33,$X$31:$X$33,"",-1)</f>
        <v>Medium</v>
      </c>
    </row>
    <row r="4950" spans="1:22" x14ac:dyDescent="0.3">
      <c r="A4950" s="5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6">
        <v>161.6</v>
      </c>
      <c r="U4950" s="6" t="str">
        <f>_xlfn.XLOOKUP(Tablo2[[#This Row],[Tenure]],$W$23:$W$26,$X$23:$X$26,"",-1)</f>
        <v>0-6 Months</v>
      </c>
      <c r="V4950" s="1" t="str">
        <f>_xlfn.XLOOKUP(Tablo2[[#This Row],[CashbackAmount]],$W$31:$W$33,$X$31:$X$33,"",-1)</f>
        <v>Medium</v>
      </c>
    </row>
    <row r="4951" spans="1:22" x14ac:dyDescent="0.3">
      <c r="A4951" s="5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>
        <v>3</v>
      </c>
      <c r="T4951" s="6">
        <v>229.82</v>
      </c>
      <c r="U4951" s="6" t="str">
        <f>_xlfn.XLOOKUP(Tablo2[[#This Row],[Tenure]],$W$23:$W$26,$X$23:$X$26,"",-1)</f>
        <v>7-12 Months</v>
      </c>
      <c r="V4951" s="1" t="str">
        <f>_xlfn.XLOOKUP(Tablo2[[#This Row],[CashbackAmount]],$W$31:$W$33,$X$31:$X$33,"",-1)</f>
        <v>Medium</v>
      </c>
    </row>
    <row r="4952" spans="1:22" x14ac:dyDescent="0.3">
      <c r="A4952" s="5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6">
        <v>196.19</v>
      </c>
      <c r="U4952" s="6" t="str">
        <f>_xlfn.XLOOKUP(Tablo2[[#This Row],[Tenure]],$W$23:$W$26,$X$23:$X$26,"",-1)</f>
        <v>7-12 Months</v>
      </c>
      <c r="V4952" s="1" t="str">
        <f>_xlfn.XLOOKUP(Tablo2[[#This Row],[CashbackAmount]],$W$31:$W$33,$X$31:$X$33,"",-1)</f>
        <v>Medium</v>
      </c>
    </row>
    <row r="4953" spans="1:22" x14ac:dyDescent="0.3">
      <c r="A4953" s="5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>
        <v>3</v>
      </c>
      <c r="T4953" s="6">
        <v>220.82</v>
      </c>
      <c r="U4953" s="6" t="str">
        <f>_xlfn.XLOOKUP(Tablo2[[#This Row],[Tenure]],$W$23:$W$26,$X$23:$X$26,"",-1)</f>
        <v>0-6 Months</v>
      </c>
      <c r="V4953" s="1" t="str">
        <f>_xlfn.XLOOKUP(Tablo2[[#This Row],[CashbackAmount]],$W$31:$W$33,$X$31:$X$33,"",-1)</f>
        <v>Medium</v>
      </c>
    </row>
    <row r="4954" spans="1:22" x14ac:dyDescent="0.3">
      <c r="A4954" s="5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6">
        <v>170.08</v>
      </c>
      <c r="U4954" s="6" t="str">
        <f>_xlfn.XLOOKUP(Tablo2[[#This Row],[Tenure]],$W$23:$W$26,$X$23:$X$26,"",-1)</f>
        <v>0-6 Months</v>
      </c>
      <c r="V4954" s="1" t="str">
        <f>_xlfn.XLOOKUP(Tablo2[[#This Row],[CashbackAmount]],$W$31:$W$33,$X$31:$X$33,"",-1)</f>
        <v>Medium</v>
      </c>
    </row>
    <row r="4955" spans="1:22" x14ac:dyDescent="0.3">
      <c r="A4955" s="5">
        <v>54954</v>
      </c>
      <c r="B4955" s="1">
        <v>0</v>
      </c>
      <c r="C4955" s="1">
        <v>2</v>
      </c>
      <c r="D4955" s="1" t="s">
        <v>62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6">
        <v>147.07</v>
      </c>
      <c r="U4955" s="6" t="str">
        <f>_xlfn.XLOOKUP(Tablo2[[#This Row],[Tenure]],$W$23:$W$26,$X$23:$X$26,"",-1)</f>
        <v>0-6 Months</v>
      </c>
      <c r="V4955" s="1" t="str">
        <f>_xlfn.XLOOKUP(Tablo2[[#This Row],[CashbackAmount]],$W$31:$W$33,$X$31:$X$33,"",-1)</f>
        <v>Low</v>
      </c>
    </row>
    <row r="4956" spans="1:22" x14ac:dyDescent="0.3">
      <c r="A4956" s="5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6">
        <v>202.56</v>
      </c>
      <c r="U4956" s="6" t="str">
        <f>_xlfn.XLOOKUP(Tablo2[[#This Row],[Tenure]],$W$23:$W$26,$X$23:$X$26,"",-1)</f>
        <v>7-12 Months</v>
      </c>
      <c r="V4956" s="1" t="str">
        <f>_xlfn.XLOOKUP(Tablo2[[#This Row],[CashbackAmount]],$W$31:$W$33,$X$31:$X$33,"",-1)</f>
        <v>Medium</v>
      </c>
    </row>
    <row r="4957" spans="1:22" x14ac:dyDescent="0.3">
      <c r="A4957" s="5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6">
        <v>191.94</v>
      </c>
      <c r="U4957" s="6" t="str">
        <f>_xlfn.XLOOKUP(Tablo2[[#This Row],[Tenure]],$W$23:$W$26,$X$23:$X$26,"",-1)</f>
        <v>7-12 Months</v>
      </c>
      <c r="V4957" s="1" t="str">
        <f>_xlfn.XLOOKUP(Tablo2[[#This Row],[CashbackAmount]],$W$31:$W$33,$X$31:$X$33,"",-1)</f>
        <v>Medium</v>
      </c>
    </row>
    <row r="4958" spans="1:22" x14ac:dyDescent="0.3">
      <c r="A4958" s="5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60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6">
        <v>161.91</v>
      </c>
      <c r="U4958" s="6" t="str">
        <f>_xlfn.XLOOKUP(Tablo2[[#This Row],[Tenure]],$W$23:$W$26,$X$23:$X$26,"",-1)</f>
        <v>0-6 Months</v>
      </c>
      <c r="V4958" s="1" t="str">
        <f>_xlfn.XLOOKUP(Tablo2[[#This Row],[CashbackAmount]],$W$31:$W$33,$X$31:$X$33,"",-1)</f>
        <v>Medium</v>
      </c>
    </row>
    <row r="4959" spans="1:22" x14ac:dyDescent="0.3">
      <c r="A4959" s="5">
        <v>54958</v>
      </c>
      <c r="B4959" s="1">
        <v>1</v>
      </c>
      <c r="C4959" s="1">
        <v>1</v>
      </c>
      <c r="D4959" s="1" t="s">
        <v>62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6">
        <v>148.77000000000001</v>
      </c>
      <c r="U4959" s="6" t="str">
        <f>_xlfn.XLOOKUP(Tablo2[[#This Row],[Tenure]],$W$23:$W$26,$X$23:$X$26,"",-1)</f>
        <v>0-6 Months</v>
      </c>
      <c r="V4959" s="1" t="str">
        <f>_xlfn.XLOOKUP(Tablo2[[#This Row],[CashbackAmount]],$W$31:$W$33,$X$31:$X$33,"",-1)</f>
        <v>Low</v>
      </c>
    </row>
    <row r="4960" spans="1:22" x14ac:dyDescent="0.3">
      <c r="A4960" s="5">
        <v>54959</v>
      </c>
      <c r="B4960" s="1">
        <v>1</v>
      </c>
      <c r="C4960" s="1">
        <v>1</v>
      </c>
      <c r="D4960" s="1" t="s">
        <v>62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6">
        <v>148.13</v>
      </c>
      <c r="U4960" s="6" t="str">
        <f>_xlfn.XLOOKUP(Tablo2[[#This Row],[Tenure]],$W$23:$W$26,$X$23:$X$26,"",-1)</f>
        <v>0-6 Months</v>
      </c>
      <c r="V4960" s="1" t="str">
        <f>_xlfn.XLOOKUP(Tablo2[[#This Row],[CashbackAmount]],$W$31:$W$33,$X$31:$X$33,"",-1)</f>
        <v>Low</v>
      </c>
    </row>
    <row r="4961" spans="1:22" x14ac:dyDescent="0.3">
      <c r="A4961" s="5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>
        <v>15</v>
      </c>
      <c r="Q4961" s="1">
        <v>6</v>
      </c>
      <c r="R4961" s="1">
        <v>14</v>
      </c>
      <c r="S4961" s="1">
        <v>8</v>
      </c>
      <c r="T4961" s="6">
        <v>301.64999999999998</v>
      </c>
      <c r="U4961" s="6" t="str">
        <f>_xlfn.XLOOKUP(Tablo2[[#This Row],[Tenure]],$W$23:$W$26,$X$23:$X$26,"",-1)</f>
        <v>13-24 Months</v>
      </c>
      <c r="V4961" s="1" t="str">
        <f>_xlfn.XLOOKUP(Tablo2[[#This Row],[CashbackAmount]],$W$31:$W$33,$X$31:$X$33,"",-1)</f>
        <v>High</v>
      </c>
    </row>
    <row r="4962" spans="1:22" x14ac:dyDescent="0.3">
      <c r="A4962" s="5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6">
        <v>150.96</v>
      </c>
      <c r="U4962" s="6" t="str">
        <f>_xlfn.XLOOKUP(Tablo2[[#This Row],[Tenure]],$W$23:$W$26,$X$23:$X$26,"",-1)</f>
        <v>0-6 Months</v>
      </c>
      <c r="V4962" s="1" t="str">
        <f>_xlfn.XLOOKUP(Tablo2[[#This Row],[CashbackAmount]],$W$31:$W$33,$X$31:$X$33,"",-1)</f>
        <v>Medium</v>
      </c>
    </row>
    <row r="4963" spans="1:22" x14ac:dyDescent="0.3">
      <c r="A4963" s="5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6">
        <v>172.28</v>
      </c>
      <c r="U4963" s="6" t="str">
        <f>_xlfn.XLOOKUP(Tablo2[[#This Row],[Tenure]],$W$23:$W$26,$X$23:$X$26,"",-1)</f>
        <v>13-24 Months</v>
      </c>
      <c r="V4963" s="1" t="str">
        <f>_xlfn.XLOOKUP(Tablo2[[#This Row],[CashbackAmount]],$W$31:$W$33,$X$31:$X$33,"",-1)</f>
        <v>Medium</v>
      </c>
    </row>
    <row r="4964" spans="1:22" x14ac:dyDescent="0.3">
      <c r="A4964" s="5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6">
        <v>168.02</v>
      </c>
      <c r="U4964" s="6" t="str">
        <f>_xlfn.XLOOKUP(Tablo2[[#This Row],[Tenure]],$W$23:$W$26,$X$23:$X$26,"",-1)</f>
        <v>7-12 Months</v>
      </c>
      <c r="V4964" s="1" t="str">
        <f>_xlfn.XLOOKUP(Tablo2[[#This Row],[CashbackAmount]],$W$31:$W$33,$X$31:$X$33,"",-1)</f>
        <v>Medium</v>
      </c>
    </row>
    <row r="4965" spans="1:22" x14ac:dyDescent="0.3">
      <c r="A4965" s="5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6">
        <v>154.79</v>
      </c>
      <c r="U4965" s="6" t="str">
        <f>_xlfn.XLOOKUP(Tablo2[[#This Row],[Tenure]],$W$23:$W$26,$X$23:$X$26,"",-1)</f>
        <v>7-12 Months</v>
      </c>
      <c r="V4965" s="1" t="str">
        <f>_xlfn.XLOOKUP(Tablo2[[#This Row],[CashbackAmount]],$W$31:$W$33,$X$31:$X$33,"",-1)</f>
        <v>Medium</v>
      </c>
    </row>
    <row r="4966" spans="1:22" x14ac:dyDescent="0.3">
      <c r="A4966" s="5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>
        <v>15</v>
      </c>
      <c r="Q4966" s="1">
        <v>1</v>
      </c>
      <c r="R4966" s="1">
        <v>3</v>
      </c>
      <c r="S4966" s="1">
        <v>2</v>
      </c>
      <c r="T4966" s="6">
        <v>293.85000000000002</v>
      </c>
      <c r="U4966" s="6" t="str">
        <f>_xlfn.XLOOKUP(Tablo2[[#This Row],[Tenure]],$W$23:$W$26,$X$23:$X$26,"",-1)</f>
        <v>13-24 Months</v>
      </c>
      <c r="V4966" s="1" t="str">
        <f>_xlfn.XLOOKUP(Tablo2[[#This Row],[CashbackAmount]],$W$31:$W$33,$X$31:$X$33,"",-1)</f>
        <v>High</v>
      </c>
    </row>
    <row r="4967" spans="1:22" x14ac:dyDescent="0.3">
      <c r="A4967" s="5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6">
        <v>180.93</v>
      </c>
      <c r="U4967" s="6" t="str">
        <f>_xlfn.XLOOKUP(Tablo2[[#This Row],[Tenure]],$W$23:$W$26,$X$23:$X$26,"",-1)</f>
        <v>13-24 Months</v>
      </c>
      <c r="V4967" s="1" t="str">
        <f>_xlfn.XLOOKUP(Tablo2[[#This Row],[CashbackAmount]],$W$31:$W$33,$X$31:$X$33,"",-1)</f>
        <v>Medium</v>
      </c>
    </row>
    <row r="4968" spans="1:22" x14ac:dyDescent="0.3">
      <c r="A4968" s="5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>
        <v>3</v>
      </c>
      <c r="T4968" s="6">
        <v>229.45</v>
      </c>
      <c r="U4968" s="6" t="str">
        <f>_xlfn.XLOOKUP(Tablo2[[#This Row],[Tenure]],$W$23:$W$26,$X$23:$X$26,"",-1)</f>
        <v>24+ Months</v>
      </c>
      <c r="V4968" s="1" t="str">
        <f>_xlfn.XLOOKUP(Tablo2[[#This Row],[CashbackAmount]],$W$31:$W$33,$X$31:$X$33,"",-1)</f>
        <v>Medium</v>
      </c>
    </row>
    <row r="4969" spans="1:22" x14ac:dyDescent="0.3">
      <c r="A4969" s="5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>
        <v>3</v>
      </c>
      <c r="T4969" s="6">
        <v>212.4</v>
      </c>
      <c r="U4969" s="6" t="str">
        <f>_xlfn.XLOOKUP(Tablo2[[#This Row],[Tenure]],$W$23:$W$26,$X$23:$X$26,"",-1)</f>
        <v>7-12 Months</v>
      </c>
      <c r="V4969" s="1" t="str">
        <f>_xlfn.XLOOKUP(Tablo2[[#This Row],[CashbackAmount]],$W$31:$W$33,$X$31:$X$33,"",-1)</f>
        <v>Medium</v>
      </c>
    </row>
    <row r="4970" spans="1:22" x14ac:dyDescent="0.3">
      <c r="A4970" s="5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6">
        <v>150.13999999999999</v>
      </c>
      <c r="U4970" s="6" t="str">
        <f>_xlfn.XLOOKUP(Tablo2[[#This Row],[Tenure]],$W$23:$W$26,$X$23:$X$26,"",-1)</f>
        <v>0-6 Months</v>
      </c>
      <c r="V4970" s="1" t="str">
        <f>_xlfn.XLOOKUP(Tablo2[[#This Row],[CashbackAmount]],$W$31:$W$33,$X$31:$X$33,"",-1)</f>
        <v>Medium</v>
      </c>
    </row>
    <row r="4971" spans="1:22" x14ac:dyDescent="0.3">
      <c r="A4971" s="5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6">
        <v>201.55</v>
      </c>
      <c r="U4971" s="6" t="str">
        <f>_xlfn.XLOOKUP(Tablo2[[#This Row],[Tenure]],$W$23:$W$26,$X$23:$X$26,"",-1)</f>
        <v>0-6 Months</v>
      </c>
      <c r="V4971" s="1" t="str">
        <f>_xlfn.XLOOKUP(Tablo2[[#This Row],[CashbackAmount]],$W$31:$W$33,$X$31:$X$33,"",-1)</f>
        <v>Medium</v>
      </c>
    </row>
    <row r="4972" spans="1:22" x14ac:dyDescent="0.3">
      <c r="A4972" s="5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>
        <v>15</v>
      </c>
      <c r="Q4972" s="1">
        <v>5</v>
      </c>
      <c r="R4972" s="1">
        <v>5</v>
      </c>
      <c r="S4972" s="1">
        <v>10</v>
      </c>
      <c r="T4972" s="6">
        <v>299.64999999999998</v>
      </c>
      <c r="U4972" s="6" t="str">
        <f>_xlfn.XLOOKUP(Tablo2[[#This Row],[Tenure]],$W$23:$W$26,$X$23:$X$26,"",-1)</f>
        <v>13-24 Months</v>
      </c>
      <c r="V4972" s="1" t="str">
        <f>_xlfn.XLOOKUP(Tablo2[[#This Row],[CashbackAmount]],$W$31:$W$33,$X$31:$X$33,"",-1)</f>
        <v>High</v>
      </c>
    </row>
    <row r="4973" spans="1:22" x14ac:dyDescent="0.3">
      <c r="A4973" s="5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6">
        <v>198.51</v>
      </c>
      <c r="U4973" s="6" t="str">
        <f>_xlfn.XLOOKUP(Tablo2[[#This Row],[Tenure]],$W$23:$W$26,$X$23:$X$26,"",-1)</f>
        <v>7-12 Months</v>
      </c>
      <c r="V4973" s="1" t="str">
        <f>_xlfn.XLOOKUP(Tablo2[[#This Row],[CashbackAmount]],$W$31:$W$33,$X$31:$X$33,"",-1)</f>
        <v>Medium</v>
      </c>
    </row>
    <row r="4974" spans="1:22" x14ac:dyDescent="0.3">
      <c r="A4974" s="5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>
        <v>2</v>
      </c>
      <c r="S4974" s="1">
        <v>2</v>
      </c>
      <c r="T4974" s="6">
        <v>233.2</v>
      </c>
      <c r="U4974" s="6" t="str">
        <f>_xlfn.XLOOKUP(Tablo2[[#This Row],[Tenure]],$W$23:$W$26,$X$23:$X$26,"",-1)</f>
        <v>13-24 Months</v>
      </c>
      <c r="V4974" s="1" t="str">
        <f>_xlfn.XLOOKUP(Tablo2[[#This Row],[CashbackAmount]],$W$31:$W$33,$X$31:$X$33,"",-1)</f>
        <v>Medium</v>
      </c>
    </row>
    <row r="4975" spans="1:22" x14ac:dyDescent="0.3">
      <c r="A4975" s="5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>
        <v>2</v>
      </c>
      <c r="S4975" s="1">
        <v>6</v>
      </c>
      <c r="T4975" s="6">
        <v>246.69</v>
      </c>
      <c r="U4975" s="6" t="str">
        <f>_xlfn.XLOOKUP(Tablo2[[#This Row],[Tenure]],$W$23:$W$26,$X$23:$X$26,"",-1)</f>
        <v>0-6 Months</v>
      </c>
      <c r="V4975" s="1" t="str">
        <f>_xlfn.XLOOKUP(Tablo2[[#This Row],[CashbackAmount]],$W$31:$W$33,$X$31:$X$33,"",-1)</f>
        <v>Medium</v>
      </c>
    </row>
    <row r="4976" spans="1:22" x14ac:dyDescent="0.3">
      <c r="A4976" s="5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>
        <v>15</v>
      </c>
      <c r="Q4976" s="1">
        <v>4</v>
      </c>
      <c r="R4976" s="1">
        <v>5</v>
      </c>
      <c r="S4976" s="1">
        <v>10</v>
      </c>
      <c r="T4976" s="6">
        <v>321.26</v>
      </c>
      <c r="U4976" s="6" t="str">
        <f>_xlfn.XLOOKUP(Tablo2[[#This Row],[Tenure]],$W$23:$W$26,$X$23:$X$26,"",-1)</f>
        <v>13-24 Months</v>
      </c>
      <c r="V4976" s="1" t="str">
        <f>_xlfn.XLOOKUP(Tablo2[[#This Row],[CashbackAmount]],$W$31:$W$33,$X$31:$X$33,"",-1)</f>
        <v>High</v>
      </c>
    </row>
    <row r="4977" spans="1:22" x14ac:dyDescent="0.3">
      <c r="A4977" s="5">
        <v>54976</v>
      </c>
      <c r="B4977" s="1">
        <v>0</v>
      </c>
      <c r="C4977" s="1">
        <v>1</v>
      </c>
      <c r="D4977" s="1" t="s">
        <v>62</v>
      </c>
      <c r="E4977" s="1">
        <v>1</v>
      </c>
      <c r="F4977" s="1">
        <v>7</v>
      </c>
      <c r="G4977" s="1" t="s">
        <v>60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6">
        <v>145.69999999999999</v>
      </c>
      <c r="U4977" s="6" t="str">
        <f>_xlfn.XLOOKUP(Tablo2[[#This Row],[Tenure]],$W$23:$W$26,$X$23:$X$26,"",-1)</f>
        <v>0-6 Months</v>
      </c>
      <c r="V4977" s="1" t="str">
        <f>_xlfn.XLOOKUP(Tablo2[[#This Row],[CashbackAmount]],$W$31:$W$33,$X$31:$X$33,"",-1)</f>
        <v>Low</v>
      </c>
    </row>
    <row r="4978" spans="1:22" x14ac:dyDescent="0.3">
      <c r="A4978" s="5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6">
        <v>192.82</v>
      </c>
      <c r="U4978" s="6" t="str">
        <f>_xlfn.XLOOKUP(Tablo2[[#This Row],[Tenure]],$W$23:$W$26,$X$23:$X$26,"",-1)</f>
        <v>13-24 Months</v>
      </c>
      <c r="V4978" s="1" t="str">
        <f>_xlfn.XLOOKUP(Tablo2[[#This Row],[CashbackAmount]],$W$31:$W$33,$X$31:$X$33,"",-1)</f>
        <v>Medium</v>
      </c>
    </row>
    <row r="4979" spans="1:22" x14ac:dyDescent="0.3">
      <c r="A4979" s="5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6">
        <v>202.79</v>
      </c>
      <c r="U4979" s="6" t="str">
        <f>_xlfn.XLOOKUP(Tablo2[[#This Row],[Tenure]],$W$23:$W$26,$X$23:$X$26,"",-1)</f>
        <v>7-12 Months</v>
      </c>
      <c r="V4979" s="1" t="str">
        <f>_xlfn.XLOOKUP(Tablo2[[#This Row],[CashbackAmount]],$W$31:$W$33,$X$31:$X$33,"",-1)</f>
        <v>Medium</v>
      </c>
    </row>
    <row r="4980" spans="1:22" x14ac:dyDescent="0.3">
      <c r="A4980" s="5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6">
        <v>152.91</v>
      </c>
      <c r="U4980" s="6" t="str">
        <f>_xlfn.XLOOKUP(Tablo2[[#This Row],[Tenure]],$W$23:$W$26,$X$23:$X$26,"",-1)</f>
        <v>0-6 Months</v>
      </c>
      <c r="V4980" s="1" t="str">
        <f>_xlfn.XLOOKUP(Tablo2[[#This Row],[CashbackAmount]],$W$31:$W$33,$X$31:$X$33,"",-1)</f>
        <v>Medium</v>
      </c>
    </row>
    <row r="4981" spans="1:22" x14ac:dyDescent="0.3">
      <c r="A4981" s="5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6">
        <v>157.01</v>
      </c>
      <c r="U4981" s="6" t="str">
        <f>_xlfn.XLOOKUP(Tablo2[[#This Row],[Tenure]],$W$23:$W$26,$X$23:$X$26,"",-1)</f>
        <v>0-6 Months</v>
      </c>
      <c r="V4981" s="1" t="str">
        <f>_xlfn.XLOOKUP(Tablo2[[#This Row],[CashbackAmount]],$W$31:$W$33,$X$31:$X$33,"",-1)</f>
        <v>Medium</v>
      </c>
    </row>
    <row r="4982" spans="1:22" x14ac:dyDescent="0.3">
      <c r="A4982" s="5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6">
        <v>174.68</v>
      </c>
      <c r="U4982" s="6" t="str">
        <f>_xlfn.XLOOKUP(Tablo2[[#This Row],[Tenure]],$W$23:$W$26,$X$23:$X$26,"",-1)</f>
        <v>7-12 Months</v>
      </c>
      <c r="V4982" s="1" t="str">
        <f>_xlfn.XLOOKUP(Tablo2[[#This Row],[CashbackAmount]],$W$31:$W$33,$X$31:$X$33,"",-1)</f>
        <v>Medium</v>
      </c>
    </row>
    <row r="4983" spans="1:22" x14ac:dyDescent="0.3">
      <c r="A4983" s="5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>
        <v>2</v>
      </c>
      <c r="S4983" s="1">
        <v>4</v>
      </c>
      <c r="T4983" s="6">
        <v>256.2</v>
      </c>
      <c r="U4983" s="6" t="str">
        <f>_xlfn.XLOOKUP(Tablo2[[#This Row],[Tenure]],$W$23:$W$26,$X$23:$X$26,"",-1)</f>
        <v>13-24 Months</v>
      </c>
      <c r="V4983" s="1" t="str">
        <f>_xlfn.XLOOKUP(Tablo2[[#This Row],[CashbackAmount]],$W$31:$W$33,$X$31:$X$33,"",-1)</f>
        <v>High</v>
      </c>
    </row>
    <row r="4984" spans="1:22" x14ac:dyDescent="0.3">
      <c r="A4984" s="5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6">
        <v>165.33</v>
      </c>
      <c r="U4984" s="6" t="str">
        <f>_xlfn.XLOOKUP(Tablo2[[#This Row],[Tenure]],$W$23:$W$26,$X$23:$X$26,"",-1)</f>
        <v>7-12 Months</v>
      </c>
      <c r="V4984" s="1" t="str">
        <f>_xlfn.XLOOKUP(Tablo2[[#This Row],[CashbackAmount]],$W$31:$W$33,$X$31:$X$33,"",-1)</f>
        <v>Medium</v>
      </c>
    </row>
    <row r="4985" spans="1:22" x14ac:dyDescent="0.3">
      <c r="A4985" s="5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6">
        <v>157.91</v>
      </c>
      <c r="U4985" s="6" t="str">
        <f>_xlfn.XLOOKUP(Tablo2[[#This Row],[Tenure]],$W$23:$W$26,$X$23:$X$26,"",-1)</f>
        <v>0-6 Months</v>
      </c>
      <c r="V4985" s="1" t="str">
        <f>_xlfn.XLOOKUP(Tablo2[[#This Row],[CashbackAmount]],$W$31:$W$33,$X$31:$X$33,"",-1)</f>
        <v>Medium</v>
      </c>
    </row>
    <row r="4986" spans="1:22" x14ac:dyDescent="0.3">
      <c r="A4986" s="5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6">
        <v>167.72</v>
      </c>
      <c r="U4986" s="6" t="str">
        <f>_xlfn.XLOOKUP(Tablo2[[#This Row],[Tenure]],$W$23:$W$26,$X$23:$X$26,"",-1)</f>
        <v>13-24 Months</v>
      </c>
      <c r="V4986" s="1" t="str">
        <f>_xlfn.XLOOKUP(Tablo2[[#This Row],[CashbackAmount]],$W$31:$W$33,$X$31:$X$33,"",-1)</f>
        <v>Medium</v>
      </c>
    </row>
    <row r="4987" spans="1:22" x14ac:dyDescent="0.3">
      <c r="A4987" s="5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6">
        <v>175.56</v>
      </c>
      <c r="U4987" s="6" t="str">
        <f>_xlfn.XLOOKUP(Tablo2[[#This Row],[Tenure]],$W$23:$W$26,$X$23:$X$26,"",-1)</f>
        <v>0-6 Months</v>
      </c>
      <c r="V4987" s="1" t="str">
        <f>_xlfn.XLOOKUP(Tablo2[[#This Row],[CashbackAmount]],$W$31:$W$33,$X$31:$X$33,"",-1)</f>
        <v>Medium</v>
      </c>
    </row>
    <row r="4988" spans="1:22" x14ac:dyDescent="0.3">
      <c r="A4988" s="5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6">
        <v>153.44</v>
      </c>
      <c r="U4988" s="6" t="str">
        <f>_xlfn.XLOOKUP(Tablo2[[#This Row],[Tenure]],$W$23:$W$26,$X$23:$X$26,"",-1)</f>
        <v>7-12 Months</v>
      </c>
      <c r="V4988" s="1" t="str">
        <f>_xlfn.XLOOKUP(Tablo2[[#This Row],[CashbackAmount]],$W$31:$W$33,$X$31:$X$33,"",-1)</f>
        <v>Medium</v>
      </c>
    </row>
    <row r="4989" spans="1:22" x14ac:dyDescent="0.3">
      <c r="A4989" s="5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6">
        <v>152.03</v>
      </c>
      <c r="U4989" s="6" t="str">
        <f>_xlfn.XLOOKUP(Tablo2[[#This Row],[Tenure]],$W$23:$W$26,$X$23:$X$26,"",-1)</f>
        <v>0-6 Months</v>
      </c>
      <c r="V4989" s="1" t="str">
        <f>_xlfn.XLOOKUP(Tablo2[[#This Row],[CashbackAmount]],$W$31:$W$33,$X$31:$X$33,"",-1)</f>
        <v>Medium</v>
      </c>
    </row>
    <row r="4990" spans="1:22" x14ac:dyDescent="0.3">
      <c r="A4990" s="5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6">
        <v>144.04</v>
      </c>
      <c r="U4990" s="6" t="str">
        <f>_xlfn.XLOOKUP(Tablo2[[#This Row],[Tenure]],$W$23:$W$26,$X$23:$X$26,"",-1)</f>
        <v>0-6 Months</v>
      </c>
      <c r="V4990" s="1" t="str">
        <f>_xlfn.XLOOKUP(Tablo2[[#This Row],[CashbackAmount]],$W$31:$W$33,$X$31:$X$33,"",-1)</f>
        <v>Low</v>
      </c>
    </row>
    <row r="4991" spans="1:22" x14ac:dyDescent="0.3">
      <c r="A4991" s="5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6">
        <v>207.24</v>
      </c>
      <c r="U4991" s="6" t="str">
        <f>_xlfn.XLOOKUP(Tablo2[[#This Row],[Tenure]],$W$23:$W$26,$X$23:$X$26,"",-1)</f>
        <v>0-6 Months</v>
      </c>
      <c r="V4991" s="1" t="str">
        <f>_xlfn.XLOOKUP(Tablo2[[#This Row],[CashbackAmount]],$W$31:$W$33,$X$31:$X$33,"",-1)</f>
        <v>Medium</v>
      </c>
    </row>
    <row r="4992" spans="1:22" x14ac:dyDescent="0.3">
      <c r="A4992" s="5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6">
        <v>172.66</v>
      </c>
      <c r="U4992" s="6" t="str">
        <f>_xlfn.XLOOKUP(Tablo2[[#This Row],[Tenure]],$W$23:$W$26,$X$23:$X$26,"",-1)</f>
        <v>13-24 Months</v>
      </c>
      <c r="V4992" s="1" t="str">
        <f>_xlfn.XLOOKUP(Tablo2[[#This Row],[CashbackAmount]],$W$31:$W$33,$X$31:$X$33,"",-1)</f>
        <v>Medium</v>
      </c>
    </row>
    <row r="4993" spans="1:22" x14ac:dyDescent="0.3">
      <c r="A4993" s="5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6">
        <v>151.1</v>
      </c>
      <c r="U4993" s="6" t="str">
        <f>_xlfn.XLOOKUP(Tablo2[[#This Row],[Tenure]],$W$23:$W$26,$X$23:$X$26,"",-1)</f>
        <v>0-6 Months</v>
      </c>
      <c r="V4993" s="1" t="str">
        <f>_xlfn.XLOOKUP(Tablo2[[#This Row],[CashbackAmount]],$W$31:$W$33,$X$31:$X$33,"",-1)</f>
        <v>Medium</v>
      </c>
    </row>
    <row r="4994" spans="1:22" x14ac:dyDescent="0.3">
      <c r="A4994" s="5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6">
        <v>182.31</v>
      </c>
      <c r="U4994" s="6" t="str">
        <f>_xlfn.XLOOKUP(Tablo2[[#This Row],[Tenure]],$W$23:$W$26,$X$23:$X$26,"",-1)</f>
        <v>7-12 Months</v>
      </c>
      <c r="V4994" s="1" t="str">
        <f>_xlfn.XLOOKUP(Tablo2[[#This Row],[CashbackAmount]],$W$31:$W$33,$X$31:$X$33,"",-1)</f>
        <v>Medium</v>
      </c>
    </row>
    <row r="4995" spans="1:22" x14ac:dyDescent="0.3">
      <c r="A4995" s="5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6">
        <v>150.38999999999999</v>
      </c>
      <c r="U4995" s="6" t="str">
        <f>_xlfn.XLOOKUP(Tablo2[[#This Row],[Tenure]],$W$23:$W$26,$X$23:$X$26,"",-1)</f>
        <v>0-6 Months</v>
      </c>
      <c r="V4995" s="1" t="str">
        <f>_xlfn.XLOOKUP(Tablo2[[#This Row],[CashbackAmount]],$W$31:$W$33,$X$31:$X$33,"",-1)</f>
        <v>Medium</v>
      </c>
    </row>
    <row r="4996" spans="1:22" x14ac:dyDescent="0.3">
      <c r="A4996" s="5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6">
        <v>182.14</v>
      </c>
      <c r="U4996" s="6" t="str">
        <f>_xlfn.XLOOKUP(Tablo2[[#This Row],[Tenure]],$W$23:$W$26,$X$23:$X$26,"",-1)</f>
        <v>7-12 Months</v>
      </c>
      <c r="V4996" s="1" t="str">
        <f>_xlfn.XLOOKUP(Tablo2[[#This Row],[CashbackAmount]],$W$31:$W$33,$X$31:$X$33,"",-1)</f>
        <v>Medium</v>
      </c>
    </row>
    <row r="4997" spans="1:22" x14ac:dyDescent="0.3">
      <c r="A4997" s="5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60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6">
        <v>168.23</v>
      </c>
      <c r="U4997" s="6" t="str">
        <f>_xlfn.XLOOKUP(Tablo2[[#This Row],[Tenure]],$W$23:$W$26,$X$23:$X$26,"",-1)</f>
        <v>7-12 Months</v>
      </c>
      <c r="V4997" s="1" t="str">
        <f>_xlfn.XLOOKUP(Tablo2[[#This Row],[CashbackAmount]],$W$31:$W$33,$X$31:$X$33,"",-1)</f>
        <v>Medium</v>
      </c>
    </row>
    <row r="4998" spans="1:22" x14ac:dyDescent="0.3">
      <c r="A4998" s="5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6">
        <v>198.36</v>
      </c>
      <c r="U4998" s="6" t="str">
        <f>_xlfn.XLOOKUP(Tablo2[[#This Row],[Tenure]],$W$23:$W$26,$X$23:$X$26,"",-1)</f>
        <v>0-6 Months</v>
      </c>
      <c r="V4998" s="1" t="str">
        <f>_xlfn.XLOOKUP(Tablo2[[#This Row],[CashbackAmount]],$W$31:$W$33,$X$31:$X$33,"",-1)</f>
        <v>Medium</v>
      </c>
    </row>
    <row r="4999" spans="1:22" x14ac:dyDescent="0.3">
      <c r="A4999" s="5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>
        <v>2</v>
      </c>
      <c r="S4999" s="1">
        <v>14</v>
      </c>
      <c r="T4999" s="6">
        <v>259.99</v>
      </c>
      <c r="U4999" s="6" t="str">
        <f>_xlfn.XLOOKUP(Tablo2[[#This Row],[Tenure]],$W$23:$W$26,$X$23:$X$26,"",-1)</f>
        <v>13-24 Months</v>
      </c>
      <c r="V4999" s="1" t="str">
        <f>_xlfn.XLOOKUP(Tablo2[[#This Row],[CashbackAmount]],$W$31:$W$33,$X$31:$X$33,"",-1)</f>
        <v>High</v>
      </c>
    </row>
    <row r="5000" spans="1:22" x14ac:dyDescent="0.3">
      <c r="A5000" s="5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>
        <v>1</v>
      </c>
      <c r="R5000" s="1">
        <v>14</v>
      </c>
      <c r="S5000" s="1">
        <v>15</v>
      </c>
      <c r="T5000" s="6">
        <v>262.58</v>
      </c>
      <c r="U5000" s="6" t="str">
        <f>_xlfn.XLOOKUP(Tablo2[[#This Row],[Tenure]],$W$23:$W$26,$X$23:$X$26,"",-1)</f>
        <v>0-6 Months</v>
      </c>
      <c r="V5000" s="1" t="str">
        <f>_xlfn.XLOOKUP(Tablo2[[#This Row],[CashbackAmount]],$W$31:$W$33,$X$31:$X$33,"",-1)</f>
        <v>High</v>
      </c>
    </row>
    <row r="5001" spans="1:22" x14ac:dyDescent="0.3">
      <c r="A5001" s="5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6">
        <v>176.55</v>
      </c>
      <c r="U5001" s="6" t="str">
        <f>_xlfn.XLOOKUP(Tablo2[[#This Row],[Tenure]],$W$23:$W$26,$X$23:$X$26,"",-1)</f>
        <v>13-24 Months</v>
      </c>
      <c r="V5001" s="1" t="str">
        <f>_xlfn.XLOOKUP(Tablo2[[#This Row],[CashbackAmount]],$W$31:$W$33,$X$31:$X$33,"",-1)</f>
        <v>Medium</v>
      </c>
    </row>
    <row r="5002" spans="1:22" x14ac:dyDescent="0.3">
      <c r="A5002" s="5">
        <v>55001</v>
      </c>
      <c r="B5002" s="1">
        <v>0</v>
      </c>
      <c r="C5002" s="1">
        <v>9</v>
      </c>
      <c r="D5002" s="1" t="s">
        <v>62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6">
        <v>147.58000000000001</v>
      </c>
      <c r="U5002" s="6" t="str">
        <f>_xlfn.XLOOKUP(Tablo2[[#This Row],[Tenure]],$W$23:$W$26,$X$23:$X$26,"",-1)</f>
        <v>7-12 Months</v>
      </c>
      <c r="V5002" s="1" t="str">
        <f>_xlfn.XLOOKUP(Tablo2[[#This Row],[CashbackAmount]],$W$31:$W$33,$X$31:$X$33,"",-1)</f>
        <v>Low</v>
      </c>
    </row>
    <row r="5003" spans="1:22" x14ac:dyDescent="0.3">
      <c r="A5003" s="5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6">
        <v>160.97</v>
      </c>
      <c r="U5003" s="6" t="str">
        <f>_xlfn.XLOOKUP(Tablo2[[#This Row],[Tenure]],$W$23:$W$26,$X$23:$X$26,"",-1)</f>
        <v>0-6 Months</v>
      </c>
      <c r="V5003" s="1" t="str">
        <f>_xlfn.XLOOKUP(Tablo2[[#This Row],[CashbackAmount]],$W$31:$W$33,$X$31:$X$33,"",-1)</f>
        <v>Medium</v>
      </c>
    </row>
    <row r="5004" spans="1:22" x14ac:dyDescent="0.3">
      <c r="A5004" s="5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6">
        <v>150.15</v>
      </c>
      <c r="U5004" s="6" t="str">
        <f>_xlfn.XLOOKUP(Tablo2[[#This Row],[Tenure]],$W$23:$W$26,$X$23:$X$26,"",-1)</f>
        <v>0-6 Months</v>
      </c>
      <c r="V5004" s="1" t="str">
        <f>_xlfn.XLOOKUP(Tablo2[[#This Row],[CashbackAmount]],$W$31:$W$33,$X$31:$X$33,"",-1)</f>
        <v>Medium</v>
      </c>
    </row>
    <row r="5005" spans="1:22" x14ac:dyDescent="0.3">
      <c r="A5005" s="5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6">
        <v>169.2</v>
      </c>
      <c r="U5005" s="6" t="str">
        <f>_xlfn.XLOOKUP(Tablo2[[#This Row],[Tenure]],$W$23:$W$26,$X$23:$X$26,"",-1)</f>
        <v>0-6 Months</v>
      </c>
      <c r="V5005" s="1" t="str">
        <f>_xlfn.XLOOKUP(Tablo2[[#This Row],[CashbackAmount]],$W$31:$W$33,$X$31:$X$33,"",-1)</f>
        <v>Medium</v>
      </c>
    </row>
    <row r="5006" spans="1:22" x14ac:dyDescent="0.3">
      <c r="A5006" s="5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6">
        <v>190.78</v>
      </c>
      <c r="U5006" s="6" t="str">
        <f>_xlfn.XLOOKUP(Tablo2[[#This Row],[Tenure]],$W$23:$W$26,$X$23:$X$26,"",-1)</f>
        <v>0-6 Months</v>
      </c>
      <c r="V5006" s="1" t="str">
        <f>_xlfn.XLOOKUP(Tablo2[[#This Row],[CashbackAmount]],$W$31:$W$33,$X$31:$X$33,"",-1)</f>
        <v>Medium</v>
      </c>
    </row>
    <row r="5007" spans="1:22" x14ac:dyDescent="0.3">
      <c r="A5007" s="5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6">
        <v>169.22</v>
      </c>
      <c r="U5007" s="6" t="str">
        <f>_xlfn.XLOOKUP(Tablo2[[#This Row],[Tenure]],$W$23:$W$26,$X$23:$X$26,"",-1)</f>
        <v>13-24 Months</v>
      </c>
      <c r="V5007" s="1" t="str">
        <f>_xlfn.XLOOKUP(Tablo2[[#This Row],[CashbackAmount]],$W$31:$W$33,$X$31:$X$33,"",-1)</f>
        <v>Medium</v>
      </c>
    </row>
    <row r="5008" spans="1:22" x14ac:dyDescent="0.3">
      <c r="A5008" s="5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>
        <v>3</v>
      </c>
      <c r="T5008" s="6">
        <v>227.74</v>
      </c>
      <c r="U5008" s="6" t="str">
        <f>_xlfn.XLOOKUP(Tablo2[[#This Row],[Tenure]],$W$23:$W$26,$X$23:$X$26,"",-1)</f>
        <v>7-12 Months</v>
      </c>
      <c r="V5008" s="1" t="str">
        <f>_xlfn.XLOOKUP(Tablo2[[#This Row],[CashbackAmount]],$W$31:$W$33,$X$31:$X$33,"",-1)</f>
        <v>Medium</v>
      </c>
    </row>
    <row r="5009" spans="1:22" x14ac:dyDescent="0.3">
      <c r="A5009" s="5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6">
        <v>178.43</v>
      </c>
      <c r="U5009" s="6" t="str">
        <f>_xlfn.XLOOKUP(Tablo2[[#This Row],[Tenure]],$W$23:$W$26,$X$23:$X$26,"",-1)</f>
        <v>7-12 Months</v>
      </c>
      <c r="V5009" s="1" t="str">
        <f>_xlfn.XLOOKUP(Tablo2[[#This Row],[CashbackAmount]],$W$31:$W$33,$X$31:$X$33,"",-1)</f>
        <v>Medium</v>
      </c>
    </row>
    <row r="5010" spans="1:22" x14ac:dyDescent="0.3">
      <c r="A5010" s="5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6">
        <v>148.76</v>
      </c>
      <c r="U5010" s="6" t="str">
        <f>_xlfn.XLOOKUP(Tablo2[[#This Row],[Tenure]],$W$23:$W$26,$X$23:$X$26,"",-1)</f>
        <v>7-12 Months</v>
      </c>
      <c r="V5010" s="1" t="str">
        <f>_xlfn.XLOOKUP(Tablo2[[#This Row],[CashbackAmount]],$W$31:$W$33,$X$31:$X$33,"",-1)</f>
        <v>Low</v>
      </c>
    </row>
    <row r="5011" spans="1:22" x14ac:dyDescent="0.3">
      <c r="A5011" s="5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6">
        <v>178.46</v>
      </c>
      <c r="U5011" s="6" t="str">
        <f>_xlfn.XLOOKUP(Tablo2[[#This Row],[Tenure]],$W$23:$W$26,$X$23:$X$26,"",-1)</f>
        <v>7-12 Months</v>
      </c>
      <c r="V5011" s="1" t="str">
        <f>_xlfn.XLOOKUP(Tablo2[[#This Row],[CashbackAmount]],$W$31:$W$33,$X$31:$X$33,"",-1)</f>
        <v>Medium</v>
      </c>
    </row>
    <row r="5012" spans="1:22" x14ac:dyDescent="0.3">
      <c r="A5012" s="5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6">
        <v>153.27000000000001</v>
      </c>
      <c r="U5012" s="6" t="str">
        <f>_xlfn.XLOOKUP(Tablo2[[#This Row],[Tenure]],$W$23:$W$26,$X$23:$X$26,"",-1)</f>
        <v>0-6 Months</v>
      </c>
      <c r="V5012" s="1" t="str">
        <f>_xlfn.XLOOKUP(Tablo2[[#This Row],[CashbackAmount]],$W$31:$W$33,$X$31:$X$33,"",-1)</f>
        <v>Medium</v>
      </c>
    </row>
    <row r="5013" spans="1:22" x14ac:dyDescent="0.3">
      <c r="A5013" s="5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6">
        <v>324.43</v>
      </c>
      <c r="U5013" s="6" t="str">
        <f>_xlfn.XLOOKUP(Tablo2[[#This Row],[Tenure]],$W$23:$W$26,$X$23:$X$26,"",-1)</f>
        <v>24+ Months</v>
      </c>
      <c r="V5013" s="1" t="str">
        <f>_xlfn.XLOOKUP(Tablo2[[#This Row],[CashbackAmount]],$W$31:$W$33,$X$31:$X$33,"",-1)</f>
        <v>High</v>
      </c>
    </row>
    <row r="5014" spans="1:22" x14ac:dyDescent="0.3">
      <c r="A5014" s="5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6">
        <v>156.31</v>
      </c>
      <c r="U5014" s="6" t="str">
        <f>_xlfn.XLOOKUP(Tablo2[[#This Row],[Tenure]],$W$23:$W$26,$X$23:$X$26,"",-1)</f>
        <v>0-6 Months</v>
      </c>
      <c r="V5014" s="1" t="str">
        <f>_xlfn.XLOOKUP(Tablo2[[#This Row],[CashbackAmount]],$W$31:$W$33,$X$31:$X$33,"",-1)</f>
        <v>Medium</v>
      </c>
    </row>
    <row r="5015" spans="1:22" x14ac:dyDescent="0.3">
      <c r="A5015" s="5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6">
        <v>150.52000000000001</v>
      </c>
      <c r="U5015" s="6" t="str">
        <f>_xlfn.XLOOKUP(Tablo2[[#This Row],[Tenure]],$W$23:$W$26,$X$23:$X$26,"",-1)</f>
        <v>0-6 Months</v>
      </c>
      <c r="V5015" s="1" t="str">
        <f>_xlfn.XLOOKUP(Tablo2[[#This Row],[CashbackAmount]],$W$31:$W$33,$X$31:$X$33,"",-1)</f>
        <v>Medium</v>
      </c>
    </row>
    <row r="5016" spans="1:22" x14ac:dyDescent="0.3">
      <c r="A5016" s="5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6">
        <v>169.77</v>
      </c>
      <c r="U5016" s="6" t="str">
        <f>_xlfn.XLOOKUP(Tablo2[[#This Row],[Tenure]],$W$23:$W$26,$X$23:$X$26,"",-1)</f>
        <v>13-24 Months</v>
      </c>
      <c r="V5016" s="1" t="str">
        <f>_xlfn.XLOOKUP(Tablo2[[#This Row],[CashbackAmount]],$W$31:$W$33,$X$31:$X$33,"",-1)</f>
        <v>Medium</v>
      </c>
    </row>
    <row r="5017" spans="1:22" x14ac:dyDescent="0.3">
      <c r="A5017" s="5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6">
        <v>189.74</v>
      </c>
      <c r="U5017" s="6" t="str">
        <f>_xlfn.XLOOKUP(Tablo2[[#This Row],[Tenure]],$W$23:$W$26,$X$23:$X$26,"",-1)</f>
        <v>7-12 Months</v>
      </c>
      <c r="V5017" s="1" t="str">
        <f>_xlfn.XLOOKUP(Tablo2[[#This Row],[CashbackAmount]],$W$31:$W$33,$X$31:$X$33,"",-1)</f>
        <v>Medium</v>
      </c>
    </row>
    <row r="5018" spans="1:22" x14ac:dyDescent="0.3">
      <c r="A5018" s="5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6">
        <v>155.33000000000001</v>
      </c>
      <c r="U5018" s="6" t="str">
        <f>_xlfn.XLOOKUP(Tablo2[[#This Row],[Tenure]],$W$23:$W$26,$X$23:$X$26,"",-1)</f>
        <v>0-6 Months</v>
      </c>
      <c r="V5018" s="1" t="str">
        <f>_xlfn.XLOOKUP(Tablo2[[#This Row],[CashbackAmount]],$W$31:$W$33,$X$31:$X$33,"",-1)</f>
        <v>Medium</v>
      </c>
    </row>
    <row r="5019" spans="1:22" x14ac:dyDescent="0.3">
      <c r="A5019" s="5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6">
        <v>154.36000000000001</v>
      </c>
      <c r="U5019" s="6" t="str">
        <f>_xlfn.XLOOKUP(Tablo2[[#This Row],[Tenure]],$W$23:$W$26,$X$23:$X$26,"",-1)</f>
        <v>7-12 Months</v>
      </c>
      <c r="V5019" s="1" t="str">
        <f>_xlfn.XLOOKUP(Tablo2[[#This Row],[CashbackAmount]],$W$31:$W$33,$X$31:$X$33,"",-1)</f>
        <v>Medium</v>
      </c>
    </row>
    <row r="5020" spans="1:22" x14ac:dyDescent="0.3">
      <c r="A5020" s="5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>
        <v>15</v>
      </c>
      <c r="Q5020" s="1">
        <v>4</v>
      </c>
      <c r="R5020" s="1">
        <v>5</v>
      </c>
      <c r="S5020" s="1">
        <v>8</v>
      </c>
      <c r="T5020" s="6">
        <v>311.06</v>
      </c>
      <c r="U5020" s="6" t="str">
        <f>_xlfn.XLOOKUP(Tablo2[[#This Row],[Tenure]],$W$23:$W$26,$X$23:$X$26,"",-1)</f>
        <v>24+ Months</v>
      </c>
      <c r="V5020" s="1" t="str">
        <f>_xlfn.XLOOKUP(Tablo2[[#This Row],[CashbackAmount]],$W$31:$W$33,$X$31:$X$33,"",-1)</f>
        <v>High</v>
      </c>
    </row>
    <row r="5021" spans="1:22" x14ac:dyDescent="0.3">
      <c r="A5021" s="5">
        <v>55020</v>
      </c>
      <c r="B5021" s="1">
        <v>0</v>
      </c>
      <c r="C5021" s="1">
        <v>3</v>
      </c>
      <c r="D5021" s="1" t="s">
        <v>62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6">
        <v>146.68</v>
      </c>
      <c r="U5021" s="6" t="str">
        <f>_xlfn.XLOOKUP(Tablo2[[#This Row],[Tenure]],$W$23:$W$26,$X$23:$X$26,"",-1)</f>
        <v>0-6 Months</v>
      </c>
      <c r="V5021" s="1" t="str">
        <f>_xlfn.XLOOKUP(Tablo2[[#This Row],[CashbackAmount]],$W$31:$W$33,$X$31:$X$33,"",-1)</f>
        <v>Low</v>
      </c>
    </row>
    <row r="5022" spans="1:22" x14ac:dyDescent="0.3">
      <c r="A5022" s="5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6">
        <v>153.53</v>
      </c>
      <c r="U5022" s="6" t="str">
        <f>_xlfn.XLOOKUP(Tablo2[[#This Row],[Tenure]],$W$23:$W$26,$X$23:$X$26,"",-1)</f>
        <v>0-6 Months</v>
      </c>
      <c r="V5022" s="1" t="str">
        <f>_xlfn.XLOOKUP(Tablo2[[#This Row],[CashbackAmount]],$W$31:$W$33,$X$31:$X$33,"",-1)</f>
        <v>Medium</v>
      </c>
    </row>
    <row r="5023" spans="1:22" x14ac:dyDescent="0.3">
      <c r="A5023" s="5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>
        <v>15</v>
      </c>
      <c r="Q5023" s="1">
        <v>7</v>
      </c>
      <c r="R5023" s="1">
        <v>16</v>
      </c>
      <c r="S5023" s="1">
        <v>10</v>
      </c>
      <c r="T5023" s="6">
        <v>295.48</v>
      </c>
      <c r="U5023" s="6" t="str">
        <f>_xlfn.XLOOKUP(Tablo2[[#This Row],[Tenure]],$W$23:$W$26,$X$23:$X$26,"",-1)</f>
        <v>13-24 Months</v>
      </c>
      <c r="V5023" s="1" t="str">
        <f>_xlfn.XLOOKUP(Tablo2[[#This Row],[CashbackAmount]],$W$31:$W$33,$X$31:$X$33,"",-1)</f>
        <v>High</v>
      </c>
    </row>
    <row r="5024" spans="1:22" x14ac:dyDescent="0.3">
      <c r="A5024" s="5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6">
        <v>147.9</v>
      </c>
      <c r="U5024" s="6" t="str">
        <f>_xlfn.XLOOKUP(Tablo2[[#This Row],[Tenure]],$W$23:$W$26,$X$23:$X$26,"",-1)</f>
        <v>13-24 Months</v>
      </c>
      <c r="V5024" s="1" t="str">
        <f>_xlfn.XLOOKUP(Tablo2[[#This Row],[CashbackAmount]],$W$31:$W$33,$X$31:$X$33,"",-1)</f>
        <v>Low</v>
      </c>
    </row>
    <row r="5025" spans="1:22" x14ac:dyDescent="0.3">
      <c r="A5025" s="5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6">
        <v>161</v>
      </c>
      <c r="U5025" s="6" t="str">
        <f>_xlfn.XLOOKUP(Tablo2[[#This Row],[Tenure]],$W$23:$W$26,$X$23:$X$26,"",-1)</f>
        <v>7-12 Months</v>
      </c>
      <c r="V5025" s="1" t="str">
        <f>_xlfn.XLOOKUP(Tablo2[[#This Row],[CashbackAmount]],$W$31:$W$33,$X$31:$X$33,"",-1)</f>
        <v>Medium</v>
      </c>
    </row>
    <row r="5026" spans="1:22" x14ac:dyDescent="0.3">
      <c r="A5026" s="5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6">
        <v>146.07</v>
      </c>
      <c r="U5026" s="6" t="str">
        <f>_xlfn.XLOOKUP(Tablo2[[#This Row],[Tenure]],$W$23:$W$26,$X$23:$X$26,"",-1)</f>
        <v>0-6 Months</v>
      </c>
      <c r="V5026" s="1" t="str">
        <f>_xlfn.XLOOKUP(Tablo2[[#This Row],[CashbackAmount]],$W$31:$W$33,$X$31:$X$33,"",-1)</f>
        <v>Low</v>
      </c>
    </row>
    <row r="5027" spans="1:22" x14ac:dyDescent="0.3">
      <c r="A5027" s="5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6">
        <v>166.15</v>
      </c>
      <c r="U5027" s="6" t="str">
        <f>_xlfn.XLOOKUP(Tablo2[[#This Row],[Tenure]],$W$23:$W$26,$X$23:$X$26,"",-1)</f>
        <v>0-6 Months</v>
      </c>
      <c r="V5027" s="1" t="str">
        <f>_xlfn.XLOOKUP(Tablo2[[#This Row],[CashbackAmount]],$W$31:$W$33,$X$31:$X$33,"",-1)</f>
        <v>Medium</v>
      </c>
    </row>
    <row r="5028" spans="1:22" x14ac:dyDescent="0.3">
      <c r="A5028" s="5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6">
        <v>168.27</v>
      </c>
      <c r="U5028" s="6" t="str">
        <f>_xlfn.XLOOKUP(Tablo2[[#This Row],[Tenure]],$W$23:$W$26,$X$23:$X$26,"",-1)</f>
        <v>13-24 Months</v>
      </c>
      <c r="V5028" s="1" t="str">
        <f>_xlfn.XLOOKUP(Tablo2[[#This Row],[CashbackAmount]],$W$31:$W$33,$X$31:$X$33,"",-1)</f>
        <v>Medium</v>
      </c>
    </row>
    <row r="5029" spans="1:22" x14ac:dyDescent="0.3">
      <c r="A5029" s="5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>
        <v>15</v>
      </c>
      <c r="Q5029" s="1">
        <v>1</v>
      </c>
      <c r="R5029" s="1">
        <v>3</v>
      </c>
      <c r="S5029" s="1">
        <v>3</v>
      </c>
      <c r="T5029" s="6">
        <v>303.56</v>
      </c>
      <c r="U5029" s="6" t="str">
        <f>_xlfn.XLOOKUP(Tablo2[[#This Row],[Tenure]],$W$23:$W$26,$X$23:$X$26,"",-1)</f>
        <v>13-24 Months</v>
      </c>
      <c r="V5029" s="1" t="str">
        <f>_xlfn.XLOOKUP(Tablo2[[#This Row],[CashbackAmount]],$W$31:$W$33,$X$31:$X$33,"",-1)</f>
        <v>High</v>
      </c>
    </row>
    <row r="5030" spans="1:22" x14ac:dyDescent="0.3">
      <c r="A5030" s="5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6">
        <v>156.96</v>
      </c>
      <c r="U5030" s="6" t="str">
        <f>_xlfn.XLOOKUP(Tablo2[[#This Row],[Tenure]],$W$23:$W$26,$X$23:$X$26,"",-1)</f>
        <v>0-6 Months</v>
      </c>
      <c r="V5030" s="1" t="str">
        <f>_xlfn.XLOOKUP(Tablo2[[#This Row],[CashbackAmount]],$W$31:$W$33,$X$31:$X$33,"",-1)</f>
        <v>Medium</v>
      </c>
    </row>
    <row r="5031" spans="1:22" x14ac:dyDescent="0.3">
      <c r="A5031" s="5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>
        <v>15</v>
      </c>
      <c r="Q5031" s="1">
        <v>2</v>
      </c>
      <c r="R5031" s="1">
        <v>2</v>
      </c>
      <c r="S5031" s="1">
        <v>4</v>
      </c>
      <c r="T5031" s="6">
        <v>315.81</v>
      </c>
      <c r="U5031" s="6" t="str">
        <f>_xlfn.XLOOKUP(Tablo2[[#This Row],[Tenure]],$W$23:$W$26,$X$23:$X$26,"",-1)</f>
        <v>13-24 Months</v>
      </c>
      <c r="V5031" s="1" t="str">
        <f>_xlfn.XLOOKUP(Tablo2[[#This Row],[CashbackAmount]],$W$31:$W$33,$X$31:$X$33,"",-1)</f>
        <v>High</v>
      </c>
    </row>
    <row r="5032" spans="1:22" x14ac:dyDescent="0.3">
      <c r="A5032" s="5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>
        <v>3</v>
      </c>
      <c r="T5032" s="6">
        <v>214.66</v>
      </c>
      <c r="U5032" s="6" t="str">
        <f>_xlfn.XLOOKUP(Tablo2[[#This Row],[Tenure]],$W$23:$W$26,$X$23:$X$26,"",-1)</f>
        <v>7-12 Months</v>
      </c>
      <c r="V5032" s="1" t="str">
        <f>_xlfn.XLOOKUP(Tablo2[[#This Row],[CashbackAmount]],$W$31:$W$33,$X$31:$X$33,"",-1)</f>
        <v>Medium</v>
      </c>
    </row>
    <row r="5033" spans="1:22" x14ac:dyDescent="0.3">
      <c r="A5033" s="5">
        <v>55032</v>
      </c>
      <c r="B5033" s="1">
        <v>1</v>
      </c>
      <c r="C5033" s="1">
        <v>1</v>
      </c>
      <c r="D5033" s="1" t="s">
        <v>62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6">
        <v>147.1</v>
      </c>
      <c r="U5033" s="6" t="str">
        <f>_xlfn.XLOOKUP(Tablo2[[#This Row],[Tenure]],$W$23:$W$26,$X$23:$X$26,"",-1)</f>
        <v>0-6 Months</v>
      </c>
      <c r="V5033" s="1" t="str">
        <f>_xlfn.XLOOKUP(Tablo2[[#This Row],[CashbackAmount]],$W$31:$W$33,$X$31:$X$33,"",-1)</f>
        <v>Low</v>
      </c>
    </row>
    <row r="5034" spans="1:22" x14ac:dyDescent="0.3">
      <c r="A5034" s="5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6">
        <v>170.39</v>
      </c>
      <c r="U5034" s="6" t="str">
        <f>_xlfn.XLOOKUP(Tablo2[[#This Row],[Tenure]],$W$23:$W$26,$X$23:$X$26,"",-1)</f>
        <v>7-12 Months</v>
      </c>
      <c r="V5034" s="1" t="str">
        <f>_xlfn.XLOOKUP(Tablo2[[#This Row],[CashbackAmount]],$W$31:$W$33,$X$31:$X$33,"",-1)</f>
        <v>Medium</v>
      </c>
    </row>
    <row r="5035" spans="1:22" x14ac:dyDescent="0.3">
      <c r="A5035" s="5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6">
        <v>152.41</v>
      </c>
      <c r="U5035" s="6" t="str">
        <f>_xlfn.XLOOKUP(Tablo2[[#This Row],[Tenure]],$W$23:$W$26,$X$23:$X$26,"",-1)</f>
        <v>7-12 Months</v>
      </c>
      <c r="V5035" s="1" t="str">
        <f>_xlfn.XLOOKUP(Tablo2[[#This Row],[CashbackAmount]],$W$31:$W$33,$X$31:$X$33,"",-1)</f>
        <v>Medium</v>
      </c>
    </row>
    <row r="5036" spans="1:22" x14ac:dyDescent="0.3">
      <c r="A5036" s="5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6">
        <v>159.91</v>
      </c>
      <c r="U5036" s="6" t="str">
        <f>_xlfn.XLOOKUP(Tablo2[[#This Row],[Tenure]],$W$23:$W$26,$X$23:$X$26,"",-1)</f>
        <v>0-6 Months</v>
      </c>
      <c r="V5036" s="1" t="str">
        <f>_xlfn.XLOOKUP(Tablo2[[#This Row],[CashbackAmount]],$W$31:$W$33,$X$31:$X$33,"",-1)</f>
        <v>Medium</v>
      </c>
    </row>
    <row r="5037" spans="1:22" x14ac:dyDescent="0.3">
      <c r="A5037" s="5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6">
        <v>170.41</v>
      </c>
      <c r="U5037" s="6" t="str">
        <f>_xlfn.XLOOKUP(Tablo2[[#This Row],[Tenure]],$W$23:$W$26,$X$23:$X$26,"",-1)</f>
        <v>13-24 Months</v>
      </c>
      <c r="V5037" s="1" t="str">
        <f>_xlfn.XLOOKUP(Tablo2[[#This Row],[CashbackAmount]],$W$31:$W$33,$X$31:$X$33,"",-1)</f>
        <v>Medium</v>
      </c>
    </row>
    <row r="5038" spans="1:22" x14ac:dyDescent="0.3">
      <c r="A5038" s="5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6">
        <v>151.78</v>
      </c>
      <c r="U5038" s="6" t="str">
        <f>_xlfn.XLOOKUP(Tablo2[[#This Row],[Tenure]],$W$23:$W$26,$X$23:$X$26,"",-1)</f>
        <v>0-6 Months</v>
      </c>
      <c r="V5038" s="1" t="str">
        <f>_xlfn.XLOOKUP(Tablo2[[#This Row],[CashbackAmount]],$W$31:$W$33,$X$31:$X$33,"",-1)</f>
        <v>Medium</v>
      </c>
    </row>
    <row r="5039" spans="1:22" x14ac:dyDescent="0.3">
      <c r="A5039" s="5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6">
        <v>198.79</v>
      </c>
      <c r="U5039" s="6" t="str">
        <f>_xlfn.XLOOKUP(Tablo2[[#This Row],[Tenure]],$W$23:$W$26,$X$23:$X$26,"",-1)</f>
        <v>13-24 Months</v>
      </c>
      <c r="V5039" s="1" t="str">
        <f>_xlfn.XLOOKUP(Tablo2[[#This Row],[CashbackAmount]],$W$31:$W$33,$X$31:$X$33,"",-1)</f>
        <v>Medium</v>
      </c>
    </row>
    <row r="5040" spans="1:22" x14ac:dyDescent="0.3">
      <c r="A5040" s="5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6">
        <v>187.72</v>
      </c>
      <c r="U5040" s="6" t="str">
        <f>_xlfn.XLOOKUP(Tablo2[[#This Row],[Tenure]],$W$23:$W$26,$X$23:$X$26,"",-1)</f>
        <v>13-24 Months</v>
      </c>
      <c r="V5040" s="1" t="str">
        <f>_xlfn.XLOOKUP(Tablo2[[#This Row],[CashbackAmount]],$W$31:$W$33,$X$31:$X$33,"",-1)</f>
        <v>Medium</v>
      </c>
    </row>
    <row r="5041" spans="1:22" x14ac:dyDescent="0.3">
      <c r="A5041" s="5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6">
        <v>177.2</v>
      </c>
      <c r="U5041" s="6" t="str">
        <f>_xlfn.XLOOKUP(Tablo2[[#This Row],[Tenure]],$W$23:$W$26,$X$23:$X$26,"",-1)</f>
        <v>24+ Months</v>
      </c>
      <c r="V5041" s="1" t="str">
        <f>_xlfn.XLOOKUP(Tablo2[[#This Row],[CashbackAmount]],$W$31:$W$33,$X$31:$X$33,"",-1)</f>
        <v>Medium</v>
      </c>
    </row>
    <row r="5042" spans="1:22" x14ac:dyDescent="0.3">
      <c r="A5042" s="5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6">
        <v>159</v>
      </c>
      <c r="U5042" s="6" t="str">
        <f>_xlfn.XLOOKUP(Tablo2[[#This Row],[Tenure]],$W$23:$W$26,$X$23:$X$26,"",-1)</f>
        <v>0-6 Months</v>
      </c>
      <c r="V5042" s="1" t="str">
        <f>_xlfn.XLOOKUP(Tablo2[[#This Row],[CashbackAmount]],$W$31:$W$33,$X$31:$X$33,"",-1)</f>
        <v>Medium</v>
      </c>
    </row>
    <row r="5043" spans="1:22" x14ac:dyDescent="0.3">
      <c r="A5043" s="5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6">
        <v>174.98</v>
      </c>
      <c r="U5043" s="6" t="str">
        <f>_xlfn.XLOOKUP(Tablo2[[#This Row],[Tenure]],$W$23:$W$26,$X$23:$X$26,"",-1)</f>
        <v>0-6 Months</v>
      </c>
      <c r="V5043" s="1" t="str">
        <f>_xlfn.XLOOKUP(Tablo2[[#This Row],[CashbackAmount]],$W$31:$W$33,$X$31:$X$33,"",-1)</f>
        <v>Medium</v>
      </c>
    </row>
    <row r="5044" spans="1:22" x14ac:dyDescent="0.3">
      <c r="A5044" s="5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>
        <v>3</v>
      </c>
      <c r="T5044" s="6">
        <v>227.52</v>
      </c>
      <c r="U5044" s="6" t="str">
        <f>_xlfn.XLOOKUP(Tablo2[[#This Row],[Tenure]],$W$23:$W$26,$X$23:$X$26,"",-1)</f>
        <v>7-12 Months</v>
      </c>
      <c r="V5044" s="1" t="str">
        <f>_xlfn.XLOOKUP(Tablo2[[#This Row],[CashbackAmount]],$W$31:$W$33,$X$31:$X$33,"",-1)</f>
        <v>Medium</v>
      </c>
    </row>
    <row r="5045" spans="1:22" x14ac:dyDescent="0.3">
      <c r="A5045" s="5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6">
        <v>152.81</v>
      </c>
      <c r="U5045" s="6" t="str">
        <f>_xlfn.XLOOKUP(Tablo2[[#This Row],[Tenure]],$W$23:$W$26,$X$23:$X$26,"",-1)</f>
        <v>7-12 Months</v>
      </c>
      <c r="V5045" s="1" t="str">
        <f>_xlfn.XLOOKUP(Tablo2[[#This Row],[CashbackAmount]],$W$31:$W$33,$X$31:$X$33,"",-1)</f>
        <v>Medium</v>
      </c>
    </row>
    <row r="5046" spans="1:22" x14ac:dyDescent="0.3">
      <c r="A5046" s="5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6">
        <v>193.52</v>
      </c>
      <c r="U5046" s="6" t="str">
        <f>_xlfn.XLOOKUP(Tablo2[[#This Row],[Tenure]],$W$23:$W$26,$X$23:$X$26,"",-1)</f>
        <v>13-24 Months</v>
      </c>
      <c r="V5046" s="1" t="str">
        <f>_xlfn.XLOOKUP(Tablo2[[#This Row],[CashbackAmount]],$W$31:$W$33,$X$31:$X$33,"",-1)</f>
        <v>Medium</v>
      </c>
    </row>
    <row r="5047" spans="1:22" x14ac:dyDescent="0.3">
      <c r="A5047" s="5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6">
        <v>174.5</v>
      </c>
      <c r="U5047" s="6" t="str">
        <f>_xlfn.XLOOKUP(Tablo2[[#This Row],[Tenure]],$W$23:$W$26,$X$23:$X$26,"",-1)</f>
        <v>0-6 Months</v>
      </c>
      <c r="V5047" s="1" t="str">
        <f>_xlfn.XLOOKUP(Tablo2[[#This Row],[CashbackAmount]],$W$31:$W$33,$X$31:$X$33,"",-1)</f>
        <v>Medium</v>
      </c>
    </row>
    <row r="5048" spans="1:22" x14ac:dyDescent="0.3">
      <c r="A5048" s="5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6">
        <v>160.79</v>
      </c>
      <c r="U5048" s="6" t="str">
        <f>_xlfn.XLOOKUP(Tablo2[[#This Row],[Tenure]],$W$23:$W$26,$X$23:$X$26,"",-1)</f>
        <v>0-6 Months</v>
      </c>
      <c r="V5048" s="1" t="str">
        <f>_xlfn.XLOOKUP(Tablo2[[#This Row],[CashbackAmount]],$W$31:$W$33,$X$31:$X$33,"",-1)</f>
        <v>Medium</v>
      </c>
    </row>
    <row r="5049" spans="1:22" x14ac:dyDescent="0.3">
      <c r="A5049" s="5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>
        <v>2</v>
      </c>
      <c r="S5049" s="1">
        <v>1</v>
      </c>
      <c r="T5049" s="6">
        <v>256.91000000000003</v>
      </c>
      <c r="U5049" s="6" t="str">
        <f>_xlfn.XLOOKUP(Tablo2[[#This Row],[Tenure]],$W$23:$W$26,$X$23:$X$26,"",-1)</f>
        <v>13-24 Months</v>
      </c>
      <c r="V5049" s="1" t="str">
        <f>_xlfn.XLOOKUP(Tablo2[[#This Row],[CashbackAmount]],$W$31:$W$33,$X$31:$X$33,"",-1)</f>
        <v>High</v>
      </c>
    </row>
    <row r="5050" spans="1:22" x14ac:dyDescent="0.3">
      <c r="A5050" s="5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>
        <v>3</v>
      </c>
      <c r="T5050" s="6">
        <v>228.77</v>
      </c>
      <c r="U5050" s="6" t="str">
        <f>_xlfn.XLOOKUP(Tablo2[[#This Row],[Tenure]],$W$23:$W$26,$X$23:$X$26,"",-1)</f>
        <v>7-12 Months</v>
      </c>
      <c r="V5050" s="1" t="str">
        <f>_xlfn.XLOOKUP(Tablo2[[#This Row],[CashbackAmount]],$W$31:$W$33,$X$31:$X$33,"",-1)</f>
        <v>Medium</v>
      </c>
    </row>
    <row r="5051" spans="1:22" x14ac:dyDescent="0.3">
      <c r="A5051" s="5">
        <v>55050</v>
      </c>
      <c r="B5051" s="1">
        <v>0</v>
      </c>
      <c r="C5051" s="1">
        <v>1</v>
      </c>
      <c r="D5051" s="1" t="s">
        <v>62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6">
        <v>147.35</v>
      </c>
      <c r="U5051" s="6" t="str">
        <f>_xlfn.XLOOKUP(Tablo2[[#This Row],[Tenure]],$W$23:$W$26,$X$23:$X$26,"",-1)</f>
        <v>0-6 Months</v>
      </c>
      <c r="V5051" s="1" t="str">
        <f>_xlfn.XLOOKUP(Tablo2[[#This Row],[CashbackAmount]],$W$31:$W$33,$X$31:$X$33,"",-1)</f>
        <v>Low</v>
      </c>
    </row>
    <row r="5052" spans="1:22" x14ac:dyDescent="0.3">
      <c r="A5052" s="5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>
        <v>3</v>
      </c>
      <c r="T5052" s="6">
        <v>230.02</v>
      </c>
      <c r="U5052" s="6" t="str">
        <f>_xlfn.XLOOKUP(Tablo2[[#This Row],[Tenure]],$W$23:$W$26,$X$23:$X$26,"",-1)</f>
        <v>24+ Months</v>
      </c>
      <c r="V5052" s="1" t="str">
        <f>_xlfn.XLOOKUP(Tablo2[[#This Row],[CashbackAmount]],$W$31:$W$33,$X$31:$X$33,"",-1)</f>
        <v>Medium</v>
      </c>
    </row>
    <row r="5053" spans="1:22" x14ac:dyDescent="0.3">
      <c r="A5053" s="5">
        <v>55052</v>
      </c>
      <c r="B5053" s="1">
        <v>0</v>
      </c>
      <c r="C5053" s="1">
        <v>18</v>
      </c>
      <c r="D5053" s="1" t="s">
        <v>62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6">
        <v>145.11000000000001</v>
      </c>
      <c r="U5053" s="6" t="str">
        <f>_xlfn.XLOOKUP(Tablo2[[#This Row],[Tenure]],$W$23:$W$26,$X$23:$X$26,"",-1)</f>
        <v>13-24 Months</v>
      </c>
      <c r="V5053" s="1" t="str">
        <f>_xlfn.XLOOKUP(Tablo2[[#This Row],[CashbackAmount]],$W$31:$W$33,$X$31:$X$33,"",-1)</f>
        <v>Low</v>
      </c>
    </row>
    <row r="5054" spans="1:22" x14ac:dyDescent="0.3">
      <c r="A5054" s="5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6">
        <v>143.59</v>
      </c>
      <c r="U5054" s="6" t="str">
        <f>_xlfn.XLOOKUP(Tablo2[[#This Row],[Tenure]],$W$23:$W$26,$X$23:$X$26,"",-1)</f>
        <v>0-6 Months</v>
      </c>
      <c r="V5054" s="1" t="str">
        <f>_xlfn.XLOOKUP(Tablo2[[#This Row],[CashbackAmount]],$W$31:$W$33,$X$31:$X$33,"",-1)</f>
        <v>Low</v>
      </c>
    </row>
    <row r="5055" spans="1:22" x14ac:dyDescent="0.3">
      <c r="A5055" s="5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6">
        <v>162.6</v>
      </c>
      <c r="U5055" s="6" t="str">
        <f>_xlfn.XLOOKUP(Tablo2[[#This Row],[Tenure]],$W$23:$W$26,$X$23:$X$26,"",-1)</f>
        <v>0-6 Months</v>
      </c>
      <c r="V5055" s="1" t="str">
        <f>_xlfn.XLOOKUP(Tablo2[[#This Row],[CashbackAmount]],$W$31:$W$33,$X$31:$X$33,"",-1)</f>
        <v>Medium</v>
      </c>
    </row>
    <row r="5056" spans="1:22" x14ac:dyDescent="0.3">
      <c r="A5056" s="5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>
        <v>15</v>
      </c>
      <c r="Q5056" s="1">
        <v>1</v>
      </c>
      <c r="R5056" s="1">
        <v>2</v>
      </c>
      <c r="S5056" s="1">
        <v>10</v>
      </c>
      <c r="T5056" s="6">
        <v>302.79000000000002</v>
      </c>
      <c r="U5056" s="6" t="str">
        <f>_xlfn.XLOOKUP(Tablo2[[#This Row],[Tenure]],$W$23:$W$26,$X$23:$X$26,"",-1)</f>
        <v>24+ Months</v>
      </c>
      <c r="V5056" s="1" t="str">
        <f>_xlfn.XLOOKUP(Tablo2[[#This Row],[CashbackAmount]],$W$31:$W$33,$X$31:$X$33,"",-1)</f>
        <v>High</v>
      </c>
    </row>
    <row r="5057" spans="1:22" x14ac:dyDescent="0.3">
      <c r="A5057" s="5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6">
        <v>193.33</v>
      </c>
      <c r="U5057" s="6" t="str">
        <f>_xlfn.XLOOKUP(Tablo2[[#This Row],[Tenure]],$W$23:$W$26,$X$23:$X$26,"",-1)</f>
        <v>0-6 Months</v>
      </c>
      <c r="V5057" s="1" t="str">
        <f>_xlfn.XLOOKUP(Tablo2[[#This Row],[CashbackAmount]],$W$31:$W$33,$X$31:$X$33,"",-1)</f>
        <v>Medium</v>
      </c>
    </row>
    <row r="5058" spans="1:22" x14ac:dyDescent="0.3">
      <c r="A5058" s="5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6">
        <v>193.12</v>
      </c>
      <c r="U5058" s="6" t="str">
        <f>_xlfn.XLOOKUP(Tablo2[[#This Row],[Tenure]],$W$23:$W$26,$X$23:$X$26,"",-1)</f>
        <v>0-6 Months</v>
      </c>
      <c r="V5058" s="1" t="str">
        <f>_xlfn.XLOOKUP(Tablo2[[#This Row],[CashbackAmount]],$W$31:$W$33,$X$31:$X$33,"",-1)</f>
        <v>Medium</v>
      </c>
    </row>
    <row r="5059" spans="1:22" x14ac:dyDescent="0.3">
      <c r="A5059" s="5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6">
        <v>176.71</v>
      </c>
      <c r="U5059" s="6" t="str">
        <f>_xlfn.XLOOKUP(Tablo2[[#This Row],[Tenure]],$W$23:$W$26,$X$23:$X$26,"",-1)</f>
        <v>24+ Months</v>
      </c>
      <c r="V5059" s="1" t="str">
        <f>_xlfn.XLOOKUP(Tablo2[[#This Row],[CashbackAmount]],$W$31:$W$33,$X$31:$X$33,"",-1)</f>
        <v>Medium</v>
      </c>
    </row>
    <row r="5060" spans="1:22" x14ac:dyDescent="0.3">
      <c r="A5060" s="5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>
        <v>15</v>
      </c>
      <c r="Q5060" s="1">
        <v>2</v>
      </c>
      <c r="R5060" s="1">
        <v>2</v>
      </c>
      <c r="S5060" s="1">
        <v>8</v>
      </c>
      <c r="T5060" s="6">
        <v>322.39999999999998</v>
      </c>
      <c r="U5060" s="6" t="str">
        <f>_xlfn.XLOOKUP(Tablo2[[#This Row],[Tenure]],$W$23:$W$26,$X$23:$X$26,"",-1)</f>
        <v>13-24 Months</v>
      </c>
      <c r="V5060" s="1" t="str">
        <f>_xlfn.XLOOKUP(Tablo2[[#This Row],[CashbackAmount]],$W$31:$W$33,$X$31:$X$33,"",-1)</f>
        <v>High</v>
      </c>
    </row>
    <row r="5061" spans="1:22" x14ac:dyDescent="0.3">
      <c r="A5061" s="5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>
        <v>15</v>
      </c>
      <c r="Q5061" s="1">
        <v>1</v>
      </c>
      <c r="R5061" s="1">
        <v>2</v>
      </c>
      <c r="S5061" s="1">
        <v>1</v>
      </c>
      <c r="T5061" s="6">
        <v>312.11</v>
      </c>
      <c r="U5061" s="6" t="str">
        <f>_xlfn.XLOOKUP(Tablo2[[#This Row],[Tenure]],$W$23:$W$26,$X$23:$X$26,"",-1)</f>
        <v>13-24 Months</v>
      </c>
      <c r="V5061" s="1" t="str">
        <f>_xlfn.XLOOKUP(Tablo2[[#This Row],[CashbackAmount]],$W$31:$W$33,$X$31:$X$33,"",-1)</f>
        <v>High</v>
      </c>
    </row>
    <row r="5062" spans="1:22" x14ac:dyDescent="0.3">
      <c r="A5062" s="5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60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6">
        <v>161.91999999999999</v>
      </c>
      <c r="U5062" s="6" t="str">
        <f>_xlfn.XLOOKUP(Tablo2[[#This Row],[Tenure]],$W$23:$W$26,$X$23:$X$26,"",-1)</f>
        <v>7-12 Months</v>
      </c>
      <c r="V5062" s="1" t="str">
        <f>_xlfn.XLOOKUP(Tablo2[[#This Row],[CashbackAmount]],$W$31:$W$33,$X$31:$X$33,"",-1)</f>
        <v>Medium</v>
      </c>
    </row>
    <row r="5063" spans="1:22" x14ac:dyDescent="0.3">
      <c r="A5063" s="5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60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6">
        <v>150.59</v>
      </c>
      <c r="U5063" s="6" t="str">
        <f>_xlfn.XLOOKUP(Tablo2[[#This Row],[Tenure]],$W$23:$W$26,$X$23:$X$26,"",-1)</f>
        <v>13-24 Months</v>
      </c>
      <c r="V5063" s="1" t="str">
        <f>_xlfn.XLOOKUP(Tablo2[[#This Row],[CashbackAmount]],$W$31:$W$33,$X$31:$X$33,"",-1)</f>
        <v>Medium</v>
      </c>
    </row>
    <row r="5064" spans="1:22" x14ac:dyDescent="0.3">
      <c r="A5064" s="5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6">
        <v>150.16999999999999</v>
      </c>
      <c r="U5064" s="6" t="str">
        <f>_xlfn.XLOOKUP(Tablo2[[#This Row],[Tenure]],$W$23:$W$26,$X$23:$X$26,"",-1)</f>
        <v>0-6 Months</v>
      </c>
      <c r="V5064" s="1" t="str">
        <f>_xlfn.XLOOKUP(Tablo2[[#This Row],[CashbackAmount]],$W$31:$W$33,$X$31:$X$33,"",-1)</f>
        <v>Medium</v>
      </c>
    </row>
    <row r="5065" spans="1:22" x14ac:dyDescent="0.3">
      <c r="A5065" s="5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6">
        <v>191.23</v>
      </c>
      <c r="U5065" s="6" t="str">
        <f>_xlfn.XLOOKUP(Tablo2[[#This Row],[Tenure]],$W$23:$W$26,$X$23:$X$26,"",-1)</f>
        <v>0-6 Months</v>
      </c>
      <c r="V5065" s="1" t="str">
        <f>_xlfn.XLOOKUP(Tablo2[[#This Row],[CashbackAmount]],$W$31:$W$33,$X$31:$X$33,"",-1)</f>
        <v>Medium</v>
      </c>
    </row>
    <row r="5066" spans="1:22" x14ac:dyDescent="0.3">
      <c r="A5066" s="5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>
        <v>15</v>
      </c>
      <c r="Q5066" s="1">
        <v>2</v>
      </c>
      <c r="R5066" s="1">
        <v>2</v>
      </c>
      <c r="S5066" s="1">
        <v>1</v>
      </c>
      <c r="T5066" s="6">
        <v>307.64999999999998</v>
      </c>
      <c r="U5066" s="6" t="str">
        <f>_xlfn.XLOOKUP(Tablo2[[#This Row],[Tenure]],$W$23:$W$26,$X$23:$X$26,"",-1)</f>
        <v>13-24 Months</v>
      </c>
      <c r="V5066" s="1" t="str">
        <f>_xlfn.XLOOKUP(Tablo2[[#This Row],[CashbackAmount]],$W$31:$W$33,$X$31:$X$33,"",-1)</f>
        <v>High</v>
      </c>
    </row>
    <row r="5067" spans="1:22" x14ac:dyDescent="0.3">
      <c r="A5067" s="5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>
        <v>1</v>
      </c>
      <c r="R5067" s="1">
        <v>2</v>
      </c>
      <c r="S5067" s="1">
        <v>8</v>
      </c>
      <c r="T5067" s="6">
        <v>286.24</v>
      </c>
      <c r="U5067" s="6" t="str">
        <f>_xlfn.XLOOKUP(Tablo2[[#This Row],[Tenure]],$W$23:$W$26,$X$23:$X$26,"",-1)</f>
        <v>0-6 Months</v>
      </c>
      <c r="V5067" s="1" t="str">
        <f>_xlfn.XLOOKUP(Tablo2[[#This Row],[CashbackAmount]],$W$31:$W$33,$X$31:$X$33,"",-1)</f>
        <v>High</v>
      </c>
    </row>
    <row r="5068" spans="1:22" x14ac:dyDescent="0.3">
      <c r="A5068" s="5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60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6">
        <v>150.85</v>
      </c>
      <c r="U5068" s="6" t="str">
        <f>_xlfn.XLOOKUP(Tablo2[[#This Row],[Tenure]],$W$23:$W$26,$X$23:$X$26,"",-1)</f>
        <v>7-12 Months</v>
      </c>
      <c r="V5068" s="1" t="str">
        <f>_xlfn.XLOOKUP(Tablo2[[#This Row],[CashbackAmount]],$W$31:$W$33,$X$31:$X$33,"",-1)</f>
        <v>Medium</v>
      </c>
    </row>
    <row r="5069" spans="1:22" x14ac:dyDescent="0.3">
      <c r="A5069" s="5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>
        <v>15</v>
      </c>
      <c r="Q5069" s="1">
        <v>2</v>
      </c>
      <c r="R5069" s="1">
        <v>4</v>
      </c>
      <c r="S5069" s="1">
        <v>11</v>
      </c>
      <c r="T5069" s="6">
        <v>307.13</v>
      </c>
      <c r="U5069" s="6" t="str">
        <f>_xlfn.XLOOKUP(Tablo2[[#This Row],[Tenure]],$W$23:$W$26,$X$23:$X$26,"",-1)</f>
        <v>13-24 Months</v>
      </c>
      <c r="V5069" s="1" t="str">
        <f>_xlfn.XLOOKUP(Tablo2[[#This Row],[CashbackAmount]],$W$31:$W$33,$X$31:$X$33,"",-1)</f>
        <v>High</v>
      </c>
    </row>
    <row r="5070" spans="1:22" x14ac:dyDescent="0.3">
      <c r="A5070" s="5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6">
        <v>208.8</v>
      </c>
      <c r="U5070" s="6" t="str">
        <f>_xlfn.XLOOKUP(Tablo2[[#This Row],[Tenure]],$W$23:$W$26,$X$23:$X$26,"",-1)</f>
        <v>7-12 Months</v>
      </c>
      <c r="V5070" s="1" t="str">
        <f>_xlfn.XLOOKUP(Tablo2[[#This Row],[CashbackAmount]],$W$31:$W$33,$X$31:$X$33,"",-1)</f>
        <v>Medium</v>
      </c>
    </row>
    <row r="5071" spans="1:22" x14ac:dyDescent="0.3">
      <c r="A5071" s="5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6">
        <v>154.94</v>
      </c>
      <c r="U5071" s="6" t="str">
        <f>_xlfn.XLOOKUP(Tablo2[[#This Row],[Tenure]],$W$23:$W$26,$X$23:$X$26,"",-1)</f>
        <v>0-6 Months</v>
      </c>
      <c r="V5071" s="1" t="str">
        <f>_xlfn.XLOOKUP(Tablo2[[#This Row],[CashbackAmount]],$W$31:$W$33,$X$31:$X$33,"",-1)</f>
        <v>Medium</v>
      </c>
    </row>
    <row r="5072" spans="1:22" x14ac:dyDescent="0.3">
      <c r="A5072" s="5">
        <v>55071</v>
      </c>
      <c r="B5072" s="1">
        <v>0</v>
      </c>
      <c r="C5072" s="1">
        <v>1</v>
      </c>
      <c r="D5072" s="1" t="s">
        <v>62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6">
        <v>137.22999999999999</v>
      </c>
      <c r="U5072" s="6" t="str">
        <f>_xlfn.XLOOKUP(Tablo2[[#This Row],[Tenure]],$W$23:$W$26,$X$23:$X$26,"",-1)</f>
        <v>0-6 Months</v>
      </c>
      <c r="V5072" s="1" t="str">
        <f>_xlfn.XLOOKUP(Tablo2[[#This Row],[CashbackAmount]],$W$31:$W$33,$X$31:$X$33,"",-1)</f>
        <v>Low</v>
      </c>
    </row>
    <row r="5073" spans="1:22" x14ac:dyDescent="0.3">
      <c r="A5073" s="5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6">
        <v>136.18</v>
      </c>
      <c r="U5073" s="6" t="str">
        <f>_xlfn.XLOOKUP(Tablo2[[#This Row],[Tenure]],$W$23:$W$26,$X$23:$X$26,"",-1)</f>
        <v>0-6 Months</v>
      </c>
      <c r="V5073" s="1" t="str">
        <f>_xlfn.XLOOKUP(Tablo2[[#This Row],[CashbackAmount]],$W$31:$W$33,$X$31:$X$33,"",-1)</f>
        <v>Low</v>
      </c>
    </row>
    <row r="5074" spans="1:22" x14ac:dyDescent="0.3">
      <c r="A5074" s="5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6">
        <v>153.75</v>
      </c>
      <c r="U5074" s="6" t="str">
        <f>_xlfn.XLOOKUP(Tablo2[[#This Row],[Tenure]],$W$23:$W$26,$X$23:$X$26,"",-1)</f>
        <v>0-6 Months</v>
      </c>
      <c r="V5074" s="1" t="str">
        <f>_xlfn.XLOOKUP(Tablo2[[#This Row],[CashbackAmount]],$W$31:$W$33,$X$31:$X$33,"",-1)</f>
        <v>Medium</v>
      </c>
    </row>
    <row r="5075" spans="1:22" x14ac:dyDescent="0.3">
      <c r="A5075" s="5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>
        <v>15</v>
      </c>
      <c r="Q5075" s="1">
        <v>2</v>
      </c>
      <c r="R5075" s="1">
        <v>2</v>
      </c>
      <c r="S5075" s="1">
        <v>12</v>
      </c>
      <c r="T5075" s="6">
        <v>313.24</v>
      </c>
      <c r="U5075" s="6" t="str">
        <f>_xlfn.XLOOKUP(Tablo2[[#This Row],[Tenure]],$W$23:$W$26,$X$23:$X$26,"",-1)</f>
        <v>7-12 Months</v>
      </c>
      <c r="V5075" s="1" t="str">
        <f>_xlfn.XLOOKUP(Tablo2[[#This Row],[CashbackAmount]],$W$31:$W$33,$X$31:$X$33,"",-1)</f>
        <v>High</v>
      </c>
    </row>
    <row r="5076" spans="1:22" x14ac:dyDescent="0.3">
      <c r="A5076" s="5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6">
        <v>260.77</v>
      </c>
      <c r="U5076" s="6" t="str">
        <f>_xlfn.XLOOKUP(Tablo2[[#This Row],[Tenure]],$W$23:$W$26,$X$23:$X$26,"",-1)</f>
        <v>24+ Months</v>
      </c>
      <c r="V5076" s="1" t="str">
        <f>_xlfn.XLOOKUP(Tablo2[[#This Row],[CashbackAmount]],$W$31:$W$33,$X$31:$X$33,"",-1)</f>
        <v>High</v>
      </c>
    </row>
    <row r="5077" spans="1:22" x14ac:dyDescent="0.3">
      <c r="A5077" s="5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6">
        <v>151.25</v>
      </c>
      <c r="U5077" s="6" t="str">
        <f>_xlfn.XLOOKUP(Tablo2[[#This Row],[Tenure]],$W$23:$W$26,$X$23:$X$26,"",-1)</f>
        <v>0-6 Months</v>
      </c>
      <c r="V5077" s="1" t="str">
        <f>_xlfn.XLOOKUP(Tablo2[[#This Row],[CashbackAmount]],$W$31:$W$33,$X$31:$X$33,"",-1)</f>
        <v>Medium</v>
      </c>
    </row>
    <row r="5078" spans="1:22" x14ac:dyDescent="0.3">
      <c r="A5078" s="5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>
        <v>15</v>
      </c>
      <c r="Q5078" s="1">
        <v>2</v>
      </c>
      <c r="R5078" s="1">
        <v>2</v>
      </c>
      <c r="S5078" s="1">
        <v>9</v>
      </c>
      <c r="T5078" s="6">
        <v>312.89</v>
      </c>
      <c r="U5078" s="6" t="str">
        <f>_xlfn.XLOOKUP(Tablo2[[#This Row],[Tenure]],$W$23:$W$26,$X$23:$X$26,"",-1)</f>
        <v>13-24 Months</v>
      </c>
      <c r="V5078" s="1" t="str">
        <f>_xlfn.XLOOKUP(Tablo2[[#This Row],[CashbackAmount]],$W$31:$W$33,$X$31:$X$33,"",-1)</f>
        <v>High</v>
      </c>
    </row>
    <row r="5079" spans="1:22" x14ac:dyDescent="0.3">
      <c r="A5079" s="5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6">
        <v>170.38</v>
      </c>
      <c r="U5079" s="6" t="str">
        <f>_xlfn.XLOOKUP(Tablo2[[#This Row],[Tenure]],$W$23:$W$26,$X$23:$X$26,"",-1)</f>
        <v>7-12 Months</v>
      </c>
      <c r="V5079" s="1" t="str">
        <f>_xlfn.XLOOKUP(Tablo2[[#This Row],[CashbackAmount]],$W$31:$W$33,$X$31:$X$33,"",-1)</f>
        <v>Medium</v>
      </c>
    </row>
    <row r="5080" spans="1:22" x14ac:dyDescent="0.3">
      <c r="A5080" s="5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6">
        <v>323.47000000000003</v>
      </c>
      <c r="U5080" s="6" t="str">
        <f>_xlfn.XLOOKUP(Tablo2[[#This Row],[Tenure]],$W$23:$W$26,$X$23:$X$26,"",-1)</f>
        <v>24+ Months</v>
      </c>
      <c r="V5080" s="1" t="str">
        <f>_xlfn.XLOOKUP(Tablo2[[#This Row],[CashbackAmount]],$W$31:$W$33,$X$31:$X$33,"",-1)</f>
        <v>High</v>
      </c>
    </row>
    <row r="5081" spans="1:22" x14ac:dyDescent="0.3">
      <c r="A5081" s="5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>
        <v>3</v>
      </c>
      <c r="T5081" s="6">
        <v>230.12</v>
      </c>
      <c r="U5081" s="6" t="str">
        <f>_xlfn.XLOOKUP(Tablo2[[#This Row],[Tenure]],$W$23:$W$26,$X$23:$X$26,"",-1)</f>
        <v>24+ Months</v>
      </c>
      <c r="V5081" s="1" t="str">
        <f>_xlfn.XLOOKUP(Tablo2[[#This Row],[CashbackAmount]],$W$31:$W$33,$X$31:$X$33,"",-1)</f>
        <v>Medium</v>
      </c>
    </row>
    <row r="5082" spans="1:22" x14ac:dyDescent="0.3">
      <c r="A5082" s="5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6">
        <v>169.44</v>
      </c>
      <c r="U5082" s="6" t="str">
        <f>_xlfn.XLOOKUP(Tablo2[[#This Row],[Tenure]],$W$23:$W$26,$X$23:$X$26,"",-1)</f>
        <v>7-12 Months</v>
      </c>
      <c r="V5082" s="1" t="str">
        <f>_xlfn.XLOOKUP(Tablo2[[#This Row],[CashbackAmount]],$W$31:$W$33,$X$31:$X$33,"",-1)</f>
        <v>Medium</v>
      </c>
    </row>
    <row r="5083" spans="1:22" x14ac:dyDescent="0.3">
      <c r="A5083" s="5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6">
        <v>146.54</v>
      </c>
      <c r="U5083" s="6" t="str">
        <f>_xlfn.XLOOKUP(Tablo2[[#This Row],[Tenure]],$W$23:$W$26,$X$23:$X$26,"",-1)</f>
        <v>0-6 Months</v>
      </c>
      <c r="V5083" s="1" t="str">
        <f>_xlfn.XLOOKUP(Tablo2[[#This Row],[CashbackAmount]],$W$31:$W$33,$X$31:$X$33,"",-1)</f>
        <v>Low</v>
      </c>
    </row>
    <row r="5084" spans="1:22" x14ac:dyDescent="0.3">
      <c r="A5084" s="5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>
        <v>15</v>
      </c>
      <c r="Q5084" s="1">
        <v>3</v>
      </c>
      <c r="R5084" s="1">
        <v>15</v>
      </c>
      <c r="S5084" s="1">
        <v>14</v>
      </c>
      <c r="T5084" s="6">
        <v>316.89999999999998</v>
      </c>
      <c r="U5084" s="6" t="str">
        <f>_xlfn.XLOOKUP(Tablo2[[#This Row],[Tenure]],$W$23:$W$26,$X$23:$X$26,"",-1)</f>
        <v>13-24 Months</v>
      </c>
      <c r="V5084" s="1" t="str">
        <f>_xlfn.XLOOKUP(Tablo2[[#This Row],[CashbackAmount]],$W$31:$W$33,$X$31:$X$33,"",-1)</f>
        <v>High</v>
      </c>
    </row>
    <row r="5085" spans="1:22" x14ac:dyDescent="0.3">
      <c r="A5085" s="5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6">
        <v>169.9</v>
      </c>
      <c r="U5085" s="6" t="str">
        <f>_xlfn.XLOOKUP(Tablo2[[#This Row],[Tenure]],$W$23:$W$26,$X$23:$X$26,"",-1)</f>
        <v>7-12 Months</v>
      </c>
      <c r="V5085" s="1" t="str">
        <f>_xlfn.XLOOKUP(Tablo2[[#This Row],[CashbackAmount]],$W$31:$W$33,$X$31:$X$33,"",-1)</f>
        <v>Medium</v>
      </c>
    </row>
    <row r="5086" spans="1:22" x14ac:dyDescent="0.3">
      <c r="A5086" s="5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6">
        <v>160.06</v>
      </c>
      <c r="U5086" s="6" t="str">
        <f>_xlfn.XLOOKUP(Tablo2[[#This Row],[Tenure]],$W$23:$W$26,$X$23:$X$26,"",-1)</f>
        <v>7-12 Months</v>
      </c>
      <c r="V5086" s="1" t="str">
        <f>_xlfn.XLOOKUP(Tablo2[[#This Row],[CashbackAmount]],$W$31:$W$33,$X$31:$X$33,"",-1)</f>
        <v>Medium</v>
      </c>
    </row>
    <row r="5087" spans="1:22" x14ac:dyDescent="0.3">
      <c r="A5087" s="5">
        <v>55086</v>
      </c>
      <c r="B5087" s="1">
        <v>0</v>
      </c>
      <c r="C5087" s="1">
        <v>16</v>
      </c>
      <c r="D5087" s="1" t="s">
        <v>62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6">
        <v>148.72</v>
      </c>
      <c r="U5087" s="6" t="str">
        <f>_xlfn.XLOOKUP(Tablo2[[#This Row],[Tenure]],$W$23:$W$26,$X$23:$X$26,"",-1)</f>
        <v>13-24 Months</v>
      </c>
      <c r="V5087" s="1" t="str">
        <f>_xlfn.XLOOKUP(Tablo2[[#This Row],[CashbackAmount]],$W$31:$W$33,$X$31:$X$33,"",-1)</f>
        <v>Low</v>
      </c>
    </row>
    <row r="5088" spans="1:22" x14ac:dyDescent="0.3">
      <c r="A5088" s="5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>
        <v>3</v>
      </c>
      <c r="T5088" s="6">
        <v>227.31</v>
      </c>
      <c r="U5088" s="6" t="str">
        <f>_xlfn.XLOOKUP(Tablo2[[#This Row],[Tenure]],$W$23:$W$26,$X$23:$X$26,"",-1)</f>
        <v>13-24 Months</v>
      </c>
      <c r="V5088" s="1" t="str">
        <f>_xlfn.XLOOKUP(Tablo2[[#This Row],[CashbackAmount]],$W$31:$W$33,$X$31:$X$33,"",-1)</f>
        <v>Medium</v>
      </c>
    </row>
    <row r="5089" spans="1:22" x14ac:dyDescent="0.3">
      <c r="A5089" s="5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6">
        <v>179.1</v>
      </c>
      <c r="U5089" s="6" t="str">
        <f>_xlfn.XLOOKUP(Tablo2[[#This Row],[Tenure]],$W$23:$W$26,$X$23:$X$26,"",-1)</f>
        <v>7-12 Months</v>
      </c>
      <c r="V5089" s="1" t="str">
        <f>_xlfn.XLOOKUP(Tablo2[[#This Row],[CashbackAmount]],$W$31:$W$33,$X$31:$X$33,"",-1)</f>
        <v>Medium</v>
      </c>
    </row>
    <row r="5090" spans="1:22" x14ac:dyDescent="0.3">
      <c r="A5090" s="5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6">
        <v>204.78</v>
      </c>
      <c r="U5090" s="6" t="str">
        <f>_xlfn.XLOOKUP(Tablo2[[#This Row],[Tenure]],$W$23:$W$26,$X$23:$X$26,"",-1)</f>
        <v>7-12 Months</v>
      </c>
      <c r="V5090" s="1" t="str">
        <f>_xlfn.XLOOKUP(Tablo2[[#This Row],[CashbackAmount]],$W$31:$W$33,$X$31:$X$33,"",-1)</f>
        <v>Medium</v>
      </c>
    </row>
    <row r="5091" spans="1:22" x14ac:dyDescent="0.3">
      <c r="A5091" s="5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6">
        <v>163.66999999999999</v>
      </c>
      <c r="U5091" s="6" t="str">
        <f>_xlfn.XLOOKUP(Tablo2[[#This Row],[Tenure]],$W$23:$W$26,$X$23:$X$26,"",-1)</f>
        <v>0-6 Months</v>
      </c>
      <c r="V5091" s="1" t="str">
        <f>_xlfn.XLOOKUP(Tablo2[[#This Row],[CashbackAmount]],$W$31:$W$33,$X$31:$X$33,"",-1)</f>
        <v>Medium</v>
      </c>
    </row>
    <row r="5092" spans="1:22" x14ac:dyDescent="0.3">
      <c r="A5092" s="5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6">
        <v>153.38</v>
      </c>
      <c r="U5092" s="6" t="str">
        <f>_xlfn.XLOOKUP(Tablo2[[#This Row],[Tenure]],$W$23:$W$26,$X$23:$X$26,"",-1)</f>
        <v>24+ Months</v>
      </c>
      <c r="V5092" s="1" t="str">
        <f>_xlfn.XLOOKUP(Tablo2[[#This Row],[CashbackAmount]],$W$31:$W$33,$X$31:$X$33,"",-1)</f>
        <v>Medium</v>
      </c>
    </row>
    <row r="5093" spans="1:22" x14ac:dyDescent="0.3">
      <c r="A5093" s="5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6">
        <v>171.95</v>
      </c>
      <c r="U5093" s="6" t="str">
        <f>_xlfn.XLOOKUP(Tablo2[[#This Row],[Tenure]],$W$23:$W$26,$X$23:$X$26,"",-1)</f>
        <v>0-6 Months</v>
      </c>
      <c r="V5093" s="1" t="str">
        <f>_xlfn.XLOOKUP(Tablo2[[#This Row],[CashbackAmount]],$W$31:$W$33,$X$31:$X$33,"",-1)</f>
        <v>Medium</v>
      </c>
    </row>
    <row r="5094" spans="1:22" x14ac:dyDescent="0.3">
      <c r="A5094" s="5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60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6">
        <v>158.38999999999999</v>
      </c>
      <c r="U5094" s="6" t="str">
        <f>_xlfn.XLOOKUP(Tablo2[[#This Row],[Tenure]],$W$23:$W$26,$X$23:$X$26,"",-1)</f>
        <v>0-6 Months</v>
      </c>
      <c r="V5094" s="1" t="str">
        <f>_xlfn.XLOOKUP(Tablo2[[#This Row],[CashbackAmount]],$W$31:$W$33,$X$31:$X$33,"",-1)</f>
        <v>Medium</v>
      </c>
    </row>
    <row r="5095" spans="1:22" x14ac:dyDescent="0.3">
      <c r="A5095" s="5">
        <v>55094</v>
      </c>
      <c r="B5095" s="1">
        <v>0</v>
      </c>
      <c r="C5095" s="1">
        <v>2</v>
      </c>
      <c r="D5095" s="1" t="s">
        <v>62</v>
      </c>
      <c r="E5095" s="1">
        <v>1</v>
      </c>
      <c r="F5095" s="1">
        <v>8</v>
      </c>
      <c r="G5095" s="1" t="s">
        <v>60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6">
        <v>145.80000000000001</v>
      </c>
      <c r="U5095" s="6" t="str">
        <f>_xlfn.XLOOKUP(Tablo2[[#This Row],[Tenure]],$W$23:$W$26,$X$23:$X$26,"",-1)</f>
        <v>0-6 Months</v>
      </c>
      <c r="V5095" s="1" t="str">
        <f>_xlfn.XLOOKUP(Tablo2[[#This Row],[CashbackAmount]],$W$31:$W$33,$X$31:$X$33,"",-1)</f>
        <v>Low</v>
      </c>
    </row>
    <row r="5096" spans="1:22" x14ac:dyDescent="0.3">
      <c r="A5096" s="5">
        <v>55095</v>
      </c>
      <c r="B5096" s="1">
        <v>0</v>
      </c>
      <c r="C5096" s="1">
        <v>1</v>
      </c>
      <c r="D5096" s="1" t="s">
        <v>62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6">
        <v>145.96</v>
      </c>
      <c r="U5096" s="6" t="str">
        <f>_xlfn.XLOOKUP(Tablo2[[#This Row],[Tenure]],$W$23:$W$26,$X$23:$X$26,"",-1)</f>
        <v>0-6 Months</v>
      </c>
      <c r="V5096" s="1" t="str">
        <f>_xlfn.XLOOKUP(Tablo2[[#This Row],[CashbackAmount]],$W$31:$W$33,$X$31:$X$33,"",-1)</f>
        <v>Low</v>
      </c>
    </row>
    <row r="5097" spans="1:22" x14ac:dyDescent="0.3">
      <c r="A5097" s="5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6">
        <v>187.09</v>
      </c>
      <c r="U5097" s="6" t="str">
        <f>_xlfn.XLOOKUP(Tablo2[[#This Row],[Tenure]],$W$23:$W$26,$X$23:$X$26,"",-1)</f>
        <v>0-6 Months</v>
      </c>
      <c r="V5097" s="1" t="str">
        <f>_xlfn.XLOOKUP(Tablo2[[#This Row],[CashbackAmount]],$W$31:$W$33,$X$31:$X$33,"",-1)</f>
        <v>Medium</v>
      </c>
    </row>
    <row r="5098" spans="1:22" x14ac:dyDescent="0.3">
      <c r="A5098" s="5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>
        <v>15</v>
      </c>
      <c r="Q5098" s="1">
        <v>1</v>
      </c>
      <c r="R5098" s="1">
        <v>2</v>
      </c>
      <c r="S5098" s="1">
        <v>1</v>
      </c>
      <c r="T5098" s="6">
        <v>305.61</v>
      </c>
      <c r="U5098" s="6" t="str">
        <f>_xlfn.XLOOKUP(Tablo2[[#This Row],[Tenure]],$W$23:$W$26,$X$23:$X$26,"",-1)</f>
        <v>13-24 Months</v>
      </c>
      <c r="V5098" s="1" t="str">
        <f>_xlfn.XLOOKUP(Tablo2[[#This Row],[CashbackAmount]],$W$31:$W$33,$X$31:$X$33,"",-1)</f>
        <v>High</v>
      </c>
    </row>
    <row r="5099" spans="1:22" x14ac:dyDescent="0.3">
      <c r="A5099" s="5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>
        <v>15</v>
      </c>
      <c r="Q5099" s="1">
        <v>11</v>
      </c>
      <c r="R5099" s="1">
        <v>16</v>
      </c>
      <c r="S5099" s="1">
        <v>3</v>
      </c>
      <c r="T5099" s="6">
        <v>296.23</v>
      </c>
      <c r="U5099" s="6" t="str">
        <f>_xlfn.XLOOKUP(Tablo2[[#This Row],[Tenure]],$W$23:$W$26,$X$23:$X$26,"",-1)</f>
        <v>13-24 Months</v>
      </c>
      <c r="V5099" s="1" t="str">
        <f>_xlfn.XLOOKUP(Tablo2[[#This Row],[CashbackAmount]],$W$31:$W$33,$X$31:$X$33,"",-1)</f>
        <v>High</v>
      </c>
    </row>
    <row r="5100" spans="1:22" x14ac:dyDescent="0.3">
      <c r="A5100" s="5">
        <v>55099</v>
      </c>
      <c r="B5100" s="1">
        <v>0</v>
      </c>
      <c r="C5100" s="1">
        <v>31</v>
      </c>
      <c r="D5100" s="1" t="s">
        <v>62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6">
        <v>148.72</v>
      </c>
      <c r="U5100" s="6" t="str">
        <f>_xlfn.XLOOKUP(Tablo2[[#This Row],[Tenure]],$W$23:$W$26,$X$23:$X$26,"",-1)</f>
        <v>24+ Months</v>
      </c>
      <c r="V5100" s="1" t="str">
        <f>_xlfn.XLOOKUP(Tablo2[[#This Row],[CashbackAmount]],$W$31:$W$33,$X$31:$X$33,"",-1)</f>
        <v>Low</v>
      </c>
    </row>
    <row r="5101" spans="1:22" x14ac:dyDescent="0.3">
      <c r="A5101" s="5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6">
        <v>173.83</v>
      </c>
      <c r="U5101" s="6" t="str">
        <f>_xlfn.XLOOKUP(Tablo2[[#This Row],[Tenure]],$W$23:$W$26,$X$23:$X$26,"",-1)</f>
        <v>0-6 Months</v>
      </c>
      <c r="V5101" s="1" t="str">
        <f>_xlfn.XLOOKUP(Tablo2[[#This Row],[CashbackAmount]],$W$31:$W$33,$X$31:$X$33,"",-1)</f>
        <v>Medium</v>
      </c>
    </row>
    <row r="5102" spans="1:22" x14ac:dyDescent="0.3">
      <c r="A5102" s="5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6">
        <v>164.04</v>
      </c>
      <c r="U5102" s="6" t="str">
        <f>_xlfn.XLOOKUP(Tablo2[[#This Row],[Tenure]],$W$23:$W$26,$X$23:$X$26,"",-1)</f>
        <v>0-6 Months</v>
      </c>
      <c r="V5102" s="1" t="str">
        <f>_xlfn.XLOOKUP(Tablo2[[#This Row],[CashbackAmount]],$W$31:$W$33,$X$31:$X$33,"",-1)</f>
        <v>Medium</v>
      </c>
    </row>
    <row r="5103" spans="1:22" x14ac:dyDescent="0.3">
      <c r="A5103" s="5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60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6">
        <v>171.27</v>
      </c>
      <c r="U5103" s="6" t="str">
        <f>_xlfn.XLOOKUP(Tablo2[[#This Row],[Tenure]],$W$23:$W$26,$X$23:$X$26,"",-1)</f>
        <v>0-6 Months</v>
      </c>
      <c r="V5103" s="1" t="str">
        <f>_xlfn.XLOOKUP(Tablo2[[#This Row],[CashbackAmount]],$W$31:$W$33,$X$31:$X$33,"",-1)</f>
        <v>Medium</v>
      </c>
    </row>
    <row r="5104" spans="1:22" x14ac:dyDescent="0.3">
      <c r="A5104" s="5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6">
        <v>195.94</v>
      </c>
      <c r="U5104" s="6" t="str">
        <f>_xlfn.XLOOKUP(Tablo2[[#This Row],[Tenure]],$W$23:$W$26,$X$23:$X$26,"",-1)</f>
        <v>7-12 Months</v>
      </c>
      <c r="V5104" s="1" t="str">
        <f>_xlfn.XLOOKUP(Tablo2[[#This Row],[CashbackAmount]],$W$31:$W$33,$X$31:$X$33,"",-1)</f>
        <v>Medium</v>
      </c>
    </row>
    <row r="5105" spans="1:22" x14ac:dyDescent="0.3">
      <c r="A5105" s="5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6">
        <v>159.22999999999999</v>
      </c>
      <c r="U5105" s="6" t="str">
        <f>_xlfn.XLOOKUP(Tablo2[[#This Row],[Tenure]],$W$23:$W$26,$X$23:$X$26,"",-1)</f>
        <v>13-24 Months</v>
      </c>
      <c r="V5105" s="1" t="str">
        <f>_xlfn.XLOOKUP(Tablo2[[#This Row],[CashbackAmount]],$W$31:$W$33,$X$31:$X$33,"",-1)</f>
        <v>Medium</v>
      </c>
    </row>
    <row r="5106" spans="1:22" x14ac:dyDescent="0.3">
      <c r="A5106" s="5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6">
        <v>191.74</v>
      </c>
      <c r="U5106" s="6" t="str">
        <f>_xlfn.XLOOKUP(Tablo2[[#This Row],[Tenure]],$W$23:$W$26,$X$23:$X$26,"",-1)</f>
        <v>0-6 Months</v>
      </c>
      <c r="V5106" s="1" t="str">
        <f>_xlfn.XLOOKUP(Tablo2[[#This Row],[CashbackAmount]],$W$31:$W$33,$X$31:$X$33,"",-1)</f>
        <v>Medium</v>
      </c>
    </row>
    <row r="5107" spans="1:22" x14ac:dyDescent="0.3">
      <c r="A5107" s="5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>
        <v>15</v>
      </c>
      <c r="Q5107" s="1">
        <v>1</v>
      </c>
      <c r="R5107" s="1">
        <v>2</v>
      </c>
      <c r="S5107" s="1">
        <v>3</v>
      </c>
      <c r="T5107" s="6">
        <v>293.8</v>
      </c>
      <c r="U5107" s="6" t="str">
        <f>_xlfn.XLOOKUP(Tablo2[[#This Row],[Tenure]],$W$23:$W$26,$X$23:$X$26,"",-1)</f>
        <v>13-24 Months</v>
      </c>
      <c r="V5107" s="1" t="str">
        <f>_xlfn.XLOOKUP(Tablo2[[#This Row],[CashbackAmount]],$W$31:$W$33,$X$31:$X$33,"",-1)</f>
        <v>High</v>
      </c>
    </row>
    <row r="5108" spans="1:22" x14ac:dyDescent="0.3">
      <c r="A5108" s="5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>
        <v>3</v>
      </c>
      <c r="T5108" s="6">
        <v>215.94</v>
      </c>
      <c r="U5108" s="6" t="str">
        <f>_xlfn.XLOOKUP(Tablo2[[#This Row],[Tenure]],$W$23:$W$26,$X$23:$X$26,"",-1)</f>
        <v>0-6 Months</v>
      </c>
      <c r="V5108" s="1" t="str">
        <f>_xlfn.XLOOKUP(Tablo2[[#This Row],[CashbackAmount]],$W$31:$W$33,$X$31:$X$33,"",-1)</f>
        <v>Medium</v>
      </c>
    </row>
    <row r="5109" spans="1:22" x14ac:dyDescent="0.3">
      <c r="A5109" s="5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>
        <v>3</v>
      </c>
      <c r="T5109" s="6">
        <v>209.46</v>
      </c>
      <c r="U5109" s="6" t="str">
        <f>_xlfn.XLOOKUP(Tablo2[[#This Row],[Tenure]],$W$23:$W$26,$X$23:$X$26,"",-1)</f>
        <v>13-24 Months</v>
      </c>
      <c r="V5109" s="1" t="str">
        <f>_xlfn.XLOOKUP(Tablo2[[#This Row],[CashbackAmount]],$W$31:$W$33,$X$31:$X$33,"",-1)</f>
        <v>Medium</v>
      </c>
    </row>
    <row r="5110" spans="1:22" x14ac:dyDescent="0.3">
      <c r="A5110" s="5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>
        <v>2</v>
      </c>
      <c r="S5110" s="1">
        <v>9</v>
      </c>
      <c r="T5110" s="6">
        <v>244.16000000000003</v>
      </c>
      <c r="U5110" s="6" t="str">
        <f>_xlfn.XLOOKUP(Tablo2[[#This Row],[Tenure]],$W$23:$W$26,$X$23:$X$26,"",-1)</f>
        <v>0-6 Months</v>
      </c>
      <c r="V5110" s="1" t="str">
        <f>_xlfn.XLOOKUP(Tablo2[[#This Row],[CashbackAmount]],$W$31:$W$33,$X$31:$X$33,"",-1)</f>
        <v>Medium</v>
      </c>
    </row>
    <row r="5111" spans="1:22" x14ac:dyDescent="0.3">
      <c r="A5111" s="5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6">
        <v>170.34</v>
      </c>
      <c r="U5111" s="6" t="str">
        <f>_xlfn.XLOOKUP(Tablo2[[#This Row],[Tenure]],$W$23:$W$26,$X$23:$X$26,"",-1)</f>
        <v>13-24 Months</v>
      </c>
      <c r="V5111" s="1" t="str">
        <f>_xlfn.XLOOKUP(Tablo2[[#This Row],[CashbackAmount]],$W$31:$W$33,$X$31:$X$33,"",-1)</f>
        <v>Medium</v>
      </c>
    </row>
    <row r="5112" spans="1:22" x14ac:dyDescent="0.3">
      <c r="A5112" s="5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>
        <v>3</v>
      </c>
      <c r="T5112" s="6">
        <v>223.52</v>
      </c>
      <c r="U5112" s="6" t="str">
        <f>_xlfn.XLOOKUP(Tablo2[[#This Row],[Tenure]],$W$23:$W$26,$X$23:$X$26,"",-1)</f>
        <v>0-6 Months</v>
      </c>
      <c r="V5112" s="1" t="str">
        <f>_xlfn.XLOOKUP(Tablo2[[#This Row],[CashbackAmount]],$W$31:$W$33,$X$31:$X$33,"",-1)</f>
        <v>Medium</v>
      </c>
    </row>
    <row r="5113" spans="1:22" x14ac:dyDescent="0.3">
      <c r="A5113" s="5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6">
        <v>186.51</v>
      </c>
      <c r="U5113" s="6" t="str">
        <f>_xlfn.XLOOKUP(Tablo2[[#This Row],[Tenure]],$W$23:$W$26,$X$23:$X$26,"",-1)</f>
        <v>13-24 Months</v>
      </c>
      <c r="V5113" s="1" t="str">
        <f>_xlfn.XLOOKUP(Tablo2[[#This Row],[CashbackAmount]],$W$31:$W$33,$X$31:$X$33,"",-1)</f>
        <v>Medium</v>
      </c>
    </row>
    <row r="5114" spans="1:22" x14ac:dyDescent="0.3">
      <c r="A5114" s="5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6">
        <v>148.02000000000001</v>
      </c>
      <c r="U5114" s="6" t="str">
        <f>_xlfn.XLOOKUP(Tablo2[[#This Row],[Tenure]],$W$23:$W$26,$X$23:$X$26,"",-1)</f>
        <v>0-6 Months</v>
      </c>
      <c r="V5114" s="1" t="str">
        <f>_xlfn.XLOOKUP(Tablo2[[#This Row],[CashbackAmount]],$W$31:$W$33,$X$31:$X$33,"",-1)</f>
        <v>Low</v>
      </c>
    </row>
    <row r="5115" spans="1:22" x14ac:dyDescent="0.3">
      <c r="A5115" s="5">
        <v>55114</v>
      </c>
      <c r="B5115" s="1">
        <v>1</v>
      </c>
      <c r="C5115" s="1">
        <v>8</v>
      </c>
      <c r="D5115" s="1" t="s">
        <v>62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6">
        <v>148.62</v>
      </c>
      <c r="U5115" s="6" t="str">
        <f>_xlfn.XLOOKUP(Tablo2[[#This Row],[Tenure]],$W$23:$W$26,$X$23:$X$26,"",-1)</f>
        <v>7-12 Months</v>
      </c>
      <c r="V5115" s="1" t="str">
        <f>_xlfn.XLOOKUP(Tablo2[[#This Row],[CashbackAmount]],$W$31:$W$33,$X$31:$X$33,"",-1)</f>
        <v>Low</v>
      </c>
    </row>
    <row r="5116" spans="1:22" x14ac:dyDescent="0.3">
      <c r="A5116" s="5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>
        <v>15</v>
      </c>
      <c r="Q5116" s="1">
        <v>1</v>
      </c>
      <c r="R5116" s="1">
        <v>3</v>
      </c>
      <c r="S5116" s="1">
        <v>11</v>
      </c>
      <c r="T5116" s="6">
        <v>303.61</v>
      </c>
      <c r="U5116" s="6" t="str">
        <f>_xlfn.XLOOKUP(Tablo2[[#This Row],[Tenure]],$W$23:$W$26,$X$23:$X$26,"",-1)</f>
        <v>13-24 Months</v>
      </c>
      <c r="V5116" s="1" t="str">
        <f>_xlfn.XLOOKUP(Tablo2[[#This Row],[CashbackAmount]],$W$31:$W$33,$X$31:$X$33,"",-1)</f>
        <v>High</v>
      </c>
    </row>
    <row r="5117" spans="1:22" x14ac:dyDescent="0.3">
      <c r="A5117" s="5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>
        <v>15</v>
      </c>
      <c r="Q5117" s="1">
        <v>5</v>
      </c>
      <c r="R5117" s="1">
        <v>10</v>
      </c>
      <c r="S5117" s="1">
        <v>12</v>
      </c>
      <c r="T5117" s="6">
        <v>316.87</v>
      </c>
      <c r="U5117" s="6" t="str">
        <f>_xlfn.XLOOKUP(Tablo2[[#This Row],[Tenure]],$W$23:$W$26,$X$23:$X$26,"",-1)</f>
        <v>24+ Months</v>
      </c>
      <c r="V5117" s="1" t="str">
        <f>_xlfn.XLOOKUP(Tablo2[[#This Row],[CashbackAmount]],$W$31:$W$33,$X$31:$X$33,"",-1)</f>
        <v>High</v>
      </c>
    </row>
    <row r="5118" spans="1:22" x14ac:dyDescent="0.3">
      <c r="A5118" s="5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>
        <v>15</v>
      </c>
      <c r="Q5118" s="1">
        <v>3</v>
      </c>
      <c r="R5118" s="1">
        <v>8</v>
      </c>
      <c r="S5118" s="1">
        <v>8</v>
      </c>
      <c r="T5118" s="6">
        <v>322.17</v>
      </c>
      <c r="U5118" s="6" t="str">
        <f>_xlfn.XLOOKUP(Tablo2[[#This Row],[Tenure]],$W$23:$W$26,$X$23:$X$26,"",-1)</f>
        <v>24+ Months</v>
      </c>
      <c r="V5118" s="1" t="str">
        <f>_xlfn.XLOOKUP(Tablo2[[#This Row],[CashbackAmount]],$W$31:$W$33,$X$31:$X$33,"",-1)</f>
        <v>High</v>
      </c>
    </row>
    <row r="5119" spans="1:22" x14ac:dyDescent="0.3">
      <c r="A5119" s="5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6">
        <v>160.44</v>
      </c>
      <c r="U5119" s="6" t="str">
        <f>_xlfn.XLOOKUP(Tablo2[[#This Row],[Tenure]],$W$23:$W$26,$X$23:$X$26,"",-1)</f>
        <v>13-24 Months</v>
      </c>
      <c r="V5119" s="1" t="str">
        <f>_xlfn.XLOOKUP(Tablo2[[#This Row],[CashbackAmount]],$W$31:$W$33,$X$31:$X$33,"",-1)</f>
        <v>Medium</v>
      </c>
    </row>
    <row r="5120" spans="1:22" x14ac:dyDescent="0.3">
      <c r="A5120" s="5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>
        <v>3</v>
      </c>
      <c r="T5120" s="6">
        <v>210</v>
      </c>
      <c r="U5120" s="6" t="str">
        <f>_xlfn.XLOOKUP(Tablo2[[#This Row],[Tenure]],$W$23:$W$26,$X$23:$X$26,"",-1)</f>
        <v>7-12 Months</v>
      </c>
      <c r="V5120" s="1" t="str">
        <f>_xlfn.XLOOKUP(Tablo2[[#This Row],[CashbackAmount]],$W$31:$W$33,$X$31:$X$33,"",-1)</f>
        <v>Medium</v>
      </c>
    </row>
    <row r="5121" spans="1:22" x14ac:dyDescent="0.3">
      <c r="A5121" s="5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6">
        <v>171.61</v>
      </c>
      <c r="U5121" s="6" t="str">
        <f>_xlfn.XLOOKUP(Tablo2[[#This Row],[Tenure]],$W$23:$W$26,$X$23:$X$26,"",-1)</f>
        <v>13-24 Months</v>
      </c>
      <c r="V5121" s="1" t="str">
        <f>_xlfn.XLOOKUP(Tablo2[[#This Row],[CashbackAmount]],$W$31:$W$33,$X$31:$X$33,"",-1)</f>
        <v>Medium</v>
      </c>
    </row>
    <row r="5122" spans="1:22" x14ac:dyDescent="0.3">
      <c r="A5122" s="5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6">
        <v>166.03</v>
      </c>
      <c r="U5122" s="6" t="str">
        <f>_xlfn.XLOOKUP(Tablo2[[#This Row],[Tenure]],$W$23:$W$26,$X$23:$X$26,"",-1)</f>
        <v>13-24 Months</v>
      </c>
      <c r="V5122" s="1" t="str">
        <f>_xlfn.XLOOKUP(Tablo2[[#This Row],[CashbackAmount]],$W$31:$W$33,$X$31:$X$33,"",-1)</f>
        <v>Medium</v>
      </c>
    </row>
    <row r="5123" spans="1:22" x14ac:dyDescent="0.3">
      <c r="A5123" s="5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6">
        <v>167.49</v>
      </c>
      <c r="U5123" s="6" t="str">
        <f>_xlfn.XLOOKUP(Tablo2[[#This Row],[Tenure]],$W$23:$W$26,$X$23:$X$26,"",-1)</f>
        <v>7-12 Months</v>
      </c>
      <c r="V5123" s="1" t="str">
        <f>_xlfn.XLOOKUP(Tablo2[[#This Row],[CashbackAmount]],$W$31:$W$33,$X$31:$X$33,"",-1)</f>
        <v>Medium</v>
      </c>
    </row>
    <row r="5124" spans="1:22" x14ac:dyDescent="0.3">
      <c r="A5124" s="5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>
        <v>1</v>
      </c>
      <c r="R5124" s="1">
        <v>2</v>
      </c>
      <c r="S5124" s="1">
        <v>11</v>
      </c>
      <c r="T5124" s="6">
        <v>265.26</v>
      </c>
      <c r="U5124" s="6" t="str">
        <f>_xlfn.XLOOKUP(Tablo2[[#This Row],[Tenure]],$W$23:$W$26,$X$23:$X$26,"",-1)</f>
        <v>24+ Months</v>
      </c>
      <c r="V5124" s="1" t="str">
        <f>_xlfn.XLOOKUP(Tablo2[[#This Row],[CashbackAmount]],$W$31:$W$33,$X$31:$X$33,"",-1)</f>
        <v>High</v>
      </c>
    </row>
    <row r="5125" spans="1:22" x14ac:dyDescent="0.3">
      <c r="A5125" s="5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6">
        <v>193.93</v>
      </c>
      <c r="U5125" s="6" t="str">
        <f>_xlfn.XLOOKUP(Tablo2[[#This Row],[Tenure]],$W$23:$W$26,$X$23:$X$26,"",-1)</f>
        <v>7-12 Months</v>
      </c>
      <c r="V5125" s="1" t="str">
        <f>_xlfn.XLOOKUP(Tablo2[[#This Row],[CashbackAmount]],$W$31:$W$33,$X$31:$X$33,"",-1)</f>
        <v>Medium</v>
      </c>
    </row>
    <row r="5126" spans="1:22" x14ac:dyDescent="0.3">
      <c r="A5126" s="5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6">
        <v>186.25</v>
      </c>
      <c r="U5126" s="6" t="str">
        <f>_xlfn.XLOOKUP(Tablo2[[#This Row],[Tenure]],$W$23:$W$26,$X$23:$X$26,"",-1)</f>
        <v>7-12 Months</v>
      </c>
      <c r="V5126" s="1" t="str">
        <f>_xlfn.XLOOKUP(Tablo2[[#This Row],[CashbackAmount]],$W$31:$W$33,$X$31:$X$33,"",-1)</f>
        <v>Medium</v>
      </c>
    </row>
    <row r="5127" spans="1:22" x14ac:dyDescent="0.3">
      <c r="A5127" s="5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6">
        <v>161.69</v>
      </c>
      <c r="U5127" s="6" t="str">
        <f>_xlfn.XLOOKUP(Tablo2[[#This Row],[Tenure]],$W$23:$W$26,$X$23:$X$26,"",-1)</f>
        <v>0-6 Months</v>
      </c>
      <c r="V5127" s="1" t="str">
        <f>_xlfn.XLOOKUP(Tablo2[[#This Row],[CashbackAmount]],$W$31:$W$33,$X$31:$X$33,"",-1)</f>
        <v>Medium</v>
      </c>
    </row>
    <row r="5128" spans="1:22" x14ac:dyDescent="0.3">
      <c r="A5128" s="5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>
        <v>3</v>
      </c>
      <c r="T5128" s="6">
        <v>225.08</v>
      </c>
      <c r="U5128" s="6" t="str">
        <f>_xlfn.XLOOKUP(Tablo2[[#This Row],[Tenure]],$W$23:$W$26,$X$23:$X$26,"",-1)</f>
        <v>13-24 Months</v>
      </c>
      <c r="V5128" s="1" t="str">
        <f>_xlfn.XLOOKUP(Tablo2[[#This Row],[CashbackAmount]],$W$31:$W$33,$X$31:$X$33,"",-1)</f>
        <v>Medium</v>
      </c>
    </row>
    <row r="5129" spans="1:22" x14ac:dyDescent="0.3">
      <c r="A5129" s="5">
        <v>55128</v>
      </c>
      <c r="B5129" s="1">
        <v>0</v>
      </c>
      <c r="C5129" s="1">
        <v>14</v>
      </c>
      <c r="D5129" s="1" t="s">
        <v>62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6">
        <v>148.87</v>
      </c>
      <c r="U5129" s="6" t="str">
        <f>_xlfn.XLOOKUP(Tablo2[[#This Row],[Tenure]],$W$23:$W$26,$X$23:$X$26,"",-1)</f>
        <v>13-24 Months</v>
      </c>
      <c r="V5129" s="1" t="str">
        <f>_xlfn.XLOOKUP(Tablo2[[#This Row],[CashbackAmount]],$W$31:$W$33,$X$31:$X$33,"",-1)</f>
        <v>Low</v>
      </c>
    </row>
    <row r="5130" spans="1:22" x14ac:dyDescent="0.3">
      <c r="A5130" s="5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6">
        <v>171.39</v>
      </c>
      <c r="U5130" s="6" t="str">
        <f>_xlfn.XLOOKUP(Tablo2[[#This Row],[Tenure]],$W$23:$W$26,$X$23:$X$26,"",-1)</f>
        <v>7-12 Months</v>
      </c>
      <c r="V5130" s="1" t="str">
        <f>_xlfn.XLOOKUP(Tablo2[[#This Row],[CashbackAmount]],$W$31:$W$33,$X$31:$X$33,"",-1)</f>
        <v>Medium</v>
      </c>
    </row>
    <row r="5131" spans="1:22" x14ac:dyDescent="0.3">
      <c r="A5131" s="5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6">
        <v>203.98</v>
      </c>
      <c r="U5131" s="6" t="str">
        <f>_xlfn.XLOOKUP(Tablo2[[#This Row],[Tenure]],$W$23:$W$26,$X$23:$X$26,"",-1)</f>
        <v>13-24 Months</v>
      </c>
      <c r="V5131" s="1" t="str">
        <f>_xlfn.XLOOKUP(Tablo2[[#This Row],[CashbackAmount]],$W$31:$W$33,$X$31:$X$33,"",-1)</f>
        <v>Medium</v>
      </c>
    </row>
    <row r="5132" spans="1:22" x14ac:dyDescent="0.3">
      <c r="A5132" s="5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6">
        <v>150.34</v>
      </c>
      <c r="U5132" s="6" t="str">
        <f>_xlfn.XLOOKUP(Tablo2[[#This Row],[Tenure]],$W$23:$W$26,$X$23:$X$26,"",-1)</f>
        <v>0-6 Months</v>
      </c>
      <c r="V5132" s="1" t="str">
        <f>_xlfn.XLOOKUP(Tablo2[[#This Row],[CashbackAmount]],$W$31:$W$33,$X$31:$X$33,"",-1)</f>
        <v>Medium</v>
      </c>
    </row>
    <row r="5133" spans="1:22" x14ac:dyDescent="0.3">
      <c r="A5133" s="5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>
        <v>2</v>
      </c>
      <c r="S5133" s="1">
        <v>4</v>
      </c>
      <c r="T5133" s="6">
        <v>256.42</v>
      </c>
      <c r="U5133" s="6" t="str">
        <f>_xlfn.XLOOKUP(Tablo2[[#This Row],[Tenure]],$W$23:$W$26,$X$23:$X$26,"",-1)</f>
        <v>24+ Months</v>
      </c>
      <c r="V5133" s="1" t="str">
        <f>_xlfn.XLOOKUP(Tablo2[[#This Row],[CashbackAmount]],$W$31:$W$33,$X$31:$X$33,"",-1)</f>
        <v>High</v>
      </c>
    </row>
    <row r="5134" spans="1:22" x14ac:dyDescent="0.3">
      <c r="A5134" s="5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6">
        <v>141.11000000000001</v>
      </c>
      <c r="U5134" s="6" t="str">
        <f>_xlfn.XLOOKUP(Tablo2[[#This Row],[Tenure]],$W$23:$W$26,$X$23:$X$26,"",-1)</f>
        <v>0-6 Months</v>
      </c>
      <c r="V5134" s="1" t="str">
        <f>_xlfn.XLOOKUP(Tablo2[[#This Row],[CashbackAmount]],$W$31:$W$33,$X$31:$X$33,"",-1)</f>
        <v>Low</v>
      </c>
    </row>
    <row r="5135" spans="1:22" x14ac:dyDescent="0.3">
      <c r="A5135" s="5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6">
        <v>178.63</v>
      </c>
      <c r="U5135" s="6" t="str">
        <f>_xlfn.XLOOKUP(Tablo2[[#This Row],[Tenure]],$W$23:$W$26,$X$23:$X$26,"",-1)</f>
        <v>7-12 Months</v>
      </c>
      <c r="V5135" s="1" t="str">
        <f>_xlfn.XLOOKUP(Tablo2[[#This Row],[CashbackAmount]],$W$31:$W$33,$X$31:$X$33,"",-1)</f>
        <v>Medium</v>
      </c>
    </row>
    <row r="5136" spans="1:22" x14ac:dyDescent="0.3">
      <c r="A5136" s="5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6">
        <v>175.71</v>
      </c>
      <c r="U5136" s="6" t="str">
        <f>_xlfn.XLOOKUP(Tablo2[[#This Row],[Tenure]],$W$23:$W$26,$X$23:$X$26,"",-1)</f>
        <v>0-6 Months</v>
      </c>
      <c r="V5136" s="1" t="str">
        <f>_xlfn.XLOOKUP(Tablo2[[#This Row],[CashbackAmount]],$W$31:$W$33,$X$31:$X$33,"",-1)</f>
        <v>Medium</v>
      </c>
    </row>
    <row r="5137" spans="1:22" x14ac:dyDescent="0.3">
      <c r="A5137" s="5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>
        <v>1</v>
      </c>
      <c r="R5137" s="1">
        <v>4</v>
      </c>
      <c r="S5137" s="1">
        <v>9</v>
      </c>
      <c r="T5137" s="6">
        <v>261.95</v>
      </c>
      <c r="U5137" s="6" t="str">
        <f>_xlfn.XLOOKUP(Tablo2[[#This Row],[Tenure]],$W$23:$W$26,$X$23:$X$26,"",-1)</f>
        <v>13-24 Months</v>
      </c>
      <c r="V5137" s="1" t="str">
        <f>_xlfn.XLOOKUP(Tablo2[[#This Row],[CashbackAmount]],$W$31:$W$33,$X$31:$X$33,"",-1)</f>
        <v>High</v>
      </c>
    </row>
    <row r="5138" spans="1:22" x14ac:dyDescent="0.3">
      <c r="A5138" s="5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>
        <v>2</v>
      </c>
      <c r="S5138" s="1">
        <v>10</v>
      </c>
      <c r="T5138" s="6">
        <v>259.02</v>
      </c>
      <c r="U5138" s="6" t="str">
        <f>_xlfn.XLOOKUP(Tablo2[[#This Row],[Tenure]],$W$23:$W$26,$X$23:$X$26,"",-1)</f>
        <v>24+ Months</v>
      </c>
      <c r="V5138" s="1" t="str">
        <f>_xlfn.XLOOKUP(Tablo2[[#This Row],[CashbackAmount]],$W$31:$W$33,$X$31:$X$33,"",-1)</f>
        <v>High</v>
      </c>
    </row>
    <row r="5139" spans="1:22" x14ac:dyDescent="0.3">
      <c r="A5139" s="5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60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6">
        <v>145.29</v>
      </c>
      <c r="U5139" s="6" t="str">
        <f>_xlfn.XLOOKUP(Tablo2[[#This Row],[Tenure]],$W$23:$W$26,$X$23:$X$26,"",-1)</f>
        <v>7-12 Months</v>
      </c>
      <c r="V5139" s="1" t="str">
        <f>_xlfn.XLOOKUP(Tablo2[[#This Row],[CashbackAmount]],$W$31:$W$33,$X$31:$X$33,"",-1)</f>
        <v>Low</v>
      </c>
    </row>
    <row r="5140" spans="1:22" x14ac:dyDescent="0.3">
      <c r="A5140" s="5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6">
        <v>188.77</v>
      </c>
      <c r="U5140" s="6" t="str">
        <f>_xlfn.XLOOKUP(Tablo2[[#This Row],[Tenure]],$W$23:$W$26,$X$23:$X$26,"",-1)</f>
        <v>13-24 Months</v>
      </c>
      <c r="V5140" s="1" t="str">
        <f>_xlfn.XLOOKUP(Tablo2[[#This Row],[CashbackAmount]],$W$31:$W$33,$X$31:$X$33,"",-1)</f>
        <v>Medium</v>
      </c>
    </row>
    <row r="5141" spans="1:22" x14ac:dyDescent="0.3">
      <c r="A5141" s="5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6">
        <v>179.29</v>
      </c>
      <c r="U5141" s="6" t="str">
        <f>_xlfn.XLOOKUP(Tablo2[[#This Row],[Tenure]],$W$23:$W$26,$X$23:$X$26,"",-1)</f>
        <v>7-12 Months</v>
      </c>
      <c r="V5141" s="1" t="str">
        <f>_xlfn.XLOOKUP(Tablo2[[#This Row],[CashbackAmount]],$W$31:$W$33,$X$31:$X$33,"",-1)</f>
        <v>Medium</v>
      </c>
    </row>
    <row r="5142" spans="1:22" x14ac:dyDescent="0.3">
      <c r="A5142" s="5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6">
        <v>152.85</v>
      </c>
      <c r="U5142" s="6" t="str">
        <f>_xlfn.XLOOKUP(Tablo2[[#This Row],[Tenure]],$W$23:$W$26,$X$23:$X$26,"",-1)</f>
        <v>0-6 Months</v>
      </c>
      <c r="V5142" s="1" t="str">
        <f>_xlfn.XLOOKUP(Tablo2[[#This Row],[CashbackAmount]],$W$31:$W$33,$X$31:$X$33,"",-1)</f>
        <v>Medium</v>
      </c>
    </row>
    <row r="5143" spans="1:22" x14ac:dyDescent="0.3">
      <c r="A5143" s="5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6">
        <v>171.14</v>
      </c>
      <c r="U5143" s="6" t="str">
        <f>_xlfn.XLOOKUP(Tablo2[[#This Row],[Tenure]],$W$23:$W$26,$X$23:$X$26,"",-1)</f>
        <v>0-6 Months</v>
      </c>
      <c r="V5143" s="1" t="str">
        <f>_xlfn.XLOOKUP(Tablo2[[#This Row],[CashbackAmount]],$W$31:$W$33,$X$31:$X$33,"",-1)</f>
        <v>Medium</v>
      </c>
    </row>
    <row r="5144" spans="1:22" x14ac:dyDescent="0.3">
      <c r="A5144" s="5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6">
        <v>151.1</v>
      </c>
      <c r="U5144" s="6" t="str">
        <f>_xlfn.XLOOKUP(Tablo2[[#This Row],[Tenure]],$W$23:$W$26,$X$23:$X$26,"",-1)</f>
        <v>7-12 Months</v>
      </c>
      <c r="V5144" s="1" t="str">
        <f>_xlfn.XLOOKUP(Tablo2[[#This Row],[CashbackAmount]],$W$31:$W$33,$X$31:$X$33,"",-1)</f>
        <v>Medium</v>
      </c>
    </row>
    <row r="5145" spans="1:22" x14ac:dyDescent="0.3">
      <c r="A5145" s="5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60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6">
        <v>191.87</v>
      </c>
      <c r="U5145" s="6" t="str">
        <f>_xlfn.XLOOKUP(Tablo2[[#This Row],[Tenure]],$W$23:$W$26,$X$23:$X$26,"",-1)</f>
        <v>7-12 Months</v>
      </c>
      <c r="V5145" s="1" t="str">
        <f>_xlfn.XLOOKUP(Tablo2[[#This Row],[CashbackAmount]],$W$31:$W$33,$X$31:$X$33,"",-1)</f>
        <v>Medium</v>
      </c>
    </row>
    <row r="5146" spans="1:22" x14ac:dyDescent="0.3">
      <c r="A5146" s="5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6">
        <v>172.24</v>
      </c>
      <c r="U5146" s="6" t="str">
        <f>_xlfn.XLOOKUP(Tablo2[[#This Row],[Tenure]],$W$23:$W$26,$X$23:$X$26,"",-1)</f>
        <v>0-6 Months</v>
      </c>
      <c r="V5146" s="1" t="str">
        <f>_xlfn.XLOOKUP(Tablo2[[#This Row],[CashbackAmount]],$W$31:$W$33,$X$31:$X$33,"",-1)</f>
        <v>Medium</v>
      </c>
    </row>
    <row r="5147" spans="1:22" x14ac:dyDescent="0.3">
      <c r="A5147" s="5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6">
        <v>186.79</v>
      </c>
      <c r="U5147" s="6" t="str">
        <f>_xlfn.XLOOKUP(Tablo2[[#This Row],[Tenure]],$W$23:$W$26,$X$23:$X$26,"",-1)</f>
        <v>0-6 Months</v>
      </c>
      <c r="V5147" s="1" t="str">
        <f>_xlfn.XLOOKUP(Tablo2[[#This Row],[CashbackAmount]],$W$31:$W$33,$X$31:$X$33,"",-1)</f>
        <v>Medium</v>
      </c>
    </row>
    <row r="5148" spans="1:22" x14ac:dyDescent="0.3">
      <c r="A5148" s="5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6">
        <v>186.2</v>
      </c>
      <c r="U5148" s="6" t="str">
        <f>_xlfn.XLOOKUP(Tablo2[[#This Row],[Tenure]],$W$23:$W$26,$X$23:$X$26,"",-1)</f>
        <v>13-24 Months</v>
      </c>
      <c r="V5148" s="1" t="str">
        <f>_xlfn.XLOOKUP(Tablo2[[#This Row],[CashbackAmount]],$W$31:$W$33,$X$31:$X$33,"",-1)</f>
        <v>Medium</v>
      </c>
    </row>
    <row r="5149" spans="1:22" x14ac:dyDescent="0.3">
      <c r="A5149" s="5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>
        <v>3</v>
      </c>
      <c r="T5149" s="6">
        <v>230.96</v>
      </c>
      <c r="U5149" s="6" t="str">
        <f>_xlfn.XLOOKUP(Tablo2[[#This Row],[Tenure]],$W$23:$W$26,$X$23:$X$26,"",-1)</f>
        <v>24+ Months</v>
      </c>
      <c r="V5149" s="1" t="str">
        <f>_xlfn.XLOOKUP(Tablo2[[#This Row],[CashbackAmount]],$W$31:$W$33,$X$31:$X$33,"",-1)</f>
        <v>Medium</v>
      </c>
    </row>
    <row r="5150" spans="1:22" x14ac:dyDescent="0.3">
      <c r="A5150" s="5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6">
        <v>179.67</v>
      </c>
      <c r="U5150" s="6" t="str">
        <f>_xlfn.XLOOKUP(Tablo2[[#This Row],[Tenure]],$W$23:$W$26,$X$23:$X$26,"",-1)</f>
        <v>13-24 Months</v>
      </c>
      <c r="V5150" s="1" t="str">
        <f>_xlfn.XLOOKUP(Tablo2[[#This Row],[CashbackAmount]],$W$31:$W$33,$X$31:$X$33,"",-1)</f>
        <v>Medium</v>
      </c>
    </row>
    <row r="5151" spans="1:22" x14ac:dyDescent="0.3">
      <c r="A5151" s="5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6">
        <v>154.96</v>
      </c>
      <c r="U5151" s="6" t="str">
        <f>_xlfn.XLOOKUP(Tablo2[[#This Row],[Tenure]],$W$23:$W$26,$X$23:$X$26,"",-1)</f>
        <v>7-12 Months</v>
      </c>
      <c r="V5151" s="1" t="str">
        <f>_xlfn.XLOOKUP(Tablo2[[#This Row],[CashbackAmount]],$W$31:$W$33,$X$31:$X$33,"",-1)</f>
        <v>Medium</v>
      </c>
    </row>
    <row r="5152" spans="1:22" x14ac:dyDescent="0.3">
      <c r="A5152" s="5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>
        <v>3</v>
      </c>
      <c r="T5152" s="6">
        <v>224.98</v>
      </c>
      <c r="U5152" s="6" t="str">
        <f>_xlfn.XLOOKUP(Tablo2[[#This Row],[Tenure]],$W$23:$W$26,$X$23:$X$26,"",-1)</f>
        <v>7-12 Months</v>
      </c>
      <c r="V5152" s="1" t="str">
        <f>_xlfn.XLOOKUP(Tablo2[[#This Row],[CashbackAmount]],$W$31:$W$33,$X$31:$X$33,"",-1)</f>
        <v>Medium</v>
      </c>
    </row>
    <row r="5153" spans="1:22" x14ac:dyDescent="0.3">
      <c r="A5153" s="5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6">
        <v>165.78</v>
      </c>
      <c r="U5153" s="6" t="str">
        <f>_xlfn.XLOOKUP(Tablo2[[#This Row],[Tenure]],$W$23:$W$26,$X$23:$X$26,"",-1)</f>
        <v>0-6 Months</v>
      </c>
      <c r="V5153" s="1" t="str">
        <f>_xlfn.XLOOKUP(Tablo2[[#This Row],[CashbackAmount]],$W$31:$W$33,$X$31:$X$33,"",-1)</f>
        <v>Medium</v>
      </c>
    </row>
    <row r="5154" spans="1:22" x14ac:dyDescent="0.3">
      <c r="A5154" s="5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>
        <v>2</v>
      </c>
      <c r="S5154" s="1">
        <v>6</v>
      </c>
      <c r="T5154" s="6">
        <v>234.2</v>
      </c>
      <c r="U5154" s="6" t="str">
        <f>_xlfn.XLOOKUP(Tablo2[[#This Row],[Tenure]],$W$23:$W$26,$X$23:$X$26,"",-1)</f>
        <v>13-24 Months</v>
      </c>
      <c r="V5154" s="1" t="str">
        <f>_xlfn.XLOOKUP(Tablo2[[#This Row],[CashbackAmount]],$W$31:$W$33,$X$31:$X$33,"",-1)</f>
        <v>Medium</v>
      </c>
    </row>
    <row r="5155" spans="1:22" x14ac:dyDescent="0.3">
      <c r="A5155" s="5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6">
        <v>187.32</v>
      </c>
      <c r="U5155" s="6" t="str">
        <f>_xlfn.XLOOKUP(Tablo2[[#This Row],[Tenure]],$W$23:$W$26,$X$23:$X$26,"",-1)</f>
        <v>0-6 Months</v>
      </c>
      <c r="V5155" s="1" t="str">
        <f>_xlfn.XLOOKUP(Tablo2[[#This Row],[CashbackAmount]],$W$31:$W$33,$X$31:$X$33,"",-1)</f>
        <v>Medium</v>
      </c>
    </row>
    <row r="5156" spans="1:22" x14ac:dyDescent="0.3">
      <c r="A5156" s="5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>
        <v>2</v>
      </c>
      <c r="S5156" s="1">
        <v>3</v>
      </c>
      <c r="T5156" s="6">
        <v>257.47000000000003</v>
      </c>
      <c r="U5156" s="6" t="str">
        <f>_xlfn.XLOOKUP(Tablo2[[#This Row],[Tenure]],$W$23:$W$26,$X$23:$X$26,"",-1)</f>
        <v>24+ Months</v>
      </c>
      <c r="V5156" s="1" t="str">
        <f>_xlfn.XLOOKUP(Tablo2[[#This Row],[CashbackAmount]],$W$31:$W$33,$X$31:$X$33,"",-1)</f>
        <v>High</v>
      </c>
    </row>
    <row r="5157" spans="1:22" x14ac:dyDescent="0.3">
      <c r="A5157" s="5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6">
        <v>165.81</v>
      </c>
      <c r="U5157" s="6" t="str">
        <f>_xlfn.XLOOKUP(Tablo2[[#This Row],[Tenure]],$W$23:$W$26,$X$23:$X$26,"",-1)</f>
        <v>13-24 Months</v>
      </c>
      <c r="V5157" s="1" t="str">
        <f>_xlfn.XLOOKUP(Tablo2[[#This Row],[CashbackAmount]],$W$31:$W$33,$X$31:$X$33,"",-1)</f>
        <v>Medium</v>
      </c>
    </row>
    <row r="5158" spans="1:22" x14ac:dyDescent="0.3">
      <c r="A5158" s="5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6">
        <v>182.69</v>
      </c>
      <c r="U5158" s="6" t="str">
        <f>_xlfn.XLOOKUP(Tablo2[[#This Row],[Tenure]],$W$23:$W$26,$X$23:$X$26,"",-1)</f>
        <v>0-6 Months</v>
      </c>
      <c r="V5158" s="1" t="str">
        <f>_xlfn.XLOOKUP(Tablo2[[#This Row],[CashbackAmount]],$W$31:$W$33,$X$31:$X$33,"",-1)</f>
        <v>Medium</v>
      </c>
    </row>
    <row r="5159" spans="1:22" x14ac:dyDescent="0.3">
      <c r="A5159" s="5">
        <v>55158</v>
      </c>
      <c r="B5159" s="1">
        <v>1</v>
      </c>
      <c r="C5159" s="1">
        <v>1</v>
      </c>
      <c r="D5159" s="1" t="s">
        <v>62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6">
        <v>148.94</v>
      </c>
      <c r="U5159" s="6" t="str">
        <f>_xlfn.XLOOKUP(Tablo2[[#This Row],[Tenure]],$W$23:$W$26,$X$23:$X$26,"",-1)</f>
        <v>0-6 Months</v>
      </c>
      <c r="V5159" s="1" t="str">
        <f>_xlfn.XLOOKUP(Tablo2[[#This Row],[CashbackAmount]],$W$31:$W$33,$X$31:$X$33,"",-1)</f>
        <v>Low</v>
      </c>
    </row>
    <row r="5160" spans="1:22" x14ac:dyDescent="0.3">
      <c r="A5160" s="5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6">
        <v>164.04</v>
      </c>
      <c r="U5160" s="6" t="str">
        <f>_xlfn.XLOOKUP(Tablo2[[#This Row],[Tenure]],$W$23:$W$26,$X$23:$X$26,"",-1)</f>
        <v>0-6 Months</v>
      </c>
      <c r="V5160" s="1" t="str">
        <f>_xlfn.XLOOKUP(Tablo2[[#This Row],[CashbackAmount]],$W$31:$W$33,$X$31:$X$33,"",-1)</f>
        <v>Medium</v>
      </c>
    </row>
    <row r="5161" spans="1:22" x14ac:dyDescent="0.3">
      <c r="A5161" s="5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>
        <v>15</v>
      </c>
      <c r="Q5161" s="1">
        <v>1</v>
      </c>
      <c r="R5161" s="1">
        <v>2</v>
      </c>
      <c r="S5161" s="1">
        <v>10</v>
      </c>
      <c r="T5161" s="6">
        <v>292.99</v>
      </c>
      <c r="U5161" s="6" t="str">
        <f>_xlfn.XLOOKUP(Tablo2[[#This Row],[Tenure]],$W$23:$W$26,$X$23:$X$26,"",-1)</f>
        <v>13-24 Months</v>
      </c>
      <c r="V5161" s="1" t="str">
        <f>_xlfn.XLOOKUP(Tablo2[[#This Row],[CashbackAmount]],$W$31:$W$33,$X$31:$X$33,"",-1)</f>
        <v>High</v>
      </c>
    </row>
    <row r="5162" spans="1:22" x14ac:dyDescent="0.3">
      <c r="A5162" s="5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6">
        <v>154.5</v>
      </c>
      <c r="U5162" s="6" t="str">
        <f>_xlfn.XLOOKUP(Tablo2[[#This Row],[Tenure]],$W$23:$W$26,$X$23:$X$26,"",-1)</f>
        <v>24+ Months</v>
      </c>
      <c r="V5162" s="1" t="str">
        <f>_xlfn.XLOOKUP(Tablo2[[#This Row],[CashbackAmount]],$W$31:$W$33,$X$31:$X$33,"",-1)</f>
        <v>Medium</v>
      </c>
    </row>
    <row r="5163" spans="1:22" x14ac:dyDescent="0.3">
      <c r="A5163" s="5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6">
        <v>161.29</v>
      </c>
      <c r="U5163" s="6" t="str">
        <f>_xlfn.XLOOKUP(Tablo2[[#This Row],[Tenure]],$W$23:$W$26,$X$23:$X$26,"",-1)</f>
        <v>7-12 Months</v>
      </c>
      <c r="V5163" s="1" t="str">
        <f>_xlfn.XLOOKUP(Tablo2[[#This Row],[CashbackAmount]],$W$31:$W$33,$X$31:$X$33,"",-1)</f>
        <v>Medium</v>
      </c>
    </row>
    <row r="5164" spans="1:22" x14ac:dyDescent="0.3">
      <c r="A5164" s="5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>
        <v>3</v>
      </c>
      <c r="T5164" s="6">
        <v>218.62</v>
      </c>
      <c r="U5164" s="6" t="str">
        <f>_xlfn.XLOOKUP(Tablo2[[#This Row],[Tenure]],$W$23:$W$26,$X$23:$X$26,"",-1)</f>
        <v>7-12 Months</v>
      </c>
      <c r="V5164" s="1" t="str">
        <f>_xlfn.XLOOKUP(Tablo2[[#This Row],[CashbackAmount]],$W$31:$W$33,$X$31:$X$33,"",-1)</f>
        <v>Medium</v>
      </c>
    </row>
    <row r="5165" spans="1:22" x14ac:dyDescent="0.3">
      <c r="A5165" s="5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60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6">
        <v>157.29</v>
      </c>
      <c r="U5165" s="6" t="str">
        <f>_xlfn.XLOOKUP(Tablo2[[#This Row],[Tenure]],$W$23:$W$26,$X$23:$X$26,"",-1)</f>
        <v>0-6 Months</v>
      </c>
      <c r="V5165" s="1" t="str">
        <f>_xlfn.XLOOKUP(Tablo2[[#This Row],[CashbackAmount]],$W$31:$W$33,$X$31:$X$33,"",-1)</f>
        <v>Medium</v>
      </c>
    </row>
    <row r="5166" spans="1:22" x14ac:dyDescent="0.3">
      <c r="A5166" s="5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6">
        <v>160.78</v>
      </c>
      <c r="U5166" s="6" t="str">
        <f>_xlfn.XLOOKUP(Tablo2[[#This Row],[Tenure]],$W$23:$W$26,$X$23:$X$26,"",-1)</f>
        <v>0-6 Months</v>
      </c>
      <c r="V5166" s="1" t="str">
        <f>_xlfn.XLOOKUP(Tablo2[[#This Row],[CashbackAmount]],$W$31:$W$33,$X$31:$X$33,"",-1)</f>
        <v>Medium</v>
      </c>
    </row>
    <row r="5167" spans="1:22" x14ac:dyDescent="0.3">
      <c r="A5167" s="5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6">
        <v>204.88</v>
      </c>
      <c r="U5167" s="6" t="str">
        <f>_xlfn.XLOOKUP(Tablo2[[#This Row],[Tenure]],$W$23:$W$26,$X$23:$X$26,"",-1)</f>
        <v>0-6 Months</v>
      </c>
      <c r="V5167" s="1" t="str">
        <f>_xlfn.XLOOKUP(Tablo2[[#This Row],[CashbackAmount]],$W$31:$W$33,$X$31:$X$33,"",-1)</f>
        <v>Medium</v>
      </c>
    </row>
    <row r="5168" spans="1:22" x14ac:dyDescent="0.3">
      <c r="A5168" s="5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6">
        <v>167.84</v>
      </c>
      <c r="U5168" s="6" t="str">
        <f>_xlfn.XLOOKUP(Tablo2[[#This Row],[Tenure]],$W$23:$W$26,$X$23:$X$26,"",-1)</f>
        <v>13-24 Months</v>
      </c>
      <c r="V5168" s="1" t="str">
        <f>_xlfn.XLOOKUP(Tablo2[[#This Row],[CashbackAmount]],$W$31:$W$33,$X$31:$X$33,"",-1)</f>
        <v>Medium</v>
      </c>
    </row>
    <row r="5169" spans="1:22" x14ac:dyDescent="0.3">
      <c r="A5169" s="5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6">
        <v>200.53</v>
      </c>
      <c r="U5169" s="6" t="str">
        <f>_xlfn.XLOOKUP(Tablo2[[#This Row],[Tenure]],$W$23:$W$26,$X$23:$X$26,"",-1)</f>
        <v>0-6 Months</v>
      </c>
      <c r="V5169" s="1" t="str">
        <f>_xlfn.XLOOKUP(Tablo2[[#This Row],[CashbackAmount]],$W$31:$W$33,$X$31:$X$33,"",-1)</f>
        <v>Medium</v>
      </c>
    </row>
    <row r="5170" spans="1:22" x14ac:dyDescent="0.3">
      <c r="A5170" s="5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>
        <v>15</v>
      </c>
      <c r="Q5170" s="1">
        <v>7</v>
      </c>
      <c r="R5170" s="1">
        <v>13</v>
      </c>
      <c r="S5170" s="1">
        <v>8</v>
      </c>
      <c r="T5170" s="6">
        <v>298.27999999999997</v>
      </c>
      <c r="U5170" s="6" t="str">
        <f>_xlfn.XLOOKUP(Tablo2[[#This Row],[Tenure]],$W$23:$W$26,$X$23:$X$26,"",-1)</f>
        <v>24+ Months</v>
      </c>
      <c r="V5170" s="1" t="str">
        <f>_xlfn.XLOOKUP(Tablo2[[#This Row],[CashbackAmount]],$W$31:$W$33,$X$31:$X$33,"",-1)</f>
        <v>High</v>
      </c>
    </row>
    <row r="5171" spans="1:22" x14ac:dyDescent="0.3">
      <c r="A5171" s="5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>
        <v>15</v>
      </c>
      <c r="Q5171" s="1">
        <v>2</v>
      </c>
      <c r="R5171" s="1">
        <v>2</v>
      </c>
      <c r="S5171" s="1">
        <v>6</v>
      </c>
      <c r="T5171" s="6">
        <v>322.01</v>
      </c>
      <c r="U5171" s="6" t="str">
        <f>_xlfn.XLOOKUP(Tablo2[[#This Row],[Tenure]],$W$23:$W$26,$X$23:$X$26,"",-1)</f>
        <v>24+ Months</v>
      </c>
      <c r="V5171" s="1" t="str">
        <f>_xlfn.XLOOKUP(Tablo2[[#This Row],[CashbackAmount]],$W$31:$W$33,$X$31:$X$33,"",-1)</f>
        <v>High</v>
      </c>
    </row>
    <row r="5172" spans="1:22" x14ac:dyDescent="0.3">
      <c r="A5172" s="5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>
        <v>1</v>
      </c>
      <c r="R5172" s="1">
        <v>2</v>
      </c>
      <c r="S5172" s="1">
        <v>1</v>
      </c>
      <c r="T5172" s="6">
        <v>272.32</v>
      </c>
      <c r="U5172" s="6" t="str">
        <f>_xlfn.XLOOKUP(Tablo2[[#This Row],[Tenure]],$W$23:$W$26,$X$23:$X$26,"",-1)</f>
        <v>24+ Months</v>
      </c>
      <c r="V5172" s="1" t="str">
        <f>_xlfn.XLOOKUP(Tablo2[[#This Row],[CashbackAmount]],$W$31:$W$33,$X$31:$X$33,"",-1)</f>
        <v>High</v>
      </c>
    </row>
    <row r="5173" spans="1:22" x14ac:dyDescent="0.3">
      <c r="A5173" s="5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>
        <v>3</v>
      </c>
      <c r="T5173" s="6">
        <v>217.78</v>
      </c>
      <c r="U5173" s="6" t="str">
        <f>_xlfn.XLOOKUP(Tablo2[[#This Row],[Tenure]],$W$23:$W$26,$X$23:$X$26,"",-1)</f>
        <v>7-12 Months</v>
      </c>
      <c r="V5173" s="1" t="str">
        <f>_xlfn.XLOOKUP(Tablo2[[#This Row],[CashbackAmount]],$W$31:$W$33,$X$31:$X$33,"",-1)</f>
        <v>Medium</v>
      </c>
    </row>
    <row r="5174" spans="1:22" x14ac:dyDescent="0.3">
      <c r="A5174" s="5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6">
        <v>138.59</v>
      </c>
      <c r="U5174" s="6" t="str">
        <f>_xlfn.XLOOKUP(Tablo2[[#This Row],[Tenure]],$W$23:$W$26,$X$23:$X$26,"",-1)</f>
        <v>0-6 Months</v>
      </c>
      <c r="V5174" s="1" t="str">
        <f>_xlfn.XLOOKUP(Tablo2[[#This Row],[CashbackAmount]],$W$31:$W$33,$X$31:$X$33,"",-1)</f>
        <v>Low</v>
      </c>
    </row>
    <row r="5175" spans="1:22" x14ac:dyDescent="0.3">
      <c r="A5175" s="5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6">
        <v>172.79</v>
      </c>
      <c r="U5175" s="6" t="str">
        <f>_xlfn.XLOOKUP(Tablo2[[#This Row],[Tenure]],$W$23:$W$26,$X$23:$X$26,"",-1)</f>
        <v>0-6 Months</v>
      </c>
      <c r="V5175" s="1" t="str">
        <f>_xlfn.XLOOKUP(Tablo2[[#This Row],[CashbackAmount]],$W$31:$W$33,$X$31:$X$33,"",-1)</f>
        <v>Medium</v>
      </c>
    </row>
    <row r="5176" spans="1:22" x14ac:dyDescent="0.3">
      <c r="A5176" s="5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>
        <v>1</v>
      </c>
      <c r="R5176" s="1">
        <v>2</v>
      </c>
      <c r="S5176" s="1">
        <v>1</v>
      </c>
      <c r="T5176" s="6">
        <v>289.22000000000003</v>
      </c>
      <c r="U5176" s="6" t="str">
        <f>_xlfn.XLOOKUP(Tablo2[[#This Row],[Tenure]],$W$23:$W$26,$X$23:$X$26,"",-1)</f>
        <v>0-6 Months</v>
      </c>
      <c r="V5176" s="1" t="str">
        <f>_xlfn.XLOOKUP(Tablo2[[#This Row],[CashbackAmount]],$W$31:$W$33,$X$31:$X$33,"",-1)</f>
        <v>High</v>
      </c>
    </row>
    <row r="5177" spans="1:22" x14ac:dyDescent="0.3">
      <c r="A5177" s="5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6">
        <v>154.96</v>
      </c>
      <c r="U5177" s="6" t="str">
        <f>_xlfn.XLOOKUP(Tablo2[[#This Row],[Tenure]],$W$23:$W$26,$X$23:$X$26,"",-1)</f>
        <v>7-12 Months</v>
      </c>
      <c r="V5177" s="1" t="str">
        <f>_xlfn.XLOOKUP(Tablo2[[#This Row],[CashbackAmount]],$W$31:$W$33,$X$31:$X$33,"",-1)</f>
        <v>Medium</v>
      </c>
    </row>
    <row r="5178" spans="1:22" x14ac:dyDescent="0.3">
      <c r="A5178" s="5">
        <v>55177</v>
      </c>
      <c r="B5178" s="1">
        <v>1</v>
      </c>
      <c r="C5178" s="1">
        <v>1</v>
      </c>
      <c r="D5178" s="1" t="s">
        <v>62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6">
        <v>137.61000000000001</v>
      </c>
      <c r="U5178" s="6" t="str">
        <f>_xlfn.XLOOKUP(Tablo2[[#This Row],[Tenure]],$W$23:$W$26,$X$23:$X$26,"",-1)</f>
        <v>0-6 Months</v>
      </c>
      <c r="V5178" s="1" t="str">
        <f>_xlfn.XLOOKUP(Tablo2[[#This Row],[CashbackAmount]],$W$31:$W$33,$X$31:$X$33,"",-1)</f>
        <v>Low</v>
      </c>
    </row>
    <row r="5179" spans="1:22" x14ac:dyDescent="0.3">
      <c r="A5179" s="5">
        <v>55178</v>
      </c>
      <c r="B5179" s="1">
        <v>0</v>
      </c>
      <c r="C5179" s="1">
        <v>1</v>
      </c>
      <c r="D5179" s="1" t="s">
        <v>62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6">
        <v>145.99</v>
      </c>
      <c r="U5179" s="6" t="str">
        <f>_xlfn.XLOOKUP(Tablo2[[#This Row],[Tenure]],$W$23:$W$26,$X$23:$X$26,"",-1)</f>
        <v>0-6 Months</v>
      </c>
      <c r="V5179" s="1" t="str">
        <f>_xlfn.XLOOKUP(Tablo2[[#This Row],[CashbackAmount]],$W$31:$W$33,$X$31:$X$33,"",-1)</f>
        <v>Low</v>
      </c>
    </row>
    <row r="5180" spans="1:22" x14ac:dyDescent="0.3">
      <c r="A5180" s="5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6">
        <v>183.1</v>
      </c>
      <c r="U5180" s="6" t="str">
        <f>_xlfn.XLOOKUP(Tablo2[[#This Row],[Tenure]],$W$23:$W$26,$X$23:$X$26,"",-1)</f>
        <v>7-12 Months</v>
      </c>
      <c r="V5180" s="1" t="str">
        <f>_xlfn.XLOOKUP(Tablo2[[#This Row],[CashbackAmount]],$W$31:$W$33,$X$31:$X$33,"",-1)</f>
        <v>Medium</v>
      </c>
    </row>
    <row r="5181" spans="1:22" x14ac:dyDescent="0.3">
      <c r="A5181" s="5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6">
        <v>181.47</v>
      </c>
      <c r="U5181" s="6" t="str">
        <f>_xlfn.XLOOKUP(Tablo2[[#This Row],[Tenure]],$W$23:$W$26,$X$23:$X$26,"",-1)</f>
        <v>7-12 Months</v>
      </c>
      <c r="V5181" s="1" t="str">
        <f>_xlfn.XLOOKUP(Tablo2[[#This Row],[CashbackAmount]],$W$31:$W$33,$X$31:$X$33,"",-1)</f>
        <v>Medium</v>
      </c>
    </row>
    <row r="5182" spans="1:22" x14ac:dyDescent="0.3">
      <c r="A5182" s="5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60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6">
        <v>159.19999999999999</v>
      </c>
      <c r="U5182" s="6" t="str">
        <f>_xlfn.XLOOKUP(Tablo2[[#This Row],[Tenure]],$W$23:$W$26,$X$23:$X$26,"",-1)</f>
        <v>13-24 Months</v>
      </c>
      <c r="V5182" s="1" t="str">
        <f>_xlfn.XLOOKUP(Tablo2[[#This Row],[CashbackAmount]],$W$31:$W$33,$X$31:$X$33,"",-1)</f>
        <v>Medium</v>
      </c>
    </row>
    <row r="5183" spans="1:22" x14ac:dyDescent="0.3">
      <c r="A5183" s="5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6">
        <v>169</v>
      </c>
      <c r="U5183" s="6" t="str">
        <f>_xlfn.XLOOKUP(Tablo2[[#This Row],[Tenure]],$W$23:$W$26,$X$23:$X$26,"",-1)</f>
        <v>0-6 Months</v>
      </c>
      <c r="V5183" s="1" t="str">
        <f>_xlfn.XLOOKUP(Tablo2[[#This Row],[CashbackAmount]],$W$31:$W$33,$X$31:$X$33,"",-1)</f>
        <v>Medium</v>
      </c>
    </row>
    <row r="5184" spans="1:22" x14ac:dyDescent="0.3">
      <c r="A5184" s="5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60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6">
        <v>160</v>
      </c>
      <c r="U5184" s="6" t="str">
        <f>_xlfn.XLOOKUP(Tablo2[[#This Row],[Tenure]],$W$23:$W$26,$X$23:$X$26,"",-1)</f>
        <v>7-12 Months</v>
      </c>
      <c r="V5184" s="1" t="str">
        <f>_xlfn.XLOOKUP(Tablo2[[#This Row],[CashbackAmount]],$W$31:$W$33,$X$31:$X$33,"",-1)</f>
        <v>Medium</v>
      </c>
    </row>
    <row r="5185" spans="1:22" x14ac:dyDescent="0.3">
      <c r="A5185" s="5">
        <v>55184</v>
      </c>
      <c r="B5185" s="1">
        <v>0</v>
      </c>
      <c r="C5185" s="1">
        <v>30</v>
      </c>
      <c r="D5185" s="1" t="s">
        <v>62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6">
        <v>145.66</v>
      </c>
      <c r="U5185" s="6" t="str">
        <f>_xlfn.XLOOKUP(Tablo2[[#This Row],[Tenure]],$W$23:$W$26,$X$23:$X$26,"",-1)</f>
        <v>24+ Months</v>
      </c>
      <c r="V5185" s="1" t="str">
        <f>_xlfn.XLOOKUP(Tablo2[[#This Row],[CashbackAmount]],$W$31:$W$33,$X$31:$X$33,"",-1)</f>
        <v>Low</v>
      </c>
    </row>
    <row r="5186" spans="1:22" x14ac:dyDescent="0.3">
      <c r="A5186" s="5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>
        <v>15</v>
      </c>
      <c r="Q5186" s="1">
        <v>3</v>
      </c>
      <c r="R5186" s="1">
        <v>6</v>
      </c>
      <c r="S5186" s="1">
        <v>7</v>
      </c>
      <c r="T5186" s="6">
        <v>296.69</v>
      </c>
      <c r="U5186" s="6" t="str">
        <f>_xlfn.XLOOKUP(Tablo2[[#This Row],[Tenure]],$W$23:$W$26,$X$23:$X$26,"",-1)</f>
        <v>13-24 Months</v>
      </c>
      <c r="V5186" s="1" t="str">
        <f>_xlfn.XLOOKUP(Tablo2[[#This Row],[CashbackAmount]],$W$31:$W$33,$X$31:$X$33,"",-1)</f>
        <v>High</v>
      </c>
    </row>
    <row r="5187" spans="1:22" x14ac:dyDescent="0.3">
      <c r="A5187" s="5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6">
        <v>166.62</v>
      </c>
      <c r="U5187" s="6" t="str">
        <f>_xlfn.XLOOKUP(Tablo2[[#This Row],[Tenure]],$W$23:$W$26,$X$23:$X$26,"",-1)</f>
        <v>0-6 Months</v>
      </c>
      <c r="V5187" s="1" t="str">
        <f>_xlfn.XLOOKUP(Tablo2[[#This Row],[CashbackAmount]],$W$31:$W$33,$X$31:$X$33,"",-1)</f>
        <v>Medium</v>
      </c>
    </row>
    <row r="5188" spans="1:22" x14ac:dyDescent="0.3">
      <c r="A5188" s="5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>
        <v>3</v>
      </c>
      <c r="T5188" s="6">
        <v>217.04</v>
      </c>
      <c r="U5188" s="6" t="str">
        <f>_xlfn.XLOOKUP(Tablo2[[#This Row],[Tenure]],$W$23:$W$26,$X$23:$X$26,"",-1)</f>
        <v>0-6 Months</v>
      </c>
      <c r="V5188" s="1" t="str">
        <f>_xlfn.XLOOKUP(Tablo2[[#This Row],[CashbackAmount]],$W$31:$W$33,$X$31:$X$33,"",-1)</f>
        <v>Medium</v>
      </c>
    </row>
    <row r="5189" spans="1:22" x14ac:dyDescent="0.3">
      <c r="A5189" s="5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6">
        <v>157.94</v>
      </c>
      <c r="U5189" s="6" t="str">
        <f>_xlfn.XLOOKUP(Tablo2[[#This Row],[Tenure]],$W$23:$W$26,$X$23:$X$26,"",-1)</f>
        <v>7-12 Months</v>
      </c>
      <c r="V5189" s="1" t="str">
        <f>_xlfn.XLOOKUP(Tablo2[[#This Row],[CashbackAmount]],$W$31:$W$33,$X$31:$X$33,"",-1)</f>
        <v>Medium</v>
      </c>
    </row>
    <row r="5190" spans="1:22" x14ac:dyDescent="0.3">
      <c r="A5190" s="5">
        <v>55189</v>
      </c>
      <c r="B5190" s="1">
        <v>0</v>
      </c>
      <c r="C5190" s="1">
        <v>15</v>
      </c>
      <c r="D5190" s="1" t="s">
        <v>62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6">
        <v>146.27000000000001</v>
      </c>
      <c r="U5190" s="6" t="str">
        <f>_xlfn.XLOOKUP(Tablo2[[#This Row],[Tenure]],$W$23:$W$26,$X$23:$X$26,"",-1)</f>
        <v>13-24 Months</v>
      </c>
      <c r="V5190" s="1" t="str">
        <f>_xlfn.XLOOKUP(Tablo2[[#This Row],[CashbackAmount]],$W$31:$W$33,$X$31:$X$33,"",-1)</f>
        <v>Low</v>
      </c>
    </row>
    <row r="5191" spans="1:22" x14ac:dyDescent="0.3">
      <c r="A5191" s="5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6">
        <v>164.75</v>
      </c>
      <c r="U5191" s="6" t="str">
        <f>_xlfn.XLOOKUP(Tablo2[[#This Row],[Tenure]],$W$23:$W$26,$X$23:$X$26,"",-1)</f>
        <v>13-24 Months</v>
      </c>
      <c r="V5191" s="1" t="str">
        <f>_xlfn.XLOOKUP(Tablo2[[#This Row],[CashbackAmount]],$W$31:$W$33,$X$31:$X$33,"",-1)</f>
        <v>Medium</v>
      </c>
    </row>
    <row r="5192" spans="1:22" x14ac:dyDescent="0.3">
      <c r="A5192" s="5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>
        <v>2</v>
      </c>
      <c r="S5192" s="1">
        <v>10</v>
      </c>
      <c r="T5192" s="6">
        <v>232.93</v>
      </c>
      <c r="U5192" s="6" t="str">
        <f>_xlfn.XLOOKUP(Tablo2[[#This Row],[Tenure]],$W$23:$W$26,$X$23:$X$26,"",-1)</f>
        <v>0-6 Months</v>
      </c>
      <c r="V5192" s="1" t="str">
        <f>_xlfn.XLOOKUP(Tablo2[[#This Row],[CashbackAmount]],$W$31:$W$33,$X$31:$X$33,"",-1)</f>
        <v>Medium</v>
      </c>
    </row>
    <row r="5193" spans="1:22" x14ac:dyDescent="0.3">
      <c r="A5193" s="5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>
        <v>3</v>
      </c>
      <c r="T5193" s="6">
        <v>225.96</v>
      </c>
      <c r="U5193" s="6" t="str">
        <f>_xlfn.XLOOKUP(Tablo2[[#This Row],[Tenure]],$W$23:$W$26,$X$23:$X$26,"",-1)</f>
        <v>7-12 Months</v>
      </c>
      <c r="V5193" s="1" t="str">
        <f>_xlfn.XLOOKUP(Tablo2[[#This Row],[CashbackAmount]],$W$31:$W$33,$X$31:$X$33,"",-1)</f>
        <v>Medium</v>
      </c>
    </row>
    <row r="5194" spans="1:22" x14ac:dyDescent="0.3">
      <c r="A5194" s="5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6">
        <v>161.46</v>
      </c>
      <c r="U5194" s="6" t="str">
        <f>_xlfn.XLOOKUP(Tablo2[[#This Row],[Tenure]],$W$23:$W$26,$X$23:$X$26,"",-1)</f>
        <v>0-6 Months</v>
      </c>
      <c r="V5194" s="1" t="str">
        <f>_xlfn.XLOOKUP(Tablo2[[#This Row],[CashbackAmount]],$W$31:$W$33,$X$31:$X$33,"",-1)</f>
        <v>Medium</v>
      </c>
    </row>
    <row r="5195" spans="1:22" x14ac:dyDescent="0.3">
      <c r="A5195" s="5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6">
        <v>199.46</v>
      </c>
      <c r="U5195" s="6" t="str">
        <f>_xlfn.XLOOKUP(Tablo2[[#This Row],[Tenure]],$W$23:$W$26,$X$23:$X$26,"",-1)</f>
        <v>0-6 Months</v>
      </c>
      <c r="V5195" s="1" t="str">
        <f>_xlfn.XLOOKUP(Tablo2[[#This Row],[CashbackAmount]],$W$31:$W$33,$X$31:$X$33,"",-1)</f>
        <v>Medium</v>
      </c>
    </row>
    <row r="5196" spans="1:22" x14ac:dyDescent="0.3">
      <c r="A5196" s="5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>
        <v>2</v>
      </c>
      <c r="S5196" s="1">
        <v>8</v>
      </c>
      <c r="T5196" s="6">
        <v>233.51</v>
      </c>
      <c r="U5196" s="6" t="str">
        <f>_xlfn.XLOOKUP(Tablo2[[#This Row],[Tenure]],$W$23:$W$26,$X$23:$X$26,"",-1)</f>
        <v>13-24 Months</v>
      </c>
      <c r="V5196" s="1" t="str">
        <f>_xlfn.XLOOKUP(Tablo2[[#This Row],[CashbackAmount]],$W$31:$W$33,$X$31:$X$33,"",-1)</f>
        <v>Medium</v>
      </c>
    </row>
    <row r="5197" spans="1:22" x14ac:dyDescent="0.3">
      <c r="A5197" s="5">
        <v>55196</v>
      </c>
      <c r="B5197" s="1">
        <v>0</v>
      </c>
      <c r="C5197" s="1">
        <v>5</v>
      </c>
      <c r="D5197" s="1" t="s">
        <v>62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6">
        <v>146.09</v>
      </c>
      <c r="U5197" s="6" t="str">
        <f>_xlfn.XLOOKUP(Tablo2[[#This Row],[Tenure]],$W$23:$W$26,$X$23:$X$26,"",-1)</f>
        <v>0-6 Months</v>
      </c>
      <c r="V5197" s="1" t="str">
        <f>_xlfn.XLOOKUP(Tablo2[[#This Row],[CashbackAmount]],$W$31:$W$33,$X$31:$X$33,"",-1)</f>
        <v>Low</v>
      </c>
    </row>
    <row r="5198" spans="1:22" x14ac:dyDescent="0.3">
      <c r="A5198" s="5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6">
        <v>162.22</v>
      </c>
      <c r="U5198" s="6" t="str">
        <f>_xlfn.XLOOKUP(Tablo2[[#This Row],[Tenure]],$W$23:$W$26,$X$23:$X$26,"",-1)</f>
        <v>0-6 Months</v>
      </c>
      <c r="V5198" s="1" t="str">
        <f>_xlfn.XLOOKUP(Tablo2[[#This Row],[CashbackAmount]],$W$31:$W$33,$X$31:$X$33,"",-1)</f>
        <v>Medium</v>
      </c>
    </row>
    <row r="5199" spans="1:22" x14ac:dyDescent="0.3">
      <c r="A5199" s="5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>
        <v>3</v>
      </c>
      <c r="T5199" s="6">
        <v>218.8</v>
      </c>
      <c r="U5199" s="6" t="str">
        <f>_xlfn.XLOOKUP(Tablo2[[#This Row],[Tenure]],$W$23:$W$26,$X$23:$X$26,"",-1)</f>
        <v>13-24 Months</v>
      </c>
      <c r="V5199" s="1" t="str">
        <f>_xlfn.XLOOKUP(Tablo2[[#This Row],[CashbackAmount]],$W$31:$W$33,$X$31:$X$33,"",-1)</f>
        <v>Medium</v>
      </c>
    </row>
    <row r="5200" spans="1:22" x14ac:dyDescent="0.3">
      <c r="A5200" s="5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6">
        <v>179.86</v>
      </c>
      <c r="U5200" s="6" t="str">
        <f>_xlfn.XLOOKUP(Tablo2[[#This Row],[Tenure]],$W$23:$W$26,$X$23:$X$26,"",-1)</f>
        <v>13-24 Months</v>
      </c>
      <c r="V5200" s="1" t="str">
        <f>_xlfn.XLOOKUP(Tablo2[[#This Row],[CashbackAmount]],$W$31:$W$33,$X$31:$X$33,"",-1)</f>
        <v>Medium</v>
      </c>
    </row>
    <row r="5201" spans="1:22" x14ac:dyDescent="0.3">
      <c r="A5201" s="5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60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6">
        <v>152.41999999999999</v>
      </c>
      <c r="U5201" s="6" t="str">
        <f>_xlfn.XLOOKUP(Tablo2[[#This Row],[Tenure]],$W$23:$W$26,$X$23:$X$26,"",-1)</f>
        <v>0-6 Months</v>
      </c>
      <c r="V5201" s="1" t="str">
        <f>_xlfn.XLOOKUP(Tablo2[[#This Row],[CashbackAmount]],$W$31:$W$33,$X$31:$X$33,"",-1)</f>
        <v>Medium</v>
      </c>
    </row>
    <row r="5202" spans="1:22" x14ac:dyDescent="0.3">
      <c r="A5202" s="5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>
        <v>1</v>
      </c>
      <c r="R5202" s="1">
        <v>5</v>
      </c>
      <c r="S5202" s="1">
        <v>9</v>
      </c>
      <c r="T5202" s="6">
        <v>262.57</v>
      </c>
      <c r="U5202" s="6" t="str">
        <f>_xlfn.XLOOKUP(Tablo2[[#This Row],[Tenure]],$W$23:$W$26,$X$23:$X$26,"",-1)</f>
        <v>13-24 Months</v>
      </c>
      <c r="V5202" s="1" t="str">
        <f>_xlfn.XLOOKUP(Tablo2[[#This Row],[CashbackAmount]],$W$31:$W$33,$X$31:$X$33,"",-1)</f>
        <v>High</v>
      </c>
    </row>
    <row r="5203" spans="1:22" x14ac:dyDescent="0.3">
      <c r="A5203" s="5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>
        <v>3</v>
      </c>
      <c r="T5203" s="6">
        <v>209.63</v>
      </c>
      <c r="U5203" s="6" t="str">
        <f>_xlfn.XLOOKUP(Tablo2[[#This Row],[Tenure]],$W$23:$W$26,$X$23:$X$26,"",-1)</f>
        <v>0-6 Months</v>
      </c>
      <c r="V5203" s="1" t="str">
        <f>_xlfn.XLOOKUP(Tablo2[[#This Row],[CashbackAmount]],$W$31:$W$33,$X$31:$X$33,"",-1)</f>
        <v>Medium</v>
      </c>
    </row>
    <row r="5204" spans="1:22" x14ac:dyDescent="0.3">
      <c r="A5204" s="5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6">
        <v>156.62</v>
      </c>
      <c r="U5204" s="6" t="str">
        <f>_xlfn.XLOOKUP(Tablo2[[#This Row],[Tenure]],$W$23:$W$26,$X$23:$X$26,"",-1)</f>
        <v>13-24 Months</v>
      </c>
      <c r="V5204" s="1" t="str">
        <f>_xlfn.XLOOKUP(Tablo2[[#This Row],[CashbackAmount]],$W$31:$W$33,$X$31:$X$33,"",-1)</f>
        <v>Medium</v>
      </c>
    </row>
    <row r="5205" spans="1:22" x14ac:dyDescent="0.3">
      <c r="A5205" s="5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>
        <v>1</v>
      </c>
      <c r="R5205" s="1">
        <v>9</v>
      </c>
      <c r="S5205" s="1">
        <v>9</v>
      </c>
      <c r="T5205" s="6">
        <v>290.98</v>
      </c>
      <c r="U5205" s="6" t="str">
        <f>_xlfn.XLOOKUP(Tablo2[[#This Row],[Tenure]],$W$23:$W$26,$X$23:$X$26,"",-1)</f>
        <v>24+ Months</v>
      </c>
      <c r="V5205" s="1" t="str">
        <f>_xlfn.XLOOKUP(Tablo2[[#This Row],[CashbackAmount]],$W$31:$W$33,$X$31:$X$33,"",-1)</f>
        <v>High</v>
      </c>
    </row>
    <row r="5206" spans="1:22" x14ac:dyDescent="0.3">
      <c r="A5206" s="5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60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6">
        <v>191.51</v>
      </c>
      <c r="U5206" s="6" t="str">
        <f>_xlfn.XLOOKUP(Tablo2[[#This Row],[Tenure]],$W$23:$W$26,$X$23:$X$26,"",-1)</f>
        <v>13-24 Months</v>
      </c>
      <c r="V5206" s="1" t="str">
        <f>_xlfn.XLOOKUP(Tablo2[[#This Row],[CashbackAmount]],$W$31:$W$33,$X$31:$X$33,"",-1)</f>
        <v>Medium</v>
      </c>
    </row>
    <row r="5207" spans="1:22" x14ac:dyDescent="0.3">
      <c r="A5207" s="5">
        <v>55206</v>
      </c>
      <c r="B5207" s="1">
        <v>0</v>
      </c>
      <c r="C5207" s="1">
        <v>14</v>
      </c>
      <c r="D5207" s="1" t="s">
        <v>62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6">
        <v>148.44999999999999</v>
      </c>
      <c r="U5207" s="6" t="str">
        <f>_xlfn.XLOOKUP(Tablo2[[#This Row],[Tenure]],$W$23:$W$26,$X$23:$X$26,"",-1)</f>
        <v>13-24 Months</v>
      </c>
      <c r="V5207" s="1" t="str">
        <f>_xlfn.XLOOKUP(Tablo2[[#This Row],[CashbackAmount]],$W$31:$W$33,$X$31:$X$33,"",-1)</f>
        <v>Low</v>
      </c>
    </row>
    <row r="5208" spans="1:22" x14ac:dyDescent="0.3">
      <c r="A5208" s="5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6">
        <v>159.19999999999999</v>
      </c>
      <c r="U5208" s="6" t="str">
        <f>_xlfn.XLOOKUP(Tablo2[[#This Row],[Tenure]],$W$23:$W$26,$X$23:$X$26,"",-1)</f>
        <v>13-24 Months</v>
      </c>
      <c r="V5208" s="1" t="str">
        <f>_xlfn.XLOOKUP(Tablo2[[#This Row],[CashbackAmount]],$W$31:$W$33,$X$31:$X$33,"",-1)</f>
        <v>Medium</v>
      </c>
    </row>
    <row r="5209" spans="1:22" x14ac:dyDescent="0.3">
      <c r="A5209" s="5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6">
        <v>168.73</v>
      </c>
      <c r="U5209" s="6" t="str">
        <f>_xlfn.XLOOKUP(Tablo2[[#This Row],[Tenure]],$W$23:$W$26,$X$23:$X$26,"",-1)</f>
        <v>7-12 Months</v>
      </c>
      <c r="V5209" s="1" t="str">
        <f>_xlfn.XLOOKUP(Tablo2[[#This Row],[CashbackAmount]],$W$31:$W$33,$X$31:$X$33,"",-1)</f>
        <v>Medium</v>
      </c>
    </row>
    <row r="5210" spans="1:22" x14ac:dyDescent="0.3">
      <c r="A5210" s="5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6">
        <v>172.59</v>
      </c>
      <c r="U5210" s="6" t="str">
        <f>_xlfn.XLOOKUP(Tablo2[[#This Row],[Tenure]],$W$23:$W$26,$X$23:$X$26,"",-1)</f>
        <v>7-12 Months</v>
      </c>
      <c r="V5210" s="1" t="str">
        <f>_xlfn.XLOOKUP(Tablo2[[#This Row],[CashbackAmount]],$W$31:$W$33,$X$31:$X$33,"",-1)</f>
        <v>Medium</v>
      </c>
    </row>
    <row r="5211" spans="1:22" x14ac:dyDescent="0.3">
      <c r="A5211" s="5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6">
        <v>178.01</v>
      </c>
      <c r="U5211" s="6" t="str">
        <f>_xlfn.XLOOKUP(Tablo2[[#This Row],[Tenure]],$W$23:$W$26,$X$23:$X$26,"",-1)</f>
        <v>0-6 Months</v>
      </c>
      <c r="V5211" s="1" t="str">
        <f>_xlfn.XLOOKUP(Tablo2[[#This Row],[CashbackAmount]],$W$31:$W$33,$X$31:$X$33,"",-1)</f>
        <v>Medium</v>
      </c>
    </row>
    <row r="5212" spans="1:22" x14ac:dyDescent="0.3">
      <c r="A5212" s="5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6">
        <v>161.72999999999999</v>
      </c>
      <c r="U5212" s="6" t="str">
        <f>_xlfn.XLOOKUP(Tablo2[[#This Row],[Tenure]],$W$23:$W$26,$X$23:$X$26,"",-1)</f>
        <v>13-24 Months</v>
      </c>
      <c r="V5212" s="1" t="str">
        <f>_xlfn.XLOOKUP(Tablo2[[#This Row],[CashbackAmount]],$W$31:$W$33,$X$31:$X$33,"",-1)</f>
        <v>Medium</v>
      </c>
    </row>
    <row r="5213" spans="1:22" x14ac:dyDescent="0.3">
      <c r="A5213" s="5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6">
        <v>172.68</v>
      </c>
      <c r="U5213" s="6" t="str">
        <f>_xlfn.XLOOKUP(Tablo2[[#This Row],[Tenure]],$W$23:$W$26,$X$23:$X$26,"",-1)</f>
        <v>13-24 Months</v>
      </c>
      <c r="V5213" s="1" t="str">
        <f>_xlfn.XLOOKUP(Tablo2[[#This Row],[CashbackAmount]],$W$31:$W$33,$X$31:$X$33,"",-1)</f>
        <v>Medium</v>
      </c>
    </row>
    <row r="5214" spans="1:22" x14ac:dyDescent="0.3">
      <c r="A5214" s="5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60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6">
        <v>137.74</v>
      </c>
      <c r="U5214" s="6" t="str">
        <f>_xlfn.XLOOKUP(Tablo2[[#This Row],[Tenure]],$W$23:$W$26,$X$23:$X$26,"",-1)</f>
        <v>0-6 Months</v>
      </c>
      <c r="V5214" s="1" t="str">
        <f>_xlfn.XLOOKUP(Tablo2[[#This Row],[CashbackAmount]],$W$31:$W$33,$X$31:$X$33,"",-1)</f>
        <v>Low</v>
      </c>
    </row>
    <row r="5215" spans="1:22" x14ac:dyDescent="0.3">
      <c r="A5215" s="5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6">
        <v>174</v>
      </c>
      <c r="U5215" s="6" t="str">
        <f>_xlfn.XLOOKUP(Tablo2[[#This Row],[Tenure]],$W$23:$W$26,$X$23:$X$26,"",-1)</f>
        <v>24+ Months</v>
      </c>
      <c r="V5215" s="1" t="str">
        <f>_xlfn.XLOOKUP(Tablo2[[#This Row],[CashbackAmount]],$W$31:$W$33,$X$31:$X$33,"",-1)</f>
        <v>Medium</v>
      </c>
    </row>
    <row r="5216" spans="1:22" x14ac:dyDescent="0.3">
      <c r="A5216" s="5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>
        <v>3</v>
      </c>
      <c r="T5216" s="6">
        <v>229.66</v>
      </c>
      <c r="U5216" s="6" t="str">
        <f>_xlfn.XLOOKUP(Tablo2[[#This Row],[Tenure]],$W$23:$W$26,$X$23:$X$26,"",-1)</f>
        <v>13-24 Months</v>
      </c>
      <c r="V5216" s="1" t="str">
        <f>_xlfn.XLOOKUP(Tablo2[[#This Row],[CashbackAmount]],$W$31:$W$33,$X$31:$X$33,"",-1)</f>
        <v>Medium</v>
      </c>
    </row>
    <row r="5217" spans="1:22" x14ac:dyDescent="0.3">
      <c r="A5217" s="5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>
        <v>15</v>
      </c>
      <c r="Q5217" s="1">
        <v>3</v>
      </c>
      <c r="R5217" s="1">
        <v>7</v>
      </c>
      <c r="S5217" s="1">
        <v>10</v>
      </c>
      <c r="T5217" s="6">
        <v>295.07</v>
      </c>
      <c r="U5217" s="6" t="str">
        <f>_xlfn.XLOOKUP(Tablo2[[#This Row],[Tenure]],$W$23:$W$26,$X$23:$X$26,"",-1)</f>
        <v>7-12 Months</v>
      </c>
      <c r="V5217" s="1" t="str">
        <f>_xlfn.XLOOKUP(Tablo2[[#This Row],[CashbackAmount]],$W$31:$W$33,$X$31:$X$33,"",-1)</f>
        <v>High</v>
      </c>
    </row>
    <row r="5218" spans="1:22" x14ac:dyDescent="0.3">
      <c r="A5218" s="5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60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6">
        <v>154.09</v>
      </c>
      <c r="U5218" s="6" t="str">
        <f>_xlfn.XLOOKUP(Tablo2[[#This Row],[Tenure]],$W$23:$W$26,$X$23:$X$26,"",-1)</f>
        <v>0-6 Months</v>
      </c>
      <c r="V5218" s="1" t="str">
        <f>_xlfn.XLOOKUP(Tablo2[[#This Row],[CashbackAmount]],$W$31:$W$33,$X$31:$X$33,"",-1)</f>
        <v>Medium</v>
      </c>
    </row>
    <row r="5219" spans="1:22" x14ac:dyDescent="0.3">
      <c r="A5219" s="5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60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6">
        <v>182.65</v>
      </c>
      <c r="U5219" s="6" t="str">
        <f>_xlfn.XLOOKUP(Tablo2[[#This Row],[Tenure]],$W$23:$W$26,$X$23:$X$26,"",-1)</f>
        <v>0-6 Months</v>
      </c>
      <c r="V5219" s="1" t="str">
        <f>_xlfn.XLOOKUP(Tablo2[[#This Row],[CashbackAmount]],$W$31:$W$33,$X$31:$X$33,"",-1)</f>
        <v>Medium</v>
      </c>
    </row>
    <row r="5220" spans="1:22" x14ac:dyDescent="0.3">
      <c r="A5220" s="5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6">
        <v>170.99</v>
      </c>
      <c r="U5220" s="6" t="str">
        <f>_xlfn.XLOOKUP(Tablo2[[#This Row],[Tenure]],$W$23:$W$26,$X$23:$X$26,"",-1)</f>
        <v>0-6 Months</v>
      </c>
      <c r="V5220" s="1" t="str">
        <f>_xlfn.XLOOKUP(Tablo2[[#This Row],[CashbackAmount]],$W$31:$W$33,$X$31:$X$33,"",-1)</f>
        <v>Medium</v>
      </c>
    </row>
    <row r="5221" spans="1:22" x14ac:dyDescent="0.3">
      <c r="A5221" s="5">
        <v>55220</v>
      </c>
      <c r="B5221" s="1">
        <v>0</v>
      </c>
      <c r="C5221" s="1">
        <v>9</v>
      </c>
      <c r="D5221" s="1" t="s">
        <v>62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6">
        <v>149.04</v>
      </c>
      <c r="U5221" s="6" t="str">
        <f>_xlfn.XLOOKUP(Tablo2[[#This Row],[Tenure]],$W$23:$W$26,$X$23:$X$26,"",-1)</f>
        <v>7-12 Months</v>
      </c>
      <c r="V5221" s="1" t="str">
        <f>_xlfn.XLOOKUP(Tablo2[[#This Row],[CashbackAmount]],$W$31:$W$33,$X$31:$X$33,"",-1)</f>
        <v>Low</v>
      </c>
    </row>
    <row r="5222" spans="1:22" x14ac:dyDescent="0.3">
      <c r="A5222" s="5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6">
        <v>156.72</v>
      </c>
      <c r="U5222" s="6" t="str">
        <f>_xlfn.XLOOKUP(Tablo2[[#This Row],[Tenure]],$W$23:$W$26,$X$23:$X$26,"",-1)</f>
        <v>0-6 Months</v>
      </c>
      <c r="V5222" s="1" t="str">
        <f>_xlfn.XLOOKUP(Tablo2[[#This Row],[CashbackAmount]],$W$31:$W$33,$X$31:$X$33,"",-1)</f>
        <v>Medium</v>
      </c>
    </row>
    <row r="5223" spans="1:22" x14ac:dyDescent="0.3">
      <c r="A5223" s="5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6">
        <v>145.33000000000001</v>
      </c>
      <c r="U5223" s="6" t="str">
        <f>_xlfn.XLOOKUP(Tablo2[[#This Row],[Tenure]],$W$23:$W$26,$X$23:$X$26,"",-1)</f>
        <v>0-6 Months</v>
      </c>
      <c r="V5223" s="1" t="str">
        <f>_xlfn.XLOOKUP(Tablo2[[#This Row],[CashbackAmount]],$W$31:$W$33,$X$31:$X$33,"",-1)</f>
        <v>Low</v>
      </c>
    </row>
    <row r="5224" spans="1:22" x14ac:dyDescent="0.3">
      <c r="A5224" s="5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>
        <v>3</v>
      </c>
      <c r="T5224" s="6">
        <v>227.09</v>
      </c>
      <c r="U5224" s="6" t="str">
        <f>_xlfn.XLOOKUP(Tablo2[[#This Row],[Tenure]],$W$23:$W$26,$X$23:$X$26,"",-1)</f>
        <v>13-24 Months</v>
      </c>
      <c r="V5224" s="1" t="str">
        <f>_xlfn.XLOOKUP(Tablo2[[#This Row],[CashbackAmount]],$W$31:$W$33,$X$31:$X$33,"",-1)</f>
        <v>Medium</v>
      </c>
    </row>
    <row r="5225" spans="1:22" x14ac:dyDescent="0.3">
      <c r="A5225" s="5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>
        <v>3</v>
      </c>
      <c r="T5225" s="6">
        <v>211.2</v>
      </c>
      <c r="U5225" s="6" t="str">
        <f>_xlfn.XLOOKUP(Tablo2[[#This Row],[Tenure]],$W$23:$W$26,$X$23:$X$26,"",-1)</f>
        <v>0-6 Months</v>
      </c>
      <c r="V5225" s="1" t="str">
        <f>_xlfn.XLOOKUP(Tablo2[[#This Row],[CashbackAmount]],$W$31:$W$33,$X$31:$X$33,"",-1)</f>
        <v>Medium</v>
      </c>
    </row>
    <row r="5226" spans="1:22" x14ac:dyDescent="0.3">
      <c r="A5226" s="5">
        <v>55225</v>
      </c>
      <c r="B5226" s="1">
        <v>0</v>
      </c>
      <c r="C5226" s="1">
        <v>4</v>
      </c>
      <c r="D5226" s="1" t="s">
        <v>62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6">
        <v>145.63999999999999</v>
      </c>
      <c r="U5226" s="6" t="str">
        <f>_xlfn.XLOOKUP(Tablo2[[#This Row],[Tenure]],$W$23:$W$26,$X$23:$X$26,"",-1)</f>
        <v>0-6 Months</v>
      </c>
      <c r="V5226" s="1" t="str">
        <f>_xlfn.XLOOKUP(Tablo2[[#This Row],[CashbackAmount]],$W$31:$W$33,$X$31:$X$33,"",-1)</f>
        <v>Low</v>
      </c>
    </row>
    <row r="5227" spans="1:22" x14ac:dyDescent="0.3">
      <c r="A5227" s="5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6">
        <v>165.35</v>
      </c>
      <c r="U5227" s="6" t="str">
        <f>_xlfn.XLOOKUP(Tablo2[[#This Row],[Tenure]],$W$23:$W$26,$X$23:$X$26,"",-1)</f>
        <v>24+ Months</v>
      </c>
      <c r="V5227" s="1" t="str">
        <f>_xlfn.XLOOKUP(Tablo2[[#This Row],[CashbackAmount]],$W$31:$W$33,$X$31:$X$33,"",-1)</f>
        <v>Medium</v>
      </c>
    </row>
    <row r="5228" spans="1:22" x14ac:dyDescent="0.3">
      <c r="A5228" s="5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6">
        <v>163.38</v>
      </c>
      <c r="U5228" s="6" t="str">
        <f>_xlfn.XLOOKUP(Tablo2[[#This Row],[Tenure]],$W$23:$W$26,$X$23:$X$26,"",-1)</f>
        <v>7-12 Months</v>
      </c>
      <c r="V5228" s="1" t="str">
        <f>_xlfn.XLOOKUP(Tablo2[[#This Row],[CashbackAmount]],$W$31:$W$33,$X$31:$X$33,"",-1)</f>
        <v>Medium</v>
      </c>
    </row>
    <row r="5229" spans="1:22" x14ac:dyDescent="0.3">
      <c r="A5229" s="5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6">
        <v>170.91</v>
      </c>
      <c r="U5229" s="6" t="str">
        <f>_xlfn.XLOOKUP(Tablo2[[#This Row],[Tenure]],$W$23:$W$26,$X$23:$X$26,"",-1)</f>
        <v>13-24 Months</v>
      </c>
      <c r="V5229" s="1" t="str">
        <f>_xlfn.XLOOKUP(Tablo2[[#This Row],[CashbackAmount]],$W$31:$W$33,$X$31:$X$33,"",-1)</f>
        <v>Medium</v>
      </c>
    </row>
    <row r="5230" spans="1:22" x14ac:dyDescent="0.3">
      <c r="A5230" s="5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6">
        <v>150.61000000000001</v>
      </c>
      <c r="U5230" s="6" t="str">
        <f>_xlfn.XLOOKUP(Tablo2[[#This Row],[Tenure]],$W$23:$W$26,$X$23:$X$26,"",-1)</f>
        <v>0-6 Months</v>
      </c>
      <c r="V5230" s="1" t="str">
        <f>_xlfn.XLOOKUP(Tablo2[[#This Row],[CashbackAmount]],$W$31:$W$33,$X$31:$X$33,"",-1)</f>
        <v>Medium</v>
      </c>
    </row>
    <row r="5231" spans="1:22" x14ac:dyDescent="0.3">
      <c r="A5231" s="5">
        <v>55230</v>
      </c>
      <c r="B5231" s="1">
        <v>0</v>
      </c>
      <c r="C5231" s="1">
        <v>2</v>
      </c>
      <c r="D5231" s="1" t="s">
        <v>62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6">
        <v>140.63</v>
      </c>
      <c r="U5231" s="6" t="str">
        <f>_xlfn.XLOOKUP(Tablo2[[#This Row],[Tenure]],$W$23:$W$26,$X$23:$X$26,"",-1)</f>
        <v>0-6 Months</v>
      </c>
      <c r="V5231" s="1" t="str">
        <f>_xlfn.XLOOKUP(Tablo2[[#This Row],[CashbackAmount]],$W$31:$W$33,$X$31:$X$33,"",-1)</f>
        <v>Low</v>
      </c>
    </row>
    <row r="5232" spans="1:22" x14ac:dyDescent="0.3">
      <c r="A5232" s="5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6">
        <v>173.98</v>
      </c>
      <c r="U5232" s="6" t="str">
        <f>_xlfn.XLOOKUP(Tablo2[[#This Row],[Tenure]],$W$23:$W$26,$X$23:$X$26,"",-1)</f>
        <v>0-6 Months</v>
      </c>
      <c r="V5232" s="1" t="str">
        <f>_xlfn.XLOOKUP(Tablo2[[#This Row],[CashbackAmount]],$W$31:$W$33,$X$31:$X$33,"",-1)</f>
        <v>Medium</v>
      </c>
    </row>
    <row r="5233" spans="1:22" x14ac:dyDescent="0.3">
      <c r="A5233" s="5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6">
        <v>172.89</v>
      </c>
      <c r="U5233" s="6" t="str">
        <f>_xlfn.XLOOKUP(Tablo2[[#This Row],[Tenure]],$W$23:$W$26,$X$23:$X$26,"",-1)</f>
        <v>13-24 Months</v>
      </c>
      <c r="V5233" s="1" t="str">
        <f>_xlfn.XLOOKUP(Tablo2[[#This Row],[CashbackAmount]],$W$31:$W$33,$X$31:$X$33,"",-1)</f>
        <v>Medium</v>
      </c>
    </row>
    <row r="5234" spans="1:22" x14ac:dyDescent="0.3">
      <c r="A5234" s="5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6">
        <v>156.80000000000001</v>
      </c>
      <c r="U5234" s="6" t="str">
        <f>_xlfn.XLOOKUP(Tablo2[[#This Row],[Tenure]],$W$23:$W$26,$X$23:$X$26,"",-1)</f>
        <v>0-6 Months</v>
      </c>
      <c r="V5234" s="1" t="str">
        <f>_xlfn.XLOOKUP(Tablo2[[#This Row],[CashbackAmount]],$W$31:$W$33,$X$31:$X$33,"",-1)</f>
        <v>Medium</v>
      </c>
    </row>
    <row r="5235" spans="1:22" x14ac:dyDescent="0.3">
      <c r="A5235" s="5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6">
        <v>190.49</v>
      </c>
      <c r="U5235" s="6" t="str">
        <f>_xlfn.XLOOKUP(Tablo2[[#This Row],[Tenure]],$W$23:$W$26,$X$23:$X$26,"",-1)</f>
        <v>0-6 Months</v>
      </c>
      <c r="V5235" s="1" t="str">
        <f>_xlfn.XLOOKUP(Tablo2[[#This Row],[CashbackAmount]],$W$31:$W$33,$X$31:$X$33,"",-1)</f>
        <v>Medium</v>
      </c>
    </row>
    <row r="5236" spans="1:22" x14ac:dyDescent="0.3">
      <c r="A5236" s="5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6">
        <v>188.88</v>
      </c>
      <c r="U5236" s="6" t="str">
        <f>_xlfn.XLOOKUP(Tablo2[[#This Row],[Tenure]],$W$23:$W$26,$X$23:$X$26,"",-1)</f>
        <v>7-12 Months</v>
      </c>
      <c r="V5236" s="1" t="str">
        <f>_xlfn.XLOOKUP(Tablo2[[#This Row],[CashbackAmount]],$W$31:$W$33,$X$31:$X$33,"",-1)</f>
        <v>Medium</v>
      </c>
    </row>
    <row r="5237" spans="1:22" x14ac:dyDescent="0.3">
      <c r="A5237" s="5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>
        <v>2</v>
      </c>
      <c r="S5237" s="1">
        <v>1</v>
      </c>
      <c r="T5237" s="6">
        <v>237.44</v>
      </c>
      <c r="U5237" s="6" t="str">
        <f>_xlfn.XLOOKUP(Tablo2[[#This Row],[Tenure]],$W$23:$W$26,$X$23:$X$26,"",-1)</f>
        <v>0-6 Months</v>
      </c>
      <c r="V5237" s="1" t="str">
        <f>_xlfn.XLOOKUP(Tablo2[[#This Row],[CashbackAmount]],$W$31:$W$33,$X$31:$X$33,"",-1)</f>
        <v>Medium</v>
      </c>
    </row>
    <row r="5238" spans="1:22" x14ac:dyDescent="0.3">
      <c r="A5238" s="5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>
        <v>1</v>
      </c>
      <c r="R5238" s="1">
        <v>2</v>
      </c>
      <c r="S5238" s="1">
        <v>13</v>
      </c>
      <c r="T5238" s="6">
        <v>285.32</v>
      </c>
      <c r="U5238" s="6" t="str">
        <f>_xlfn.XLOOKUP(Tablo2[[#This Row],[Tenure]],$W$23:$W$26,$X$23:$X$26,"",-1)</f>
        <v>24+ Months</v>
      </c>
      <c r="V5238" s="1" t="str">
        <f>_xlfn.XLOOKUP(Tablo2[[#This Row],[CashbackAmount]],$W$31:$W$33,$X$31:$X$33,"",-1)</f>
        <v>High</v>
      </c>
    </row>
    <row r="5239" spans="1:22" x14ac:dyDescent="0.3">
      <c r="A5239" s="5">
        <v>55238</v>
      </c>
      <c r="B5239" s="1">
        <v>1</v>
      </c>
      <c r="C5239" s="1">
        <v>1</v>
      </c>
      <c r="D5239" s="1" t="s">
        <v>62</v>
      </c>
      <c r="E5239" s="1">
        <v>1</v>
      </c>
      <c r="F5239" s="1">
        <v>8</v>
      </c>
      <c r="G5239" s="1" t="s">
        <v>60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6">
        <v>148.62</v>
      </c>
      <c r="U5239" s="6" t="str">
        <f>_xlfn.XLOOKUP(Tablo2[[#This Row],[Tenure]],$W$23:$W$26,$X$23:$X$26,"",-1)</f>
        <v>0-6 Months</v>
      </c>
      <c r="V5239" s="1" t="str">
        <f>_xlfn.XLOOKUP(Tablo2[[#This Row],[CashbackAmount]],$W$31:$W$33,$X$31:$X$33,"",-1)</f>
        <v>Low</v>
      </c>
    </row>
    <row r="5240" spans="1:22" x14ac:dyDescent="0.3">
      <c r="A5240" s="5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>
        <v>1</v>
      </c>
      <c r="R5240" s="1">
        <v>15</v>
      </c>
      <c r="S5240" s="1">
        <v>18</v>
      </c>
      <c r="T5240" s="6">
        <v>288.27999999999997</v>
      </c>
      <c r="U5240" s="6" t="str">
        <f>_xlfn.XLOOKUP(Tablo2[[#This Row],[Tenure]],$W$23:$W$26,$X$23:$X$26,"",-1)</f>
        <v>13-24 Months</v>
      </c>
      <c r="V5240" s="1" t="str">
        <f>_xlfn.XLOOKUP(Tablo2[[#This Row],[CashbackAmount]],$W$31:$W$33,$X$31:$X$33,"",-1)</f>
        <v>High</v>
      </c>
    </row>
    <row r="5241" spans="1:22" x14ac:dyDescent="0.3">
      <c r="A5241" s="5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6">
        <v>208.76</v>
      </c>
      <c r="U5241" s="6" t="str">
        <f>_xlfn.XLOOKUP(Tablo2[[#This Row],[Tenure]],$W$23:$W$26,$X$23:$X$26,"",-1)</f>
        <v>13-24 Months</v>
      </c>
      <c r="V5241" s="1" t="str">
        <f>_xlfn.XLOOKUP(Tablo2[[#This Row],[CashbackAmount]],$W$31:$W$33,$X$31:$X$33,"",-1)</f>
        <v>Medium</v>
      </c>
    </row>
    <row r="5242" spans="1:22" x14ac:dyDescent="0.3">
      <c r="A5242" s="5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>
        <v>1</v>
      </c>
      <c r="R5242" s="1">
        <v>6</v>
      </c>
      <c r="S5242" s="1">
        <v>2</v>
      </c>
      <c r="T5242" s="6">
        <v>291.06</v>
      </c>
      <c r="U5242" s="6" t="str">
        <f>_xlfn.XLOOKUP(Tablo2[[#This Row],[Tenure]],$W$23:$W$26,$X$23:$X$26,"",-1)</f>
        <v>13-24 Months</v>
      </c>
      <c r="V5242" s="1" t="str">
        <f>_xlfn.XLOOKUP(Tablo2[[#This Row],[CashbackAmount]],$W$31:$W$33,$X$31:$X$33,"",-1)</f>
        <v>High</v>
      </c>
    </row>
    <row r="5243" spans="1:22" x14ac:dyDescent="0.3">
      <c r="A5243" s="5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>
        <v>3</v>
      </c>
      <c r="T5243" s="6">
        <v>211.06</v>
      </c>
      <c r="U5243" s="6" t="str">
        <f>_xlfn.XLOOKUP(Tablo2[[#This Row],[Tenure]],$W$23:$W$26,$X$23:$X$26,"",-1)</f>
        <v>7-12 Months</v>
      </c>
      <c r="V5243" s="1" t="str">
        <f>_xlfn.XLOOKUP(Tablo2[[#This Row],[CashbackAmount]],$W$31:$W$33,$X$31:$X$33,"",-1)</f>
        <v>Medium</v>
      </c>
    </row>
    <row r="5244" spans="1:22" x14ac:dyDescent="0.3">
      <c r="A5244" s="5">
        <v>55243</v>
      </c>
      <c r="B5244" s="1">
        <v>0</v>
      </c>
      <c r="C5244" s="1">
        <v>1</v>
      </c>
      <c r="D5244" s="1" t="s">
        <v>62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6">
        <v>147.72</v>
      </c>
      <c r="U5244" s="6" t="str">
        <f>_xlfn.XLOOKUP(Tablo2[[#This Row],[Tenure]],$W$23:$W$26,$X$23:$X$26,"",-1)</f>
        <v>0-6 Months</v>
      </c>
      <c r="V5244" s="1" t="str">
        <f>_xlfn.XLOOKUP(Tablo2[[#This Row],[CashbackAmount]],$W$31:$W$33,$X$31:$X$33,"",-1)</f>
        <v>Low</v>
      </c>
    </row>
    <row r="5245" spans="1:22" x14ac:dyDescent="0.3">
      <c r="A5245" s="5">
        <v>55244</v>
      </c>
      <c r="B5245" s="1">
        <v>1</v>
      </c>
      <c r="C5245" s="1">
        <v>4</v>
      </c>
      <c r="D5245" s="1" t="s">
        <v>62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6">
        <v>145.18</v>
      </c>
      <c r="U5245" s="6" t="str">
        <f>_xlfn.XLOOKUP(Tablo2[[#This Row],[Tenure]],$W$23:$W$26,$X$23:$X$26,"",-1)</f>
        <v>0-6 Months</v>
      </c>
      <c r="V5245" s="1" t="str">
        <f>_xlfn.XLOOKUP(Tablo2[[#This Row],[CashbackAmount]],$W$31:$W$33,$X$31:$X$33,"",-1)</f>
        <v>Low</v>
      </c>
    </row>
    <row r="5246" spans="1:22" x14ac:dyDescent="0.3">
      <c r="A5246" s="5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6">
        <v>195.83</v>
      </c>
      <c r="U5246" s="6" t="str">
        <f>_xlfn.XLOOKUP(Tablo2[[#This Row],[Tenure]],$W$23:$W$26,$X$23:$X$26,"",-1)</f>
        <v>7-12 Months</v>
      </c>
      <c r="V5246" s="1" t="str">
        <f>_xlfn.XLOOKUP(Tablo2[[#This Row],[CashbackAmount]],$W$31:$W$33,$X$31:$X$33,"",-1)</f>
        <v>Medium</v>
      </c>
    </row>
    <row r="5247" spans="1:22" x14ac:dyDescent="0.3">
      <c r="A5247" s="5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6">
        <v>165.84</v>
      </c>
      <c r="U5247" s="6" t="str">
        <f>_xlfn.XLOOKUP(Tablo2[[#This Row],[Tenure]],$W$23:$W$26,$X$23:$X$26,"",-1)</f>
        <v>0-6 Months</v>
      </c>
      <c r="V5247" s="1" t="str">
        <f>_xlfn.XLOOKUP(Tablo2[[#This Row],[CashbackAmount]],$W$31:$W$33,$X$31:$X$33,"",-1)</f>
        <v>Medium</v>
      </c>
    </row>
    <row r="5248" spans="1:22" x14ac:dyDescent="0.3">
      <c r="A5248" s="5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>
        <v>1</v>
      </c>
      <c r="R5248" s="1">
        <v>14</v>
      </c>
      <c r="S5248" s="1">
        <v>10</v>
      </c>
      <c r="T5248" s="6">
        <v>269.11</v>
      </c>
      <c r="U5248" s="6" t="str">
        <f>_xlfn.XLOOKUP(Tablo2[[#This Row],[Tenure]],$W$23:$W$26,$X$23:$X$26,"",-1)</f>
        <v>13-24 Months</v>
      </c>
      <c r="V5248" s="1" t="str">
        <f>_xlfn.XLOOKUP(Tablo2[[#This Row],[CashbackAmount]],$W$31:$W$33,$X$31:$X$33,"",-1)</f>
        <v>High</v>
      </c>
    </row>
    <row r="5249" spans="1:22" x14ac:dyDescent="0.3">
      <c r="A5249" s="5">
        <v>55248</v>
      </c>
      <c r="B5249" s="1">
        <v>0</v>
      </c>
      <c r="C5249" s="1">
        <v>8</v>
      </c>
      <c r="D5249" s="1" t="s">
        <v>62</v>
      </c>
      <c r="E5249" s="1">
        <v>3</v>
      </c>
      <c r="F5249" s="1">
        <v>14</v>
      </c>
      <c r="G5249" s="1" t="s">
        <v>60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6">
        <v>148.08000000000001</v>
      </c>
      <c r="U5249" s="6" t="str">
        <f>_xlfn.XLOOKUP(Tablo2[[#This Row],[Tenure]],$W$23:$W$26,$X$23:$X$26,"",-1)</f>
        <v>7-12 Months</v>
      </c>
      <c r="V5249" s="1" t="str">
        <f>_xlfn.XLOOKUP(Tablo2[[#This Row],[CashbackAmount]],$W$31:$W$33,$X$31:$X$33,"",-1)</f>
        <v>Low</v>
      </c>
    </row>
    <row r="5250" spans="1:22" x14ac:dyDescent="0.3">
      <c r="A5250" s="5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6">
        <v>173.41</v>
      </c>
      <c r="U5250" s="6" t="str">
        <f>_xlfn.XLOOKUP(Tablo2[[#This Row],[Tenure]],$W$23:$W$26,$X$23:$X$26,"",-1)</f>
        <v>13-24 Months</v>
      </c>
      <c r="V5250" s="1" t="str">
        <f>_xlfn.XLOOKUP(Tablo2[[#This Row],[CashbackAmount]],$W$31:$W$33,$X$31:$X$33,"",-1)</f>
        <v>Medium</v>
      </c>
    </row>
    <row r="5251" spans="1:22" x14ac:dyDescent="0.3">
      <c r="A5251" s="5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6">
        <v>167.85</v>
      </c>
      <c r="U5251" s="6" t="str">
        <f>_xlfn.XLOOKUP(Tablo2[[#This Row],[Tenure]],$W$23:$W$26,$X$23:$X$26,"",-1)</f>
        <v>7-12 Months</v>
      </c>
      <c r="V5251" s="1" t="str">
        <f>_xlfn.XLOOKUP(Tablo2[[#This Row],[CashbackAmount]],$W$31:$W$33,$X$31:$X$33,"",-1)</f>
        <v>Medium</v>
      </c>
    </row>
    <row r="5252" spans="1:22" x14ac:dyDescent="0.3">
      <c r="A5252" s="5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>
        <v>3</v>
      </c>
      <c r="T5252" s="6">
        <v>222.15</v>
      </c>
      <c r="U5252" s="6" t="str">
        <f>_xlfn.XLOOKUP(Tablo2[[#This Row],[Tenure]],$W$23:$W$26,$X$23:$X$26,"",-1)</f>
        <v>0-6 Months</v>
      </c>
      <c r="V5252" s="1" t="str">
        <f>_xlfn.XLOOKUP(Tablo2[[#This Row],[CashbackAmount]],$W$31:$W$33,$X$31:$X$33,"",-1)</f>
        <v>Medium</v>
      </c>
    </row>
    <row r="5253" spans="1:22" x14ac:dyDescent="0.3">
      <c r="A5253" s="5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6">
        <v>168.2</v>
      </c>
      <c r="U5253" s="6" t="str">
        <f>_xlfn.XLOOKUP(Tablo2[[#This Row],[Tenure]],$W$23:$W$26,$X$23:$X$26,"",-1)</f>
        <v>7-12 Months</v>
      </c>
      <c r="V5253" s="1" t="str">
        <f>_xlfn.XLOOKUP(Tablo2[[#This Row],[CashbackAmount]],$W$31:$W$33,$X$31:$X$33,"",-1)</f>
        <v>Medium</v>
      </c>
    </row>
    <row r="5254" spans="1:22" x14ac:dyDescent="0.3">
      <c r="A5254" s="5">
        <v>55253</v>
      </c>
      <c r="B5254" s="1">
        <v>0</v>
      </c>
      <c r="C5254" s="1">
        <v>19</v>
      </c>
      <c r="D5254" s="1" t="s">
        <v>62</v>
      </c>
      <c r="E5254" s="1">
        <v>1</v>
      </c>
      <c r="F5254" s="1">
        <v>35</v>
      </c>
      <c r="G5254" s="1" t="s">
        <v>60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6">
        <v>146.32</v>
      </c>
      <c r="U5254" s="6" t="str">
        <f>_xlfn.XLOOKUP(Tablo2[[#This Row],[Tenure]],$W$23:$W$26,$X$23:$X$26,"",-1)</f>
        <v>13-24 Months</v>
      </c>
      <c r="V5254" s="1" t="str">
        <f>_xlfn.XLOOKUP(Tablo2[[#This Row],[CashbackAmount]],$W$31:$W$33,$X$31:$X$33,"",-1)</f>
        <v>Low</v>
      </c>
    </row>
    <row r="5255" spans="1:22" x14ac:dyDescent="0.3">
      <c r="A5255" s="5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>
        <v>3</v>
      </c>
      <c r="T5255" s="6">
        <v>226.24</v>
      </c>
      <c r="U5255" s="6" t="str">
        <f>_xlfn.XLOOKUP(Tablo2[[#This Row],[Tenure]],$W$23:$W$26,$X$23:$X$26,"",-1)</f>
        <v>13-24 Months</v>
      </c>
      <c r="V5255" s="1" t="str">
        <f>_xlfn.XLOOKUP(Tablo2[[#This Row],[CashbackAmount]],$W$31:$W$33,$X$31:$X$33,"",-1)</f>
        <v>Medium</v>
      </c>
    </row>
    <row r="5256" spans="1:22" x14ac:dyDescent="0.3">
      <c r="A5256" s="5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6">
        <v>179.73</v>
      </c>
      <c r="U5256" s="6" t="str">
        <f>_xlfn.XLOOKUP(Tablo2[[#This Row],[Tenure]],$W$23:$W$26,$X$23:$X$26,"",-1)</f>
        <v>13-24 Months</v>
      </c>
      <c r="V5256" s="1" t="str">
        <f>_xlfn.XLOOKUP(Tablo2[[#This Row],[CashbackAmount]],$W$31:$W$33,$X$31:$X$33,"",-1)</f>
        <v>Medium</v>
      </c>
    </row>
    <row r="5257" spans="1:22" x14ac:dyDescent="0.3">
      <c r="A5257" s="5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6">
        <v>177.07</v>
      </c>
      <c r="U5257" s="6" t="str">
        <f>_xlfn.XLOOKUP(Tablo2[[#This Row],[Tenure]],$W$23:$W$26,$X$23:$X$26,"",-1)</f>
        <v>7-12 Months</v>
      </c>
      <c r="V5257" s="1" t="str">
        <f>_xlfn.XLOOKUP(Tablo2[[#This Row],[CashbackAmount]],$W$31:$W$33,$X$31:$X$33,"",-1)</f>
        <v>Medium</v>
      </c>
    </row>
    <row r="5258" spans="1:22" x14ac:dyDescent="0.3">
      <c r="A5258" s="5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>
        <v>1</v>
      </c>
      <c r="R5258" s="1">
        <v>8</v>
      </c>
      <c r="S5258" s="1">
        <v>8</v>
      </c>
      <c r="T5258" s="6">
        <v>289.37</v>
      </c>
      <c r="U5258" s="6" t="str">
        <f>_xlfn.XLOOKUP(Tablo2[[#This Row],[Tenure]],$W$23:$W$26,$X$23:$X$26,"",-1)</f>
        <v>13-24 Months</v>
      </c>
      <c r="V5258" s="1" t="str">
        <f>_xlfn.XLOOKUP(Tablo2[[#This Row],[CashbackAmount]],$W$31:$W$33,$X$31:$X$33,"",-1)</f>
        <v>High</v>
      </c>
    </row>
    <row r="5259" spans="1:22" x14ac:dyDescent="0.3">
      <c r="A5259" s="5">
        <v>55258</v>
      </c>
      <c r="B5259" s="1">
        <v>0</v>
      </c>
      <c r="C5259" s="1">
        <v>1</v>
      </c>
      <c r="D5259" s="1" t="s">
        <v>62</v>
      </c>
      <c r="E5259" s="1">
        <v>1</v>
      </c>
      <c r="F5259" s="1">
        <v>28</v>
      </c>
      <c r="G5259" s="1" t="s">
        <v>60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6">
        <v>147.96</v>
      </c>
      <c r="U5259" s="6" t="str">
        <f>_xlfn.XLOOKUP(Tablo2[[#This Row],[Tenure]],$W$23:$W$26,$X$23:$X$26,"",-1)</f>
        <v>0-6 Months</v>
      </c>
      <c r="V5259" s="1" t="str">
        <f>_xlfn.XLOOKUP(Tablo2[[#This Row],[CashbackAmount]],$W$31:$W$33,$X$31:$X$33,"",-1)</f>
        <v>Low</v>
      </c>
    </row>
    <row r="5260" spans="1:22" x14ac:dyDescent="0.3">
      <c r="A5260" s="5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6">
        <v>165.69</v>
      </c>
      <c r="U5260" s="6" t="str">
        <f>_xlfn.XLOOKUP(Tablo2[[#This Row],[Tenure]],$W$23:$W$26,$X$23:$X$26,"",-1)</f>
        <v>13-24 Months</v>
      </c>
      <c r="V5260" s="1" t="str">
        <f>_xlfn.XLOOKUP(Tablo2[[#This Row],[CashbackAmount]],$W$31:$W$33,$X$31:$X$33,"",-1)</f>
        <v>Medium</v>
      </c>
    </row>
    <row r="5261" spans="1:22" x14ac:dyDescent="0.3">
      <c r="A5261" s="5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6">
        <v>199.41</v>
      </c>
      <c r="U5261" s="6" t="str">
        <f>_xlfn.XLOOKUP(Tablo2[[#This Row],[Tenure]],$W$23:$W$26,$X$23:$X$26,"",-1)</f>
        <v>13-24 Months</v>
      </c>
      <c r="V5261" s="1" t="str">
        <f>_xlfn.XLOOKUP(Tablo2[[#This Row],[CashbackAmount]],$W$31:$W$33,$X$31:$X$33,"",-1)</f>
        <v>Medium</v>
      </c>
    </row>
    <row r="5262" spans="1:22" x14ac:dyDescent="0.3">
      <c r="A5262" s="5">
        <v>55261</v>
      </c>
      <c r="B5262" s="1">
        <v>0</v>
      </c>
      <c r="C5262" s="1">
        <v>9</v>
      </c>
      <c r="D5262" s="1" t="s">
        <v>62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6">
        <v>149.30000000000001</v>
      </c>
      <c r="U5262" s="6" t="str">
        <f>_xlfn.XLOOKUP(Tablo2[[#This Row],[Tenure]],$W$23:$W$26,$X$23:$X$26,"",-1)</f>
        <v>7-12 Months</v>
      </c>
      <c r="V5262" s="1" t="str">
        <f>_xlfn.XLOOKUP(Tablo2[[#This Row],[CashbackAmount]],$W$31:$W$33,$X$31:$X$33,"",-1)</f>
        <v>Low</v>
      </c>
    </row>
    <row r="5263" spans="1:22" x14ac:dyDescent="0.3">
      <c r="A5263" s="5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6">
        <v>183.78</v>
      </c>
      <c r="U5263" s="6" t="str">
        <f>_xlfn.XLOOKUP(Tablo2[[#This Row],[Tenure]],$W$23:$W$26,$X$23:$X$26,"",-1)</f>
        <v>0-6 Months</v>
      </c>
      <c r="V5263" s="1" t="str">
        <f>_xlfn.XLOOKUP(Tablo2[[#This Row],[CashbackAmount]],$W$31:$W$33,$X$31:$X$33,"",-1)</f>
        <v>Medium</v>
      </c>
    </row>
    <row r="5264" spans="1:22" x14ac:dyDescent="0.3">
      <c r="A5264" s="5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6">
        <v>151.44</v>
      </c>
      <c r="U5264" s="6" t="str">
        <f>_xlfn.XLOOKUP(Tablo2[[#This Row],[Tenure]],$W$23:$W$26,$X$23:$X$26,"",-1)</f>
        <v>7-12 Months</v>
      </c>
      <c r="V5264" s="1" t="str">
        <f>_xlfn.XLOOKUP(Tablo2[[#This Row],[CashbackAmount]],$W$31:$W$33,$X$31:$X$33,"",-1)</f>
        <v>Medium</v>
      </c>
    </row>
    <row r="5265" spans="1:22" x14ac:dyDescent="0.3">
      <c r="A5265" s="5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6">
        <v>189.39</v>
      </c>
      <c r="U5265" s="6" t="str">
        <f>_xlfn.XLOOKUP(Tablo2[[#This Row],[Tenure]],$W$23:$W$26,$X$23:$X$26,"",-1)</f>
        <v>13-24 Months</v>
      </c>
      <c r="V5265" s="1" t="str">
        <f>_xlfn.XLOOKUP(Tablo2[[#This Row],[CashbackAmount]],$W$31:$W$33,$X$31:$X$33,"",-1)</f>
        <v>Medium</v>
      </c>
    </row>
    <row r="5266" spans="1:22" x14ac:dyDescent="0.3">
      <c r="A5266" s="5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6">
        <v>149.51</v>
      </c>
      <c r="U5266" s="6" t="str">
        <f>_xlfn.XLOOKUP(Tablo2[[#This Row],[Tenure]],$W$23:$W$26,$X$23:$X$26,"",-1)</f>
        <v>0-6 Months</v>
      </c>
      <c r="V5266" s="1" t="str">
        <f>_xlfn.XLOOKUP(Tablo2[[#This Row],[CashbackAmount]],$W$31:$W$33,$X$31:$X$33,"",-1)</f>
        <v>Low</v>
      </c>
    </row>
    <row r="5267" spans="1:22" x14ac:dyDescent="0.3">
      <c r="A5267" s="5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6">
        <v>188.92</v>
      </c>
      <c r="U5267" s="6" t="str">
        <f>_xlfn.XLOOKUP(Tablo2[[#This Row],[Tenure]],$W$23:$W$26,$X$23:$X$26,"",-1)</f>
        <v>7-12 Months</v>
      </c>
      <c r="V5267" s="1" t="str">
        <f>_xlfn.XLOOKUP(Tablo2[[#This Row],[CashbackAmount]],$W$31:$W$33,$X$31:$X$33,"",-1)</f>
        <v>Medium</v>
      </c>
    </row>
    <row r="5268" spans="1:22" x14ac:dyDescent="0.3">
      <c r="A5268" s="5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>
        <v>3</v>
      </c>
      <c r="T5268" s="6">
        <v>222.14</v>
      </c>
      <c r="U5268" s="6" t="str">
        <f>_xlfn.XLOOKUP(Tablo2[[#This Row],[Tenure]],$W$23:$W$26,$X$23:$X$26,"",-1)</f>
        <v>0-6 Months</v>
      </c>
      <c r="V5268" s="1" t="str">
        <f>_xlfn.XLOOKUP(Tablo2[[#This Row],[CashbackAmount]],$W$31:$W$33,$X$31:$X$33,"",-1)</f>
        <v>Medium</v>
      </c>
    </row>
    <row r="5269" spans="1:22" x14ac:dyDescent="0.3">
      <c r="A5269" s="5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6">
        <v>185.77</v>
      </c>
      <c r="U5269" s="6" t="str">
        <f>_xlfn.XLOOKUP(Tablo2[[#This Row],[Tenure]],$W$23:$W$26,$X$23:$X$26,"",-1)</f>
        <v>7-12 Months</v>
      </c>
      <c r="V5269" s="1" t="str">
        <f>_xlfn.XLOOKUP(Tablo2[[#This Row],[CashbackAmount]],$W$31:$W$33,$X$31:$X$33,"",-1)</f>
        <v>Medium</v>
      </c>
    </row>
    <row r="5270" spans="1:22" x14ac:dyDescent="0.3">
      <c r="A5270" s="5">
        <v>55269</v>
      </c>
      <c r="B5270" s="1">
        <v>0</v>
      </c>
      <c r="C5270" s="1">
        <v>9</v>
      </c>
      <c r="D5270" s="1" t="s">
        <v>62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6">
        <v>149.5</v>
      </c>
      <c r="U5270" s="6" t="str">
        <f>_xlfn.XLOOKUP(Tablo2[[#This Row],[Tenure]],$W$23:$W$26,$X$23:$X$26,"",-1)</f>
        <v>7-12 Months</v>
      </c>
      <c r="V5270" s="1" t="str">
        <f>_xlfn.XLOOKUP(Tablo2[[#This Row],[CashbackAmount]],$W$31:$W$33,$X$31:$X$33,"",-1)</f>
        <v>Low</v>
      </c>
    </row>
    <row r="5271" spans="1:22" x14ac:dyDescent="0.3">
      <c r="A5271" s="5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>
        <v>3</v>
      </c>
      <c r="T5271" s="6">
        <v>217.5</v>
      </c>
      <c r="U5271" s="6" t="str">
        <f>_xlfn.XLOOKUP(Tablo2[[#This Row],[Tenure]],$W$23:$W$26,$X$23:$X$26,"",-1)</f>
        <v>7-12 Months</v>
      </c>
      <c r="V5271" s="1" t="str">
        <f>_xlfn.XLOOKUP(Tablo2[[#This Row],[CashbackAmount]],$W$31:$W$33,$X$31:$X$33,"",-1)</f>
        <v>Medium</v>
      </c>
    </row>
    <row r="5272" spans="1:22" x14ac:dyDescent="0.3">
      <c r="A5272" s="5">
        <v>55271</v>
      </c>
      <c r="B5272" s="1">
        <v>1</v>
      </c>
      <c r="C5272" s="1">
        <v>1</v>
      </c>
      <c r="D5272" s="1" t="s">
        <v>62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6">
        <v>145.74</v>
      </c>
      <c r="U5272" s="6" t="str">
        <f>_xlfn.XLOOKUP(Tablo2[[#This Row],[Tenure]],$W$23:$W$26,$X$23:$X$26,"",-1)</f>
        <v>0-6 Months</v>
      </c>
      <c r="V5272" s="1" t="str">
        <f>_xlfn.XLOOKUP(Tablo2[[#This Row],[CashbackAmount]],$W$31:$W$33,$X$31:$X$33,"",-1)</f>
        <v>Low</v>
      </c>
    </row>
    <row r="5273" spans="1:22" x14ac:dyDescent="0.3">
      <c r="A5273" s="5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>
        <v>3</v>
      </c>
      <c r="T5273" s="6">
        <v>226.69</v>
      </c>
      <c r="U5273" s="6" t="str">
        <f>_xlfn.XLOOKUP(Tablo2[[#This Row],[Tenure]],$W$23:$W$26,$X$23:$X$26,"",-1)</f>
        <v>13-24 Months</v>
      </c>
      <c r="V5273" s="1" t="str">
        <f>_xlfn.XLOOKUP(Tablo2[[#This Row],[CashbackAmount]],$W$31:$W$33,$X$31:$X$33,"",-1)</f>
        <v>Medium</v>
      </c>
    </row>
    <row r="5274" spans="1:22" x14ac:dyDescent="0.3">
      <c r="A5274" s="5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6">
        <v>173.55</v>
      </c>
      <c r="U5274" s="6" t="str">
        <f>_xlfn.XLOOKUP(Tablo2[[#This Row],[Tenure]],$W$23:$W$26,$X$23:$X$26,"",-1)</f>
        <v>0-6 Months</v>
      </c>
      <c r="V5274" s="1" t="str">
        <f>_xlfn.XLOOKUP(Tablo2[[#This Row],[CashbackAmount]],$W$31:$W$33,$X$31:$X$33,"",-1)</f>
        <v>Medium</v>
      </c>
    </row>
    <row r="5275" spans="1:22" x14ac:dyDescent="0.3">
      <c r="A5275" s="5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60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6">
        <v>165.87</v>
      </c>
      <c r="U5275" s="6" t="str">
        <f>_xlfn.XLOOKUP(Tablo2[[#This Row],[Tenure]],$W$23:$W$26,$X$23:$X$26,"",-1)</f>
        <v>0-6 Months</v>
      </c>
      <c r="V5275" s="1" t="str">
        <f>_xlfn.XLOOKUP(Tablo2[[#This Row],[CashbackAmount]],$W$31:$W$33,$X$31:$X$33,"",-1)</f>
        <v>Medium</v>
      </c>
    </row>
    <row r="5276" spans="1:22" x14ac:dyDescent="0.3">
      <c r="A5276" s="5">
        <v>55275</v>
      </c>
      <c r="B5276" s="1">
        <v>0</v>
      </c>
      <c r="C5276" s="1">
        <v>22</v>
      </c>
      <c r="D5276" s="1" t="s">
        <v>62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6">
        <v>148.66999999999999</v>
      </c>
      <c r="U5276" s="6" t="str">
        <f>_xlfn.XLOOKUP(Tablo2[[#This Row],[Tenure]],$W$23:$W$26,$X$23:$X$26,"",-1)</f>
        <v>13-24 Months</v>
      </c>
      <c r="V5276" s="1" t="str">
        <f>_xlfn.XLOOKUP(Tablo2[[#This Row],[CashbackAmount]],$W$31:$W$33,$X$31:$X$33,"",-1)</f>
        <v>Low</v>
      </c>
    </row>
    <row r="5277" spans="1:22" x14ac:dyDescent="0.3">
      <c r="A5277" s="5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6">
        <v>154.72</v>
      </c>
      <c r="U5277" s="6" t="str">
        <f>_xlfn.XLOOKUP(Tablo2[[#This Row],[Tenure]],$W$23:$W$26,$X$23:$X$26,"",-1)</f>
        <v>7-12 Months</v>
      </c>
      <c r="V5277" s="1" t="str">
        <f>_xlfn.XLOOKUP(Tablo2[[#This Row],[CashbackAmount]],$W$31:$W$33,$X$31:$X$33,"",-1)</f>
        <v>Medium</v>
      </c>
    </row>
    <row r="5278" spans="1:22" x14ac:dyDescent="0.3">
      <c r="A5278" s="5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>
        <v>15</v>
      </c>
      <c r="Q5278" s="1">
        <v>1</v>
      </c>
      <c r="R5278" s="1">
        <v>3</v>
      </c>
      <c r="S5278" s="1">
        <v>14</v>
      </c>
      <c r="T5278" s="6">
        <v>320.86</v>
      </c>
      <c r="U5278" s="6" t="str">
        <f>_xlfn.XLOOKUP(Tablo2[[#This Row],[Tenure]],$W$23:$W$26,$X$23:$X$26,"",-1)</f>
        <v>24+ Months</v>
      </c>
      <c r="V5278" s="1" t="str">
        <f>_xlfn.XLOOKUP(Tablo2[[#This Row],[CashbackAmount]],$W$31:$W$33,$X$31:$X$33,"",-1)</f>
        <v>High</v>
      </c>
    </row>
    <row r="5279" spans="1:22" x14ac:dyDescent="0.3">
      <c r="A5279" s="5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6">
        <v>179.84</v>
      </c>
      <c r="U5279" s="6" t="str">
        <f>_xlfn.XLOOKUP(Tablo2[[#This Row],[Tenure]],$W$23:$W$26,$X$23:$X$26,"",-1)</f>
        <v>7-12 Months</v>
      </c>
      <c r="V5279" s="1" t="str">
        <f>_xlfn.XLOOKUP(Tablo2[[#This Row],[CashbackAmount]],$W$31:$W$33,$X$31:$X$33,"",-1)</f>
        <v>Medium</v>
      </c>
    </row>
    <row r="5280" spans="1:22" x14ac:dyDescent="0.3">
      <c r="A5280" s="5">
        <v>55279</v>
      </c>
      <c r="B5280" s="1">
        <v>0</v>
      </c>
      <c r="C5280" s="1">
        <v>1</v>
      </c>
      <c r="D5280" s="1" t="s">
        <v>62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6">
        <v>145.61000000000001</v>
      </c>
      <c r="U5280" s="6" t="str">
        <f>_xlfn.XLOOKUP(Tablo2[[#This Row],[Tenure]],$W$23:$W$26,$X$23:$X$26,"",-1)</f>
        <v>0-6 Months</v>
      </c>
      <c r="V5280" s="1" t="str">
        <f>_xlfn.XLOOKUP(Tablo2[[#This Row],[CashbackAmount]],$W$31:$W$33,$X$31:$X$33,"",-1)</f>
        <v>Low</v>
      </c>
    </row>
    <row r="5281" spans="1:22" x14ac:dyDescent="0.3">
      <c r="A5281" s="5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>
        <v>3</v>
      </c>
      <c r="T5281" s="6">
        <v>224.24</v>
      </c>
      <c r="U5281" s="6" t="str">
        <f>_xlfn.XLOOKUP(Tablo2[[#This Row],[Tenure]],$W$23:$W$26,$X$23:$X$26,"",-1)</f>
        <v>7-12 Months</v>
      </c>
      <c r="V5281" s="1" t="str">
        <f>_xlfn.XLOOKUP(Tablo2[[#This Row],[CashbackAmount]],$W$31:$W$33,$X$31:$X$33,"",-1)</f>
        <v>Medium</v>
      </c>
    </row>
    <row r="5282" spans="1:22" x14ac:dyDescent="0.3">
      <c r="A5282" s="5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6">
        <v>166.98</v>
      </c>
      <c r="U5282" s="6" t="str">
        <f>_xlfn.XLOOKUP(Tablo2[[#This Row],[Tenure]],$W$23:$W$26,$X$23:$X$26,"",-1)</f>
        <v>7-12 Months</v>
      </c>
      <c r="V5282" s="1" t="str">
        <f>_xlfn.XLOOKUP(Tablo2[[#This Row],[CashbackAmount]],$W$31:$W$33,$X$31:$X$33,"",-1)</f>
        <v>Medium</v>
      </c>
    </row>
    <row r="5283" spans="1:22" x14ac:dyDescent="0.3">
      <c r="A5283" s="5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6">
        <v>193.15</v>
      </c>
      <c r="U5283" s="6" t="str">
        <f>_xlfn.XLOOKUP(Tablo2[[#This Row],[Tenure]],$W$23:$W$26,$X$23:$X$26,"",-1)</f>
        <v>7-12 Months</v>
      </c>
      <c r="V5283" s="1" t="str">
        <f>_xlfn.XLOOKUP(Tablo2[[#This Row],[CashbackAmount]],$W$31:$W$33,$X$31:$X$33,"",-1)</f>
        <v>Medium</v>
      </c>
    </row>
    <row r="5284" spans="1:22" x14ac:dyDescent="0.3">
      <c r="A5284" s="5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6">
        <v>172.23</v>
      </c>
      <c r="U5284" s="6" t="str">
        <f>_xlfn.XLOOKUP(Tablo2[[#This Row],[Tenure]],$W$23:$W$26,$X$23:$X$26,"",-1)</f>
        <v>0-6 Months</v>
      </c>
      <c r="V5284" s="1" t="str">
        <f>_xlfn.XLOOKUP(Tablo2[[#This Row],[CashbackAmount]],$W$31:$W$33,$X$31:$X$33,"",-1)</f>
        <v>Medium</v>
      </c>
    </row>
    <row r="5285" spans="1:22" x14ac:dyDescent="0.3">
      <c r="A5285" s="5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6">
        <v>186.42</v>
      </c>
      <c r="U5285" s="6" t="str">
        <f>_xlfn.XLOOKUP(Tablo2[[#This Row],[Tenure]],$W$23:$W$26,$X$23:$X$26,"",-1)</f>
        <v>7-12 Months</v>
      </c>
      <c r="V5285" s="1" t="str">
        <f>_xlfn.XLOOKUP(Tablo2[[#This Row],[CashbackAmount]],$W$31:$W$33,$X$31:$X$33,"",-1)</f>
        <v>Medium</v>
      </c>
    </row>
    <row r="5286" spans="1:22" x14ac:dyDescent="0.3">
      <c r="A5286" s="5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6">
        <v>207.37</v>
      </c>
      <c r="U5286" s="6" t="str">
        <f>_xlfn.XLOOKUP(Tablo2[[#This Row],[Tenure]],$W$23:$W$26,$X$23:$X$26,"",-1)</f>
        <v>13-24 Months</v>
      </c>
      <c r="V5286" s="1" t="str">
        <f>_xlfn.XLOOKUP(Tablo2[[#This Row],[CashbackAmount]],$W$31:$W$33,$X$31:$X$33,"",-1)</f>
        <v>Medium</v>
      </c>
    </row>
    <row r="5287" spans="1:22" x14ac:dyDescent="0.3">
      <c r="A5287" s="5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>
        <v>3</v>
      </c>
      <c r="T5287" s="6">
        <v>213.53</v>
      </c>
      <c r="U5287" s="6" t="str">
        <f>_xlfn.XLOOKUP(Tablo2[[#This Row],[Tenure]],$W$23:$W$26,$X$23:$X$26,"",-1)</f>
        <v>0-6 Months</v>
      </c>
      <c r="V5287" s="1" t="str">
        <f>_xlfn.XLOOKUP(Tablo2[[#This Row],[CashbackAmount]],$W$31:$W$33,$X$31:$X$33,"",-1)</f>
        <v>Medium</v>
      </c>
    </row>
    <row r="5288" spans="1:22" x14ac:dyDescent="0.3">
      <c r="A5288" s="5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>
        <v>15</v>
      </c>
      <c r="Q5288" s="1">
        <v>1</v>
      </c>
      <c r="R5288" s="1">
        <v>2</v>
      </c>
      <c r="S5288" s="1">
        <v>1</v>
      </c>
      <c r="T5288" s="6">
        <v>318.31</v>
      </c>
      <c r="U5288" s="6" t="str">
        <f>_xlfn.XLOOKUP(Tablo2[[#This Row],[Tenure]],$W$23:$W$26,$X$23:$X$26,"",-1)</f>
        <v>13-24 Months</v>
      </c>
      <c r="V5288" s="1" t="str">
        <f>_xlfn.XLOOKUP(Tablo2[[#This Row],[CashbackAmount]],$W$31:$W$33,$X$31:$X$33,"",-1)</f>
        <v>High</v>
      </c>
    </row>
    <row r="5289" spans="1:22" x14ac:dyDescent="0.3">
      <c r="A5289" s="5">
        <v>55288</v>
      </c>
      <c r="B5289" s="1">
        <v>0</v>
      </c>
      <c r="C5289" s="1">
        <v>1</v>
      </c>
      <c r="D5289" s="1" t="s">
        <v>62</v>
      </c>
      <c r="E5289" s="1">
        <v>1</v>
      </c>
      <c r="F5289" s="1">
        <v>17</v>
      </c>
      <c r="G5289" s="1" t="s">
        <v>60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6">
        <v>145.72999999999999</v>
      </c>
      <c r="U5289" s="6" t="str">
        <f>_xlfn.XLOOKUP(Tablo2[[#This Row],[Tenure]],$W$23:$W$26,$X$23:$X$26,"",-1)</f>
        <v>0-6 Months</v>
      </c>
      <c r="V5289" s="1" t="str">
        <f>_xlfn.XLOOKUP(Tablo2[[#This Row],[CashbackAmount]],$W$31:$W$33,$X$31:$X$33,"",-1)</f>
        <v>Low</v>
      </c>
    </row>
    <row r="5290" spans="1:22" x14ac:dyDescent="0.3">
      <c r="A5290" s="5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6">
        <v>180.62</v>
      </c>
      <c r="U5290" s="6" t="str">
        <f>_xlfn.XLOOKUP(Tablo2[[#This Row],[Tenure]],$W$23:$W$26,$X$23:$X$26,"",-1)</f>
        <v>7-12 Months</v>
      </c>
      <c r="V5290" s="1" t="str">
        <f>_xlfn.XLOOKUP(Tablo2[[#This Row],[CashbackAmount]],$W$31:$W$33,$X$31:$X$33,"",-1)</f>
        <v>Medium</v>
      </c>
    </row>
    <row r="5291" spans="1:22" x14ac:dyDescent="0.3">
      <c r="A5291" s="5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>
        <v>15</v>
      </c>
      <c r="Q5291" s="1">
        <v>2</v>
      </c>
      <c r="R5291" s="1">
        <v>2</v>
      </c>
      <c r="S5291" s="1">
        <v>2</v>
      </c>
      <c r="T5291" s="6">
        <v>321.13</v>
      </c>
      <c r="U5291" s="6" t="str">
        <f>_xlfn.XLOOKUP(Tablo2[[#This Row],[Tenure]],$W$23:$W$26,$X$23:$X$26,"",-1)</f>
        <v>13-24 Months</v>
      </c>
      <c r="V5291" s="1" t="str">
        <f>_xlfn.XLOOKUP(Tablo2[[#This Row],[CashbackAmount]],$W$31:$W$33,$X$31:$X$33,"",-1)</f>
        <v>High</v>
      </c>
    </row>
    <row r="5292" spans="1:22" x14ac:dyDescent="0.3">
      <c r="A5292" s="5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6">
        <v>159.07</v>
      </c>
      <c r="U5292" s="6" t="str">
        <f>_xlfn.XLOOKUP(Tablo2[[#This Row],[Tenure]],$W$23:$W$26,$X$23:$X$26,"",-1)</f>
        <v>7-12 Months</v>
      </c>
      <c r="V5292" s="1" t="str">
        <f>_xlfn.XLOOKUP(Tablo2[[#This Row],[CashbackAmount]],$W$31:$W$33,$X$31:$X$33,"",-1)</f>
        <v>Medium</v>
      </c>
    </row>
    <row r="5293" spans="1:22" x14ac:dyDescent="0.3">
      <c r="A5293" s="5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60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6">
        <v>175.63</v>
      </c>
      <c r="U5293" s="6" t="str">
        <f>_xlfn.XLOOKUP(Tablo2[[#This Row],[Tenure]],$W$23:$W$26,$X$23:$X$26,"",-1)</f>
        <v>7-12 Months</v>
      </c>
      <c r="V5293" s="1" t="str">
        <f>_xlfn.XLOOKUP(Tablo2[[#This Row],[CashbackAmount]],$W$31:$W$33,$X$31:$X$33,"",-1)</f>
        <v>Medium</v>
      </c>
    </row>
    <row r="5294" spans="1:22" x14ac:dyDescent="0.3">
      <c r="A5294" s="5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6">
        <v>171.39</v>
      </c>
      <c r="U5294" s="6" t="str">
        <f>_xlfn.XLOOKUP(Tablo2[[#This Row],[Tenure]],$W$23:$W$26,$X$23:$X$26,"",-1)</f>
        <v>13-24 Months</v>
      </c>
      <c r="V5294" s="1" t="str">
        <f>_xlfn.XLOOKUP(Tablo2[[#This Row],[CashbackAmount]],$W$31:$W$33,$X$31:$X$33,"",-1)</f>
        <v>Medium</v>
      </c>
    </row>
    <row r="5295" spans="1:22" x14ac:dyDescent="0.3">
      <c r="A5295" s="5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60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6">
        <v>173.76</v>
      </c>
      <c r="U5295" s="6" t="str">
        <f>_xlfn.XLOOKUP(Tablo2[[#This Row],[Tenure]],$W$23:$W$26,$X$23:$X$26,"",-1)</f>
        <v>13-24 Months</v>
      </c>
      <c r="V5295" s="1" t="str">
        <f>_xlfn.XLOOKUP(Tablo2[[#This Row],[CashbackAmount]],$W$31:$W$33,$X$31:$X$33,"",-1)</f>
        <v>Medium</v>
      </c>
    </row>
    <row r="5296" spans="1:22" x14ac:dyDescent="0.3">
      <c r="A5296" s="5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6">
        <v>151.9</v>
      </c>
      <c r="U5296" s="6" t="str">
        <f>_xlfn.XLOOKUP(Tablo2[[#This Row],[Tenure]],$W$23:$W$26,$X$23:$X$26,"",-1)</f>
        <v>7-12 Months</v>
      </c>
      <c r="V5296" s="1" t="str">
        <f>_xlfn.XLOOKUP(Tablo2[[#This Row],[CashbackAmount]],$W$31:$W$33,$X$31:$X$33,"",-1)</f>
        <v>Medium</v>
      </c>
    </row>
    <row r="5297" spans="1:22" x14ac:dyDescent="0.3">
      <c r="A5297" s="5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>
        <v>15</v>
      </c>
      <c r="Q5297" s="1">
        <v>1</v>
      </c>
      <c r="R5297" s="1">
        <v>2</v>
      </c>
      <c r="S5297" s="1">
        <v>13</v>
      </c>
      <c r="T5297" s="6">
        <v>300.67</v>
      </c>
      <c r="U5297" s="6" t="str">
        <f>_xlfn.XLOOKUP(Tablo2[[#This Row],[Tenure]],$W$23:$W$26,$X$23:$X$26,"",-1)</f>
        <v>13-24 Months</v>
      </c>
      <c r="V5297" s="1" t="str">
        <f>_xlfn.XLOOKUP(Tablo2[[#This Row],[CashbackAmount]],$W$31:$W$33,$X$31:$X$33,"",-1)</f>
        <v>High</v>
      </c>
    </row>
    <row r="5298" spans="1:22" x14ac:dyDescent="0.3">
      <c r="A5298" s="5">
        <v>55297</v>
      </c>
      <c r="B5298" s="1">
        <v>1</v>
      </c>
      <c r="C5298" s="1">
        <v>1</v>
      </c>
      <c r="D5298" s="1" t="s">
        <v>62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6">
        <v>149.08000000000001</v>
      </c>
      <c r="U5298" s="6" t="str">
        <f>_xlfn.XLOOKUP(Tablo2[[#This Row],[Tenure]],$W$23:$W$26,$X$23:$X$26,"",-1)</f>
        <v>0-6 Months</v>
      </c>
      <c r="V5298" s="1" t="str">
        <f>_xlfn.XLOOKUP(Tablo2[[#This Row],[CashbackAmount]],$W$31:$W$33,$X$31:$X$33,"",-1)</f>
        <v>Low</v>
      </c>
    </row>
    <row r="5299" spans="1:22" x14ac:dyDescent="0.3">
      <c r="A5299" s="5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6">
        <v>153.13999999999999</v>
      </c>
      <c r="U5299" s="6" t="str">
        <f>_xlfn.XLOOKUP(Tablo2[[#This Row],[Tenure]],$W$23:$W$26,$X$23:$X$26,"",-1)</f>
        <v>0-6 Months</v>
      </c>
      <c r="V5299" s="1" t="str">
        <f>_xlfn.XLOOKUP(Tablo2[[#This Row],[CashbackAmount]],$W$31:$W$33,$X$31:$X$33,"",-1)</f>
        <v>Medium</v>
      </c>
    </row>
    <row r="5300" spans="1:22" x14ac:dyDescent="0.3">
      <c r="A5300" s="5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>
        <v>2</v>
      </c>
      <c r="S5300" s="1">
        <v>14</v>
      </c>
      <c r="T5300" s="6">
        <v>237.45</v>
      </c>
      <c r="U5300" s="6" t="str">
        <f>_xlfn.XLOOKUP(Tablo2[[#This Row],[Tenure]],$W$23:$W$26,$X$23:$X$26,"",-1)</f>
        <v>13-24 Months</v>
      </c>
      <c r="V5300" s="1" t="str">
        <f>_xlfn.XLOOKUP(Tablo2[[#This Row],[CashbackAmount]],$W$31:$W$33,$X$31:$X$33,"",-1)</f>
        <v>Medium</v>
      </c>
    </row>
    <row r="5301" spans="1:22" x14ac:dyDescent="0.3">
      <c r="A5301" s="5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6">
        <v>158.12</v>
      </c>
      <c r="U5301" s="6" t="str">
        <f>_xlfn.XLOOKUP(Tablo2[[#This Row],[Tenure]],$W$23:$W$26,$X$23:$X$26,"",-1)</f>
        <v>0-6 Months</v>
      </c>
      <c r="V5301" s="1" t="str">
        <f>_xlfn.XLOOKUP(Tablo2[[#This Row],[CashbackAmount]],$W$31:$W$33,$X$31:$X$33,"",-1)</f>
        <v>Medium</v>
      </c>
    </row>
    <row r="5302" spans="1:22" x14ac:dyDescent="0.3">
      <c r="A5302" s="5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>
        <v>15</v>
      </c>
      <c r="Q5302" s="1">
        <v>1</v>
      </c>
      <c r="R5302" s="1">
        <v>2</v>
      </c>
      <c r="S5302" s="1">
        <v>11</v>
      </c>
      <c r="T5302" s="6">
        <v>315.49</v>
      </c>
      <c r="U5302" s="6" t="str">
        <f>_xlfn.XLOOKUP(Tablo2[[#This Row],[Tenure]],$W$23:$W$26,$X$23:$X$26,"",-1)</f>
        <v>13-24 Months</v>
      </c>
      <c r="V5302" s="1" t="str">
        <f>_xlfn.XLOOKUP(Tablo2[[#This Row],[CashbackAmount]],$W$31:$W$33,$X$31:$X$33,"",-1)</f>
        <v>High</v>
      </c>
    </row>
    <row r="5303" spans="1:22" x14ac:dyDescent="0.3">
      <c r="A5303" s="5">
        <v>55302</v>
      </c>
      <c r="B5303" s="1">
        <v>0</v>
      </c>
      <c r="C5303" s="1">
        <v>4</v>
      </c>
      <c r="D5303" s="1" t="s">
        <v>62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6">
        <v>146.41</v>
      </c>
      <c r="U5303" s="6" t="str">
        <f>_xlfn.XLOOKUP(Tablo2[[#This Row],[Tenure]],$W$23:$W$26,$X$23:$X$26,"",-1)</f>
        <v>0-6 Months</v>
      </c>
      <c r="V5303" s="1" t="str">
        <f>_xlfn.XLOOKUP(Tablo2[[#This Row],[CashbackAmount]],$W$31:$W$33,$X$31:$X$33,"",-1)</f>
        <v>Low</v>
      </c>
    </row>
    <row r="5304" spans="1:22" x14ac:dyDescent="0.3">
      <c r="A5304" s="5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6">
        <v>182.69</v>
      </c>
      <c r="U5304" s="6" t="str">
        <f>_xlfn.XLOOKUP(Tablo2[[#This Row],[Tenure]],$W$23:$W$26,$X$23:$X$26,"",-1)</f>
        <v>13-24 Months</v>
      </c>
      <c r="V5304" s="1" t="str">
        <f>_xlfn.XLOOKUP(Tablo2[[#This Row],[CashbackAmount]],$W$31:$W$33,$X$31:$X$33,"",-1)</f>
        <v>Medium</v>
      </c>
    </row>
    <row r="5305" spans="1:22" x14ac:dyDescent="0.3">
      <c r="A5305" s="5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6">
        <v>168.85</v>
      </c>
      <c r="U5305" s="6" t="str">
        <f>_xlfn.XLOOKUP(Tablo2[[#This Row],[Tenure]],$W$23:$W$26,$X$23:$X$26,"",-1)</f>
        <v>13-24 Months</v>
      </c>
      <c r="V5305" s="1" t="str">
        <f>_xlfn.XLOOKUP(Tablo2[[#This Row],[CashbackAmount]],$W$31:$W$33,$X$31:$X$33,"",-1)</f>
        <v>Medium</v>
      </c>
    </row>
    <row r="5306" spans="1:22" x14ac:dyDescent="0.3">
      <c r="A5306" s="5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6">
        <v>178.32</v>
      </c>
      <c r="U5306" s="6" t="str">
        <f>_xlfn.XLOOKUP(Tablo2[[#This Row],[Tenure]],$W$23:$W$26,$X$23:$X$26,"",-1)</f>
        <v>0-6 Months</v>
      </c>
      <c r="V5306" s="1" t="str">
        <f>_xlfn.XLOOKUP(Tablo2[[#This Row],[CashbackAmount]],$W$31:$W$33,$X$31:$X$33,"",-1)</f>
        <v>Medium</v>
      </c>
    </row>
    <row r="5307" spans="1:22" x14ac:dyDescent="0.3">
      <c r="A5307" s="5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6">
        <v>171.63</v>
      </c>
      <c r="U5307" s="6" t="str">
        <f>_xlfn.XLOOKUP(Tablo2[[#This Row],[Tenure]],$W$23:$W$26,$X$23:$X$26,"",-1)</f>
        <v>7-12 Months</v>
      </c>
      <c r="V5307" s="1" t="str">
        <f>_xlfn.XLOOKUP(Tablo2[[#This Row],[CashbackAmount]],$W$31:$W$33,$X$31:$X$33,"",-1)</f>
        <v>Medium</v>
      </c>
    </row>
    <row r="5308" spans="1:22" x14ac:dyDescent="0.3">
      <c r="A5308" s="5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6">
        <v>172.24</v>
      </c>
      <c r="U5308" s="6" t="str">
        <f>_xlfn.XLOOKUP(Tablo2[[#This Row],[Tenure]],$W$23:$W$26,$X$23:$X$26,"",-1)</f>
        <v>7-12 Months</v>
      </c>
      <c r="V5308" s="1" t="str">
        <f>_xlfn.XLOOKUP(Tablo2[[#This Row],[CashbackAmount]],$W$31:$W$33,$X$31:$X$33,"",-1)</f>
        <v>Medium</v>
      </c>
    </row>
    <row r="5309" spans="1:22" x14ac:dyDescent="0.3">
      <c r="A5309" s="5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6">
        <v>157.11000000000001</v>
      </c>
      <c r="U5309" s="6" t="str">
        <f>_xlfn.XLOOKUP(Tablo2[[#This Row],[Tenure]],$W$23:$W$26,$X$23:$X$26,"",-1)</f>
        <v>13-24 Months</v>
      </c>
      <c r="V5309" s="1" t="str">
        <f>_xlfn.XLOOKUP(Tablo2[[#This Row],[CashbackAmount]],$W$31:$W$33,$X$31:$X$33,"",-1)</f>
        <v>Medium</v>
      </c>
    </row>
    <row r="5310" spans="1:22" x14ac:dyDescent="0.3">
      <c r="A5310" s="5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6">
        <v>178.77</v>
      </c>
      <c r="U5310" s="6" t="str">
        <f>_xlfn.XLOOKUP(Tablo2[[#This Row],[Tenure]],$W$23:$W$26,$X$23:$X$26,"",-1)</f>
        <v>13-24 Months</v>
      </c>
      <c r="V5310" s="1" t="str">
        <f>_xlfn.XLOOKUP(Tablo2[[#This Row],[CashbackAmount]],$W$31:$W$33,$X$31:$X$33,"",-1)</f>
        <v>Medium</v>
      </c>
    </row>
    <row r="5311" spans="1:22" x14ac:dyDescent="0.3">
      <c r="A5311" s="5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6">
        <v>165.66</v>
      </c>
      <c r="U5311" s="6" t="str">
        <f>_xlfn.XLOOKUP(Tablo2[[#This Row],[Tenure]],$W$23:$W$26,$X$23:$X$26,"",-1)</f>
        <v>0-6 Months</v>
      </c>
      <c r="V5311" s="1" t="str">
        <f>_xlfn.XLOOKUP(Tablo2[[#This Row],[CashbackAmount]],$W$31:$W$33,$X$31:$X$33,"",-1)</f>
        <v>Medium</v>
      </c>
    </row>
    <row r="5312" spans="1:22" x14ac:dyDescent="0.3">
      <c r="A5312" s="5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6">
        <v>177.08</v>
      </c>
      <c r="U5312" s="6" t="str">
        <f>_xlfn.XLOOKUP(Tablo2[[#This Row],[Tenure]],$W$23:$W$26,$X$23:$X$26,"",-1)</f>
        <v>7-12 Months</v>
      </c>
      <c r="V5312" s="1" t="str">
        <f>_xlfn.XLOOKUP(Tablo2[[#This Row],[CashbackAmount]],$W$31:$W$33,$X$31:$X$33,"",-1)</f>
        <v>Medium</v>
      </c>
    </row>
    <row r="5313" spans="1:22" x14ac:dyDescent="0.3">
      <c r="A5313" s="5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6">
        <v>173.77</v>
      </c>
      <c r="U5313" s="6" t="str">
        <f>_xlfn.XLOOKUP(Tablo2[[#This Row],[Tenure]],$W$23:$W$26,$X$23:$X$26,"",-1)</f>
        <v>0-6 Months</v>
      </c>
      <c r="V5313" s="1" t="str">
        <f>_xlfn.XLOOKUP(Tablo2[[#This Row],[CashbackAmount]],$W$31:$W$33,$X$31:$X$33,"",-1)</f>
        <v>Medium</v>
      </c>
    </row>
    <row r="5314" spans="1:22" x14ac:dyDescent="0.3">
      <c r="A5314" s="5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6">
        <v>156.16999999999999</v>
      </c>
      <c r="U5314" s="6" t="str">
        <f>_xlfn.XLOOKUP(Tablo2[[#This Row],[Tenure]],$W$23:$W$26,$X$23:$X$26,"",-1)</f>
        <v>0-6 Months</v>
      </c>
      <c r="V5314" s="1" t="str">
        <f>_xlfn.XLOOKUP(Tablo2[[#This Row],[CashbackAmount]],$W$31:$W$33,$X$31:$X$33,"",-1)</f>
        <v>Medium</v>
      </c>
    </row>
    <row r="5315" spans="1:22" x14ac:dyDescent="0.3">
      <c r="A5315" s="5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6">
        <v>140.69</v>
      </c>
      <c r="U5315" s="6" t="str">
        <f>_xlfn.XLOOKUP(Tablo2[[#This Row],[Tenure]],$W$23:$W$26,$X$23:$X$26,"",-1)</f>
        <v>0-6 Months</v>
      </c>
      <c r="V5315" s="1" t="str">
        <f>_xlfn.XLOOKUP(Tablo2[[#This Row],[CashbackAmount]],$W$31:$W$33,$X$31:$X$33,"",-1)</f>
        <v>Low</v>
      </c>
    </row>
    <row r="5316" spans="1:22" x14ac:dyDescent="0.3">
      <c r="A5316" s="5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>
        <v>15</v>
      </c>
      <c r="Q5316" s="1">
        <v>2</v>
      </c>
      <c r="R5316" s="1">
        <v>2</v>
      </c>
      <c r="S5316" s="1">
        <v>1</v>
      </c>
      <c r="T5316" s="6">
        <v>321.58</v>
      </c>
      <c r="U5316" s="6" t="str">
        <f>_xlfn.XLOOKUP(Tablo2[[#This Row],[Tenure]],$W$23:$W$26,$X$23:$X$26,"",-1)</f>
        <v>13-24 Months</v>
      </c>
      <c r="V5316" s="1" t="str">
        <f>_xlfn.XLOOKUP(Tablo2[[#This Row],[CashbackAmount]],$W$31:$W$33,$X$31:$X$33,"",-1)</f>
        <v>High</v>
      </c>
    </row>
    <row r="5317" spans="1:22" x14ac:dyDescent="0.3">
      <c r="A5317" s="5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6">
        <v>155.69</v>
      </c>
      <c r="U5317" s="6" t="str">
        <f>_xlfn.XLOOKUP(Tablo2[[#This Row],[Tenure]],$W$23:$W$26,$X$23:$X$26,"",-1)</f>
        <v>13-24 Months</v>
      </c>
      <c r="V5317" s="1" t="str">
        <f>_xlfn.XLOOKUP(Tablo2[[#This Row],[CashbackAmount]],$W$31:$W$33,$X$31:$X$33,"",-1)</f>
        <v>Medium</v>
      </c>
    </row>
    <row r="5318" spans="1:22" x14ac:dyDescent="0.3">
      <c r="A5318" s="5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>
        <v>3</v>
      </c>
      <c r="T5318" s="6">
        <v>229.35</v>
      </c>
      <c r="U5318" s="6" t="str">
        <f>_xlfn.XLOOKUP(Tablo2[[#This Row],[Tenure]],$W$23:$W$26,$X$23:$X$26,"",-1)</f>
        <v>13-24 Months</v>
      </c>
      <c r="V5318" s="1" t="str">
        <f>_xlfn.XLOOKUP(Tablo2[[#This Row],[CashbackAmount]],$W$31:$W$33,$X$31:$X$33,"",-1)</f>
        <v>Medium</v>
      </c>
    </row>
    <row r="5319" spans="1:22" x14ac:dyDescent="0.3">
      <c r="A5319" s="5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6">
        <v>166.48</v>
      </c>
      <c r="U5319" s="6" t="str">
        <f>_xlfn.XLOOKUP(Tablo2[[#This Row],[Tenure]],$W$23:$W$26,$X$23:$X$26,"",-1)</f>
        <v>7-12 Months</v>
      </c>
      <c r="V5319" s="1" t="str">
        <f>_xlfn.XLOOKUP(Tablo2[[#This Row],[CashbackAmount]],$W$31:$W$33,$X$31:$X$33,"",-1)</f>
        <v>Medium</v>
      </c>
    </row>
    <row r="5320" spans="1:22" x14ac:dyDescent="0.3">
      <c r="A5320" s="5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6">
        <v>182.68</v>
      </c>
      <c r="U5320" s="6" t="str">
        <f>_xlfn.XLOOKUP(Tablo2[[#This Row],[Tenure]],$W$23:$W$26,$X$23:$X$26,"",-1)</f>
        <v>7-12 Months</v>
      </c>
      <c r="V5320" s="1" t="str">
        <f>_xlfn.XLOOKUP(Tablo2[[#This Row],[CashbackAmount]],$W$31:$W$33,$X$31:$X$33,"",-1)</f>
        <v>Medium</v>
      </c>
    </row>
    <row r="5321" spans="1:22" x14ac:dyDescent="0.3">
      <c r="A5321" s="5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6">
        <v>175.42</v>
      </c>
      <c r="U5321" s="6" t="str">
        <f>_xlfn.XLOOKUP(Tablo2[[#This Row],[Tenure]],$W$23:$W$26,$X$23:$X$26,"",-1)</f>
        <v>13-24 Months</v>
      </c>
      <c r="V5321" s="1" t="str">
        <f>_xlfn.XLOOKUP(Tablo2[[#This Row],[CashbackAmount]],$W$31:$W$33,$X$31:$X$33,"",-1)</f>
        <v>Medium</v>
      </c>
    </row>
    <row r="5322" spans="1:22" x14ac:dyDescent="0.3">
      <c r="A5322" s="5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6">
        <v>182.7</v>
      </c>
      <c r="U5322" s="6" t="str">
        <f>_xlfn.XLOOKUP(Tablo2[[#This Row],[Tenure]],$W$23:$W$26,$X$23:$X$26,"",-1)</f>
        <v>13-24 Months</v>
      </c>
      <c r="V5322" s="1" t="str">
        <f>_xlfn.XLOOKUP(Tablo2[[#This Row],[CashbackAmount]],$W$31:$W$33,$X$31:$X$33,"",-1)</f>
        <v>Medium</v>
      </c>
    </row>
    <row r="5323" spans="1:22" x14ac:dyDescent="0.3">
      <c r="A5323" s="5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6">
        <v>202.56</v>
      </c>
      <c r="U5323" s="6" t="str">
        <f>_xlfn.XLOOKUP(Tablo2[[#This Row],[Tenure]],$W$23:$W$26,$X$23:$X$26,"",-1)</f>
        <v>7-12 Months</v>
      </c>
      <c r="V5323" s="1" t="str">
        <f>_xlfn.XLOOKUP(Tablo2[[#This Row],[CashbackAmount]],$W$31:$W$33,$X$31:$X$33,"",-1)</f>
        <v>Medium</v>
      </c>
    </row>
    <row r="5324" spans="1:22" x14ac:dyDescent="0.3">
      <c r="A5324" s="5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>
        <v>3</v>
      </c>
      <c r="T5324" s="6">
        <v>228.06</v>
      </c>
      <c r="U5324" s="6" t="str">
        <f>_xlfn.XLOOKUP(Tablo2[[#This Row],[Tenure]],$W$23:$W$26,$X$23:$X$26,"",-1)</f>
        <v>0-6 Months</v>
      </c>
      <c r="V5324" s="1" t="str">
        <f>_xlfn.XLOOKUP(Tablo2[[#This Row],[CashbackAmount]],$W$31:$W$33,$X$31:$X$33,"",-1)</f>
        <v>Medium</v>
      </c>
    </row>
    <row r="5325" spans="1:22" x14ac:dyDescent="0.3">
      <c r="A5325" s="5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6">
        <v>164.36</v>
      </c>
      <c r="U5325" s="6" t="str">
        <f>_xlfn.XLOOKUP(Tablo2[[#This Row],[Tenure]],$W$23:$W$26,$X$23:$X$26,"",-1)</f>
        <v>7-12 Months</v>
      </c>
      <c r="V5325" s="1" t="str">
        <f>_xlfn.XLOOKUP(Tablo2[[#This Row],[CashbackAmount]],$W$31:$W$33,$X$31:$X$33,"",-1)</f>
        <v>Medium</v>
      </c>
    </row>
    <row r="5326" spans="1:22" x14ac:dyDescent="0.3">
      <c r="A5326" s="5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6">
        <v>204.45</v>
      </c>
      <c r="U5326" s="6" t="str">
        <f>_xlfn.XLOOKUP(Tablo2[[#This Row],[Tenure]],$W$23:$W$26,$X$23:$X$26,"",-1)</f>
        <v>13-24 Months</v>
      </c>
      <c r="V5326" s="1" t="str">
        <f>_xlfn.XLOOKUP(Tablo2[[#This Row],[CashbackAmount]],$W$31:$W$33,$X$31:$X$33,"",-1)</f>
        <v>Medium</v>
      </c>
    </row>
    <row r="5327" spans="1:22" x14ac:dyDescent="0.3">
      <c r="A5327" s="5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6">
        <v>182.43</v>
      </c>
      <c r="U5327" s="6" t="str">
        <f>_xlfn.XLOOKUP(Tablo2[[#This Row],[Tenure]],$W$23:$W$26,$X$23:$X$26,"",-1)</f>
        <v>13-24 Months</v>
      </c>
      <c r="V5327" s="1" t="str">
        <f>_xlfn.XLOOKUP(Tablo2[[#This Row],[CashbackAmount]],$W$31:$W$33,$X$31:$X$33,"",-1)</f>
        <v>Medium</v>
      </c>
    </row>
    <row r="5328" spans="1:22" x14ac:dyDescent="0.3">
      <c r="A5328" s="5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>
        <v>1</v>
      </c>
      <c r="R5328" s="1">
        <v>3</v>
      </c>
      <c r="S5328" s="1">
        <v>3</v>
      </c>
      <c r="T5328" s="6">
        <v>277.02</v>
      </c>
      <c r="U5328" s="6" t="str">
        <f>_xlfn.XLOOKUP(Tablo2[[#This Row],[Tenure]],$W$23:$W$26,$X$23:$X$26,"",-1)</f>
        <v>13-24 Months</v>
      </c>
      <c r="V5328" s="1" t="str">
        <f>_xlfn.XLOOKUP(Tablo2[[#This Row],[CashbackAmount]],$W$31:$W$33,$X$31:$X$33,"",-1)</f>
        <v>High</v>
      </c>
    </row>
    <row r="5329" spans="1:22" x14ac:dyDescent="0.3">
      <c r="A5329" s="5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6">
        <v>179.4</v>
      </c>
      <c r="U5329" s="6" t="str">
        <f>_xlfn.XLOOKUP(Tablo2[[#This Row],[Tenure]],$W$23:$W$26,$X$23:$X$26,"",-1)</f>
        <v>0-6 Months</v>
      </c>
      <c r="V5329" s="1" t="str">
        <f>_xlfn.XLOOKUP(Tablo2[[#This Row],[CashbackAmount]],$W$31:$W$33,$X$31:$X$33,"",-1)</f>
        <v>Medium</v>
      </c>
    </row>
    <row r="5330" spans="1:22" x14ac:dyDescent="0.3">
      <c r="A5330" s="5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60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6">
        <v>162.6</v>
      </c>
      <c r="U5330" s="6" t="str">
        <f>_xlfn.XLOOKUP(Tablo2[[#This Row],[Tenure]],$W$23:$W$26,$X$23:$X$26,"",-1)</f>
        <v>0-6 Months</v>
      </c>
      <c r="V5330" s="1" t="str">
        <f>_xlfn.XLOOKUP(Tablo2[[#This Row],[CashbackAmount]],$W$31:$W$33,$X$31:$X$33,"",-1)</f>
        <v>Medium</v>
      </c>
    </row>
    <row r="5331" spans="1:22" x14ac:dyDescent="0.3">
      <c r="A5331" s="5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6">
        <v>160.16999999999999</v>
      </c>
      <c r="U5331" s="6" t="str">
        <f>_xlfn.XLOOKUP(Tablo2[[#This Row],[Tenure]],$W$23:$W$26,$X$23:$X$26,"",-1)</f>
        <v>0-6 Months</v>
      </c>
      <c r="V5331" s="1" t="str">
        <f>_xlfn.XLOOKUP(Tablo2[[#This Row],[CashbackAmount]],$W$31:$W$33,$X$31:$X$33,"",-1)</f>
        <v>Medium</v>
      </c>
    </row>
    <row r="5332" spans="1:22" x14ac:dyDescent="0.3">
      <c r="A5332" s="5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6">
        <v>150.80000000000001</v>
      </c>
      <c r="U5332" s="6" t="str">
        <f>_xlfn.XLOOKUP(Tablo2[[#This Row],[Tenure]],$W$23:$W$26,$X$23:$X$26,"",-1)</f>
        <v>0-6 Months</v>
      </c>
      <c r="V5332" s="1" t="str">
        <f>_xlfn.XLOOKUP(Tablo2[[#This Row],[CashbackAmount]],$W$31:$W$33,$X$31:$X$33,"",-1)</f>
        <v>Medium</v>
      </c>
    </row>
    <row r="5333" spans="1:22" x14ac:dyDescent="0.3">
      <c r="A5333" s="5">
        <v>55332</v>
      </c>
      <c r="B5333" s="1">
        <v>1</v>
      </c>
      <c r="C5333" s="1">
        <v>4</v>
      </c>
      <c r="D5333" s="1" t="s">
        <v>62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6">
        <v>146.66</v>
      </c>
      <c r="U5333" s="6" t="str">
        <f>_xlfn.XLOOKUP(Tablo2[[#This Row],[Tenure]],$W$23:$W$26,$X$23:$X$26,"",-1)</f>
        <v>0-6 Months</v>
      </c>
      <c r="V5333" s="1" t="str">
        <f>_xlfn.XLOOKUP(Tablo2[[#This Row],[CashbackAmount]],$W$31:$W$33,$X$31:$X$33,"",-1)</f>
        <v>Low</v>
      </c>
    </row>
    <row r="5334" spans="1:22" x14ac:dyDescent="0.3">
      <c r="A5334" s="5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6">
        <v>183.69</v>
      </c>
      <c r="U5334" s="6" t="str">
        <f>_xlfn.XLOOKUP(Tablo2[[#This Row],[Tenure]],$W$23:$W$26,$X$23:$X$26,"",-1)</f>
        <v>0-6 Months</v>
      </c>
      <c r="V5334" s="1" t="str">
        <f>_xlfn.XLOOKUP(Tablo2[[#This Row],[CashbackAmount]],$W$31:$W$33,$X$31:$X$33,"",-1)</f>
        <v>Medium</v>
      </c>
    </row>
    <row r="5335" spans="1:22" x14ac:dyDescent="0.3">
      <c r="A5335" s="5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6">
        <v>205.08</v>
      </c>
      <c r="U5335" s="6" t="str">
        <f>_xlfn.XLOOKUP(Tablo2[[#This Row],[Tenure]],$W$23:$W$26,$X$23:$X$26,"",-1)</f>
        <v>7-12 Months</v>
      </c>
      <c r="V5335" s="1" t="str">
        <f>_xlfn.XLOOKUP(Tablo2[[#This Row],[CashbackAmount]],$W$31:$W$33,$X$31:$X$33,"",-1)</f>
        <v>Medium</v>
      </c>
    </row>
    <row r="5336" spans="1:22" x14ac:dyDescent="0.3">
      <c r="A5336" s="5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6">
        <v>177.06</v>
      </c>
      <c r="U5336" s="6" t="str">
        <f>_xlfn.XLOOKUP(Tablo2[[#This Row],[Tenure]],$W$23:$W$26,$X$23:$X$26,"",-1)</f>
        <v>0-6 Months</v>
      </c>
      <c r="V5336" s="1" t="str">
        <f>_xlfn.XLOOKUP(Tablo2[[#This Row],[CashbackAmount]],$W$31:$W$33,$X$31:$X$33,"",-1)</f>
        <v>Medium</v>
      </c>
    </row>
    <row r="5337" spans="1:22" x14ac:dyDescent="0.3">
      <c r="A5337" s="5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6">
        <v>177.95</v>
      </c>
      <c r="U5337" s="6" t="str">
        <f>_xlfn.XLOOKUP(Tablo2[[#This Row],[Tenure]],$W$23:$W$26,$X$23:$X$26,"",-1)</f>
        <v>13-24 Months</v>
      </c>
      <c r="V5337" s="1" t="str">
        <f>_xlfn.XLOOKUP(Tablo2[[#This Row],[CashbackAmount]],$W$31:$W$33,$X$31:$X$33,"",-1)</f>
        <v>Medium</v>
      </c>
    </row>
    <row r="5338" spans="1:22" x14ac:dyDescent="0.3">
      <c r="A5338" s="5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>
        <v>1</v>
      </c>
      <c r="R5338" s="1">
        <v>2</v>
      </c>
      <c r="S5338" s="1">
        <v>3</v>
      </c>
      <c r="T5338" s="6">
        <v>289.13</v>
      </c>
      <c r="U5338" s="6" t="str">
        <f>_xlfn.XLOOKUP(Tablo2[[#This Row],[Tenure]],$W$23:$W$26,$X$23:$X$26,"",-1)</f>
        <v>13-24 Months</v>
      </c>
      <c r="V5338" s="1" t="str">
        <f>_xlfn.XLOOKUP(Tablo2[[#This Row],[CashbackAmount]],$W$31:$W$33,$X$31:$X$33,"",-1)</f>
        <v>High</v>
      </c>
    </row>
    <row r="5339" spans="1:22" x14ac:dyDescent="0.3">
      <c r="A5339" s="5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>
        <v>2</v>
      </c>
      <c r="S5339" s="1">
        <v>12</v>
      </c>
      <c r="T5339" s="6">
        <v>257.69</v>
      </c>
      <c r="U5339" s="6" t="str">
        <f>_xlfn.XLOOKUP(Tablo2[[#This Row],[Tenure]],$W$23:$W$26,$X$23:$X$26,"",-1)</f>
        <v>13-24 Months</v>
      </c>
      <c r="V5339" s="1" t="str">
        <f>_xlfn.XLOOKUP(Tablo2[[#This Row],[CashbackAmount]],$W$31:$W$33,$X$31:$X$33,"",-1)</f>
        <v>High</v>
      </c>
    </row>
    <row r="5340" spans="1:22" x14ac:dyDescent="0.3">
      <c r="A5340" s="5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6">
        <v>152.83000000000001</v>
      </c>
      <c r="U5340" s="6" t="str">
        <f>_xlfn.XLOOKUP(Tablo2[[#This Row],[Tenure]],$W$23:$W$26,$X$23:$X$26,"",-1)</f>
        <v>0-6 Months</v>
      </c>
      <c r="V5340" s="1" t="str">
        <f>_xlfn.XLOOKUP(Tablo2[[#This Row],[CashbackAmount]],$W$31:$W$33,$X$31:$X$33,"",-1)</f>
        <v>Medium</v>
      </c>
    </row>
    <row r="5341" spans="1:22" x14ac:dyDescent="0.3">
      <c r="A5341" s="5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6">
        <v>179.33</v>
      </c>
      <c r="U5341" s="6" t="str">
        <f>_xlfn.XLOOKUP(Tablo2[[#This Row],[Tenure]],$W$23:$W$26,$X$23:$X$26,"",-1)</f>
        <v>7-12 Months</v>
      </c>
      <c r="V5341" s="1" t="str">
        <f>_xlfn.XLOOKUP(Tablo2[[#This Row],[CashbackAmount]],$W$31:$W$33,$X$31:$X$33,"",-1)</f>
        <v>Medium</v>
      </c>
    </row>
    <row r="5342" spans="1:22" x14ac:dyDescent="0.3">
      <c r="A5342" s="5">
        <v>55341</v>
      </c>
      <c r="B5342" s="1">
        <v>0</v>
      </c>
      <c r="C5342" s="1">
        <v>10</v>
      </c>
      <c r="D5342" s="1" t="s">
        <v>62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6">
        <v>145.13</v>
      </c>
      <c r="U5342" s="6" t="str">
        <f>_xlfn.XLOOKUP(Tablo2[[#This Row],[Tenure]],$W$23:$W$26,$X$23:$X$26,"",-1)</f>
        <v>7-12 Months</v>
      </c>
      <c r="V5342" s="1" t="str">
        <f>_xlfn.XLOOKUP(Tablo2[[#This Row],[CashbackAmount]],$W$31:$W$33,$X$31:$X$33,"",-1)</f>
        <v>Low</v>
      </c>
    </row>
    <row r="5343" spans="1:22" x14ac:dyDescent="0.3">
      <c r="A5343" s="5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>
        <v>1</v>
      </c>
      <c r="R5343" s="1">
        <v>3</v>
      </c>
      <c r="S5343" s="1">
        <v>13</v>
      </c>
      <c r="T5343" s="6">
        <v>264.66000000000003</v>
      </c>
      <c r="U5343" s="6" t="str">
        <f>_xlfn.XLOOKUP(Tablo2[[#This Row],[Tenure]],$W$23:$W$26,$X$23:$X$26,"",-1)</f>
        <v>13-24 Months</v>
      </c>
      <c r="V5343" s="1" t="str">
        <f>_xlfn.XLOOKUP(Tablo2[[#This Row],[CashbackAmount]],$W$31:$W$33,$X$31:$X$33,"",-1)</f>
        <v>High</v>
      </c>
    </row>
    <row r="5344" spans="1:22" x14ac:dyDescent="0.3">
      <c r="A5344" s="5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6">
        <v>168.74</v>
      </c>
      <c r="U5344" s="6" t="str">
        <f>_xlfn.XLOOKUP(Tablo2[[#This Row],[Tenure]],$W$23:$W$26,$X$23:$X$26,"",-1)</f>
        <v>7-12 Months</v>
      </c>
      <c r="V5344" s="1" t="str">
        <f>_xlfn.XLOOKUP(Tablo2[[#This Row],[CashbackAmount]],$W$31:$W$33,$X$31:$X$33,"",-1)</f>
        <v>Medium</v>
      </c>
    </row>
    <row r="5345" spans="1:22" x14ac:dyDescent="0.3">
      <c r="A5345" s="5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6">
        <v>193.42</v>
      </c>
      <c r="U5345" s="6" t="str">
        <f>_xlfn.XLOOKUP(Tablo2[[#This Row],[Tenure]],$W$23:$W$26,$X$23:$X$26,"",-1)</f>
        <v>7-12 Months</v>
      </c>
      <c r="V5345" s="1" t="str">
        <f>_xlfn.XLOOKUP(Tablo2[[#This Row],[CashbackAmount]],$W$31:$W$33,$X$31:$X$33,"",-1)</f>
        <v>Medium</v>
      </c>
    </row>
    <row r="5346" spans="1:22" x14ac:dyDescent="0.3">
      <c r="A5346" s="5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>
        <v>15</v>
      </c>
      <c r="Q5346" s="1">
        <v>4</v>
      </c>
      <c r="R5346" s="1">
        <v>5</v>
      </c>
      <c r="S5346" s="1">
        <v>8</v>
      </c>
      <c r="T5346" s="6">
        <v>299.26</v>
      </c>
      <c r="U5346" s="6" t="str">
        <f>_xlfn.XLOOKUP(Tablo2[[#This Row],[Tenure]],$W$23:$W$26,$X$23:$X$26,"",-1)</f>
        <v>24+ Months</v>
      </c>
      <c r="V5346" s="1" t="str">
        <f>_xlfn.XLOOKUP(Tablo2[[#This Row],[CashbackAmount]],$W$31:$W$33,$X$31:$X$33,"",-1)</f>
        <v>High</v>
      </c>
    </row>
    <row r="5347" spans="1:22" x14ac:dyDescent="0.3">
      <c r="A5347" s="5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>
        <v>15</v>
      </c>
      <c r="Q5347" s="1">
        <v>3</v>
      </c>
      <c r="R5347" s="1">
        <v>7</v>
      </c>
      <c r="S5347" s="1">
        <v>12</v>
      </c>
      <c r="T5347" s="6">
        <v>301.02999999999997</v>
      </c>
      <c r="U5347" s="6" t="str">
        <f>_xlfn.XLOOKUP(Tablo2[[#This Row],[Tenure]],$W$23:$W$26,$X$23:$X$26,"",-1)</f>
        <v>13-24 Months</v>
      </c>
      <c r="V5347" s="1" t="str">
        <f>_xlfn.XLOOKUP(Tablo2[[#This Row],[CashbackAmount]],$W$31:$W$33,$X$31:$X$33,"",-1)</f>
        <v>High</v>
      </c>
    </row>
    <row r="5348" spans="1:22" x14ac:dyDescent="0.3">
      <c r="A5348" s="5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6">
        <v>170.81</v>
      </c>
      <c r="U5348" s="6" t="str">
        <f>_xlfn.XLOOKUP(Tablo2[[#This Row],[Tenure]],$W$23:$W$26,$X$23:$X$26,"",-1)</f>
        <v>0-6 Months</v>
      </c>
      <c r="V5348" s="1" t="str">
        <f>_xlfn.XLOOKUP(Tablo2[[#This Row],[CashbackAmount]],$W$31:$W$33,$X$31:$X$33,"",-1)</f>
        <v>Medium</v>
      </c>
    </row>
    <row r="5349" spans="1:22" x14ac:dyDescent="0.3">
      <c r="A5349" s="5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6">
        <v>172.35</v>
      </c>
      <c r="U5349" s="6" t="str">
        <f>_xlfn.XLOOKUP(Tablo2[[#This Row],[Tenure]],$W$23:$W$26,$X$23:$X$26,"",-1)</f>
        <v>7-12 Months</v>
      </c>
      <c r="V5349" s="1" t="str">
        <f>_xlfn.XLOOKUP(Tablo2[[#This Row],[CashbackAmount]],$W$31:$W$33,$X$31:$X$33,"",-1)</f>
        <v>Medium</v>
      </c>
    </row>
    <row r="5350" spans="1:22" x14ac:dyDescent="0.3">
      <c r="A5350" s="5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6">
        <v>166.87</v>
      </c>
      <c r="U5350" s="6" t="str">
        <f>_xlfn.XLOOKUP(Tablo2[[#This Row],[Tenure]],$W$23:$W$26,$X$23:$X$26,"",-1)</f>
        <v>0-6 Months</v>
      </c>
      <c r="V5350" s="1" t="str">
        <f>_xlfn.XLOOKUP(Tablo2[[#This Row],[CashbackAmount]],$W$31:$W$33,$X$31:$X$33,"",-1)</f>
        <v>Medium</v>
      </c>
    </row>
    <row r="5351" spans="1:22" x14ac:dyDescent="0.3">
      <c r="A5351" s="5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6">
        <v>180.05</v>
      </c>
      <c r="U5351" s="6" t="str">
        <f>_xlfn.XLOOKUP(Tablo2[[#This Row],[Tenure]],$W$23:$W$26,$X$23:$X$26,"",-1)</f>
        <v>7-12 Months</v>
      </c>
      <c r="V5351" s="1" t="str">
        <f>_xlfn.XLOOKUP(Tablo2[[#This Row],[CashbackAmount]],$W$31:$W$33,$X$31:$X$33,"",-1)</f>
        <v>Medium</v>
      </c>
    </row>
    <row r="5352" spans="1:22" x14ac:dyDescent="0.3">
      <c r="A5352" s="5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6">
        <v>179.7</v>
      </c>
      <c r="U5352" s="6" t="str">
        <f>_xlfn.XLOOKUP(Tablo2[[#This Row],[Tenure]],$W$23:$W$26,$X$23:$X$26,"",-1)</f>
        <v>0-6 Months</v>
      </c>
      <c r="V5352" s="1" t="str">
        <f>_xlfn.XLOOKUP(Tablo2[[#This Row],[CashbackAmount]],$W$31:$W$33,$X$31:$X$33,"",-1)</f>
        <v>Medium</v>
      </c>
    </row>
    <row r="5353" spans="1:22" x14ac:dyDescent="0.3">
      <c r="A5353" s="5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6">
        <v>179.76</v>
      </c>
      <c r="U5353" s="6" t="str">
        <f>_xlfn.XLOOKUP(Tablo2[[#This Row],[Tenure]],$W$23:$W$26,$X$23:$X$26,"",-1)</f>
        <v>0-6 Months</v>
      </c>
      <c r="V5353" s="1" t="str">
        <f>_xlfn.XLOOKUP(Tablo2[[#This Row],[CashbackAmount]],$W$31:$W$33,$X$31:$X$33,"",-1)</f>
        <v>Medium</v>
      </c>
    </row>
    <row r="5354" spans="1:22" x14ac:dyDescent="0.3">
      <c r="A5354" s="5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6">
        <v>150.87</v>
      </c>
      <c r="U5354" s="6" t="str">
        <f>_xlfn.XLOOKUP(Tablo2[[#This Row],[Tenure]],$W$23:$W$26,$X$23:$X$26,"",-1)</f>
        <v>13-24 Months</v>
      </c>
      <c r="V5354" s="1" t="str">
        <f>_xlfn.XLOOKUP(Tablo2[[#This Row],[CashbackAmount]],$W$31:$W$33,$X$31:$X$33,"",-1)</f>
        <v>Medium</v>
      </c>
    </row>
    <row r="5355" spans="1:22" x14ac:dyDescent="0.3">
      <c r="A5355" s="5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6">
        <v>149.4</v>
      </c>
      <c r="U5355" s="6" t="str">
        <f>_xlfn.XLOOKUP(Tablo2[[#This Row],[Tenure]],$W$23:$W$26,$X$23:$X$26,"",-1)</f>
        <v>7-12 Months</v>
      </c>
      <c r="V5355" s="1" t="str">
        <f>_xlfn.XLOOKUP(Tablo2[[#This Row],[CashbackAmount]],$W$31:$W$33,$X$31:$X$33,"",-1)</f>
        <v>Low</v>
      </c>
    </row>
    <row r="5356" spans="1:22" x14ac:dyDescent="0.3">
      <c r="A5356" s="5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>
        <v>1</v>
      </c>
      <c r="R5356" s="1">
        <v>2</v>
      </c>
      <c r="S5356" s="1">
        <v>3</v>
      </c>
      <c r="T5356" s="6">
        <v>284.72000000000003</v>
      </c>
      <c r="U5356" s="6" t="str">
        <f>_xlfn.XLOOKUP(Tablo2[[#This Row],[Tenure]],$W$23:$W$26,$X$23:$X$26,"",-1)</f>
        <v>13-24 Months</v>
      </c>
      <c r="V5356" s="1" t="str">
        <f>_xlfn.XLOOKUP(Tablo2[[#This Row],[CashbackAmount]],$W$31:$W$33,$X$31:$X$33,"",-1)</f>
        <v>High</v>
      </c>
    </row>
    <row r="5357" spans="1:22" x14ac:dyDescent="0.3">
      <c r="A5357" s="5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>
        <v>1</v>
      </c>
      <c r="R5357" s="1">
        <v>2</v>
      </c>
      <c r="S5357" s="1">
        <v>1</v>
      </c>
      <c r="T5357" s="6">
        <v>278.79000000000002</v>
      </c>
      <c r="U5357" s="6" t="str">
        <f>_xlfn.XLOOKUP(Tablo2[[#This Row],[Tenure]],$W$23:$W$26,$X$23:$X$26,"",-1)</f>
        <v>13-24 Months</v>
      </c>
      <c r="V5357" s="1" t="str">
        <f>_xlfn.XLOOKUP(Tablo2[[#This Row],[CashbackAmount]],$W$31:$W$33,$X$31:$X$33,"",-1)</f>
        <v>High</v>
      </c>
    </row>
    <row r="5358" spans="1:22" x14ac:dyDescent="0.3">
      <c r="A5358" s="5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6">
        <v>195.82</v>
      </c>
      <c r="U5358" s="6" t="str">
        <f>_xlfn.XLOOKUP(Tablo2[[#This Row],[Tenure]],$W$23:$W$26,$X$23:$X$26,"",-1)</f>
        <v>13-24 Months</v>
      </c>
      <c r="V5358" s="1" t="str">
        <f>_xlfn.XLOOKUP(Tablo2[[#This Row],[CashbackAmount]],$W$31:$W$33,$X$31:$X$33,"",-1)</f>
        <v>Medium</v>
      </c>
    </row>
    <row r="5359" spans="1:22" x14ac:dyDescent="0.3">
      <c r="A5359" s="5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6">
        <v>152.28</v>
      </c>
      <c r="U5359" s="6" t="str">
        <f>_xlfn.XLOOKUP(Tablo2[[#This Row],[Tenure]],$W$23:$W$26,$X$23:$X$26,"",-1)</f>
        <v>0-6 Months</v>
      </c>
      <c r="V5359" s="1" t="str">
        <f>_xlfn.XLOOKUP(Tablo2[[#This Row],[CashbackAmount]],$W$31:$W$33,$X$31:$X$33,"",-1)</f>
        <v>Medium</v>
      </c>
    </row>
    <row r="5360" spans="1:22" x14ac:dyDescent="0.3">
      <c r="A5360" s="5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6">
        <v>178.68</v>
      </c>
      <c r="U5360" s="6" t="str">
        <f>_xlfn.XLOOKUP(Tablo2[[#This Row],[Tenure]],$W$23:$W$26,$X$23:$X$26,"",-1)</f>
        <v>7-12 Months</v>
      </c>
      <c r="V5360" s="1" t="str">
        <f>_xlfn.XLOOKUP(Tablo2[[#This Row],[CashbackAmount]],$W$31:$W$33,$X$31:$X$33,"",-1)</f>
        <v>Medium</v>
      </c>
    </row>
    <row r="5361" spans="1:22" x14ac:dyDescent="0.3">
      <c r="A5361" s="5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6">
        <v>178.47</v>
      </c>
      <c r="U5361" s="6" t="str">
        <f>_xlfn.XLOOKUP(Tablo2[[#This Row],[Tenure]],$W$23:$W$26,$X$23:$X$26,"",-1)</f>
        <v>7-12 Months</v>
      </c>
      <c r="V5361" s="1" t="str">
        <f>_xlfn.XLOOKUP(Tablo2[[#This Row],[CashbackAmount]],$W$31:$W$33,$X$31:$X$33,"",-1)</f>
        <v>Medium</v>
      </c>
    </row>
    <row r="5362" spans="1:22" x14ac:dyDescent="0.3">
      <c r="A5362" s="5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6">
        <v>156.94999999999999</v>
      </c>
      <c r="U5362" s="6" t="str">
        <f>_xlfn.XLOOKUP(Tablo2[[#This Row],[Tenure]],$W$23:$W$26,$X$23:$X$26,"",-1)</f>
        <v>13-24 Months</v>
      </c>
      <c r="V5362" s="1" t="str">
        <f>_xlfn.XLOOKUP(Tablo2[[#This Row],[CashbackAmount]],$W$31:$W$33,$X$31:$X$33,"",-1)</f>
        <v>Medium</v>
      </c>
    </row>
    <row r="5363" spans="1:22" x14ac:dyDescent="0.3">
      <c r="A5363" s="5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6">
        <v>164.89</v>
      </c>
      <c r="U5363" s="6" t="str">
        <f>_xlfn.XLOOKUP(Tablo2[[#This Row],[Tenure]],$W$23:$W$26,$X$23:$X$26,"",-1)</f>
        <v>0-6 Months</v>
      </c>
      <c r="V5363" s="1" t="str">
        <f>_xlfn.XLOOKUP(Tablo2[[#This Row],[CashbackAmount]],$W$31:$W$33,$X$31:$X$33,"",-1)</f>
        <v>Medium</v>
      </c>
    </row>
    <row r="5364" spans="1:22" x14ac:dyDescent="0.3">
      <c r="A5364" s="5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6">
        <v>158.06</v>
      </c>
      <c r="U5364" s="6" t="str">
        <f>_xlfn.XLOOKUP(Tablo2[[#This Row],[Tenure]],$W$23:$W$26,$X$23:$X$26,"",-1)</f>
        <v>7-12 Months</v>
      </c>
      <c r="V5364" s="1" t="str">
        <f>_xlfn.XLOOKUP(Tablo2[[#This Row],[CashbackAmount]],$W$31:$W$33,$X$31:$X$33,"",-1)</f>
        <v>Medium</v>
      </c>
    </row>
    <row r="5365" spans="1:22" x14ac:dyDescent="0.3">
      <c r="A5365" s="5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6">
        <v>195.05</v>
      </c>
      <c r="U5365" s="6" t="str">
        <f>_xlfn.XLOOKUP(Tablo2[[#This Row],[Tenure]],$W$23:$W$26,$X$23:$X$26,"",-1)</f>
        <v>24+ Months</v>
      </c>
      <c r="V5365" s="1" t="str">
        <f>_xlfn.XLOOKUP(Tablo2[[#This Row],[CashbackAmount]],$W$31:$W$33,$X$31:$X$33,"",-1)</f>
        <v>Medium</v>
      </c>
    </row>
    <row r="5366" spans="1:22" x14ac:dyDescent="0.3">
      <c r="A5366" s="5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6">
        <v>151.55000000000001</v>
      </c>
      <c r="U5366" s="6" t="str">
        <f>_xlfn.XLOOKUP(Tablo2[[#This Row],[Tenure]],$W$23:$W$26,$X$23:$X$26,"",-1)</f>
        <v>7-12 Months</v>
      </c>
      <c r="V5366" s="1" t="str">
        <f>_xlfn.XLOOKUP(Tablo2[[#This Row],[CashbackAmount]],$W$31:$W$33,$X$31:$X$33,"",-1)</f>
        <v>Medium</v>
      </c>
    </row>
    <row r="5367" spans="1:22" x14ac:dyDescent="0.3">
      <c r="A5367" s="5">
        <v>55366</v>
      </c>
      <c r="B5367" s="1">
        <v>1</v>
      </c>
      <c r="C5367" s="1">
        <v>1</v>
      </c>
      <c r="D5367" s="1" t="s">
        <v>62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6">
        <v>138.93</v>
      </c>
      <c r="U5367" s="6" t="str">
        <f>_xlfn.XLOOKUP(Tablo2[[#This Row],[Tenure]],$W$23:$W$26,$X$23:$X$26,"",-1)</f>
        <v>0-6 Months</v>
      </c>
      <c r="V5367" s="1" t="str">
        <f>_xlfn.XLOOKUP(Tablo2[[#This Row],[CashbackAmount]],$W$31:$W$33,$X$31:$X$33,"",-1)</f>
        <v>Low</v>
      </c>
    </row>
    <row r="5368" spans="1:22" x14ac:dyDescent="0.3">
      <c r="A5368" s="5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6">
        <v>150.69999999999999</v>
      </c>
      <c r="U5368" s="6" t="str">
        <f>_xlfn.XLOOKUP(Tablo2[[#This Row],[Tenure]],$W$23:$W$26,$X$23:$X$26,"",-1)</f>
        <v>0-6 Months</v>
      </c>
      <c r="V5368" s="1" t="str">
        <f>_xlfn.XLOOKUP(Tablo2[[#This Row],[CashbackAmount]],$W$31:$W$33,$X$31:$X$33,"",-1)</f>
        <v>Medium</v>
      </c>
    </row>
    <row r="5369" spans="1:22" x14ac:dyDescent="0.3">
      <c r="A5369" s="5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60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6">
        <v>160.37</v>
      </c>
      <c r="U5369" s="6" t="str">
        <f>_xlfn.XLOOKUP(Tablo2[[#This Row],[Tenure]],$W$23:$W$26,$X$23:$X$26,"",-1)</f>
        <v>24+ Months</v>
      </c>
      <c r="V5369" s="1" t="str">
        <f>_xlfn.XLOOKUP(Tablo2[[#This Row],[CashbackAmount]],$W$31:$W$33,$X$31:$X$33,"",-1)</f>
        <v>Medium</v>
      </c>
    </row>
    <row r="5370" spans="1:22" x14ac:dyDescent="0.3">
      <c r="A5370" s="5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6">
        <v>164.86</v>
      </c>
      <c r="U5370" s="6" t="str">
        <f>_xlfn.XLOOKUP(Tablo2[[#This Row],[Tenure]],$W$23:$W$26,$X$23:$X$26,"",-1)</f>
        <v>7-12 Months</v>
      </c>
      <c r="V5370" s="1" t="str">
        <f>_xlfn.XLOOKUP(Tablo2[[#This Row],[CashbackAmount]],$W$31:$W$33,$X$31:$X$33,"",-1)</f>
        <v>Medium</v>
      </c>
    </row>
    <row r="5371" spans="1:22" x14ac:dyDescent="0.3">
      <c r="A5371" s="5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>
        <v>2</v>
      </c>
      <c r="S5371" s="1">
        <v>1</v>
      </c>
      <c r="T5371" s="6">
        <v>233.82999999999998</v>
      </c>
      <c r="U5371" s="6" t="str">
        <f>_xlfn.XLOOKUP(Tablo2[[#This Row],[Tenure]],$W$23:$W$26,$X$23:$X$26,"",-1)</f>
        <v>24+ Months</v>
      </c>
      <c r="V5371" s="1" t="str">
        <f>_xlfn.XLOOKUP(Tablo2[[#This Row],[CashbackAmount]],$W$31:$W$33,$X$31:$X$33,"",-1)</f>
        <v>Medium</v>
      </c>
    </row>
    <row r="5372" spans="1:22" x14ac:dyDescent="0.3">
      <c r="A5372" s="5">
        <v>55371</v>
      </c>
      <c r="B5372" s="1">
        <v>0</v>
      </c>
      <c r="C5372" s="1">
        <v>7</v>
      </c>
      <c r="D5372" s="1" t="s">
        <v>62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6">
        <v>145.28</v>
      </c>
      <c r="U5372" s="6" t="str">
        <f>_xlfn.XLOOKUP(Tablo2[[#This Row],[Tenure]],$W$23:$W$26,$X$23:$X$26,"",-1)</f>
        <v>7-12 Months</v>
      </c>
      <c r="V5372" s="1" t="str">
        <f>_xlfn.XLOOKUP(Tablo2[[#This Row],[CashbackAmount]],$W$31:$W$33,$X$31:$X$33,"",-1)</f>
        <v>Low</v>
      </c>
    </row>
    <row r="5373" spans="1:22" x14ac:dyDescent="0.3">
      <c r="A5373" s="5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>
        <v>3</v>
      </c>
      <c r="T5373" s="6">
        <v>220.25</v>
      </c>
      <c r="U5373" s="6" t="str">
        <f>_xlfn.XLOOKUP(Tablo2[[#This Row],[Tenure]],$W$23:$W$26,$X$23:$X$26,"",-1)</f>
        <v>7-12 Months</v>
      </c>
      <c r="V5373" s="1" t="str">
        <f>_xlfn.XLOOKUP(Tablo2[[#This Row],[CashbackAmount]],$W$31:$W$33,$X$31:$X$33,"",-1)</f>
        <v>Medium</v>
      </c>
    </row>
    <row r="5374" spans="1:22" x14ac:dyDescent="0.3">
      <c r="A5374" s="5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6">
        <v>154.29</v>
      </c>
      <c r="U5374" s="6" t="str">
        <f>_xlfn.XLOOKUP(Tablo2[[#This Row],[Tenure]],$W$23:$W$26,$X$23:$X$26,"",-1)</f>
        <v>7-12 Months</v>
      </c>
      <c r="V5374" s="1" t="str">
        <f>_xlfn.XLOOKUP(Tablo2[[#This Row],[CashbackAmount]],$W$31:$W$33,$X$31:$X$33,"",-1)</f>
        <v>Medium</v>
      </c>
    </row>
    <row r="5375" spans="1:22" x14ac:dyDescent="0.3">
      <c r="A5375" s="5">
        <v>55374</v>
      </c>
      <c r="B5375" s="1">
        <v>1</v>
      </c>
      <c r="C5375" s="1">
        <v>1</v>
      </c>
      <c r="D5375" s="1" t="s">
        <v>62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6">
        <v>147.75</v>
      </c>
      <c r="U5375" s="6" t="str">
        <f>_xlfn.XLOOKUP(Tablo2[[#This Row],[Tenure]],$W$23:$W$26,$X$23:$X$26,"",-1)</f>
        <v>0-6 Months</v>
      </c>
      <c r="V5375" s="1" t="str">
        <f>_xlfn.XLOOKUP(Tablo2[[#This Row],[CashbackAmount]],$W$31:$W$33,$X$31:$X$33,"",-1)</f>
        <v>Low</v>
      </c>
    </row>
    <row r="5376" spans="1:22" x14ac:dyDescent="0.3">
      <c r="A5376" s="5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6">
        <v>203.79</v>
      </c>
      <c r="U5376" s="6" t="str">
        <f>_xlfn.XLOOKUP(Tablo2[[#This Row],[Tenure]],$W$23:$W$26,$X$23:$X$26,"",-1)</f>
        <v>13-24 Months</v>
      </c>
      <c r="V5376" s="1" t="str">
        <f>_xlfn.XLOOKUP(Tablo2[[#This Row],[CashbackAmount]],$W$31:$W$33,$X$31:$X$33,"",-1)</f>
        <v>Medium</v>
      </c>
    </row>
    <row r="5377" spans="1:22" x14ac:dyDescent="0.3">
      <c r="A5377" s="5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6">
        <v>174.3</v>
      </c>
      <c r="U5377" s="6" t="str">
        <f>_xlfn.XLOOKUP(Tablo2[[#This Row],[Tenure]],$W$23:$W$26,$X$23:$X$26,"",-1)</f>
        <v>7-12 Months</v>
      </c>
      <c r="V5377" s="1" t="str">
        <f>_xlfn.XLOOKUP(Tablo2[[#This Row],[CashbackAmount]],$W$31:$W$33,$X$31:$X$33,"",-1)</f>
        <v>Medium</v>
      </c>
    </row>
    <row r="5378" spans="1:22" x14ac:dyDescent="0.3">
      <c r="A5378" s="5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6">
        <v>203.47</v>
      </c>
      <c r="U5378" s="6" t="str">
        <f>_xlfn.XLOOKUP(Tablo2[[#This Row],[Tenure]],$W$23:$W$26,$X$23:$X$26,"",-1)</f>
        <v>13-24 Months</v>
      </c>
      <c r="V5378" s="1" t="str">
        <f>_xlfn.XLOOKUP(Tablo2[[#This Row],[CashbackAmount]],$W$31:$W$33,$X$31:$X$33,"",-1)</f>
        <v>Medium</v>
      </c>
    </row>
    <row r="5379" spans="1:22" x14ac:dyDescent="0.3">
      <c r="A5379" s="5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6">
        <v>169.01</v>
      </c>
      <c r="U5379" s="6" t="str">
        <f>_xlfn.XLOOKUP(Tablo2[[#This Row],[Tenure]],$W$23:$W$26,$X$23:$X$26,"",-1)</f>
        <v>0-6 Months</v>
      </c>
      <c r="V5379" s="1" t="str">
        <f>_xlfn.XLOOKUP(Tablo2[[#This Row],[CashbackAmount]],$W$31:$W$33,$X$31:$X$33,"",-1)</f>
        <v>Medium</v>
      </c>
    </row>
    <row r="5380" spans="1:22" x14ac:dyDescent="0.3">
      <c r="A5380" s="5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>
        <v>3</v>
      </c>
      <c r="T5380" s="6">
        <v>217.41</v>
      </c>
      <c r="U5380" s="6" t="str">
        <f>_xlfn.XLOOKUP(Tablo2[[#This Row],[Tenure]],$W$23:$W$26,$X$23:$X$26,"",-1)</f>
        <v>13-24 Months</v>
      </c>
      <c r="V5380" s="1" t="str">
        <f>_xlfn.XLOOKUP(Tablo2[[#This Row],[CashbackAmount]],$W$31:$W$33,$X$31:$X$33,"",-1)</f>
        <v>Medium</v>
      </c>
    </row>
    <row r="5381" spans="1:22" x14ac:dyDescent="0.3">
      <c r="A5381" s="5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6">
        <v>154.74</v>
      </c>
      <c r="U5381" s="6" t="str">
        <f>_xlfn.XLOOKUP(Tablo2[[#This Row],[Tenure]],$W$23:$W$26,$X$23:$X$26,"",-1)</f>
        <v>0-6 Months</v>
      </c>
      <c r="V5381" s="1" t="str">
        <f>_xlfn.XLOOKUP(Tablo2[[#This Row],[CashbackAmount]],$W$31:$W$33,$X$31:$X$33,"",-1)</f>
        <v>Medium</v>
      </c>
    </row>
    <row r="5382" spans="1:22" x14ac:dyDescent="0.3">
      <c r="A5382" s="5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6">
        <v>170.02</v>
      </c>
      <c r="U5382" s="6" t="str">
        <f>_xlfn.XLOOKUP(Tablo2[[#This Row],[Tenure]],$W$23:$W$26,$X$23:$X$26,"",-1)</f>
        <v>7-12 Months</v>
      </c>
      <c r="V5382" s="1" t="str">
        <f>_xlfn.XLOOKUP(Tablo2[[#This Row],[CashbackAmount]],$W$31:$W$33,$X$31:$X$33,"",-1)</f>
        <v>Medium</v>
      </c>
    </row>
    <row r="5383" spans="1:22" x14ac:dyDescent="0.3">
      <c r="A5383" s="5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>
        <v>2</v>
      </c>
      <c r="S5383" s="1">
        <v>5</v>
      </c>
      <c r="T5383" s="6">
        <v>232.48000000000002</v>
      </c>
      <c r="U5383" s="6" t="str">
        <f>_xlfn.XLOOKUP(Tablo2[[#This Row],[Tenure]],$W$23:$W$26,$X$23:$X$26,"",-1)</f>
        <v>13-24 Months</v>
      </c>
      <c r="V5383" s="1" t="str">
        <f>_xlfn.XLOOKUP(Tablo2[[#This Row],[CashbackAmount]],$W$31:$W$33,$X$31:$X$33,"",-1)</f>
        <v>Medium</v>
      </c>
    </row>
    <row r="5384" spans="1:22" x14ac:dyDescent="0.3">
      <c r="A5384" s="5">
        <v>55383</v>
      </c>
      <c r="B5384" s="1">
        <v>1</v>
      </c>
      <c r="C5384" s="1">
        <v>1</v>
      </c>
      <c r="D5384" s="1" t="s">
        <v>62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6">
        <v>140.55000000000001</v>
      </c>
      <c r="U5384" s="6" t="str">
        <f>_xlfn.XLOOKUP(Tablo2[[#This Row],[Tenure]],$W$23:$W$26,$X$23:$X$26,"",-1)</f>
        <v>0-6 Months</v>
      </c>
      <c r="V5384" s="1" t="str">
        <f>_xlfn.XLOOKUP(Tablo2[[#This Row],[CashbackAmount]],$W$31:$W$33,$X$31:$X$33,"",-1)</f>
        <v>Low</v>
      </c>
    </row>
    <row r="5385" spans="1:22" x14ac:dyDescent="0.3">
      <c r="A5385" s="5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>
        <v>2</v>
      </c>
      <c r="S5385" s="1">
        <v>11</v>
      </c>
      <c r="T5385" s="6">
        <v>254.36</v>
      </c>
      <c r="U5385" s="6" t="str">
        <f>_xlfn.XLOOKUP(Tablo2[[#This Row],[Tenure]],$W$23:$W$26,$X$23:$X$26,"",-1)</f>
        <v>7-12 Months</v>
      </c>
      <c r="V5385" s="1" t="str">
        <f>_xlfn.XLOOKUP(Tablo2[[#This Row],[CashbackAmount]],$W$31:$W$33,$X$31:$X$33,"",-1)</f>
        <v>High</v>
      </c>
    </row>
    <row r="5386" spans="1:22" x14ac:dyDescent="0.3">
      <c r="A5386" s="5">
        <v>55385</v>
      </c>
      <c r="B5386" s="1">
        <v>0</v>
      </c>
      <c r="C5386" s="1">
        <v>1</v>
      </c>
      <c r="D5386" s="1" t="s">
        <v>62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6">
        <v>148.05000000000001</v>
      </c>
      <c r="U5386" s="6" t="str">
        <f>_xlfn.XLOOKUP(Tablo2[[#This Row],[Tenure]],$W$23:$W$26,$X$23:$X$26,"",-1)</f>
        <v>0-6 Months</v>
      </c>
      <c r="V5386" s="1" t="str">
        <f>_xlfn.XLOOKUP(Tablo2[[#This Row],[CashbackAmount]],$W$31:$W$33,$X$31:$X$33,"",-1)</f>
        <v>Low</v>
      </c>
    </row>
    <row r="5387" spans="1:22" x14ac:dyDescent="0.3">
      <c r="A5387" s="5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>
        <v>15</v>
      </c>
      <c r="Q5387" s="1">
        <v>7</v>
      </c>
      <c r="R5387" s="1">
        <v>9</v>
      </c>
      <c r="S5387" s="1">
        <v>7</v>
      </c>
      <c r="T5387" s="6">
        <v>292.04000000000002</v>
      </c>
      <c r="U5387" s="6" t="str">
        <f>_xlfn.XLOOKUP(Tablo2[[#This Row],[Tenure]],$W$23:$W$26,$X$23:$X$26,"",-1)</f>
        <v>13-24 Months</v>
      </c>
      <c r="V5387" s="1" t="str">
        <f>_xlfn.XLOOKUP(Tablo2[[#This Row],[CashbackAmount]],$W$31:$W$33,$X$31:$X$33,"",-1)</f>
        <v>High</v>
      </c>
    </row>
    <row r="5388" spans="1:22" x14ac:dyDescent="0.3">
      <c r="A5388" s="5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6">
        <v>159.33000000000001</v>
      </c>
      <c r="U5388" s="6" t="str">
        <f>_xlfn.XLOOKUP(Tablo2[[#This Row],[Tenure]],$W$23:$W$26,$X$23:$X$26,"",-1)</f>
        <v>0-6 Months</v>
      </c>
      <c r="V5388" s="1" t="str">
        <f>_xlfn.XLOOKUP(Tablo2[[#This Row],[CashbackAmount]],$W$31:$W$33,$X$31:$X$33,"",-1)</f>
        <v>Medium</v>
      </c>
    </row>
    <row r="5389" spans="1:22" x14ac:dyDescent="0.3">
      <c r="A5389" s="5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6">
        <v>159.77000000000001</v>
      </c>
      <c r="U5389" s="6" t="str">
        <f>_xlfn.XLOOKUP(Tablo2[[#This Row],[Tenure]],$W$23:$W$26,$X$23:$X$26,"",-1)</f>
        <v>0-6 Months</v>
      </c>
      <c r="V5389" s="1" t="str">
        <f>_xlfn.XLOOKUP(Tablo2[[#This Row],[CashbackAmount]],$W$31:$W$33,$X$31:$X$33,"",-1)</f>
        <v>Medium</v>
      </c>
    </row>
    <row r="5390" spans="1:22" x14ac:dyDescent="0.3">
      <c r="A5390" s="5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6">
        <v>189.3</v>
      </c>
      <c r="U5390" s="6" t="str">
        <f>_xlfn.XLOOKUP(Tablo2[[#This Row],[Tenure]],$W$23:$W$26,$X$23:$X$26,"",-1)</f>
        <v>13-24 Months</v>
      </c>
      <c r="V5390" s="1" t="str">
        <f>_xlfn.XLOOKUP(Tablo2[[#This Row],[CashbackAmount]],$W$31:$W$33,$X$31:$X$33,"",-1)</f>
        <v>Medium</v>
      </c>
    </row>
    <row r="5391" spans="1:22" x14ac:dyDescent="0.3">
      <c r="A5391" s="5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6">
        <v>190.16</v>
      </c>
      <c r="U5391" s="6" t="str">
        <f>_xlfn.XLOOKUP(Tablo2[[#This Row],[Tenure]],$W$23:$W$26,$X$23:$X$26,"",-1)</f>
        <v>13-24 Months</v>
      </c>
      <c r="V5391" s="1" t="str">
        <f>_xlfn.XLOOKUP(Tablo2[[#This Row],[CashbackAmount]],$W$31:$W$33,$X$31:$X$33,"",-1)</f>
        <v>Medium</v>
      </c>
    </row>
    <row r="5392" spans="1:22" x14ac:dyDescent="0.3">
      <c r="A5392" s="5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6">
        <v>164.07</v>
      </c>
      <c r="U5392" s="6" t="str">
        <f>_xlfn.XLOOKUP(Tablo2[[#This Row],[Tenure]],$W$23:$W$26,$X$23:$X$26,"",-1)</f>
        <v>0-6 Months</v>
      </c>
      <c r="V5392" s="1" t="str">
        <f>_xlfn.XLOOKUP(Tablo2[[#This Row],[CashbackAmount]],$W$31:$W$33,$X$31:$X$33,"",-1)</f>
        <v>Medium</v>
      </c>
    </row>
    <row r="5393" spans="1:22" x14ac:dyDescent="0.3">
      <c r="A5393" s="5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6">
        <v>180.62</v>
      </c>
      <c r="U5393" s="6" t="str">
        <f>_xlfn.XLOOKUP(Tablo2[[#This Row],[Tenure]],$W$23:$W$26,$X$23:$X$26,"",-1)</f>
        <v>13-24 Months</v>
      </c>
      <c r="V5393" s="1" t="str">
        <f>_xlfn.XLOOKUP(Tablo2[[#This Row],[CashbackAmount]],$W$31:$W$33,$X$31:$X$33,"",-1)</f>
        <v>Medium</v>
      </c>
    </row>
    <row r="5394" spans="1:22" x14ac:dyDescent="0.3">
      <c r="A5394" s="5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6">
        <v>193.83</v>
      </c>
      <c r="U5394" s="6" t="str">
        <f>_xlfn.XLOOKUP(Tablo2[[#This Row],[Tenure]],$W$23:$W$26,$X$23:$X$26,"",-1)</f>
        <v>7-12 Months</v>
      </c>
      <c r="V5394" s="1" t="str">
        <f>_xlfn.XLOOKUP(Tablo2[[#This Row],[CashbackAmount]],$W$31:$W$33,$X$31:$X$33,"",-1)</f>
        <v>Medium</v>
      </c>
    </row>
    <row r="5395" spans="1:22" x14ac:dyDescent="0.3">
      <c r="A5395" s="5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6">
        <v>153.62</v>
      </c>
      <c r="U5395" s="6" t="str">
        <f>_xlfn.XLOOKUP(Tablo2[[#This Row],[Tenure]],$W$23:$W$26,$X$23:$X$26,"",-1)</f>
        <v>0-6 Months</v>
      </c>
      <c r="V5395" s="1" t="str">
        <f>_xlfn.XLOOKUP(Tablo2[[#This Row],[CashbackAmount]],$W$31:$W$33,$X$31:$X$33,"",-1)</f>
        <v>Medium</v>
      </c>
    </row>
    <row r="5396" spans="1:22" x14ac:dyDescent="0.3">
      <c r="A5396" s="5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6">
        <v>174.78</v>
      </c>
      <c r="U5396" s="6" t="str">
        <f>_xlfn.XLOOKUP(Tablo2[[#This Row],[Tenure]],$W$23:$W$26,$X$23:$X$26,"",-1)</f>
        <v>13-24 Months</v>
      </c>
      <c r="V5396" s="1" t="str">
        <f>_xlfn.XLOOKUP(Tablo2[[#This Row],[CashbackAmount]],$W$31:$W$33,$X$31:$X$33,"",-1)</f>
        <v>Medium</v>
      </c>
    </row>
    <row r="5397" spans="1:22" x14ac:dyDescent="0.3">
      <c r="A5397" s="5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>
        <v>3</v>
      </c>
      <c r="T5397" s="6">
        <v>228.68</v>
      </c>
      <c r="U5397" s="6" t="str">
        <f>_xlfn.XLOOKUP(Tablo2[[#This Row],[Tenure]],$W$23:$W$26,$X$23:$X$26,"",-1)</f>
        <v>13-24 Months</v>
      </c>
      <c r="V5397" s="1" t="str">
        <f>_xlfn.XLOOKUP(Tablo2[[#This Row],[CashbackAmount]],$W$31:$W$33,$X$31:$X$33,"",-1)</f>
        <v>Medium</v>
      </c>
    </row>
    <row r="5398" spans="1:22" x14ac:dyDescent="0.3">
      <c r="A5398" s="5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6">
        <v>186.34</v>
      </c>
      <c r="U5398" s="6" t="str">
        <f>_xlfn.XLOOKUP(Tablo2[[#This Row],[Tenure]],$W$23:$W$26,$X$23:$X$26,"",-1)</f>
        <v>0-6 Months</v>
      </c>
      <c r="V5398" s="1" t="str">
        <f>_xlfn.XLOOKUP(Tablo2[[#This Row],[CashbackAmount]],$W$31:$W$33,$X$31:$X$33,"",-1)</f>
        <v>Medium</v>
      </c>
    </row>
    <row r="5399" spans="1:22" x14ac:dyDescent="0.3">
      <c r="A5399" s="5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6">
        <v>192.35</v>
      </c>
      <c r="U5399" s="6" t="str">
        <f>_xlfn.XLOOKUP(Tablo2[[#This Row],[Tenure]],$W$23:$W$26,$X$23:$X$26,"",-1)</f>
        <v>0-6 Months</v>
      </c>
      <c r="V5399" s="1" t="str">
        <f>_xlfn.XLOOKUP(Tablo2[[#This Row],[CashbackAmount]],$W$31:$W$33,$X$31:$X$33,"",-1)</f>
        <v>Medium</v>
      </c>
    </row>
    <row r="5400" spans="1:22" x14ac:dyDescent="0.3">
      <c r="A5400" s="5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6">
        <v>157.94999999999999</v>
      </c>
      <c r="U5400" s="6" t="str">
        <f>_xlfn.XLOOKUP(Tablo2[[#This Row],[Tenure]],$W$23:$W$26,$X$23:$X$26,"",-1)</f>
        <v>0-6 Months</v>
      </c>
      <c r="V5400" s="1" t="str">
        <f>_xlfn.XLOOKUP(Tablo2[[#This Row],[CashbackAmount]],$W$31:$W$33,$X$31:$X$33,"",-1)</f>
        <v>Medium</v>
      </c>
    </row>
    <row r="5401" spans="1:22" x14ac:dyDescent="0.3">
      <c r="A5401" s="5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60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6">
        <v>177.38</v>
      </c>
      <c r="U5401" s="6" t="str">
        <f>_xlfn.XLOOKUP(Tablo2[[#This Row],[Tenure]],$W$23:$W$26,$X$23:$X$26,"",-1)</f>
        <v>0-6 Months</v>
      </c>
      <c r="V5401" s="1" t="str">
        <f>_xlfn.XLOOKUP(Tablo2[[#This Row],[CashbackAmount]],$W$31:$W$33,$X$31:$X$33,"",-1)</f>
        <v>Medium</v>
      </c>
    </row>
    <row r="5402" spans="1:22" x14ac:dyDescent="0.3">
      <c r="A5402" s="5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6">
        <v>189.72</v>
      </c>
      <c r="U5402" s="6" t="str">
        <f>_xlfn.XLOOKUP(Tablo2[[#This Row],[Tenure]],$W$23:$W$26,$X$23:$X$26,"",-1)</f>
        <v>13-24 Months</v>
      </c>
      <c r="V5402" s="1" t="str">
        <f>_xlfn.XLOOKUP(Tablo2[[#This Row],[CashbackAmount]],$W$31:$W$33,$X$31:$X$33,"",-1)</f>
        <v>Medium</v>
      </c>
    </row>
    <row r="5403" spans="1:22" x14ac:dyDescent="0.3">
      <c r="A5403" s="5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>
        <v>3</v>
      </c>
      <c r="T5403" s="6">
        <v>221.1</v>
      </c>
      <c r="U5403" s="6" t="str">
        <f>_xlfn.XLOOKUP(Tablo2[[#This Row],[Tenure]],$W$23:$W$26,$X$23:$X$26,"",-1)</f>
        <v>0-6 Months</v>
      </c>
      <c r="V5403" s="1" t="str">
        <f>_xlfn.XLOOKUP(Tablo2[[#This Row],[CashbackAmount]],$W$31:$W$33,$X$31:$X$33,"",-1)</f>
        <v>Medium</v>
      </c>
    </row>
    <row r="5404" spans="1:22" x14ac:dyDescent="0.3">
      <c r="A5404" s="5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6">
        <v>323.33</v>
      </c>
      <c r="U5404" s="6" t="str">
        <f>_xlfn.XLOOKUP(Tablo2[[#This Row],[Tenure]],$W$23:$W$26,$X$23:$X$26,"",-1)</f>
        <v>13-24 Months</v>
      </c>
      <c r="V5404" s="1" t="str">
        <f>_xlfn.XLOOKUP(Tablo2[[#This Row],[CashbackAmount]],$W$31:$W$33,$X$31:$X$33,"",-1)</f>
        <v>High</v>
      </c>
    </row>
    <row r="5405" spans="1:22" x14ac:dyDescent="0.3">
      <c r="A5405" s="5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>
        <v>3</v>
      </c>
      <c r="T5405" s="6">
        <v>222.56</v>
      </c>
      <c r="U5405" s="6" t="str">
        <f>_xlfn.XLOOKUP(Tablo2[[#This Row],[Tenure]],$W$23:$W$26,$X$23:$X$26,"",-1)</f>
        <v>13-24 Months</v>
      </c>
      <c r="V5405" s="1" t="str">
        <f>_xlfn.XLOOKUP(Tablo2[[#This Row],[CashbackAmount]],$W$31:$W$33,$X$31:$X$33,"",-1)</f>
        <v>Medium</v>
      </c>
    </row>
    <row r="5406" spans="1:22" x14ac:dyDescent="0.3">
      <c r="A5406" s="5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60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6">
        <v>174.68</v>
      </c>
      <c r="U5406" s="6" t="str">
        <f>_xlfn.XLOOKUP(Tablo2[[#This Row],[Tenure]],$W$23:$W$26,$X$23:$X$26,"",-1)</f>
        <v>0-6 Months</v>
      </c>
      <c r="V5406" s="1" t="str">
        <f>_xlfn.XLOOKUP(Tablo2[[#This Row],[CashbackAmount]],$W$31:$W$33,$X$31:$X$33,"",-1)</f>
        <v>Medium</v>
      </c>
    </row>
    <row r="5407" spans="1:22" x14ac:dyDescent="0.3">
      <c r="A5407" s="5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6">
        <v>146.44999999999999</v>
      </c>
      <c r="U5407" s="6" t="str">
        <f>_xlfn.XLOOKUP(Tablo2[[#This Row],[Tenure]],$W$23:$W$26,$X$23:$X$26,"",-1)</f>
        <v>0-6 Months</v>
      </c>
      <c r="V5407" s="1" t="str">
        <f>_xlfn.XLOOKUP(Tablo2[[#This Row],[CashbackAmount]],$W$31:$W$33,$X$31:$X$33,"",-1)</f>
        <v>Low</v>
      </c>
    </row>
    <row r="5408" spans="1:22" x14ac:dyDescent="0.3">
      <c r="A5408" s="5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6">
        <v>146.80000000000001</v>
      </c>
      <c r="U5408" s="6" t="str">
        <f>_xlfn.XLOOKUP(Tablo2[[#This Row],[Tenure]],$W$23:$W$26,$X$23:$X$26,"",-1)</f>
        <v>0-6 Months</v>
      </c>
      <c r="V5408" s="1" t="str">
        <f>_xlfn.XLOOKUP(Tablo2[[#This Row],[CashbackAmount]],$W$31:$W$33,$X$31:$X$33,"",-1)</f>
        <v>Low</v>
      </c>
    </row>
    <row r="5409" spans="1:22" x14ac:dyDescent="0.3">
      <c r="A5409" s="5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6">
        <v>208.46</v>
      </c>
      <c r="U5409" s="6" t="str">
        <f>_xlfn.XLOOKUP(Tablo2[[#This Row],[Tenure]],$W$23:$W$26,$X$23:$X$26,"",-1)</f>
        <v>0-6 Months</v>
      </c>
      <c r="V5409" s="1" t="str">
        <f>_xlfn.XLOOKUP(Tablo2[[#This Row],[CashbackAmount]],$W$31:$W$33,$X$31:$X$33,"",-1)</f>
        <v>Medium</v>
      </c>
    </row>
    <row r="5410" spans="1:22" x14ac:dyDescent="0.3">
      <c r="A5410" s="5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6">
        <v>159.44999999999999</v>
      </c>
      <c r="U5410" s="6" t="str">
        <f>_xlfn.XLOOKUP(Tablo2[[#This Row],[Tenure]],$W$23:$W$26,$X$23:$X$26,"",-1)</f>
        <v>0-6 Months</v>
      </c>
      <c r="V5410" s="1" t="str">
        <f>_xlfn.XLOOKUP(Tablo2[[#This Row],[CashbackAmount]],$W$31:$W$33,$X$31:$X$33,"",-1)</f>
        <v>Medium</v>
      </c>
    </row>
    <row r="5411" spans="1:22" x14ac:dyDescent="0.3">
      <c r="A5411" s="5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6">
        <v>152.6</v>
      </c>
      <c r="U5411" s="6" t="str">
        <f>_xlfn.XLOOKUP(Tablo2[[#This Row],[Tenure]],$W$23:$W$26,$X$23:$X$26,"",-1)</f>
        <v>0-6 Months</v>
      </c>
      <c r="V5411" s="1" t="str">
        <f>_xlfn.XLOOKUP(Tablo2[[#This Row],[CashbackAmount]],$W$31:$W$33,$X$31:$X$33,"",-1)</f>
        <v>Medium</v>
      </c>
    </row>
    <row r="5412" spans="1:22" x14ac:dyDescent="0.3">
      <c r="A5412" s="5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6">
        <v>187.94</v>
      </c>
      <c r="U5412" s="6" t="str">
        <f>_xlfn.XLOOKUP(Tablo2[[#This Row],[Tenure]],$W$23:$W$26,$X$23:$X$26,"",-1)</f>
        <v>0-6 Months</v>
      </c>
      <c r="V5412" s="1" t="str">
        <f>_xlfn.XLOOKUP(Tablo2[[#This Row],[CashbackAmount]],$W$31:$W$33,$X$31:$X$33,"",-1)</f>
        <v>Medium</v>
      </c>
    </row>
    <row r="5413" spans="1:22" x14ac:dyDescent="0.3">
      <c r="A5413" s="5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6">
        <v>196.4</v>
      </c>
      <c r="U5413" s="6" t="str">
        <f>_xlfn.XLOOKUP(Tablo2[[#This Row],[Tenure]],$W$23:$W$26,$X$23:$X$26,"",-1)</f>
        <v>0-6 Months</v>
      </c>
      <c r="V5413" s="1" t="str">
        <f>_xlfn.XLOOKUP(Tablo2[[#This Row],[CashbackAmount]],$W$31:$W$33,$X$31:$X$33,"",-1)</f>
        <v>Medium</v>
      </c>
    </row>
    <row r="5414" spans="1:22" x14ac:dyDescent="0.3">
      <c r="A5414" s="5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6">
        <v>154.32</v>
      </c>
      <c r="U5414" s="6" t="str">
        <f>_xlfn.XLOOKUP(Tablo2[[#This Row],[Tenure]],$W$23:$W$26,$X$23:$X$26,"",-1)</f>
        <v>7-12 Months</v>
      </c>
      <c r="V5414" s="1" t="str">
        <f>_xlfn.XLOOKUP(Tablo2[[#This Row],[CashbackAmount]],$W$31:$W$33,$X$31:$X$33,"",-1)</f>
        <v>Medium</v>
      </c>
    </row>
    <row r="5415" spans="1:22" x14ac:dyDescent="0.3">
      <c r="A5415" s="5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6">
        <v>176.47</v>
      </c>
      <c r="U5415" s="6" t="str">
        <f>_xlfn.XLOOKUP(Tablo2[[#This Row],[Tenure]],$W$23:$W$26,$X$23:$X$26,"",-1)</f>
        <v>7-12 Months</v>
      </c>
      <c r="V5415" s="1" t="str">
        <f>_xlfn.XLOOKUP(Tablo2[[#This Row],[CashbackAmount]],$W$31:$W$33,$X$31:$X$33,"",-1)</f>
        <v>Medium</v>
      </c>
    </row>
    <row r="5416" spans="1:22" x14ac:dyDescent="0.3">
      <c r="A5416" s="5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6">
        <v>170.07</v>
      </c>
      <c r="U5416" s="6" t="str">
        <f>_xlfn.XLOOKUP(Tablo2[[#This Row],[Tenure]],$W$23:$W$26,$X$23:$X$26,"",-1)</f>
        <v>13-24 Months</v>
      </c>
      <c r="V5416" s="1" t="str">
        <f>_xlfn.XLOOKUP(Tablo2[[#This Row],[CashbackAmount]],$W$31:$W$33,$X$31:$X$33,"",-1)</f>
        <v>Medium</v>
      </c>
    </row>
    <row r="5417" spans="1:22" x14ac:dyDescent="0.3">
      <c r="A5417" s="5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>
        <v>3</v>
      </c>
      <c r="T5417" s="6">
        <v>210.64</v>
      </c>
      <c r="U5417" s="6" t="str">
        <f>_xlfn.XLOOKUP(Tablo2[[#This Row],[Tenure]],$W$23:$W$26,$X$23:$X$26,"",-1)</f>
        <v>0-6 Months</v>
      </c>
      <c r="V5417" s="1" t="str">
        <f>_xlfn.XLOOKUP(Tablo2[[#This Row],[CashbackAmount]],$W$31:$W$33,$X$31:$X$33,"",-1)</f>
        <v>Medium</v>
      </c>
    </row>
    <row r="5418" spans="1:22" x14ac:dyDescent="0.3">
      <c r="A5418" s="5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6">
        <v>149.68</v>
      </c>
      <c r="U5418" s="6" t="str">
        <f>_xlfn.XLOOKUP(Tablo2[[#This Row],[Tenure]],$W$23:$W$26,$X$23:$X$26,"",-1)</f>
        <v>7-12 Months</v>
      </c>
      <c r="V5418" s="1" t="str">
        <f>_xlfn.XLOOKUP(Tablo2[[#This Row],[CashbackAmount]],$W$31:$W$33,$X$31:$X$33,"",-1)</f>
        <v>Low</v>
      </c>
    </row>
    <row r="5419" spans="1:22" x14ac:dyDescent="0.3">
      <c r="A5419" s="5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6">
        <v>206.61</v>
      </c>
      <c r="U5419" s="6" t="str">
        <f>_xlfn.XLOOKUP(Tablo2[[#This Row],[Tenure]],$W$23:$W$26,$X$23:$X$26,"",-1)</f>
        <v>0-6 Months</v>
      </c>
      <c r="V5419" s="1" t="str">
        <f>_xlfn.XLOOKUP(Tablo2[[#This Row],[CashbackAmount]],$W$31:$W$33,$X$31:$X$33,"",-1)</f>
        <v>Medium</v>
      </c>
    </row>
    <row r="5420" spans="1:22" x14ac:dyDescent="0.3">
      <c r="A5420" s="5">
        <v>55419</v>
      </c>
      <c r="B5420" s="1">
        <v>0</v>
      </c>
      <c r="C5420" s="1">
        <v>3</v>
      </c>
      <c r="D5420" s="1" t="s">
        <v>62</v>
      </c>
      <c r="E5420" s="1">
        <v>1</v>
      </c>
      <c r="F5420" s="1">
        <v>11</v>
      </c>
      <c r="G5420" s="1" t="s">
        <v>60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6">
        <v>146.09</v>
      </c>
      <c r="U5420" s="6" t="str">
        <f>_xlfn.XLOOKUP(Tablo2[[#This Row],[Tenure]],$W$23:$W$26,$X$23:$X$26,"",-1)</f>
        <v>0-6 Months</v>
      </c>
      <c r="V5420" s="1" t="str">
        <f>_xlfn.XLOOKUP(Tablo2[[#This Row],[CashbackAmount]],$W$31:$W$33,$X$31:$X$33,"",-1)</f>
        <v>Low</v>
      </c>
    </row>
    <row r="5421" spans="1:22" x14ac:dyDescent="0.3">
      <c r="A5421" s="5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6">
        <v>177.94</v>
      </c>
      <c r="U5421" s="6" t="str">
        <f>_xlfn.XLOOKUP(Tablo2[[#This Row],[Tenure]],$W$23:$W$26,$X$23:$X$26,"",-1)</f>
        <v>0-6 Months</v>
      </c>
      <c r="V5421" s="1" t="str">
        <f>_xlfn.XLOOKUP(Tablo2[[#This Row],[CashbackAmount]],$W$31:$W$33,$X$31:$X$33,"",-1)</f>
        <v>Medium</v>
      </c>
    </row>
    <row r="5422" spans="1:22" x14ac:dyDescent="0.3">
      <c r="A5422" s="5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60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6">
        <v>152.18</v>
      </c>
      <c r="U5422" s="6" t="str">
        <f>_xlfn.XLOOKUP(Tablo2[[#This Row],[Tenure]],$W$23:$W$26,$X$23:$X$26,"",-1)</f>
        <v>0-6 Months</v>
      </c>
      <c r="V5422" s="1" t="str">
        <f>_xlfn.XLOOKUP(Tablo2[[#This Row],[CashbackAmount]],$W$31:$W$33,$X$31:$X$33,"",-1)</f>
        <v>Medium</v>
      </c>
    </row>
    <row r="5423" spans="1:22" x14ac:dyDescent="0.3">
      <c r="A5423" s="5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6">
        <v>183.11</v>
      </c>
      <c r="U5423" s="6" t="str">
        <f>_xlfn.XLOOKUP(Tablo2[[#This Row],[Tenure]],$W$23:$W$26,$X$23:$X$26,"",-1)</f>
        <v>7-12 Months</v>
      </c>
      <c r="V5423" s="1" t="str">
        <f>_xlfn.XLOOKUP(Tablo2[[#This Row],[CashbackAmount]],$W$31:$W$33,$X$31:$X$33,"",-1)</f>
        <v>Medium</v>
      </c>
    </row>
    <row r="5424" spans="1:22" x14ac:dyDescent="0.3">
      <c r="A5424" s="5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60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6">
        <v>149.37</v>
      </c>
      <c r="U5424" s="6" t="str">
        <f>_xlfn.XLOOKUP(Tablo2[[#This Row],[Tenure]],$W$23:$W$26,$X$23:$X$26,"",-1)</f>
        <v>7-12 Months</v>
      </c>
      <c r="V5424" s="1" t="str">
        <f>_xlfn.XLOOKUP(Tablo2[[#This Row],[CashbackAmount]],$W$31:$W$33,$X$31:$X$33,"",-1)</f>
        <v>Low</v>
      </c>
    </row>
    <row r="5425" spans="1:22" x14ac:dyDescent="0.3">
      <c r="A5425" s="5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6">
        <v>152.66</v>
      </c>
      <c r="U5425" s="6" t="str">
        <f>_xlfn.XLOOKUP(Tablo2[[#This Row],[Tenure]],$W$23:$W$26,$X$23:$X$26,"",-1)</f>
        <v>13-24 Months</v>
      </c>
      <c r="V5425" s="1" t="str">
        <f>_xlfn.XLOOKUP(Tablo2[[#This Row],[CashbackAmount]],$W$31:$W$33,$X$31:$X$33,"",-1)</f>
        <v>Medium</v>
      </c>
    </row>
    <row r="5426" spans="1:22" x14ac:dyDescent="0.3">
      <c r="A5426" s="5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>
        <v>15</v>
      </c>
      <c r="Q5426" s="1">
        <v>2</v>
      </c>
      <c r="R5426" s="1">
        <v>2</v>
      </c>
      <c r="S5426" s="1">
        <v>1</v>
      </c>
      <c r="T5426" s="6">
        <v>315.38</v>
      </c>
      <c r="U5426" s="6" t="str">
        <f>_xlfn.XLOOKUP(Tablo2[[#This Row],[Tenure]],$W$23:$W$26,$X$23:$X$26,"",-1)</f>
        <v>24+ Months</v>
      </c>
      <c r="V5426" s="1" t="str">
        <f>_xlfn.XLOOKUP(Tablo2[[#This Row],[CashbackAmount]],$W$31:$W$33,$X$31:$X$33,"",-1)</f>
        <v>High</v>
      </c>
    </row>
    <row r="5427" spans="1:22" x14ac:dyDescent="0.3">
      <c r="A5427" s="5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60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6">
        <v>155.55000000000001</v>
      </c>
      <c r="U5427" s="6" t="str">
        <f>_xlfn.XLOOKUP(Tablo2[[#This Row],[Tenure]],$W$23:$W$26,$X$23:$X$26,"",-1)</f>
        <v>7-12 Months</v>
      </c>
      <c r="V5427" s="1" t="str">
        <f>_xlfn.XLOOKUP(Tablo2[[#This Row],[CashbackAmount]],$W$31:$W$33,$X$31:$X$33,"",-1)</f>
        <v>Medium</v>
      </c>
    </row>
    <row r="5428" spans="1:22" x14ac:dyDescent="0.3">
      <c r="A5428" s="5">
        <v>55427</v>
      </c>
      <c r="B5428" s="1">
        <v>0</v>
      </c>
      <c r="C5428" s="1">
        <v>15</v>
      </c>
      <c r="D5428" s="1" t="s">
        <v>62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6">
        <v>147.88999999999999</v>
      </c>
      <c r="U5428" s="6" t="str">
        <f>_xlfn.XLOOKUP(Tablo2[[#This Row],[Tenure]],$W$23:$W$26,$X$23:$X$26,"",-1)</f>
        <v>13-24 Months</v>
      </c>
      <c r="V5428" s="1" t="str">
        <f>_xlfn.XLOOKUP(Tablo2[[#This Row],[CashbackAmount]],$W$31:$W$33,$X$31:$X$33,"",-1)</f>
        <v>Low</v>
      </c>
    </row>
    <row r="5429" spans="1:22" x14ac:dyDescent="0.3">
      <c r="A5429" s="5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6">
        <v>165.01</v>
      </c>
      <c r="U5429" s="6" t="str">
        <f>_xlfn.XLOOKUP(Tablo2[[#This Row],[Tenure]],$W$23:$W$26,$X$23:$X$26,"",-1)</f>
        <v>7-12 Months</v>
      </c>
      <c r="V5429" s="1" t="str">
        <f>_xlfn.XLOOKUP(Tablo2[[#This Row],[CashbackAmount]],$W$31:$W$33,$X$31:$X$33,"",-1)</f>
        <v>Medium</v>
      </c>
    </row>
    <row r="5430" spans="1:22" x14ac:dyDescent="0.3">
      <c r="A5430" s="5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>
        <v>2</v>
      </c>
      <c r="S5430" s="1">
        <v>3</v>
      </c>
      <c r="T5430" s="6">
        <v>254.64999999999998</v>
      </c>
      <c r="U5430" s="6" t="str">
        <f>_xlfn.XLOOKUP(Tablo2[[#This Row],[Tenure]],$W$23:$W$26,$X$23:$X$26,"",-1)</f>
        <v>24+ Months</v>
      </c>
      <c r="V5430" s="1" t="str">
        <f>_xlfn.XLOOKUP(Tablo2[[#This Row],[CashbackAmount]],$W$31:$W$33,$X$31:$X$33,"",-1)</f>
        <v>High</v>
      </c>
    </row>
    <row r="5431" spans="1:22" x14ac:dyDescent="0.3">
      <c r="A5431" s="5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6">
        <v>160.38999999999999</v>
      </c>
      <c r="U5431" s="6" t="str">
        <f>_xlfn.XLOOKUP(Tablo2[[#This Row],[Tenure]],$W$23:$W$26,$X$23:$X$26,"",-1)</f>
        <v>13-24 Months</v>
      </c>
      <c r="V5431" s="1" t="str">
        <f>_xlfn.XLOOKUP(Tablo2[[#This Row],[CashbackAmount]],$W$31:$W$33,$X$31:$X$33,"",-1)</f>
        <v>Medium</v>
      </c>
    </row>
    <row r="5432" spans="1:22" x14ac:dyDescent="0.3">
      <c r="A5432" s="5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6">
        <v>185.29</v>
      </c>
      <c r="U5432" s="6" t="str">
        <f>_xlfn.XLOOKUP(Tablo2[[#This Row],[Tenure]],$W$23:$W$26,$X$23:$X$26,"",-1)</f>
        <v>7-12 Months</v>
      </c>
      <c r="V5432" s="1" t="str">
        <f>_xlfn.XLOOKUP(Tablo2[[#This Row],[CashbackAmount]],$W$31:$W$33,$X$31:$X$33,"",-1)</f>
        <v>Medium</v>
      </c>
    </row>
    <row r="5433" spans="1:22" x14ac:dyDescent="0.3">
      <c r="A5433" s="5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6">
        <v>151.79</v>
      </c>
      <c r="U5433" s="6" t="str">
        <f>_xlfn.XLOOKUP(Tablo2[[#This Row],[Tenure]],$W$23:$W$26,$X$23:$X$26,"",-1)</f>
        <v>0-6 Months</v>
      </c>
      <c r="V5433" s="1" t="str">
        <f>_xlfn.XLOOKUP(Tablo2[[#This Row],[CashbackAmount]],$W$31:$W$33,$X$31:$X$33,"",-1)</f>
        <v>Medium</v>
      </c>
    </row>
    <row r="5434" spans="1:22" x14ac:dyDescent="0.3">
      <c r="A5434" s="5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6">
        <v>162.02000000000001</v>
      </c>
      <c r="U5434" s="6" t="str">
        <f>_xlfn.XLOOKUP(Tablo2[[#This Row],[Tenure]],$W$23:$W$26,$X$23:$X$26,"",-1)</f>
        <v>7-12 Months</v>
      </c>
      <c r="V5434" s="1" t="str">
        <f>_xlfn.XLOOKUP(Tablo2[[#This Row],[CashbackAmount]],$W$31:$W$33,$X$31:$X$33,"",-1)</f>
        <v>Medium</v>
      </c>
    </row>
    <row r="5435" spans="1:22" x14ac:dyDescent="0.3">
      <c r="A5435" s="5">
        <v>55434</v>
      </c>
      <c r="B5435" s="1">
        <v>1</v>
      </c>
      <c r="C5435" s="1">
        <v>1</v>
      </c>
      <c r="D5435" s="1" t="s">
        <v>62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6">
        <v>148.97999999999999</v>
      </c>
      <c r="U5435" s="6" t="str">
        <f>_xlfn.XLOOKUP(Tablo2[[#This Row],[Tenure]],$W$23:$W$26,$X$23:$X$26,"",-1)</f>
        <v>0-6 Months</v>
      </c>
      <c r="V5435" s="1" t="str">
        <f>_xlfn.XLOOKUP(Tablo2[[#This Row],[CashbackAmount]],$W$31:$W$33,$X$31:$X$33,"",-1)</f>
        <v>Low</v>
      </c>
    </row>
    <row r="5436" spans="1:22" x14ac:dyDescent="0.3">
      <c r="A5436" s="5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6">
        <v>179.68</v>
      </c>
      <c r="U5436" s="6" t="str">
        <f>_xlfn.XLOOKUP(Tablo2[[#This Row],[Tenure]],$W$23:$W$26,$X$23:$X$26,"",-1)</f>
        <v>0-6 Months</v>
      </c>
      <c r="V5436" s="1" t="str">
        <f>_xlfn.XLOOKUP(Tablo2[[#This Row],[CashbackAmount]],$W$31:$W$33,$X$31:$X$33,"",-1)</f>
        <v>Medium</v>
      </c>
    </row>
    <row r="5437" spans="1:22" x14ac:dyDescent="0.3">
      <c r="A5437" s="5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>
        <v>2</v>
      </c>
      <c r="S5437" s="1">
        <v>3</v>
      </c>
      <c r="T5437" s="6">
        <v>256.16000000000003</v>
      </c>
      <c r="U5437" s="6" t="str">
        <f>_xlfn.XLOOKUP(Tablo2[[#This Row],[Tenure]],$W$23:$W$26,$X$23:$X$26,"",-1)</f>
        <v>24+ Months</v>
      </c>
      <c r="V5437" s="1" t="str">
        <f>_xlfn.XLOOKUP(Tablo2[[#This Row],[CashbackAmount]],$W$31:$W$33,$X$31:$X$33,"",-1)</f>
        <v>High</v>
      </c>
    </row>
    <row r="5438" spans="1:22" x14ac:dyDescent="0.3">
      <c r="A5438" s="5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6">
        <v>166.89</v>
      </c>
      <c r="U5438" s="6" t="str">
        <f>_xlfn.XLOOKUP(Tablo2[[#This Row],[Tenure]],$W$23:$W$26,$X$23:$X$26,"",-1)</f>
        <v>7-12 Months</v>
      </c>
      <c r="V5438" s="1" t="str">
        <f>_xlfn.XLOOKUP(Tablo2[[#This Row],[CashbackAmount]],$W$31:$W$33,$X$31:$X$33,"",-1)</f>
        <v>Medium</v>
      </c>
    </row>
    <row r="5439" spans="1:22" x14ac:dyDescent="0.3">
      <c r="A5439" s="5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>
        <v>15</v>
      </c>
      <c r="Q5439" s="1">
        <v>3</v>
      </c>
      <c r="R5439" s="1">
        <v>3</v>
      </c>
      <c r="S5439" s="1">
        <v>3</v>
      </c>
      <c r="T5439" s="6">
        <v>318.27999999999997</v>
      </c>
      <c r="U5439" s="6" t="str">
        <f>_xlfn.XLOOKUP(Tablo2[[#This Row],[Tenure]],$W$23:$W$26,$X$23:$X$26,"",-1)</f>
        <v>13-24 Months</v>
      </c>
      <c r="V5439" s="1" t="str">
        <f>_xlfn.XLOOKUP(Tablo2[[#This Row],[CashbackAmount]],$W$31:$W$33,$X$31:$X$33,"",-1)</f>
        <v>High</v>
      </c>
    </row>
    <row r="5440" spans="1:22" x14ac:dyDescent="0.3">
      <c r="A5440" s="5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6">
        <v>208.21</v>
      </c>
      <c r="U5440" s="6" t="str">
        <f>_xlfn.XLOOKUP(Tablo2[[#This Row],[Tenure]],$W$23:$W$26,$X$23:$X$26,"",-1)</f>
        <v>7-12 Months</v>
      </c>
      <c r="V5440" s="1" t="str">
        <f>_xlfn.XLOOKUP(Tablo2[[#This Row],[CashbackAmount]],$W$31:$W$33,$X$31:$X$33,"",-1)</f>
        <v>Medium</v>
      </c>
    </row>
    <row r="5441" spans="1:22" x14ac:dyDescent="0.3">
      <c r="A5441" s="5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6">
        <v>148.41999999999999</v>
      </c>
      <c r="U5441" s="6" t="str">
        <f>_xlfn.XLOOKUP(Tablo2[[#This Row],[Tenure]],$W$23:$W$26,$X$23:$X$26,"",-1)</f>
        <v>7-12 Months</v>
      </c>
      <c r="V5441" s="1" t="str">
        <f>_xlfn.XLOOKUP(Tablo2[[#This Row],[CashbackAmount]],$W$31:$W$33,$X$31:$X$33,"",-1)</f>
        <v>Low</v>
      </c>
    </row>
    <row r="5442" spans="1:22" x14ac:dyDescent="0.3">
      <c r="A5442" s="5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6">
        <v>165.71</v>
      </c>
      <c r="U5442" s="6" t="str">
        <f>_xlfn.XLOOKUP(Tablo2[[#This Row],[Tenure]],$W$23:$W$26,$X$23:$X$26,"",-1)</f>
        <v>7-12 Months</v>
      </c>
      <c r="V5442" s="1" t="str">
        <f>_xlfn.XLOOKUP(Tablo2[[#This Row],[CashbackAmount]],$W$31:$W$33,$X$31:$X$33,"",-1)</f>
        <v>Medium</v>
      </c>
    </row>
    <row r="5443" spans="1:22" x14ac:dyDescent="0.3">
      <c r="A5443" s="5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6">
        <v>183.13</v>
      </c>
      <c r="U5443" s="6" t="str">
        <f>_xlfn.XLOOKUP(Tablo2[[#This Row],[Tenure]],$W$23:$W$26,$X$23:$X$26,"",-1)</f>
        <v>0-6 Months</v>
      </c>
      <c r="V5443" s="1" t="str">
        <f>_xlfn.XLOOKUP(Tablo2[[#This Row],[CashbackAmount]],$W$31:$W$33,$X$31:$X$33,"",-1)</f>
        <v>Medium</v>
      </c>
    </row>
    <row r="5444" spans="1:22" x14ac:dyDescent="0.3">
      <c r="A5444" s="5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6">
        <v>156.43</v>
      </c>
      <c r="U5444" s="6" t="str">
        <f>_xlfn.XLOOKUP(Tablo2[[#This Row],[Tenure]],$W$23:$W$26,$X$23:$X$26,"",-1)</f>
        <v>7-12 Months</v>
      </c>
      <c r="V5444" s="1" t="str">
        <f>_xlfn.XLOOKUP(Tablo2[[#This Row],[CashbackAmount]],$W$31:$W$33,$X$31:$X$33,"",-1)</f>
        <v>Medium</v>
      </c>
    </row>
    <row r="5445" spans="1:22" x14ac:dyDescent="0.3">
      <c r="A5445" s="5">
        <v>55444</v>
      </c>
      <c r="B5445" s="1">
        <v>0</v>
      </c>
      <c r="C5445" s="1">
        <v>2</v>
      </c>
      <c r="D5445" s="1" t="s">
        <v>62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6">
        <v>145.44</v>
      </c>
      <c r="U5445" s="6" t="str">
        <f>_xlfn.XLOOKUP(Tablo2[[#This Row],[Tenure]],$W$23:$W$26,$X$23:$X$26,"",-1)</f>
        <v>0-6 Months</v>
      </c>
      <c r="V5445" s="1" t="str">
        <f>_xlfn.XLOOKUP(Tablo2[[#This Row],[CashbackAmount]],$W$31:$W$33,$X$31:$X$33,"",-1)</f>
        <v>Low</v>
      </c>
    </row>
    <row r="5446" spans="1:22" x14ac:dyDescent="0.3">
      <c r="A5446" s="5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>
        <v>2</v>
      </c>
      <c r="S5446" s="1">
        <v>3</v>
      </c>
      <c r="T5446" s="6">
        <v>259.64</v>
      </c>
      <c r="U5446" s="6" t="str">
        <f>_xlfn.XLOOKUP(Tablo2[[#This Row],[Tenure]],$W$23:$W$26,$X$23:$X$26,"",-1)</f>
        <v>13-24 Months</v>
      </c>
      <c r="V5446" s="1" t="str">
        <f>_xlfn.XLOOKUP(Tablo2[[#This Row],[CashbackAmount]],$W$31:$W$33,$X$31:$X$33,"",-1)</f>
        <v>High</v>
      </c>
    </row>
    <row r="5447" spans="1:22" x14ac:dyDescent="0.3">
      <c r="A5447" s="5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6">
        <v>204.91</v>
      </c>
      <c r="U5447" s="6" t="str">
        <f>_xlfn.XLOOKUP(Tablo2[[#This Row],[Tenure]],$W$23:$W$26,$X$23:$X$26,"",-1)</f>
        <v>13-24 Months</v>
      </c>
      <c r="V5447" s="1" t="str">
        <f>_xlfn.XLOOKUP(Tablo2[[#This Row],[CashbackAmount]],$W$31:$W$33,$X$31:$X$33,"",-1)</f>
        <v>Medium</v>
      </c>
    </row>
    <row r="5448" spans="1:22" x14ac:dyDescent="0.3">
      <c r="A5448" s="5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6">
        <v>158.77000000000001</v>
      </c>
      <c r="U5448" s="6" t="str">
        <f>_xlfn.XLOOKUP(Tablo2[[#This Row],[Tenure]],$W$23:$W$26,$X$23:$X$26,"",-1)</f>
        <v>13-24 Months</v>
      </c>
      <c r="V5448" s="1" t="str">
        <f>_xlfn.XLOOKUP(Tablo2[[#This Row],[CashbackAmount]],$W$31:$W$33,$X$31:$X$33,"",-1)</f>
        <v>Medium</v>
      </c>
    </row>
    <row r="5449" spans="1:22" x14ac:dyDescent="0.3">
      <c r="A5449" s="5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6">
        <v>180.38</v>
      </c>
      <c r="U5449" s="6" t="str">
        <f>_xlfn.XLOOKUP(Tablo2[[#This Row],[Tenure]],$W$23:$W$26,$X$23:$X$26,"",-1)</f>
        <v>13-24 Months</v>
      </c>
      <c r="V5449" s="1" t="str">
        <f>_xlfn.XLOOKUP(Tablo2[[#This Row],[CashbackAmount]],$W$31:$W$33,$X$31:$X$33,"",-1)</f>
        <v>Medium</v>
      </c>
    </row>
    <row r="5450" spans="1:22" x14ac:dyDescent="0.3">
      <c r="A5450" s="5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6">
        <v>182.62</v>
      </c>
      <c r="U5450" s="6" t="str">
        <f>_xlfn.XLOOKUP(Tablo2[[#This Row],[Tenure]],$W$23:$W$26,$X$23:$X$26,"",-1)</f>
        <v>7-12 Months</v>
      </c>
      <c r="V5450" s="1" t="str">
        <f>_xlfn.XLOOKUP(Tablo2[[#This Row],[CashbackAmount]],$W$31:$W$33,$X$31:$X$33,"",-1)</f>
        <v>Medium</v>
      </c>
    </row>
    <row r="5451" spans="1:22" x14ac:dyDescent="0.3">
      <c r="A5451" s="5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6">
        <v>150.91999999999999</v>
      </c>
      <c r="U5451" s="6" t="str">
        <f>_xlfn.XLOOKUP(Tablo2[[#This Row],[Tenure]],$W$23:$W$26,$X$23:$X$26,"",-1)</f>
        <v>7-12 Months</v>
      </c>
      <c r="V5451" s="1" t="str">
        <f>_xlfn.XLOOKUP(Tablo2[[#This Row],[CashbackAmount]],$W$31:$W$33,$X$31:$X$33,"",-1)</f>
        <v>Medium</v>
      </c>
    </row>
    <row r="5452" spans="1:22" x14ac:dyDescent="0.3">
      <c r="A5452" s="5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6">
        <v>178.46</v>
      </c>
      <c r="U5452" s="6" t="str">
        <f>_xlfn.XLOOKUP(Tablo2[[#This Row],[Tenure]],$W$23:$W$26,$X$23:$X$26,"",-1)</f>
        <v>0-6 Months</v>
      </c>
      <c r="V5452" s="1" t="str">
        <f>_xlfn.XLOOKUP(Tablo2[[#This Row],[CashbackAmount]],$W$31:$W$33,$X$31:$X$33,"",-1)</f>
        <v>Medium</v>
      </c>
    </row>
    <row r="5453" spans="1:22" x14ac:dyDescent="0.3">
      <c r="A5453" s="5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6">
        <v>167.13</v>
      </c>
      <c r="U5453" s="6" t="str">
        <f>_xlfn.XLOOKUP(Tablo2[[#This Row],[Tenure]],$W$23:$W$26,$X$23:$X$26,"",-1)</f>
        <v>0-6 Months</v>
      </c>
      <c r="V5453" s="1" t="str">
        <f>_xlfn.XLOOKUP(Tablo2[[#This Row],[CashbackAmount]],$W$31:$W$33,$X$31:$X$33,"",-1)</f>
        <v>Medium</v>
      </c>
    </row>
    <row r="5454" spans="1:22" x14ac:dyDescent="0.3">
      <c r="A5454" s="5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6">
        <v>166.27</v>
      </c>
      <c r="U5454" s="6" t="str">
        <f>_xlfn.XLOOKUP(Tablo2[[#This Row],[Tenure]],$W$23:$W$26,$X$23:$X$26,"",-1)</f>
        <v>13-24 Months</v>
      </c>
      <c r="V5454" s="1" t="str">
        <f>_xlfn.XLOOKUP(Tablo2[[#This Row],[CashbackAmount]],$W$31:$W$33,$X$31:$X$33,"",-1)</f>
        <v>Medium</v>
      </c>
    </row>
    <row r="5455" spans="1:22" x14ac:dyDescent="0.3">
      <c r="A5455" s="5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6">
        <v>149.38</v>
      </c>
      <c r="U5455" s="6" t="str">
        <f>_xlfn.XLOOKUP(Tablo2[[#This Row],[Tenure]],$W$23:$W$26,$X$23:$X$26,"",-1)</f>
        <v>13-24 Months</v>
      </c>
      <c r="V5455" s="1" t="str">
        <f>_xlfn.XLOOKUP(Tablo2[[#This Row],[CashbackAmount]],$W$31:$W$33,$X$31:$X$33,"",-1)</f>
        <v>Low</v>
      </c>
    </row>
    <row r="5456" spans="1:22" x14ac:dyDescent="0.3">
      <c r="A5456" s="5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6">
        <v>193.7</v>
      </c>
      <c r="U5456" s="6" t="str">
        <f>_xlfn.XLOOKUP(Tablo2[[#This Row],[Tenure]],$W$23:$W$26,$X$23:$X$26,"",-1)</f>
        <v>13-24 Months</v>
      </c>
      <c r="V5456" s="1" t="str">
        <f>_xlfn.XLOOKUP(Tablo2[[#This Row],[CashbackAmount]],$W$31:$W$33,$X$31:$X$33,"",-1)</f>
        <v>Medium</v>
      </c>
    </row>
    <row r="5457" spans="1:22" x14ac:dyDescent="0.3">
      <c r="A5457" s="5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>
        <v>3</v>
      </c>
      <c r="T5457" s="6">
        <v>229.47</v>
      </c>
      <c r="U5457" s="6" t="str">
        <f>_xlfn.XLOOKUP(Tablo2[[#This Row],[Tenure]],$W$23:$W$26,$X$23:$X$26,"",-1)</f>
        <v>13-24 Months</v>
      </c>
      <c r="V5457" s="1" t="str">
        <f>_xlfn.XLOOKUP(Tablo2[[#This Row],[CashbackAmount]],$W$31:$W$33,$X$31:$X$33,"",-1)</f>
        <v>Medium</v>
      </c>
    </row>
    <row r="5458" spans="1:22" x14ac:dyDescent="0.3">
      <c r="A5458" s="5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>
        <v>3</v>
      </c>
      <c r="T5458" s="6">
        <v>221.67</v>
      </c>
      <c r="U5458" s="6" t="str">
        <f>_xlfn.XLOOKUP(Tablo2[[#This Row],[Tenure]],$W$23:$W$26,$X$23:$X$26,"",-1)</f>
        <v>0-6 Months</v>
      </c>
      <c r="V5458" s="1" t="str">
        <f>_xlfn.XLOOKUP(Tablo2[[#This Row],[CashbackAmount]],$W$31:$W$33,$X$31:$X$33,"",-1)</f>
        <v>Medium</v>
      </c>
    </row>
    <row r="5459" spans="1:22" x14ac:dyDescent="0.3">
      <c r="A5459" s="5">
        <v>55458</v>
      </c>
      <c r="B5459" s="1">
        <v>1</v>
      </c>
      <c r="C5459" s="1">
        <v>1</v>
      </c>
      <c r="D5459" s="1" t="s">
        <v>62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6">
        <v>146.47999999999999</v>
      </c>
      <c r="U5459" s="6" t="str">
        <f>_xlfn.XLOOKUP(Tablo2[[#This Row],[Tenure]],$W$23:$W$26,$X$23:$X$26,"",-1)</f>
        <v>0-6 Months</v>
      </c>
      <c r="V5459" s="1" t="str">
        <f>_xlfn.XLOOKUP(Tablo2[[#This Row],[CashbackAmount]],$W$31:$W$33,$X$31:$X$33,"",-1)</f>
        <v>Low</v>
      </c>
    </row>
    <row r="5460" spans="1:22" x14ac:dyDescent="0.3">
      <c r="A5460" s="5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>
        <v>3</v>
      </c>
      <c r="T5460" s="6">
        <v>214.26</v>
      </c>
      <c r="U5460" s="6" t="str">
        <f>_xlfn.XLOOKUP(Tablo2[[#This Row],[Tenure]],$W$23:$W$26,$X$23:$X$26,"",-1)</f>
        <v>7-12 Months</v>
      </c>
      <c r="V5460" s="1" t="str">
        <f>_xlfn.XLOOKUP(Tablo2[[#This Row],[CashbackAmount]],$W$31:$W$33,$X$31:$X$33,"",-1)</f>
        <v>Medium</v>
      </c>
    </row>
    <row r="5461" spans="1:22" x14ac:dyDescent="0.3">
      <c r="A5461" s="5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6">
        <v>190.13</v>
      </c>
      <c r="U5461" s="6" t="str">
        <f>_xlfn.XLOOKUP(Tablo2[[#This Row],[Tenure]],$W$23:$W$26,$X$23:$X$26,"",-1)</f>
        <v>13-24 Months</v>
      </c>
      <c r="V5461" s="1" t="str">
        <f>_xlfn.XLOOKUP(Tablo2[[#This Row],[CashbackAmount]],$W$31:$W$33,$X$31:$X$33,"",-1)</f>
        <v>Medium</v>
      </c>
    </row>
    <row r="5462" spans="1:22" x14ac:dyDescent="0.3">
      <c r="A5462" s="5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6">
        <v>192.99</v>
      </c>
      <c r="U5462" s="6" t="str">
        <f>_xlfn.XLOOKUP(Tablo2[[#This Row],[Tenure]],$W$23:$W$26,$X$23:$X$26,"",-1)</f>
        <v>7-12 Months</v>
      </c>
      <c r="V5462" s="1" t="str">
        <f>_xlfn.XLOOKUP(Tablo2[[#This Row],[CashbackAmount]],$W$31:$W$33,$X$31:$X$33,"",-1)</f>
        <v>Medium</v>
      </c>
    </row>
    <row r="5463" spans="1:22" x14ac:dyDescent="0.3">
      <c r="A5463" s="5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>
        <v>1</v>
      </c>
      <c r="R5463" s="1">
        <v>15</v>
      </c>
      <c r="S5463" s="1">
        <v>15</v>
      </c>
      <c r="T5463" s="6">
        <v>287.91000000000003</v>
      </c>
      <c r="U5463" s="6" t="str">
        <f>_xlfn.XLOOKUP(Tablo2[[#This Row],[Tenure]],$W$23:$W$26,$X$23:$X$26,"",-1)</f>
        <v>24+ Months</v>
      </c>
      <c r="V5463" s="1" t="str">
        <f>_xlfn.XLOOKUP(Tablo2[[#This Row],[CashbackAmount]],$W$31:$W$33,$X$31:$X$33,"",-1)</f>
        <v>High</v>
      </c>
    </row>
    <row r="5464" spans="1:22" x14ac:dyDescent="0.3">
      <c r="A5464" s="5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6">
        <v>152.05000000000001</v>
      </c>
      <c r="U5464" s="6" t="str">
        <f>_xlfn.XLOOKUP(Tablo2[[#This Row],[Tenure]],$W$23:$W$26,$X$23:$X$26,"",-1)</f>
        <v>7-12 Months</v>
      </c>
      <c r="V5464" s="1" t="str">
        <f>_xlfn.XLOOKUP(Tablo2[[#This Row],[CashbackAmount]],$W$31:$W$33,$X$31:$X$33,"",-1)</f>
        <v>Medium</v>
      </c>
    </row>
    <row r="5465" spans="1:22" x14ac:dyDescent="0.3">
      <c r="A5465" s="5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>
        <v>3</v>
      </c>
      <c r="T5465" s="6">
        <v>228.33</v>
      </c>
      <c r="U5465" s="6" t="str">
        <f>_xlfn.XLOOKUP(Tablo2[[#This Row],[Tenure]],$W$23:$W$26,$X$23:$X$26,"",-1)</f>
        <v>13-24 Months</v>
      </c>
      <c r="V5465" s="1" t="str">
        <f>_xlfn.XLOOKUP(Tablo2[[#This Row],[CashbackAmount]],$W$31:$W$33,$X$31:$X$33,"",-1)</f>
        <v>Medium</v>
      </c>
    </row>
    <row r="5466" spans="1:22" x14ac:dyDescent="0.3">
      <c r="A5466" s="5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6">
        <v>169.48</v>
      </c>
      <c r="U5466" s="6" t="str">
        <f>_xlfn.XLOOKUP(Tablo2[[#This Row],[Tenure]],$W$23:$W$26,$X$23:$X$26,"",-1)</f>
        <v>13-24 Months</v>
      </c>
      <c r="V5466" s="1" t="str">
        <f>_xlfn.XLOOKUP(Tablo2[[#This Row],[CashbackAmount]],$W$31:$W$33,$X$31:$X$33,"",-1)</f>
        <v>Medium</v>
      </c>
    </row>
    <row r="5467" spans="1:22" x14ac:dyDescent="0.3">
      <c r="A5467" s="5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6">
        <v>193.54</v>
      </c>
      <c r="U5467" s="6" t="str">
        <f>_xlfn.XLOOKUP(Tablo2[[#This Row],[Tenure]],$W$23:$W$26,$X$23:$X$26,"",-1)</f>
        <v>24+ Months</v>
      </c>
      <c r="V5467" s="1" t="str">
        <f>_xlfn.XLOOKUP(Tablo2[[#This Row],[CashbackAmount]],$W$31:$W$33,$X$31:$X$33,"",-1)</f>
        <v>Medium</v>
      </c>
    </row>
    <row r="5468" spans="1:22" x14ac:dyDescent="0.3">
      <c r="A5468" s="5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>
        <v>3</v>
      </c>
      <c r="T5468" s="6">
        <v>221.37</v>
      </c>
      <c r="U5468" s="6" t="str">
        <f>_xlfn.XLOOKUP(Tablo2[[#This Row],[Tenure]],$W$23:$W$26,$X$23:$X$26,"",-1)</f>
        <v>0-6 Months</v>
      </c>
      <c r="V5468" s="1" t="str">
        <f>_xlfn.XLOOKUP(Tablo2[[#This Row],[CashbackAmount]],$W$31:$W$33,$X$31:$X$33,"",-1)</f>
        <v>Medium</v>
      </c>
    </row>
    <row r="5469" spans="1:22" x14ac:dyDescent="0.3">
      <c r="A5469" s="5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6">
        <v>160.91</v>
      </c>
      <c r="U5469" s="6" t="str">
        <f>_xlfn.XLOOKUP(Tablo2[[#This Row],[Tenure]],$W$23:$W$26,$X$23:$X$26,"",-1)</f>
        <v>0-6 Months</v>
      </c>
      <c r="V5469" s="1" t="str">
        <f>_xlfn.XLOOKUP(Tablo2[[#This Row],[CashbackAmount]],$W$31:$W$33,$X$31:$X$33,"",-1)</f>
        <v>Medium</v>
      </c>
    </row>
    <row r="5470" spans="1:22" x14ac:dyDescent="0.3">
      <c r="A5470" s="5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6">
        <v>179.05</v>
      </c>
      <c r="U5470" s="6" t="str">
        <f>_xlfn.XLOOKUP(Tablo2[[#This Row],[Tenure]],$W$23:$W$26,$X$23:$X$26,"",-1)</f>
        <v>7-12 Months</v>
      </c>
      <c r="V5470" s="1" t="str">
        <f>_xlfn.XLOOKUP(Tablo2[[#This Row],[CashbackAmount]],$W$31:$W$33,$X$31:$X$33,"",-1)</f>
        <v>Medium</v>
      </c>
    </row>
    <row r="5471" spans="1:22" x14ac:dyDescent="0.3">
      <c r="A5471" s="5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6">
        <v>171.84</v>
      </c>
      <c r="U5471" s="6" t="str">
        <f>_xlfn.XLOOKUP(Tablo2[[#This Row],[Tenure]],$W$23:$W$26,$X$23:$X$26,"",-1)</f>
        <v>0-6 Months</v>
      </c>
      <c r="V5471" s="1" t="str">
        <f>_xlfn.XLOOKUP(Tablo2[[#This Row],[CashbackAmount]],$W$31:$W$33,$X$31:$X$33,"",-1)</f>
        <v>Medium</v>
      </c>
    </row>
    <row r="5472" spans="1:22" x14ac:dyDescent="0.3">
      <c r="A5472" s="5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>
        <v>1</v>
      </c>
      <c r="R5472" s="1">
        <v>3</v>
      </c>
      <c r="S5472" s="1">
        <v>3</v>
      </c>
      <c r="T5472" s="6">
        <v>282.87</v>
      </c>
      <c r="U5472" s="6" t="str">
        <f>_xlfn.XLOOKUP(Tablo2[[#This Row],[Tenure]],$W$23:$W$26,$X$23:$X$26,"",-1)</f>
        <v>24+ Months</v>
      </c>
      <c r="V5472" s="1" t="str">
        <f>_xlfn.XLOOKUP(Tablo2[[#This Row],[CashbackAmount]],$W$31:$W$33,$X$31:$X$33,"",-1)</f>
        <v>High</v>
      </c>
    </row>
    <row r="5473" spans="1:22" x14ac:dyDescent="0.3">
      <c r="A5473" s="5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6">
        <v>140.13999999999999</v>
      </c>
      <c r="U5473" s="6" t="str">
        <f>_xlfn.XLOOKUP(Tablo2[[#This Row],[Tenure]],$W$23:$W$26,$X$23:$X$26,"",-1)</f>
        <v>0-6 Months</v>
      </c>
      <c r="V5473" s="1" t="str">
        <f>_xlfn.XLOOKUP(Tablo2[[#This Row],[CashbackAmount]],$W$31:$W$33,$X$31:$X$33,"",-1)</f>
        <v>Low</v>
      </c>
    </row>
    <row r="5474" spans="1:22" x14ac:dyDescent="0.3">
      <c r="A5474" s="5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6">
        <v>154.56</v>
      </c>
      <c r="U5474" s="6" t="str">
        <f>_xlfn.XLOOKUP(Tablo2[[#This Row],[Tenure]],$W$23:$W$26,$X$23:$X$26,"",-1)</f>
        <v>0-6 Months</v>
      </c>
      <c r="V5474" s="1" t="str">
        <f>_xlfn.XLOOKUP(Tablo2[[#This Row],[CashbackAmount]],$W$31:$W$33,$X$31:$X$33,"",-1)</f>
        <v>Medium</v>
      </c>
    </row>
    <row r="5475" spans="1:22" x14ac:dyDescent="0.3">
      <c r="A5475" s="5">
        <v>55474</v>
      </c>
      <c r="B5475" s="1">
        <v>1</v>
      </c>
      <c r="C5475" s="1">
        <v>1</v>
      </c>
      <c r="D5475" s="1" t="s">
        <v>62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6">
        <v>148.35</v>
      </c>
      <c r="U5475" s="6" t="str">
        <f>_xlfn.XLOOKUP(Tablo2[[#This Row],[Tenure]],$W$23:$W$26,$X$23:$X$26,"",-1)</f>
        <v>0-6 Months</v>
      </c>
      <c r="V5475" s="1" t="str">
        <f>_xlfn.XLOOKUP(Tablo2[[#This Row],[CashbackAmount]],$W$31:$W$33,$X$31:$X$33,"",-1)</f>
        <v>Low</v>
      </c>
    </row>
    <row r="5476" spans="1:22" x14ac:dyDescent="0.3">
      <c r="A5476" s="5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6">
        <v>176.54</v>
      </c>
      <c r="U5476" s="6" t="str">
        <f>_xlfn.XLOOKUP(Tablo2[[#This Row],[Tenure]],$W$23:$W$26,$X$23:$X$26,"",-1)</f>
        <v>13-24 Months</v>
      </c>
      <c r="V5476" s="1" t="str">
        <f>_xlfn.XLOOKUP(Tablo2[[#This Row],[CashbackAmount]],$W$31:$W$33,$X$31:$X$33,"",-1)</f>
        <v>Medium</v>
      </c>
    </row>
    <row r="5477" spans="1:22" x14ac:dyDescent="0.3">
      <c r="A5477" s="5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6">
        <v>194.62</v>
      </c>
      <c r="U5477" s="6" t="str">
        <f>_xlfn.XLOOKUP(Tablo2[[#This Row],[Tenure]],$W$23:$W$26,$X$23:$X$26,"",-1)</f>
        <v>7-12 Months</v>
      </c>
      <c r="V5477" s="1" t="str">
        <f>_xlfn.XLOOKUP(Tablo2[[#This Row],[CashbackAmount]],$W$31:$W$33,$X$31:$X$33,"",-1)</f>
        <v>Medium</v>
      </c>
    </row>
    <row r="5478" spans="1:22" x14ac:dyDescent="0.3">
      <c r="A5478" s="5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6">
        <v>181.75</v>
      </c>
      <c r="U5478" s="6" t="str">
        <f>_xlfn.XLOOKUP(Tablo2[[#This Row],[Tenure]],$W$23:$W$26,$X$23:$X$26,"",-1)</f>
        <v>13-24 Months</v>
      </c>
      <c r="V5478" s="1" t="str">
        <f>_xlfn.XLOOKUP(Tablo2[[#This Row],[CashbackAmount]],$W$31:$W$33,$X$31:$X$33,"",-1)</f>
        <v>Medium</v>
      </c>
    </row>
    <row r="5479" spans="1:22" x14ac:dyDescent="0.3">
      <c r="A5479" s="5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6">
        <v>148.79</v>
      </c>
      <c r="U5479" s="6" t="str">
        <f>_xlfn.XLOOKUP(Tablo2[[#This Row],[Tenure]],$W$23:$W$26,$X$23:$X$26,"",-1)</f>
        <v>0-6 Months</v>
      </c>
      <c r="V5479" s="1" t="str">
        <f>_xlfn.XLOOKUP(Tablo2[[#This Row],[CashbackAmount]],$W$31:$W$33,$X$31:$X$33,"",-1)</f>
        <v>Low</v>
      </c>
    </row>
    <row r="5480" spans="1:22" x14ac:dyDescent="0.3">
      <c r="A5480" s="5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6">
        <v>163.12</v>
      </c>
      <c r="U5480" s="6" t="str">
        <f>_xlfn.XLOOKUP(Tablo2[[#This Row],[Tenure]],$W$23:$W$26,$X$23:$X$26,"",-1)</f>
        <v>0-6 Months</v>
      </c>
      <c r="V5480" s="1" t="str">
        <f>_xlfn.XLOOKUP(Tablo2[[#This Row],[CashbackAmount]],$W$31:$W$33,$X$31:$X$33,"",-1)</f>
        <v>Medium</v>
      </c>
    </row>
    <row r="5481" spans="1:22" x14ac:dyDescent="0.3">
      <c r="A5481" s="5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6">
        <v>171.48</v>
      </c>
      <c r="U5481" s="6" t="str">
        <f>_xlfn.XLOOKUP(Tablo2[[#This Row],[Tenure]],$W$23:$W$26,$X$23:$X$26,"",-1)</f>
        <v>0-6 Months</v>
      </c>
      <c r="V5481" s="1" t="str">
        <f>_xlfn.XLOOKUP(Tablo2[[#This Row],[CashbackAmount]],$W$31:$W$33,$X$31:$X$33,"",-1)</f>
        <v>Medium</v>
      </c>
    </row>
    <row r="5482" spans="1:22" x14ac:dyDescent="0.3">
      <c r="A5482" s="5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60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6">
        <v>154.36000000000001</v>
      </c>
      <c r="U5482" s="6" t="str">
        <f>_xlfn.XLOOKUP(Tablo2[[#This Row],[Tenure]],$W$23:$W$26,$X$23:$X$26,"",-1)</f>
        <v>13-24 Months</v>
      </c>
      <c r="V5482" s="1" t="str">
        <f>_xlfn.XLOOKUP(Tablo2[[#This Row],[CashbackAmount]],$W$31:$W$33,$X$31:$X$33,"",-1)</f>
        <v>Medium</v>
      </c>
    </row>
    <row r="5483" spans="1:22" x14ac:dyDescent="0.3">
      <c r="A5483" s="5">
        <v>55482</v>
      </c>
      <c r="B5483" s="1">
        <v>0</v>
      </c>
      <c r="C5483" s="1">
        <v>21</v>
      </c>
      <c r="D5483" s="1" t="s">
        <v>62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6">
        <v>146.05000000000001</v>
      </c>
      <c r="U5483" s="6" t="str">
        <f>_xlfn.XLOOKUP(Tablo2[[#This Row],[Tenure]],$W$23:$W$26,$X$23:$X$26,"",-1)</f>
        <v>13-24 Months</v>
      </c>
      <c r="V5483" s="1" t="str">
        <f>_xlfn.XLOOKUP(Tablo2[[#This Row],[CashbackAmount]],$W$31:$W$33,$X$31:$X$33,"",-1)</f>
        <v>Low</v>
      </c>
    </row>
    <row r="5484" spans="1:22" x14ac:dyDescent="0.3">
      <c r="A5484" s="5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>
        <v>3</v>
      </c>
      <c r="T5484" s="6">
        <v>210.78</v>
      </c>
      <c r="U5484" s="6" t="str">
        <f>_xlfn.XLOOKUP(Tablo2[[#This Row],[Tenure]],$W$23:$W$26,$X$23:$X$26,"",-1)</f>
        <v>13-24 Months</v>
      </c>
      <c r="V5484" s="1" t="str">
        <f>_xlfn.XLOOKUP(Tablo2[[#This Row],[CashbackAmount]],$W$31:$W$33,$X$31:$X$33,"",-1)</f>
        <v>Medium</v>
      </c>
    </row>
    <row r="5485" spans="1:22" x14ac:dyDescent="0.3">
      <c r="A5485" s="5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6">
        <v>152.06</v>
      </c>
      <c r="U5485" s="6" t="str">
        <f>_xlfn.XLOOKUP(Tablo2[[#This Row],[Tenure]],$W$23:$W$26,$X$23:$X$26,"",-1)</f>
        <v>0-6 Months</v>
      </c>
      <c r="V5485" s="1" t="str">
        <f>_xlfn.XLOOKUP(Tablo2[[#This Row],[CashbackAmount]],$W$31:$W$33,$X$31:$X$33,"",-1)</f>
        <v>Medium</v>
      </c>
    </row>
    <row r="5486" spans="1:22" x14ac:dyDescent="0.3">
      <c r="A5486" s="5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6">
        <v>188.84</v>
      </c>
      <c r="U5486" s="6" t="str">
        <f>_xlfn.XLOOKUP(Tablo2[[#This Row],[Tenure]],$W$23:$W$26,$X$23:$X$26,"",-1)</f>
        <v>0-6 Months</v>
      </c>
      <c r="V5486" s="1" t="str">
        <f>_xlfn.XLOOKUP(Tablo2[[#This Row],[CashbackAmount]],$W$31:$W$33,$X$31:$X$33,"",-1)</f>
        <v>Medium</v>
      </c>
    </row>
    <row r="5487" spans="1:22" x14ac:dyDescent="0.3">
      <c r="A5487" s="5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6">
        <v>164.68</v>
      </c>
      <c r="U5487" s="6" t="str">
        <f>_xlfn.XLOOKUP(Tablo2[[#This Row],[Tenure]],$W$23:$W$26,$X$23:$X$26,"",-1)</f>
        <v>13-24 Months</v>
      </c>
      <c r="V5487" s="1" t="str">
        <f>_xlfn.XLOOKUP(Tablo2[[#This Row],[CashbackAmount]],$W$31:$W$33,$X$31:$X$33,"",-1)</f>
        <v>Medium</v>
      </c>
    </row>
    <row r="5488" spans="1:22" x14ac:dyDescent="0.3">
      <c r="A5488" s="5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>
        <v>3</v>
      </c>
      <c r="T5488" s="6">
        <v>224.07</v>
      </c>
      <c r="U5488" s="6" t="str">
        <f>_xlfn.XLOOKUP(Tablo2[[#This Row],[Tenure]],$W$23:$W$26,$X$23:$X$26,"",-1)</f>
        <v>0-6 Months</v>
      </c>
      <c r="V5488" s="1" t="str">
        <f>_xlfn.XLOOKUP(Tablo2[[#This Row],[CashbackAmount]],$W$31:$W$33,$X$31:$X$33,"",-1)</f>
        <v>Medium</v>
      </c>
    </row>
    <row r="5489" spans="1:22" x14ac:dyDescent="0.3">
      <c r="A5489" s="5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>
        <v>2</v>
      </c>
      <c r="S5489" s="1">
        <v>9</v>
      </c>
      <c r="T5489" s="6">
        <v>257.25</v>
      </c>
      <c r="U5489" s="6" t="str">
        <f>_xlfn.XLOOKUP(Tablo2[[#This Row],[Tenure]],$W$23:$W$26,$X$23:$X$26,"",-1)</f>
        <v>13-24 Months</v>
      </c>
      <c r="V5489" s="1" t="str">
        <f>_xlfn.XLOOKUP(Tablo2[[#This Row],[CashbackAmount]],$W$31:$W$33,$X$31:$X$33,"",-1)</f>
        <v>High</v>
      </c>
    </row>
    <row r="5490" spans="1:22" x14ac:dyDescent="0.3">
      <c r="A5490" s="5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6">
        <v>160.4</v>
      </c>
      <c r="U5490" s="6" t="str">
        <f>_xlfn.XLOOKUP(Tablo2[[#This Row],[Tenure]],$W$23:$W$26,$X$23:$X$26,"",-1)</f>
        <v>0-6 Months</v>
      </c>
      <c r="V5490" s="1" t="str">
        <f>_xlfn.XLOOKUP(Tablo2[[#This Row],[CashbackAmount]],$W$31:$W$33,$X$31:$X$33,"",-1)</f>
        <v>Medium</v>
      </c>
    </row>
    <row r="5491" spans="1:22" x14ac:dyDescent="0.3">
      <c r="A5491" s="5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6">
        <v>153.04</v>
      </c>
      <c r="U5491" s="6" t="str">
        <f>_xlfn.XLOOKUP(Tablo2[[#This Row],[Tenure]],$W$23:$W$26,$X$23:$X$26,"",-1)</f>
        <v>0-6 Months</v>
      </c>
      <c r="V5491" s="1" t="str">
        <f>_xlfn.XLOOKUP(Tablo2[[#This Row],[CashbackAmount]],$W$31:$W$33,$X$31:$X$33,"",-1)</f>
        <v>Medium</v>
      </c>
    </row>
    <row r="5492" spans="1:22" x14ac:dyDescent="0.3">
      <c r="A5492" s="5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>
        <v>15</v>
      </c>
      <c r="Q5492" s="1">
        <v>7</v>
      </c>
      <c r="R5492" s="1">
        <v>7</v>
      </c>
      <c r="S5492" s="1">
        <v>15</v>
      </c>
      <c r="T5492" s="6">
        <v>318.92</v>
      </c>
      <c r="U5492" s="6" t="str">
        <f>_xlfn.XLOOKUP(Tablo2[[#This Row],[Tenure]],$W$23:$W$26,$X$23:$X$26,"",-1)</f>
        <v>13-24 Months</v>
      </c>
      <c r="V5492" s="1" t="str">
        <f>_xlfn.XLOOKUP(Tablo2[[#This Row],[CashbackAmount]],$W$31:$W$33,$X$31:$X$33,"",-1)</f>
        <v>High</v>
      </c>
    </row>
    <row r="5493" spans="1:22" x14ac:dyDescent="0.3">
      <c r="A5493" s="5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>
        <v>15</v>
      </c>
      <c r="Q5493" s="1">
        <v>4</v>
      </c>
      <c r="R5493" s="1">
        <v>13</v>
      </c>
      <c r="S5493" s="1">
        <v>10</v>
      </c>
      <c r="T5493" s="6">
        <v>321.64999999999998</v>
      </c>
      <c r="U5493" s="6" t="str">
        <f>_xlfn.XLOOKUP(Tablo2[[#This Row],[Tenure]],$W$23:$W$26,$X$23:$X$26,"",-1)</f>
        <v>13-24 Months</v>
      </c>
      <c r="V5493" s="1" t="str">
        <f>_xlfn.XLOOKUP(Tablo2[[#This Row],[CashbackAmount]],$W$31:$W$33,$X$31:$X$33,"",-1)</f>
        <v>High</v>
      </c>
    </row>
    <row r="5494" spans="1:22" x14ac:dyDescent="0.3">
      <c r="A5494" s="5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6">
        <v>149.38999999999999</v>
      </c>
      <c r="U5494" s="6" t="str">
        <f>_xlfn.XLOOKUP(Tablo2[[#This Row],[Tenure]],$W$23:$W$26,$X$23:$X$26,"",-1)</f>
        <v>0-6 Months</v>
      </c>
      <c r="V5494" s="1" t="str">
        <f>_xlfn.XLOOKUP(Tablo2[[#This Row],[CashbackAmount]],$W$31:$W$33,$X$31:$X$33,"",-1)</f>
        <v>Low</v>
      </c>
    </row>
    <row r="5495" spans="1:22" x14ac:dyDescent="0.3">
      <c r="A5495" s="5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6">
        <v>198.14</v>
      </c>
      <c r="U5495" s="6" t="str">
        <f>_xlfn.XLOOKUP(Tablo2[[#This Row],[Tenure]],$W$23:$W$26,$X$23:$X$26,"",-1)</f>
        <v>7-12 Months</v>
      </c>
      <c r="V5495" s="1" t="str">
        <f>_xlfn.XLOOKUP(Tablo2[[#This Row],[CashbackAmount]],$W$31:$W$33,$X$31:$X$33,"",-1)</f>
        <v>Medium</v>
      </c>
    </row>
    <row r="5496" spans="1:22" x14ac:dyDescent="0.3">
      <c r="A5496" s="5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6">
        <v>172.74</v>
      </c>
      <c r="U5496" s="6" t="str">
        <f>_xlfn.XLOOKUP(Tablo2[[#This Row],[Tenure]],$W$23:$W$26,$X$23:$X$26,"",-1)</f>
        <v>0-6 Months</v>
      </c>
      <c r="V5496" s="1" t="str">
        <f>_xlfn.XLOOKUP(Tablo2[[#This Row],[CashbackAmount]],$W$31:$W$33,$X$31:$X$33,"",-1)</f>
        <v>Medium</v>
      </c>
    </row>
    <row r="5497" spans="1:22" x14ac:dyDescent="0.3">
      <c r="A5497" s="5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6">
        <v>164.02</v>
      </c>
      <c r="U5497" s="6" t="str">
        <f>_xlfn.XLOOKUP(Tablo2[[#This Row],[Tenure]],$W$23:$W$26,$X$23:$X$26,"",-1)</f>
        <v>13-24 Months</v>
      </c>
      <c r="V5497" s="1" t="str">
        <f>_xlfn.XLOOKUP(Tablo2[[#This Row],[CashbackAmount]],$W$31:$W$33,$X$31:$X$33,"",-1)</f>
        <v>Medium</v>
      </c>
    </row>
    <row r="5498" spans="1:22" x14ac:dyDescent="0.3">
      <c r="A5498" s="5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60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6">
        <v>151.62</v>
      </c>
      <c r="U5498" s="6" t="str">
        <f>_xlfn.XLOOKUP(Tablo2[[#This Row],[Tenure]],$W$23:$W$26,$X$23:$X$26,"",-1)</f>
        <v>24+ Months</v>
      </c>
      <c r="V5498" s="1" t="str">
        <f>_xlfn.XLOOKUP(Tablo2[[#This Row],[CashbackAmount]],$W$31:$W$33,$X$31:$X$33,"",-1)</f>
        <v>Medium</v>
      </c>
    </row>
    <row r="5499" spans="1:22" x14ac:dyDescent="0.3">
      <c r="A5499" s="5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6">
        <v>153.56</v>
      </c>
      <c r="U5499" s="6" t="str">
        <f>_xlfn.XLOOKUP(Tablo2[[#This Row],[Tenure]],$W$23:$W$26,$X$23:$X$26,"",-1)</f>
        <v>0-6 Months</v>
      </c>
      <c r="V5499" s="1" t="str">
        <f>_xlfn.XLOOKUP(Tablo2[[#This Row],[CashbackAmount]],$W$31:$W$33,$X$31:$X$33,"",-1)</f>
        <v>Medium</v>
      </c>
    </row>
    <row r="5500" spans="1:22" x14ac:dyDescent="0.3">
      <c r="A5500" s="5">
        <v>55499</v>
      </c>
      <c r="B5500" s="1">
        <v>1</v>
      </c>
      <c r="C5500" s="1">
        <v>1</v>
      </c>
      <c r="D5500" s="1" t="s">
        <v>62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6">
        <v>135.81</v>
      </c>
      <c r="U5500" s="6" t="str">
        <f>_xlfn.XLOOKUP(Tablo2[[#This Row],[Tenure]],$W$23:$W$26,$X$23:$X$26,"",-1)</f>
        <v>0-6 Months</v>
      </c>
      <c r="V5500" s="1" t="str">
        <f>_xlfn.XLOOKUP(Tablo2[[#This Row],[CashbackAmount]],$W$31:$W$33,$X$31:$X$33,"",-1)</f>
        <v>Low</v>
      </c>
    </row>
    <row r="5501" spans="1:22" x14ac:dyDescent="0.3">
      <c r="A5501" s="5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6">
        <v>149.72</v>
      </c>
      <c r="U5501" s="6" t="str">
        <f>_xlfn.XLOOKUP(Tablo2[[#This Row],[Tenure]],$W$23:$W$26,$X$23:$X$26,"",-1)</f>
        <v>0-6 Months</v>
      </c>
      <c r="V5501" s="1" t="str">
        <f>_xlfn.XLOOKUP(Tablo2[[#This Row],[CashbackAmount]],$W$31:$W$33,$X$31:$X$33,"",-1)</f>
        <v>Low</v>
      </c>
    </row>
    <row r="5502" spans="1:22" x14ac:dyDescent="0.3">
      <c r="A5502" s="5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60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6">
        <v>181.73</v>
      </c>
      <c r="U5502" s="6" t="str">
        <f>_xlfn.XLOOKUP(Tablo2[[#This Row],[Tenure]],$W$23:$W$26,$X$23:$X$26,"",-1)</f>
        <v>7-12 Months</v>
      </c>
      <c r="V5502" s="1" t="str">
        <f>_xlfn.XLOOKUP(Tablo2[[#This Row],[CashbackAmount]],$W$31:$W$33,$X$31:$X$33,"",-1)</f>
        <v>Medium</v>
      </c>
    </row>
    <row r="5503" spans="1:22" x14ac:dyDescent="0.3">
      <c r="A5503" s="5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6">
        <v>166.97</v>
      </c>
      <c r="U5503" s="6" t="str">
        <f>_xlfn.XLOOKUP(Tablo2[[#This Row],[Tenure]],$W$23:$W$26,$X$23:$X$26,"",-1)</f>
        <v>0-6 Months</v>
      </c>
      <c r="V5503" s="1" t="str">
        <f>_xlfn.XLOOKUP(Tablo2[[#This Row],[CashbackAmount]],$W$31:$W$33,$X$31:$X$33,"",-1)</f>
        <v>Medium</v>
      </c>
    </row>
    <row r="5504" spans="1:22" x14ac:dyDescent="0.3">
      <c r="A5504" s="5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>
        <v>3</v>
      </c>
      <c r="T5504" s="6">
        <v>222.13</v>
      </c>
      <c r="U5504" s="6" t="str">
        <f>_xlfn.XLOOKUP(Tablo2[[#This Row],[Tenure]],$W$23:$W$26,$X$23:$X$26,"",-1)</f>
        <v>7-12 Months</v>
      </c>
      <c r="V5504" s="1" t="str">
        <f>_xlfn.XLOOKUP(Tablo2[[#This Row],[CashbackAmount]],$W$31:$W$33,$X$31:$X$33,"",-1)</f>
        <v>Medium</v>
      </c>
    </row>
    <row r="5505" spans="1:22" x14ac:dyDescent="0.3">
      <c r="A5505" s="5">
        <v>55504</v>
      </c>
      <c r="B5505" s="1">
        <v>0</v>
      </c>
      <c r="C5505" s="1">
        <v>3</v>
      </c>
      <c r="D5505" s="1" t="s">
        <v>62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6">
        <v>145.62</v>
      </c>
      <c r="U5505" s="6" t="str">
        <f>_xlfn.XLOOKUP(Tablo2[[#This Row],[Tenure]],$W$23:$W$26,$X$23:$X$26,"",-1)</f>
        <v>0-6 Months</v>
      </c>
      <c r="V5505" s="1" t="str">
        <f>_xlfn.XLOOKUP(Tablo2[[#This Row],[CashbackAmount]],$W$31:$W$33,$X$31:$X$33,"",-1)</f>
        <v>Low</v>
      </c>
    </row>
    <row r="5506" spans="1:22" x14ac:dyDescent="0.3">
      <c r="A5506" s="5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6">
        <v>167.84</v>
      </c>
      <c r="U5506" s="6" t="str">
        <f>_xlfn.XLOOKUP(Tablo2[[#This Row],[Tenure]],$W$23:$W$26,$X$23:$X$26,"",-1)</f>
        <v>7-12 Months</v>
      </c>
      <c r="V5506" s="1" t="str">
        <f>_xlfn.XLOOKUP(Tablo2[[#This Row],[CashbackAmount]],$W$31:$W$33,$X$31:$X$33,"",-1)</f>
        <v>Medium</v>
      </c>
    </row>
    <row r="5507" spans="1:22" x14ac:dyDescent="0.3">
      <c r="A5507" s="5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6">
        <v>172.88</v>
      </c>
      <c r="U5507" s="6" t="str">
        <f>_xlfn.XLOOKUP(Tablo2[[#This Row],[Tenure]],$W$23:$W$26,$X$23:$X$26,"",-1)</f>
        <v>7-12 Months</v>
      </c>
      <c r="V5507" s="1" t="str">
        <f>_xlfn.XLOOKUP(Tablo2[[#This Row],[CashbackAmount]],$W$31:$W$33,$X$31:$X$33,"",-1)</f>
        <v>Medium</v>
      </c>
    </row>
    <row r="5508" spans="1:22" x14ac:dyDescent="0.3">
      <c r="A5508" s="5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6">
        <v>184.06</v>
      </c>
      <c r="U5508" s="6" t="str">
        <f>_xlfn.XLOOKUP(Tablo2[[#This Row],[Tenure]],$W$23:$W$26,$X$23:$X$26,"",-1)</f>
        <v>13-24 Months</v>
      </c>
      <c r="V5508" s="1" t="str">
        <f>_xlfn.XLOOKUP(Tablo2[[#This Row],[CashbackAmount]],$W$31:$W$33,$X$31:$X$33,"",-1)</f>
        <v>Medium</v>
      </c>
    </row>
    <row r="5509" spans="1:22" x14ac:dyDescent="0.3">
      <c r="A5509" s="5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6">
        <v>163.86</v>
      </c>
      <c r="U5509" s="6" t="str">
        <f>_xlfn.XLOOKUP(Tablo2[[#This Row],[Tenure]],$W$23:$W$26,$X$23:$X$26,"",-1)</f>
        <v>7-12 Months</v>
      </c>
      <c r="V5509" s="1" t="str">
        <f>_xlfn.XLOOKUP(Tablo2[[#This Row],[CashbackAmount]],$W$31:$W$33,$X$31:$X$33,"",-1)</f>
        <v>Medium</v>
      </c>
    </row>
    <row r="5510" spans="1:22" x14ac:dyDescent="0.3">
      <c r="A5510" s="5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>
        <v>15</v>
      </c>
      <c r="Q5510" s="1">
        <v>3</v>
      </c>
      <c r="R5510" s="1">
        <v>12</v>
      </c>
      <c r="S5510" s="1">
        <v>17</v>
      </c>
      <c r="T5510" s="6">
        <v>293.23</v>
      </c>
      <c r="U5510" s="6" t="str">
        <f>_xlfn.XLOOKUP(Tablo2[[#This Row],[Tenure]],$W$23:$W$26,$X$23:$X$26,"",-1)</f>
        <v>13-24 Months</v>
      </c>
      <c r="V5510" s="1" t="str">
        <f>_xlfn.XLOOKUP(Tablo2[[#This Row],[CashbackAmount]],$W$31:$W$33,$X$31:$X$33,"",-1)</f>
        <v>High</v>
      </c>
    </row>
    <row r="5511" spans="1:22" x14ac:dyDescent="0.3">
      <c r="A5511" s="5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6">
        <v>154.33000000000001</v>
      </c>
      <c r="U5511" s="6" t="str">
        <f>_xlfn.XLOOKUP(Tablo2[[#This Row],[Tenure]],$W$23:$W$26,$X$23:$X$26,"",-1)</f>
        <v>0-6 Months</v>
      </c>
      <c r="V5511" s="1" t="str">
        <f>_xlfn.XLOOKUP(Tablo2[[#This Row],[CashbackAmount]],$W$31:$W$33,$X$31:$X$33,"",-1)</f>
        <v>Medium</v>
      </c>
    </row>
    <row r="5512" spans="1:22" x14ac:dyDescent="0.3">
      <c r="A5512" s="5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6">
        <v>190</v>
      </c>
      <c r="U5512" s="6" t="str">
        <f>_xlfn.XLOOKUP(Tablo2[[#This Row],[Tenure]],$W$23:$W$26,$X$23:$X$26,"",-1)</f>
        <v>0-6 Months</v>
      </c>
      <c r="V5512" s="1" t="str">
        <f>_xlfn.XLOOKUP(Tablo2[[#This Row],[CashbackAmount]],$W$31:$W$33,$X$31:$X$33,"",-1)</f>
        <v>Medium</v>
      </c>
    </row>
    <row r="5513" spans="1:22" x14ac:dyDescent="0.3">
      <c r="A5513" s="5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>
        <v>15</v>
      </c>
      <c r="Q5513" s="1">
        <v>2</v>
      </c>
      <c r="R5513" s="1">
        <v>5</v>
      </c>
      <c r="S5513" s="1">
        <v>8</v>
      </c>
      <c r="T5513" s="6">
        <v>296.74</v>
      </c>
      <c r="U5513" s="6" t="str">
        <f>_xlfn.XLOOKUP(Tablo2[[#This Row],[Tenure]],$W$23:$W$26,$X$23:$X$26,"",-1)</f>
        <v>13-24 Months</v>
      </c>
      <c r="V5513" s="1" t="str">
        <f>_xlfn.XLOOKUP(Tablo2[[#This Row],[CashbackAmount]],$W$31:$W$33,$X$31:$X$33,"",-1)</f>
        <v>High</v>
      </c>
    </row>
    <row r="5514" spans="1:22" x14ac:dyDescent="0.3">
      <c r="A5514" s="5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6">
        <v>175.33</v>
      </c>
      <c r="U5514" s="6" t="str">
        <f>_xlfn.XLOOKUP(Tablo2[[#This Row],[Tenure]],$W$23:$W$26,$X$23:$X$26,"",-1)</f>
        <v>13-24 Months</v>
      </c>
      <c r="V5514" s="1" t="str">
        <f>_xlfn.XLOOKUP(Tablo2[[#This Row],[CashbackAmount]],$W$31:$W$33,$X$31:$X$33,"",-1)</f>
        <v>Medium</v>
      </c>
    </row>
    <row r="5515" spans="1:22" x14ac:dyDescent="0.3">
      <c r="A5515" s="5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60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6">
        <v>148.07</v>
      </c>
      <c r="U5515" s="6" t="str">
        <f>_xlfn.XLOOKUP(Tablo2[[#This Row],[Tenure]],$W$23:$W$26,$X$23:$X$26,"",-1)</f>
        <v>0-6 Months</v>
      </c>
      <c r="V5515" s="1" t="str">
        <f>_xlfn.XLOOKUP(Tablo2[[#This Row],[CashbackAmount]],$W$31:$W$33,$X$31:$X$33,"",-1)</f>
        <v>Low</v>
      </c>
    </row>
    <row r="5516" spans="1:22" x14ac:dyDescent="0.3">
      <c r="A5516" s="5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6">
        <v>150.87</v>
      </c>
      <c r="U5516" s="6" t="str">
        <f>_xlfn.XLOOKUP(Tablo2[[#This Row],[Tenure]],$W$23:$W$26,$X$23:$X$26,"",-1)</f>
        <v>13-24 Months</v>
      </c>
      <c r="V5516" s="1" t="str">
        <f>_xlfn.XLOOKUP(Tablo2[[#This Row],[CashbackAmount]],$W$31:$W$33,$X$31:$X$33,"",-1)</f>
        <v>Medium</v>
      </c>
    </row>
    <row r="5517" spans="1:22" x14ac:dyDescent="0.3">
      <c r="A5517" s="5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6">
        <v>180.07</v>
      </c>
      <c r="U5517" s="6" t="str">
        <f>_xlfn.XLOOKUP(Tablo2[[#This Row],[Tenure]],$W$23:$W$26,$X$23:$X$26,"",-1)</f>
        <v>7-12 Months</v>
      </c>
      <c r="V5517" s="1" t="str">
        <f>_xlfn.XLOOKUP(Tablo2[[#This Row],[CashbackAmount]],$W$31:$W$33,$X$31:$X$33,"",-1)</f>
        <v>Medium</v>
      </c>
    </row>
    <row r="5518" spans="1:22" x14ac:dyDescent="0.3">
      <c r="A5518" s="5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6">
        <v>168.93</v>
      </c>
      <c r="U5518" s="6" t="str">
        <f>_xlfn.XLOOKUP(Tablo2[[#This Row],[Tenure]],$W$23:$W$26,$X$23:$X$26,"",-1)</f>
        <v>13-24 Months</v>
      </c>
      <c r="V5518" s="1" t="str">
        <f>_xlfn.XLOOKUP(Tablo2[[#This Row],[CashbackAmount]],$W$31:$W$33,$X$31:$X$33,"",-1)</f>
        <v>Medium</v>
      </c>
    </row>
    <row r="5519" spans="1:22" x14ac:dyDescent="0.3">
      <c r="A5519" s="5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>
        <v>2</v>
      </c>
      <c r="S5519" s="1">
        <v>8</v>
      </c>
      <c r="T5519" s="6">
        <v>258.48</v>
      </c>
      <c r="U5519" s="6" t="str">
        <f>_xlfn.XLOOKUP(Tablo2[[#This Row],[Tenure]],$W$23:$W$26,$X$23:$X$26,"",-1)</f>
        <v>13-24 Months</v>
      </c>
      <c r="V5519" s="1" t="str">
        <f>_xlfn.XLOOKUP(Tablo2[[#This Row],[CashbackAmount]],$W$31:$W$33,$X$31:$X$33,"",-1)</f>
        <v>High</v>
      </c>
    </row>
    <row r="5520" spans="1:22" x14ac:dyDescent="0.3">
      <c r="A5520" s="5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6">
        <v>190.83</v>
      </c>
      <c r="U5520" s="6" t="str">
        <f>_xlfn.XLOOKUP(Tablo2[[#This Row],[Tenure]],$W$23:$W$26,$X$23:$X$26,"",-1)</f>
        <v>0-6 Months</v>
      </c>
      <c r="V5520" s="1" t="str">
        <f>_xlfn.XLOOKUP(Tablo2[[#This Row],[CashbackAmount]],$W$31:$W$33,$X$31:$X$33,"",-1)</f>
        <v>Medium</v>
      </c>
    </row>
    <row r="5521" spans="1:22" x14ac:dyDescent="0.3">
      <c r="A5521" s="5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6">
        <v>206.03</v>
      </c>
      <c r="U5521" s="6" t="str">
        <f>_xlfn.XLOOKUP(Tablo2[[#This Row],[Tenure]],$W$23:$W$26,$X$23:$X$26,"",-1)</f>
        <v>7-12 Months</v>
      </c>
      <c r="V5521" s="1" t="str">
        <f>_xlfn.XLOOKUP(Tablo2[[#This Row],[CashbackAmount]],$W$31:$W$33,$X$31:$X$33,"",-1)</f>
        <v>Medium</v>
      </c>
    </row>
    <row r="5522" spans="1:22" x14ac:dyDescent="0.3">
      <c r="A5522" s="5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6">
        <v>164.78</v>
      </c>
      <c r="U5522" s="6" t="str">
        <f>_xlfn.XLOOKUP(Tablo2[[#This Row],[Tenure]],$W$23:$W$26,$X$23:$X$26,"",-1)</f>
        <v>0-6 Months</v>
      </c>
      <c r="V5522" s="1" t="str">
        <f>_xlfn.XLOOKUP(Tablo2[[#This Row],[CashbackAmount]],$W$31:$W$33,$X$31:$X$33,"",-1)</f>
        <v>Medium</v>
      </c>
    </row>
    <row r="5523" spans="1:22" x14ac:dyDescent="0.3">
      <c r="A5523" s="5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6">
        <v>150.44</v>
      </c>
      <c r="U5523" s="6" t="str">
        <f>_xlfn.XLOOKUP(Tablo2[[#This Row],[Tenure]],$W$23:$W$26,$X$23:$X$26,"",-1)</f>
        <v>0-6 Months</v>
      </c>
      <c r="V5523" s="1" t="str">
        <f>_xlfn.XLOOKUP(Tablo2[[#This Row],[CashbackAmount]],$W$31:$W$33,$X$31:$X$33,"",-1)</f>
        <v>Medium</v>
      </c>
    </row>
    <row r="5524" spans="1:22" x14ac:dyDescent="0.3">
      <c r="A5524" s="5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6">
        <v>178.99</v>
      </c>
      <c r="U5524" s="6" t="str">
        <f>_xlfn.XLOOKUP(Tablo2[[#This Row],[Tenure]],$W$23:$W$26,$X$23:$X$26,"",-1)</f>
        <v>13-24 Months</v>
      </c>
      <c r="V5524" s="1" t="str">
        <f>_xlfn.XLOOKUP(Tablo2[[#This Row],[CashbackAmount]],$W$31:$W$33,$X$31:$X$33,"",-1)</f>
        <v>Medium</v>
      </c>
    </row>
    <row r="5525" spans="1:22" x14ac:dyDescent="0.3">
      <c r="A5525" s="5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6">
        <v>179.87</v>
      </c>
      <c r="U5525" s="6" t="str">
        <f>_xlfn.XLOOKUP(Tablo2[[#This Row],[Tenure]],$W$23:$W$26,$X$23:$X$26,"",-1)</f>
        <v>7-12 Months</v>
      </c>
      <c r="V5525" s="1" t="str">
        <f>_xlfn.XLOOKUP(Tablo2[[#This Row],[CashbackAmount]],$W$31:$W$33,$X$31:$X$33,"",-1)</f>
        <v>Medium</v>
      </c>
    </row>
    <row r="5526" spans="1:22" x14ac:dyDescent="0.3">
      <c r="A5526" s="5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6">
        <v>193.34</v>
      </c>
      <c r="U5526" s="6" t="str">
        <f>_xlfn.XLOOKUP(Tablo2[[#This Row],[Tenure]],$W$23:$W$26,$X$23:$X$26,"",-1)</f>
        <v>0-6 Months</v>
      </c>
      <c r="V5526" s="1" t="str">
        <f>_xlfn.XLOOKUP(Tablo2[[#This Row],[CashbackAmount]],$W$31:$W$33,$X$31:$X$33,"",-1)</f>
        <v>Medium</v>
      </c>
    </row>
    <row r="5527" spans="1:22" x14ac:dyDescent="0.3">
      <c r="A5527" s="5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60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6">
        <v>135.91</v>
      </c>
      <c r="U5527" s="6" t="str">
        <f>_xlfn.XLOOKUP(Tablo2[[#This Row],[Tenure]],$W$23:$W$26,$X$23:$X$26,"",-1)</f>
        <v>0-6 Months</v>
      </c>
      <c r="V5527" s="1" t="str">
        <f>_xlfn.XLOOKUP(Tablo2[[#This Row],[CashbackAmount]],$W$31:$W$33,$X$31:$X$33,"",-1)</f>
        <v>Low</v>
      </c>
    </row>
    <row r="5528" spans="1:22" x14ac:dyDescent="0.3">
      <c r="A5528" s="5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6">
        <v>182.36</v>
      </c>
      <c r="U5528" s="6" t="str">
        <f>_xlfn.XLOOKUP(Tablo2[[#This Row],[Tenure]],$W$23:$W$26,$X$23:$X$26,"",-1)</f>
        <v>13-24 Months</v>
      </c>
      <c r="V5528" s="1" t="str">
        <f>_xlfn.XLOOKUP(Tablo2[[#This Row],[CashbackAmount]],$W$31:$W$33,$X$31:$X$33,"",-1)</f>
        <v>Medium</v>
      </c>
    </row>
    <row r="5529" spans="1:22" x14ac:dyDescent="0.3">
      <c r="A5529" s="5">
        <v>55528</v>
      </c>
      <c r="B5529" s="1">
        <v>0</v>
      </c>
      <c r="C5529" s="1">
        <v>1</v>
      </c>
      <c r="D5529" s="1" t="s">
        <v>62</v>
      </c>
      <c r="E5529" s="1">
        <v>1</v>
      </c>
      <c r="F5529" s="1">
        <v>9</v>
      </c>
      <c r="G5529" s="1" t="s">
        <v>60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6">
        <v>147.26</v>
      </c>
      <c r="U5529" s="6" t="str">
        <f>_xlfn.XLOOKUP(Tablo2[[#This Row],[Tenure]],$W$23:$W$26,$X$23:$X$26,"",-1)</f>
        <v>0-6 Months</v>
      </c>
      <c r="V5529" s="1" t="str">
        <f>_xlfn.XLOOKUP(Tablo2[[#This Row],[CashbackAmount]],$W$31:$W$33,$X$31:$X$33,"",-1)</f>
        <v>Low</v>
      </c>
    </row>
    <row r="5530" spans="1:22" x14ac:dyDescent="0.3">
      <c r="A5530" s="5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6">
        <v>182.47</v>
      </c>
      <c r="U5530" s="6" t="str">
        <f>_xlfn.XLOOKUP(Tablo2[[#This Row],[Tenure]],$W$23:$W$26,$X$23:$X$26,"",-1)</f>
        <v>7-12 Months</v>
      </c>
      <c r="V5530" s="1" t="str">
        <f>_xlfn.XLOOKUP(Tablo2[[#This Row],[CashbackAmount]],$W$31:$W$33,$X$31:$X$33,"",-1)</f>
        <v>Medium</v>
      </c>
    </row>
    <row r="5531" spans="1:22" x14ac:dyDescent="0.3">
      <c r="A5531" s="5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>
        <v>3</v>
      </c>
      <c r="T5531" s="6">
        <v>223.54</v>
      </c>
      <c r="U5531" s="6" t="str">
        <f>_xlfn.XLOOKUP(Tablo2[[#This Row],[Tenure]],$W$23:$W$26,$X$23:$X$26,"",-1)</f>
        <v>0-6 Months</v>
      </c>
      <c r="V5531" s="1" t="str">
        <f>_xlfn.XLOOKUP(Tablo2[[#This Row],[CashbackAmount]],$W$31:$W$33,$X$31:$X$33,"",-1)</f>
        <v>Medium</v>
      </c>
    </row>
    <row r="5532" spans="1:22" x14ac:dyDescent="0.3">
      <c r="A5532" s="5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60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6">
        <v>179.67</v>
      </c>
      <c r="U5532" s="6" t="str">
        <f>_xlfn.XLOOKUP(Tablo2[[#This Row],[Tenure]],$W$23:$W$26,$X$23:$X$26,"",-1)</f>
        <v>13-24 Months</v>
      </c>
      <c r="V5532" s="1" t="str">
        <f>_xlfn.XLOOKUP(Tablo2[[#This Row],[CashbackAmount]],$W$31:$W$33,$X$31:$X$33,"",-1)</f>
        <v>Medium</v>
      </c>
    </row>
    <row r="5533" spans="1:22" x14ac:dyDescent="0.3">
      <c r="A5533" s="5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6">
        <v>178.8</v>
      </c>
      <c r="U5533" s="6" t="str">
        <f>_xlfn.XLOOKUP(Tablo2[[#This Row],[Tenure]],$W$23:$W$26,$X$23:$X$26,"",-1)</f>
        <v>24+ Months</v>
      </c>
      <c r="V5533" s="1" t="str">
        <f>_xlfn.XLOOKUP(Tablo2[[#This Row],[CashbackAmount]],$W$31:$W$33,$X$31:$X$33,"",-1)</f>
        <v>Medium</v>
      </c>
    </row>
    <row r="5534" spans="1:22" x14ac:dyDescent="0.3">
      <c r="A5534" s="5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6">
        <v>176.51</v>
      </c>
      <c r="U5534" s="6" t="str">
        <f>_xlfn.XLOOKUP(Tablo2[[#This Row],[Tenure]],$W$23:$W$26,$X$23:$X$26,"",-1)</f>
        <v>13-24 Months</v>
      </c>
      <c r="V5534" s="1" t="str">
        <f>_xlfn.XLOOKUP(Tablo2[[#This Row],[CashbackAmount]],$W$31:$W$33,$X$31:$X$33,"",-1)</f>
        <v>Medium</v>
      </c>
    </row>
    <row r="5535" spans="1:22" x14ac:dyDescent="0.3">
      <c r="A5535" s="5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6">
        <v>146.33000000000001</v>
      </c>
      <c r="U5535" s="6" t="str">
        <f>_xlfn.XLOOKUP(Tablo2[[#This Row],[Tenure]],$W$23:$W$26,$X$23:$X$26,"",-1)</f>
        <v>7-12 Months</v>
      </c>
      <c r="V5535" s="1" t="str">
        <f>_xlfn.XLOOKUP(Tablo2[[#This Row],[CashbackAmount]],$W$31:$W$33,$X$31:$X$33,"",-1)</f>
        <v>Low</v>
      </c>
    </row>
    <row r="5536" spans="1:22" x14ac:dyDescent="0.3">
      <c r="A5536" s="5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>
        <v>15</v>
      </c>
      <c r="Q5536" s="1">
        <v>1</v>
      </c>
      <c r="R5536" s="1">
        <v>2</v>
      </c>
      <c r="S5536" s="1">
        <v>1</v>
      </c>
      <c r="T5536" s="6">
        <v>303.75</v>
      </c>
      <c r="U5536" s="6" t="str">
        <f>_xlfn.XLOOKUP(Tablo2[[#This Row],[Tenure]],$W$23:$W$26,$X$23:$X$26,"",-1)</f>
        <v>24+ Months</v>
      </c>
      <c r="V5536" s="1" t="str">
        <f>_xlfn.XLOOKUP(Tablo2[[#This Row],[CashbackAmount]],$W$31:$W$33,$X$31:$X$33,"",-1)</f>
        <v>High</v>
      </c>
    </row>
    <row r="5537" spans="1:22" x14ac:dyDescent="0.3">
      <c r="A5537" s="5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6">
        <v>149.32</v>
      </c>
      <c r="U5537" s="6" t="str">
        <f>_xlfn.XLOOKUP(Tablo2[[#This Row],[Tenure]],$W$23:$W$26,$X$23:$X$26,"",-1)</f>
        <v>0-6 Months</v>
      </c>
      <c r="V5537" s="1" t="str">
        <f>_xlfn.XLOOKUP(Tablo2[[#This Row],[CashbackAmount]],$W$31:$W$33,$X$31:$X$33,"",-1)</f>
        <v>Low</v>
      </c>
    </row>
    <row r="5538" spans="1:22" x14ac:dyDescent="0.3">
      <c r="A5538" s="5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6">
        <v>172.71</v>
      </c>
      <c r="U5538" s="6" t="str">
        <f>_xlfn.XLOOKUP(Tablo2[[#This Row],[Tenure]],$W$23:$W$26,$X$23:$X$26,"",-1)</f>
        <v>7-12 Months</v>
      </c>
      <c r="V5538" s="1" t="str">
        <f>_xlfn.XLOOKUP(Tablo2[[#This Row],[CashbackAmount]],$W$31:$W$33,$X$31:$X$33,"",-1)</f>
        <v>Medium</v>
      </c>
    </row>
    <row r="5539" spans="1:22" x14ac:dyDescent="0.3">
      <c r="A5539" s="5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>
        <v>15</v>
      </c>
      <c r="Q5539" s="1">
        <v>5</v>
      </c>
      <c r="R5539" s="1">
        <v>5</v>
      </c>
      <c r="S5539" s="1">
        <v>4</v>
      </c>
      <c r="T5539" s="6">
        <v>316.61</v>
      </c>
      <c r="U5539" s="6" t="str">
        <f>_xlfn.XLOOKUP(Tablo2[[#This Row],[Tenure]],$W$23:$W$26,$X$23:$X$26,"",-1)</f>
        <v>13-24 Months</v>
      </c>
      <c r="V5539" s="1" t="str">
        <f>_xlfn.XLOOKUP(Tablo2[[#This Row],[CashbackAmount]],$W$31:$W$33,$X$31:$X$33,"",-1)</f>
        <v>High</v>
      </c>
    </row>
    <row r="5540" spans="1:22" x14ac:dyDescent="0.3">
      <c r="A5540" s="5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6">
        <v>175.87</v>
      </c>
      <c r="U5540" s="6" t="str">
        <f>_xlfn.XLOOKUP(Tablo2[[#This Row],[Tenure]],$W$23:$W$26,$X$23:$X$26,"",-1)</f>
        <v>13-24 Months</v>
      </c>
      <c r="V5540" s="1" t="str">
        <f>_xlfn.XLOOKUP(Tablo2[[#This Row],[CashbackAmount]],$W$31:$W$33,$X$31:$X$33,"",-1)</f>
        <v>Medium</v>
      </c>
    </row>
    <row r="5541" spans="1:22" x14ac:dyDescent="0.3">
      <c r="A5541" s="5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6">
        <v>153.63</v>
      </c>
      <c r="U5541" s="6" t="str">
        <f>_xlfn.XLOOKUP(Tablo2[[#This Row],[Tenure]],$W$23:$W$26,$X$23:$X$26,"",-1)</f>
        <v>0-6 Months</v>
      </c>
      <c r="V5541" s="1" t="str">
        <f>_xlfn.XLOOKUP(Tablo2[[#This Row],[CashbackAmount]],$W$31:$W$33,$X$31:$X$33,"",-1)</f>
        <v>Medium</v>
      </c>
    </row>
    <row r="5542" spans="1:22" x14ac:dyDescent="0.3">
      <c r="A5542" s="5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6">
        <v>180.61</v>
      </c>
      <c r="U5542" s="6" t="str">
        <f>_xlfn.XLOOKUP(Tablo2[[#This Row],[Tenure]],$W$23:$W$26,$X$23:$X$26,"",-1)</f>
        <v>7-12 Months</v>
      </c>
      <c r="V5542" s="1" t="str">
        <f>_xlfn.XLOOKUP(Tablo2[[#This Row],[CashbackAmount]],$W$31:$W$33,$X$31:$X$33,"",-1)</f>
        <v>Medium</v>
      </c>
    </row>
    <row r="5543" spans="1:22" x14ac:dyDescent="0.3">
      <c r="A5543" s="5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6">
        <v>146.44</v>
      </c>
      <c r="U5543" s="6" t="str">
        <f>_xlfn.XLOOKUP(Tablo2[[#This Row],[Tenure]],$W$23:$W$26,$X$23:$X$26,"",-1)</f>
        <v>0-6 Months</v>
      </c>
      <c r="V5543" s="1" t="str">
        <f>_xlfn.XLOOKUP(Tablo2[[#This Row],[CashbackAmount]],$W$31:$W$33,$X$31:$X$33,"",-1)</f>
        <v>Low</v>
      </c>
    </row>
    <row r="5544" spans="1:22" x14ac:dyDescent="0.3">
      <c r="A5544" s="5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6">
        <v>155.65</v>
      </c>
      <c r="U5544" s="6" t="str">
        <f>_xlfn.XLOOKUP(Tablo2[[#This Row],[Tenure]],$W$23:$W$26,$X$23:$X$26,"",-1)</f>
        <v>0-6 Months</v>
      </c>
      <c r="V5544" s="1" t="str">
        <f>_xlfn.XLOOKUP(Tablo2[[#This Row],[CashbackAmount]],$W$31:$W$33,$X$31:$X$33,"",-1)</f>
        <v>Medium</v>
      </c>
    </row>
    <row r="5545" spans="1:22" x14ac:dyDescent="0.3">
      <c r="A5545" s="5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6">
        <v>153.1</v>
      </c>
      <c r="U5545" s="6" t="str">
        <f>_xlfn.XLOOKUP(Tablo2[[#This Row],[Tenure]],$W$23:$W$26,$X$23:$X$26,"",-1)</f>
        <v>7-12 Months</v>
      </c>
      <c r="V5545" s="1" t="str">
        <f>_xlfn.XLOOKUP(Tablo2[[#This Row],[CashbackAmount]],$W$31:$W$33,$X$31:$X$33,"",-1)</f>
        <v>Medium</v>
      </c>
    </row>
    <row r="5546" spans="1:22" x14ac:dyDescent="0.3">
      <c r="A5546" s="5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>
        <v>3</v>
      </c>
      <c r="T5546" s="6">
        <v>223.88</v>
      </c>
      <c r="U5546" s="6" t="str">
        <f>_xlfn.XLOOKUP(Tablo2[[#This Row],[Tenure]],$W$23:$W$26,$X$23:$X$26,"",-1)</f>
        <v>7-12 Months</v>
      </c>
      <c r="V5546" s="1" t="str">
        <f>_xlfn.XLOOKUP(Tablo2[[#This Row],[CashbackAmount]],$W$31:$W$33,$X$31:$X$33,"",-1)</f>
        <v>Medium</v>
      </c>
    </row>
    <row r="5547" spans="1:22" x14ac:dyDescent="0.3">
      <c r="A5547" s="5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>
        <v>3</v>
      </c>
      <c r="T5547" s="6">
        <v>211.28</v>
      </c>
      <c r="U5547" s="6" t="str">
        <f>_xlfn.XLOOKUP(Tablo2[[#This Row],[Tenure]],$W$23:$W$26,$X$23:$X$26,"",-1)</f>
        <v>7-12 Months</v>
      </c>
      <c r="V5547" s="1" t="str">
        <f>_xlfn.XLOOKUP(Tablo2[[#This Row],[CashbackAmount]],$W$31:$W$33,$X$31:$X$33,"",-1)</f>
        <v>Medium</v>
      </c>
    </row>
    <row r="5548" spans="1:22" x14ac:dyDescent="0.3">
      <c r="A5548" s="5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6">
        <v>153.66999999999999</v>
      </c>
      <c r="U5548" s="6" t="str">
        <f>_xlfn.XLOOKUP(Tablo2[[#This Row],[Tenure]],$W$23:$W$26,$X$23:$X$26,"",-1)</f>
        <v>0-6 Months</v>
      </c>
      <c r="V5548" s="1" t="str">
        <f>_xlfn.XLOOKUP(Tablo2[[#This Row],[CashbackAmount]],$W$31:$W$33,$X$31:$X$33,"",-1)</f>
        <v>Medium</v>
      </c>
    </row>
    <row r="5549" spans="1:22" x14ac:dyDescent="0.3">
      <c r="A5549" s="5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6">
        <v>178.73</v>
      </c>
      <c r="U5549" s="6" t="str">
        <f>_xlfn.XLOOKUP(Tablo2[[#This Row],[Tenure]],$W$23:$W$26,$X$23:$X$26,"",-1)</f>
        <v>0-6 Months</v>
      </c>
      <c r="V5549" s="1" t="str">
        <f>_xlfn.XLOOKUP(Tablo2[[#This Row],[CashbackAmount]],$W$31:$W$33,$X$31:$X$33,"",-1)</f>
        <v>Medium</v>
      </c>
    </row>
    <row r="5550" spans="1:22" x14ac:dyDescent="0.3">
      <c r="A5550" s="5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6">
        <v>191.67</v>
      </c>
      <c r="U5550" s="6" t="str">
        <f>_xlfn.XLOOKUP(Tablo2[[#This Row],[Tenure]],$W$23:$W$26,$X$23:$X$26,"",-1)</f>
        <v>0-6 Months</v>
      </c>
      <c r="V5550" s="1" t="str">
        <f>_xlfn.XLOOKUP(Tablo2[[#This Row],[CashbackAmount]],$W$31:$W$33,$X$31:$X$33,"",-1)</f>
        <v>Medium</v>
      </c>
    </row>
    <row r="5551" spans="1:22" x14ac:dyDescent="0.3">
      <c r="A5551" s="5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6">
        <v>175.03</v>
      </c>
      <c r="U5551" s="6" t="str">
        <f>_xlfn.XLOOKUP(Tablo2[[#This Row],[Tenure]],$W$23:$W$26,$X$23:$X$26,"",-1)</f>
        <v>0-6 Months</v>
      </c>
      <c r="V5551" s="1" t="str">
        <f>_xlfn.XLOOKUP(Tablo2[[#This Row],[CashbackAmount]],$W$31:$W$33,$X$31:$X$33,"",-1)</f>
        <v>Medium</v>
      </c>
    </row>
    <row r="5552" spans="1:22" x14ac:dyDescent="0.3">
      <c r="A5552" s="5">
        <v>55551</v>
      </c>
      <c r="B5552" s="1">
        <v>1</v>
      </c>
      <c r="C5552" s="1">
        <v>1</v>
      </c>
      <c r="D5552" s="1" t="s">
        <v>62</v>
      </c>
      <c r="E5552" s="1">
        <v>1</v>
      </c>
      <c r="F5552" s="1">
        <v>24</v>
      </c>
      <c r="G5552" s="1" t="s">
        <v>60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6">
        <v>148.66999999999999</v>
      </c>
      <c r="U5552" s="6" t="str">
        <f>_xlfn.XLOOKUP(Tablo2[[#This Row],[Tenure]],$W$23:$W$26,$X$23:$X$26,"",-1)</f>
        <v>0-6 Months</v>
      </c>
      <c r="V5552" s="1" t="str">
        <f>_xlfn.XLOOKUP(Tablo2[[#This Row],[CashbackAmount]],$W$31:$W$33,$X$31:$X$33,"",-1)</f>
        <v>Low</v>
      </c>
    </row>
    <row r="5553" spans="1:22" x14ac:dyDescent="0.3">
      <c r="A5553" s="5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6">
        <v>153.58000000000001</v>
      </c>
      <c r="U5553" s="6" t="str">
        <f>_xlfn.XLOOKUP(Tablo2[[#This Row],[Tenure]],$W$23:$W$26,$X$23:$X$26,"",-1)</f>
        <v>7-12 Months</v>
      </c>
      <c r="V5553" s="1" t="str">
        <f>_xlfn.XLOOKUP(Tablo2[[#This Row],[CashbackAmount]],$W$31:$W$33,$X$31:$X$33,"",-1)</f>
        <v>Medium</v>
      </c>
    </row>
    <row r="5554" spans="1:22" x14ac:dyDescent="0.3">
      <c r="A5554" s="5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6">
        <v>177.04</v>
      </c>
      <c r="U5554" s="6" t="str">
        <f>_xlfn.XLOOKUP(Tablo2[[#This Row],[Tenure]],$W$23:$W$26,$X$23:$X$26,"",-1)</f>
        <v>7-12 Months</v>
      </c>
      <c r="V5554" s="1" t="str">
        <f>_xlfn.XLOOKUP(Tablo2[[#This Row],[CashbackAmount]],$W$31:$W$33,$X$31:$X$33,"",-1)</f>
        <v>Medium</v>
      </c>
    </row>
    <row r="5555" spans="1:22" x14ac:dyDescent="0.3">
      <c r="A5555" s="5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6">
        <v>166.05</v>
      </c>
      <c r="U5555" s="6" t="str">
        <f>_xlfn.XLOOKUP(Tablo2[[#This Row],[Tenure]],$W$23:$W$26,$X$23:$X$26,"",-1)</f>
        <v>0-6 Months</v>
      </c>
      <c r="V5555" s="1" t="str">
        <f>_xlfn.XLOOKUP(Tablo2[[#This Row],[CashbackAmount]],$W$31:$W$33,$X$31:$X$33,"",-1)</f>
        <v>Medium</v>
      </c>
    </row>
    <row r="5556" spans="1:22" x14ac:dyDescent="0.3">
      <c r="A5556" s="5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>
        <v>3</v>
      </c>
      <c r="T5556" s="6">
        <v>221.79</v>
      </c>
      <c r="U5556" s="6" t="str">
        <f>_xlfn.XLOOKUP(Tablo2[[#This Row],[Tenure]],$W$23:$W$26,$X$23:$X$26,"",-1)</f>
        <v>0-6 Months</v>
      </c>
      <c r="V5556" s="1" t="str">
        <f>_xlfn.XLOOKUP(Tablo2[[#This Row],[CashbackAmount]],$W$31:$W$33,$X$31:$X$33,"",-1)</f>
        <v>Medium</v>
      </c>
    </row>
    <row r="5557" spans="1:22" x14ac:dyDescent="0.3">
      <c r="A5557" s="5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6">
        <v>181.17</v>
      </c>
      <c r="U5557" s="6" t="str">
        <f>_xlfn.XLOOKUP(Tablo2[[#This Row],[Tenure]],$W$23:$W$26,$X$23:$X$26,"",-1)</f>
        <v>0-6 Months</v>
      </c>
      <c r="V5557" s="1" t="str">
        <f>_xlfn.XLOOKUP(Tablo2[[#This Row],[CashbackAmount]],$W$31:$W$33,$X$31:$X$33,"",-1)</f>
        <v>Medium</v>
      </c>
    </row>
    <row r="5558" spans="1:22" x14ac:dyDescent="0.3">
      <c r="A5558" s="5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>
        <v>3</v>
      </c>
      <c r="T5558" s="6">
        <v>229.48</v>
      </c>
      <c r="U5558" s="6" t="str">
        <f>_xlfn.XLOOKUP(Tablo2[[#This Row],[Tenure]],$W$23:$W$26,$X$23:$X$26,"",-1)</f>
        <v>13-24 Months</v>
      </c>
      <c r="V5558" s="1" t="str">
        <f>_xlfn.XLOOKUP(Tablo2[[#This Row],[CashbackAmount]],$W$31:$W$33,$X$31:$X$33,"",-1)</f>
        <v>Medium</v>
      </c>
    </row>
    <row r="5559" spans="1:22" x14ac:dyDescent="0.3">
      <c r="A5559" s="5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6">
        <v>153.97</v>
      </c>
      <c r="U5559" s="6" t="str">
        <f>_xlfn.XLOOKUP(Tablo2[[#This Row],[Tenure]],$W$23:$W$26,$X$23:$X$26,"",-1)</f>
        <v>24+ Months</v>
      </c>
      <c r="V5559" s="1" t="str">
        <f>_xlfn.XLOOKUP(Tablo2[[#This Row],[CashbackAmount]],$W$31:$W$33,$X$31:$X$33,"",-1)</f>
        <v>Medium</v>
      </c>
    </row>
    <row r="5560" spans="1:22" x14ac:dyDescent="0.3">
      <c r="A5560" s="5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6">
        <v>184.68</v>
      </c>
      <c r="U5560" s="6" t="str">
        <f>_xlfn.XLOOKUP(Tablo2[[#This Row],[Tenure]],$W$23:$W$26,$X$23:$X$26,"",-1)</f>
        <v>7-12 Months</v>
      </c>
      <c r="V5560" s="1" t="str">
        <f>_xlfn.XLOOKUP(Tablo2[[#This Row],[CashbackAmount]],$W$31:$W$33,$X$31:$X$33,"",-1)</f>
        <v>Medium</v>
      </c>
    </row>
    <row r="5561" spans="1:22" x14ac:dyDescent="0.3">
      <c r="A5561" s="5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6">
        <v>200.1</v>
      </c>
      <c r="U5561" s="6" t="str">
        <f>_xlfn.XLOOKUP(Tablo2[[#This Row],[Tenure]],$W$23:$W$26,$X$23:$X$26,"",-1)</f>
        <v>13-24 Months</v>
      </c>
      <c r="V5561" s="1" t="str">
        <f>_xlfn.XLOOKUP(Tablo2[[#This Row],[CashbackAmount]],$W$31:$W$33,$X$31:$X$33,"",-1)</f>
        <v>Medium</v>
      </c>
    </row>
    <row r="5562" spans="1:22" x14ac:dyDescent="0.3">
      <c r="A5562" s="5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6">
        <v>154.91</v>
      </c>
      <c r="U5562" s="6" t="str">
        <f>_xlfn.XLOOKUP(Tablo2[[#This Row],[Tenure]],$W$23:$W$26,$X$23:$X$26,"",-1)</f>
        <v>7-12 Months</v>
      </c>
      <c r="V5562" s="1" t="str">
        <f>_xlfn.XLOOKUP(Tablo2[[#This Row],[CashbackAmount]],$W$31:$W$33,$X$31:$X$33,"",-1)</f>
        <v>Medium</v>
      </c>
    </row>
    <row r="5563" spans="1:22" x14ac:dyDescent="0.3">
      <c r="A5563" s="5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>
        <v>15</v>
      </c>
      <c r="Q5563" s="1">
        <v>2</v>
      </c>
      <c r="R5563" s="1">
        <v>2</v>
      </c>
      <c r="S5563" s="1">
        <v>5</v>
      </c>
      <c r="T5563" s="6">
        <v>321.36</v>
      </c>
      <c r="U5563" s="6" t="str">
        <f>_xlfn.XLOOKUP(Tablo2[[#This Row],[Tenure]],$W$23:$W$26,$X$23:$X$26,"",-1)</f>
        <v>24+ Months</v>
      </c>
      <c r="V5563" s="1" t="str">
        <f>_xlfn.XLOOKUP(Tablo2[[#This Row],[CashbackAmount]],$W$31:$W$33,$X$31:$X$33,"",-1)</f>
        <v>High</v>
      </c>
    </row>
    <row r="5564" spans="1:22" x14ac:dyDescent="0.3">
      <c r="A5564" s="5">
        <v>55563</v>
      </c>
      <c r="B5564" s="1">
        <v>0</v>
      </c>
      <c r="C5564" s="1">
        <v>5</v>
      </c>
      <c r="D5564" s="1" t="s">
        <v>62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6">
        <v>136.29</v>
      </c>
      <c r="U5564" s="6" t="str">
        <f>_xlfn.XLOOKUP(Tablo2[[#This Row],[Tenure]],$W$23:$W$26,$X$23:$X$26,"",-1)</f>
        <v>0-6 Months</v>
      </c>
      <c r="V5564" s="1" t="str">
        <f>_xlfn.XLOOKUP(Tablo2[[#This Row],[CashbackAmount]],$W$31:$W$33,$X$31:$X$33,"",-1)</f>
        <v>Low</v>
      </c>
    </row>
    <row r="5565" spans="1:22" x14ac:dyDescent="0.3">
      <c r="A5565" s="5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>
        <v>2</v>
      </c>
      <c r="S5565" s="1">
        <v>11</v>
      </c>
      <c r="T5565" s="6">
        <v>258.41000000000003</v>
      </c>
      <c r="U5565" s="6" t="str">
        <f>_xlfn.XLOOKUP(Tablo2[[#This Row],[Tenure]],$W$23:$W$26,$X$23:$X$26,"",-1)</f>
        <v>13-24 Months</v>
      </c>
      <c r="V5565" s="1" t="str">
        <f>_xlfn.XLOOKUP(Tablo2[[#This Row],[CashbackAmount]],$W$31:$W$33,$X$31:$X$33,"",-1)</f>
        <v>High</v>
      </c>
    </row>
    <row r="5566" spans="1:22" x14ac:dyDescent="0.3">
      <c r="A5566" s="5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6">
        <v>168.32</v>
      </c>
      <c r="U5566" s="6" t="str">
        <f>_xlfn.XLOOKUP(Tablo2[[#This Row],[Tenure]],$W$23:$W$26,$X$23:$X$26,"",-1)</f>
        <v>13-24 Months</v>
      </c>
      <c r="V5566" s="1" t="str">
        <f>_xlfn.XLOOKUP(Tablo2[[#This Row],[CashbackAmount]],$W$31:$W$33,$X$31:$X$33,"",-1)</f>
        <v>Medium</v>
      </c>
    </row>
    <row r="5567" spans="1:22" x14ac:dyDescent="0.3">
      <c r="A5567" s="5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>
        <v>2</v>
      </c>
      <c r="S5567" s="1">
        <v>9</v>
      </c>
      <c r="T5567" s="6">
        <v>235.31</v>
      </c>
      <c r="U5567" s="6" t="str">
        <f>_xlfn.XLOOKUP(Tablo2[[#This Row],[Tenure]],$W$23:$W$26,$X$23:$X$26,"",-1)</f>
        <v>0-6 Months</v>
      </c>
      <c r="V5567" s="1" t="str">
        <f>_xlfn.XLOOKUP(Tablo2[[#This Row],[CashbackAmount]],$W$31:$W$33,$X$31:$X$33,"",-1)</f>
        <v>Medium</v>
      </c>
    </row>
    <row r="5568" spans="1:22" x14ac:dyDescent="0.3">
      <c r="A5568" s="5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6">
        <v>169.4</v>
      </c>
      <c r="U5568" s="6" t="str">
        <f>_xlfn.XLOOKUP(Tablo2[[#This Row],[Tenure]],$W$23:$W$26,$X$23:$X$26,"",-1)</f>
        <v>24+ Months</v>
      </c>
      <c r="V5568" s="1" t="str">
        <f>_xlfn.XLOOKUP(Tablo2[[#This Row],[CashbackAmount]],$W$31:$W$33,$X$31:$X$33,"",-1)</f>
        <v>Medium</v>
      </c>
    </row>
    <row r="5569" spans="1:22" x14ac:dyDescent="0.3">
      <c r="A5569" s="5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6">
        <v>171.17</v>
      </c>
      <c r="U5569" s="6" t="str">
        <f>_xlfn.XLOOKUP(Tablo2[[#This Row],[Tenure]],$W$23:$W$26,$X$23:$X$26,"",-1)</f>
        <v>0-6 Months</v>
      </c>
      <c r="V5569" s="1" t="str">
        <f>_xlfn.XLOOKUP(Tablo2[[#This Row],[CashbackAmount]],$W$31:$W$33,$X$31:$X$33,"",-1)</f>
        <v>Medium</v>
      </c>
    </row>
    <row r="5570" spans="1:22" x14ac:dyDescent="0.3">
      <c r="A5570" s="5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6">
        <v>151.47</v>
      </c>
      <c r="U5570" s="6" t="str">
        <f>_xlfn.XLOOKUP(Tablo2[[#This Row],[Tenure]],$W$23:$W$26,$X$23:$X$26,"",-1)</f>
        <v>0-6 Months</v>
      </c>
      <c r="V5570" s="1" t="str">
        <f>_xlfn.XLOOKUP(Tablo2[[#This Row],[CashbackAmount]],$W$31:$W$33,$X$31:$X$33,"",-1)</f>
        <v>Medium</v>
      </c>
    </row>
    <row r="5571" spans="1:22" x14ac:dyDescent="0.3">
      <c r="A5571" s="5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60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6">
        <v>188.23</v>
      </c>
      <c r="U5571" s="6" t="str">
        <f>_xlfn.XLOOKUP(Tablo2[[#This Row],[Tenure]],$W$23:$W$26,$X$23:$X$26,"",-1)</f>
        <v>13-24 Months</v>
      </c>
      <c r="V5571" s="1" t="str">
        <f>_xlfn.XLOOKUP(Tablo2[[#This Row],[CashbackAmount]],$W$31:$W$33,$X$31:$X$33,"",-1)</f>
        <v>Medium</v>
      </c>
    </row>
    <row r="5572" spans="1:22" x14ac:dyDescent="0.3">
      <c r="A5572" s="5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6">
        <v>181.77</v>
      </c>
      <c r="U5572" s="6" t="str">
        <f>_xlfn.XLOOKUP(Tablo2[[#This Row],[Tenure]],$W$23:$W$26,$X$23:$X$26,"",-1)</f>
        <v>13-24 Months</v>
      </c>
      <c r="V5572" s="1" t="str">
        <f>_xlfn.XLOOKUP(Tablo2[[#This Row],[CashbackAmount]],$W$31:$W$33,$X$31:$X$33,"",-1)</f>
        <v>Medium</v>
      </c>
    </row>
    <row r="5573" spans="1:22" x14ac:dyDescent="0.3">
      <c r="A5573" s="5">
        <v>55572</v>
      </c>
      <c r="B5573" s="1">
        <v>0</v>
      </c>
      <c r="C5573" s="1">
        <v>1</v>
      </c>
      <c r="D5573" s="1" t="s">
        <v>62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6">
        <v>146.87</v>
      </c>
      <c r="U5573" s="6" t="str">
        <f>_xlfn.XLOOKUP(Tablo2[[#This Row],[Tenure]],$W$23:$W$26,$X$23:$X$26,"",-1)</f>
        <v>0-6 Months</v>
      </c>
      <c r="V5573" s="1" t="str">
        <f>_xlfn.XLOOKUP(Tablo2[[#This Row],[CashbackAmount]],$W$31:$W$33,$X$31:$X$33,"",-1)</f>
        <v>Low</v>
      </c>
    </row>
    <row r="5574" spans="1:22" x14ac:dyDescent="0.3">
      <c r="A5574" s="5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6">
        <v>162.47999999999999</v>
      </c>
      <c r="U5574" s="6" t="str">
        <f>_xlfn.XLOOKUP(Tablo2[[#This Row],[Tenure]],$W$23:$W$26,$X$23:$X$26,"",-1)</f>
        <v>0-6 Months</v>
      </c>
      <c r="V5574" s="1" t="str">
        <f>_xlfn.XLOOKUP(Tablo2[[#This Row],[CashbackAmount]],$W$31:$W$33,$X$31:$X$33,"",-1)</f>
        <v>Medium</v>
      </c>
    </row>
    <row r="5575" spans="1:22" x14ac:dyDescent="0.3">
      <c r="A5575" s="5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6">
        <v>164.77</v>
      </c>
      <c r="U5575" s="6" t="str">
        <f>_xlfn.XLOOKUP(Tablo2[[#This Row],[Tenure]],$W$23:$W$26,$X$23:$X$26,"",-1)</f>
        <v>0-6 Months</v>
      </c>
      <c r="V5575" s="1" t="str">
        <f>_xlfn.XLOOKUP(Tablo2[[#This Row],[CashbackAmount]],$W$31:$W$33,$X$31:$X$33,"",-1)</f>
        <v>Medium</v>
      </c>
    </row>
    <row r="5576" spans="1:22" x14ac:dyDescent="0.3">
      <c r="A5576" s="5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>
        <v>3</v>
      </c>
      <c r="T5576" s="6">
        <v>211.33</v>
      </c>
      <c r="U5576" s="6" t="str">
        <f>_xlfn.XLOOKUP(Tablo2[[#This Row],[Tenure]],$W$23:$W$26,$X$23:$X$26,"",-1)</f>
        <v>13-24 Months</v>
      </c>
      <c r="V5576" s="1" t="str">
        <f>_xlfn.XLOOKUP(Tablo2[[#This Row],[CashbackAmount]],$W$31:$W$33,$X$31:$X$33,"",-1)</f>
        <v>Medium</v>
      </c>
    </row>
    <row r="5577" spans="1:22" x14ac:dyDescent="0.3">
      <c r="A5577" s="5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6">
        <v>145.08000000000001</v>
      </c>
      <c r="U5577" s="6" t="str">
        <f>_xlfn.XLOOKUP(Tablo2[[#This Row],[Tenure]],$W$23:$W$26,$X$23:$X$26,"",-1)</f>
        <v>7-12 Months</v>
      </c>
      <c r="V5577" s="1" t="str">
        <f>_xlfn.XLOOKUP(Tablo2[[#This Row],[CashbackAmount]],$W$31:$W$33,$X$31:$X$33,"",-1)</f>
        <v>Low</v>
      </c>
    </row>
    <row r="5578" spans="1:22" x14ac:dyDescent="0.3">
      <c r="A5578" s="5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6">
        <v>169.4</v>
      </c>
      <c r="U5578" s="6" t="str">
        <f>_xlfn.XLOOKUP(Tablo2[[#This Row],[Tenure]],$W$23:$W$26,$X$23:$X$26,"",-1)</f>
        <v>7-12 Months</v>
      </c>
      <c r="V5578" s="1" t="str">
        <f>_xlfn.XLOOKUP(Tablo2[[#This Row],[CashbackAmount]],$W$31:$W$33,$X$31:$X$33,"",-1)</f>
        <v>Medium</v>
      </c>
    </row>
    <row r="5579" spans="1:22" x14ac:dyDescent="0.3">
      <c r="A5579" s="5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6">
        <v>155.66999999999999</v>
      </c>
      <c r="U5579" s="6" t="str">
        <f>_xlfn.XLOOKUP(Tablo2[[#This Row],[Tenure]],$W$23:$W$26,$X$23:$X$26,"",-1)</f>
        <v>0-6 Months</v>
      </c>
      <c r="V5579" s="1" t="str">
        <f>_xlfn.XLOOKUP(Tablo2[[#This Row],[CashbackAmount]],$W$31:$W$33,$X$31:$X$33,"",-1)</f>
        <v>Medium</v>
      </c>
    </row>
    <row r="5580" spans="1:22" x14ac:dyDescent="0.3">
      <c r="A5580" s="5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6">
        <v>178.21</v>
      </c>
      <c r="U5580" s="6" t="str">
        <f>_xlfn.XLOOKUP(Tablo2[[#This Row],[Tenure]],$W$23:$W$26,$X$23:$X$26,"",-1)</f>
        <v>7-12 Months</v>
      </c>
      <c r="V5580" s="1" t="str">
        <f>_xlfn.XLOOKUP(Tablo2[[#This Row],[CashbackAmount]],$W$31:$W$33,$X$31:$X$33,"",-1)</f>
        <v>Medium</v>
      </c>
    </row>
    <row r="5581" spans="1:22" x14ac:dyDescent="0.3">
      <c r="A5581" s="5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6">
        <v>179.1</v>
      </c>
      <c r="U5581" s="6" t="str">
        <f>_xlfn.XLOOKUP(Tablo2[[#This Row],[Tenure]],$W$23:$W$26,$X$23:$X$26,"",-1)</f>
        <v>13-24 Months</v>
      </c>
      <c r="V5581" s="1" t="str">
        <f>_xlfn.XLOOKUP(Tablo2[[#This Row],[CashbackAmount]],$W$31:$W$33,$X$31:$X$33,"",-1)</f>
        <v>Medium</v>
      </c>
    </row>
    <row r="5582" spans="1:22" x14ac:dyDescent="0.3">
      <c r="A5582" s="5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6">
        <v>152.82</v>
      </c>
      <c r="U5582" s="6" t="str">
        <f>_xlfn.XLOOKUP(Tablo2[[#This Row],[Tenure]],$W$23:$W$26,$X$23:$X$26,"",-1)</f>
        <v>13-24 Months</v>
      </c>
      <c r="V5582" s="1" t="str">
        <f>_xlfn.XLOOKUP(Tablo2[[#This Row],[CashbackAmount]],$W$31:$W$33,$X$31:$X$33,"",-1)</f>
        <v>Medium</v>
      </c>
    </row>
    <row r="5583" spans="1:22" x14ac:dyDescent="0.3">
      <c r="A5583" s="5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>
        <v>2</v>
      </c>
      <c r="S5583" s="1">
        <v>13</v>
      </c>
      <c r="T5583" s="6">
        <v>244.57</v>
      </c>
      <c r="U5583" s="6" t="str">
        <f>_xlfn.XLOOKUP(Tablo2[[#This Row],[Tenure]],$W$23:$W$26,$X$23:$X$26,"",-1)</f>
        <v>13-24 Months</v>
      </c>
      <c r="V5583" s="1" t="str">
        <f>_xlfn.XLOOKUP(Tablo2[[#This Row],[CashbackAmount]],$W$31:$W$33,$X$31:$X$33,"",-1)</f>
        <v>Medium</v>
      </c>
    </row>
    <row r="5584" spans="1:22" x14ac:dyDescent="0.3">
      <c r="A5584" s="5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6">
        <v>151.6</v>
      </c>
      <c r="U5584" s="6" t="str">
        <f>_xlfn.XLOOKUP(Tablo2[[#This Row],[Tenure]],$W$23:$W$26,$X$23:$X$26,"",-1)</f>
        <v>7-12 Months</v>
      </c>
      <c r="V5584" s="1" t="str">
        <f>_xlfn.XLOOKUP(Tablo2[[#This Row],[CashbackAmount]],$W$31:$W$33,$X$31:$X$33,"",-1)</f>
        <v>Medium</v>
      </c>
    </row>
    <row r="5585" spans="1:22" x14ac:dyDescent="0.3">
      <c r="A5585" s="5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6">
        <v>158.75</v>
      </c>
      <c r="U5585" s="6" t="str">
        <f>_xlfn.XLOOKUP(Tablo2[[#This Row],[Tenure]],$W$23:$W$26,$X$23:$X$26,"",-1)</f>
        <v>0-6 Months</v>
      </c>
      <c r="V5585" s="1" t="str">
        <f>_xlfn.XLOOKUP(Tablo2[[#This Row],[CashbackAmount]],$W$31:$W$33,$X$31:$X$33,"",-1)</f>
        <v>Medium</v>
      </c>
    </row>
    <row r="5586" spans="1:22" x14ac:dyDescent="0.3">
      <c r="A5586" s="5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6">
        <v>175.98</v>
      </c>
      <c r="U5586" s="6" t="str">
        <f>_xlfn.XLOOKUP(Tablo2[[#This Row],[Tenure]],$W$23:$W$26,$X$23:$X$26,"",-1)</f>
        <v>7-12 Months</v>
      </c>
      <c r="V5586" s="1" t="str">
        <f>_xlfn.XLOOKUP(Tablo2[[#This Row],[CashbackAmount]],$W$31:$W$33,$X$31:$X$33,"",-1)</f>
        <v>Medium</v>
      </c>
    </row>
    <row r="5587" spans="1:22" x14ac:dyDescent="0.3">
      <c r="A5587" s="5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6">
        <v>173.78</v>
      </c>
      <c r="U5587" s="6" t="str">
        <f>_xlfn.XLOOKUP(Tablo2[[#This Row],[Tenure]],$W$23:$W$26,$X$23:$X$26,"",-1)</f>
        <v>7-12 Months</v>
      </c>
      <c r="V5587" s="1" t="str">
        <f>_xlfn.XLOOKUP(Tablo2[[#This Row],[CashbackAmount]],$W$31:$W$33,$X$31:$X$33,"",-1)</f>
        <v>Medium</v>
      </c>
    </row>
    <row r="5588" spans="1:22" x14ac:dyDescent="0.3">
      <c r="A5588" s="5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6">
        <v>153.37</v>
      </c>
      <c r="U5588" s="6" t="str">
        <f>_xlfn.XLOOKUP(Tablo2[[#This Row],[Tenure]],$W$23:$W$26,$X$23:$X$26,"",-1)</f>
        <v>0-6 Months</v>
      </c>
      <c r="V5588" s="1" t="str">
        <f>_xlfn.XLOOKUP(Tablo2[[#This Row],[CashbackAmount]],$W$31:$W$33,$X$31:$X$33,"",-1)</f>
        <v>Medium</v>
      </c>
    </row>
    <row r="5589" spans="1:22" x14ac:dyDescent="0.3">
      <c r="A5589" s="5">
        <v>55588</v>
      </c>
      <c r="B5589" s="1">
        <v>0</v>
      </c>
      <c r="C5589" s="1">
        <v>14</v>
      </c>
      <c r="D5589" s="1" t="s">
        <v>62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6">
        <v>149.06</v>
      </c>
      <c r="U5589" s="6" t="str">
        <f>_xlfn.XLOOKUP(Tablo2[[#This Row],[Tenure]],$W$23:$W$26,$X$23:$X$26,"",-1)</f>
        <v>13-24 Months</v>
      </c>
      <c r="V5589" s="1" t="str">
        <f>_xlfn.XLOOKUP(Tablo2[[#This Row],[CashbackAmount]],$W$31:$W$33,$X$31:$X$33,"",-1)</f>
        <v>Low</v>
      </c>
    </row>
    <row r="5590" spans="1:22" x14ac:dyDescent="0.3">
      <c r="A5590" s="5">
        <v>55589</v>
      </c>
      <c r="B5590" s="1">
        <v>0</v>
      </c>
      <c r="C5590" s="1">
        <v>6</v>
      </c>
      <c r="D5590" s="1" t="s">
        <v>62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6">
        <v>147.69</v>
      </c>
      <c r="U5590" s="6" t="str">
        <f>_xlfn.XLOOKUP(Tablo2[[#This Row],[Tenure]],$W$23:$W$26,$X$23:$X$26,"",-1)</f>
        <v>0-6 Months</v>
      </c>
      <c r="V5590" s="1" t="str">
        <f>_xlfn.XLOOKUP(Tablo2[[#This Row],[CashbackAmount]],$W$31:$W$33,$X$31:$X$33,"",-1)</f>
        <v>Low</v>
      </c>
    </row>
    <row r="5591" spans="1:22" x14ac:dyDescent="0.3">
      <c r="A5591" s="5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6">
        <v>166.08</v>
      </c>
      <c r="U5591" s="6" t="str">
        <f>_xlfn.XLOOKUP(Tablo2[[#This Row],[Tenure]],$W$23:$W$26,$X$23:$X$26,"",-1)</f>
        <v>13-24 Months</v>
      </c>
      <c r="V5591" s="1" t="str">
        <f>_xlfn.XLOOKUP(Tablo2[[#This Row],[CashbackAmount]],$W$31:$W$33,$X$31:$X$33,"",-1)</f>
        <v>Medium</v>
      </c>
    </row>
    <row r="5592" spans="1:22" x14ac:dyDescent="0.3">
      <c r="A5592" s="5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>
        <v>2</v>
      </c>
      <c r="S5592" s="1">
        <v>12</v>
      </c>
      <c r="T5592" s="6">
        <v>257.06</v>
      </c>
      <c r="U5592" s="6" t="str">
        <f>_xlfn.XLOOKUP(Tablo2[[#This Row],[Tenure]],$W$23:$W$26,$X$23:$X$26,"",-1)</f>
        <v>7-12 Months</v>
      </c>
      <c r="V5592" s="1" t="str">
        <f>_xlfn.XLOOKUP(Tablo2[[#This Row],[CashbackAmount]],$W$31:$W$33,$X$31:$X$33,"",-1)</f>
        <v>High</v>
      </c>
    </row>
    <row r="5593" spans="1:22" x14ac:dyDescent="0.3">
      <c r="A5593" s="5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>
        <v>3</v>
      </c>
      <c r="T5593" s="6">
        <v>229.22</v>
      </c>
      <c r="U5593" s="6" t="str">
        <f>_xlfn.XLOOKUP(Tablo2[[#This Row],[Tenure]],$W$23:$W$26,$X$23:$X$26,"",-1)</f>
        <v>0-6 Months</v>
      </c>
      <c r="V5593" s="1" t="str">
        <f>_xlfn.XLOOKUP(Tablo2[[#This Row],[CashbackAmount]],$W$31:$W$33,$X$31:$X$33,"",-1)</f>
        <v>Medium</v>
      </c>
    </row>
    <row r="5594" spans="1:22" x14ac:dyDescent="0.3">
      <c r="A5594" s="5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>
        <v>1</v>
      </c>
      <c r="R5594" s="1">
        <v>7</v>
      </c>
      <c r="S5594" s="1">
        <v>9</v>
      </c>
      <c r="T5594" s="6">
        <v>262.44</v>
      </c>
      <c r="U5594" s="6" t="str">
        <f>_xlfn.XLOOKUP(Tablo2[[#This Row],[Tenure]],$W$23:$W$26,$X$23:$X$26,"",-1)</f>
        <v>7-12 Months</v>
      </c>
      <c r="V5594" s="1" t="str">
        <f>_xlfn.XLOOKUP(Tablo2[[#This Row],[CashbackAmount]],$W$31:$W$33,$X$31:$X$33,"",-1)</f>
        <v>High</v>
      </c>
    </row>
    <row r="5595" spans="1:22" x14ac:dyDescent="0.3">
      <c r="A5595" s="5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6">
        <v>174.07</v>
      </c>
      <c r="U5595" s="6" t="str">
        <f>_xlfn.XLOOKUP(Tablo2[[#This Row],[Tenure]],$W$23:$W$26,$X$23:$X$26,"",-1)</f>
        <v>0-6 Months</v>
      </c>
      <c r="V5595" s="1" t="str">
        <f>_xlfn.XLOOKUP(Tablo2[[#This Row],[CashbackAmount]],$W$31:$W$33,$X$31:$X$33,"",-1)</f>
        <v>Medium</v>
      </c>
    </row>
    <row r="5596" spans="1:22" x14ac:dyDescent="0.3">
      <c r="A5596" s="5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6">
        <v>159.82</v>
      </c>
      <c r="U5596" s="6" t="str">
        <f>_xlfn.XLOOKUP(Tablo2[[#This Row],[Tenure]],$W$23:$W$26,$X$23:$X$26,"",-1)</f>
        <v>24+ Months</v>
      </c>
      <c r="V5596" s="1" t="str">
        <f>_xlfn.XLOOKUP(Tablo2[[#This Row],[CashbackAmount]],$W$31:$W$33,$X$31:$X$33,"",-1)</f>
        <v>Medium</v>
      </c>
    </row>
    <row r="5597" spans="1:22" x14ac:dyDescent="0.3">
      <c r="A5597" s="5">
        <v>55596</v>
      </c>
      <c r="B5597" s="1">
        <v>0</v>
      </c>
      <c r="C5597" s="1">
        <v>18</v>
      </c>
      <c r="D5597" s="1" t="s">
        <v>62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6">
        <v>149.36000000000001</v>
      </c>
      <c r="U5597" s="6" t="str">
        <f>_xlfn.XLOOKUP(Tablo2[[#This Row],[Tenure]],$W$23:$W$26,$X$23:$X$26,"",-1)</f>
        <v>13-24 Months</v>
      </c>
      <c r="V5597" s="1" t="str">
        <f>_xlfn.XLOOKUP(Tablo2[[#This Row],[CashbackAmount]],$W$31:$W$33,$X$31:$X$33,"",-1)</f>
        <v>Low</v>
      </c>
    </row>
    <row r="5598" spans="1:22" x14ac:dyDescent="0.3">
      <c r="A5598" s="5">
        <v>55597</v>
      </c>
      <c r="B5598" s="1">
        <v>0</v>
      </c>
      <c r="C5598" s="1">
        <v>1</v>
      </c>
      <c r="D5598" s="1" t="s">
        <v>62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6">
        <v>148.80000000000001</v>
      </c>
      <c r="U5598" s="6" t="str">
        <f>_xlfn.XLOOKUP(Tablo2[[#This Row],[Tenure]],$W$23:$W$26,$X$23:$X$26,"",-1)</f>
        <v>0-6 Months</v>
      </c>
      <c r="V5598" s="1" t="str">
        <f>_xlfn.XLOOKUP(Tablo2[[#This Row],[CashbackAmount]],$W$31:$W$33,$X$31:$X$33,"",-1)</f>
        <v>Low</v>
      </c>
    </row>
    <row r="5599" spans="1:22" x14ac:dyDescent="0.3">
      <c r="A5599" s="5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>
        <v>15</v>
      </c>
      <c r="Q5599" s="1">
        <v>2</v>
      </c>
      <c r="R5599" s="1">
        <v>2</v>
      </c>
      <c r="S5599" s="1">
        <v>4</v>
      </c>
      <c r="T5599" s="6">
        <v>319.31</v>
      </c>
      <c r="U5599" s="6" t="str">
        <f>_xlfn.XLOOKUP(Tablo2[[#This Row],[Tenure]],$W$23:$W$26,$X$23:$X$26,"",-1)</f>
        <v>13-24 Months</v>
      </c>
      <c r="V5599" s="1" t="str">
        <f>_xlfn.XLOOKUP(Tablo2[[#This Row],[CashbackAmount]],$W$31:$W$33,$X$31:$X$33,"",-1)</f>
        <v>High</v>
      </c>
    </row>
    <row r="5600" spans="1:22" x14ac:dyDescent="0.3">
      <c r="A5600" s="5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6">
        <v>142.9</v>
      </c>
      <c r="U5600" s="6" t="str">
        <f>_xlfn.XLOOKUP(Tablo2[[#This Row],[Tenure]],$W$23:$W$26,$X$23:$X$26,"",-1)</f>
        <v>0-6 Months</v>
      </c>
      <c r="V5600" s="1" t="str">
        <f>_xlfn.XLOOKUP(Tablo2[[#This Row],[CashbackAmount]],$W$31:$W$33,$X$31:$X$33,"",-1)</f>
        <v>Low</v>
      </c>
    </row>
    <row r="5601" spans="1:22" x14ac:dyDescent="0.3">
      <c r="A5601" s="5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6">
        <v>201.44</v>
      </c>
      <c r="U5601" s="6" t="str">
        <f>_xlfn.XLOOKUP(Tablo2[[#This Row],[Tenure]],$W$23:$W$26,$X$23:$X$26,"",-1)</f>
        <v>7-12 Months</v>
      </c>
      <c r="V5601" s="1" t="str">
        <f>_xlfn.XLOOKUP(Tablo2[[#This Row],[CashbackAmount]],$W$31:$W$33,$X$31:$X$33,"",-1)</f>
        <v>Medium</v>
      </c>
    </row>
    <row r="5602" spans="1:22" x14ac:dyDescent="0.3">
      <c r="A5602" s="5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6">
        <v>176.31</v>
      </c>
      <c r="U5602" s="6" t="str">
        <f>_xlfn.XLOOKUP(Tablo2[[#This Row],[Tenure]],$W$23:$W$26,$X$23:$X$26,"",-1)</f>
        <v>7-12 Months</v>
      </c>
      <c r="V5602" s="1" t="str">
        <f>_xlfn.XLOOKUP(Tablo2[[#This Row],[CashbackAmount]],$W$31:$W$33,$X$31:$X$33,"",-1)</f>
        <v>Medium</v>
      </c>
    </row>
    <row r="5603" spans="1:22" x14ac:dyDescent="0.3">
      <c r="A5603" s="5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6">
        <v>188.06</v>
      </c>
      <c r="U5603" s="6" t="str">
        <f>_xlfn.XLOOKUP(Tablo2[[#This Row],[Tenure]],$W$23:$W$26,$X$23:$X$26,"",-1)</f>
        <v>24+ Months</v>
      </c>
      <c r="V5603" s="1" t="str">
        <f>_xlfn.XLOOKUP(Tablo2[[#This Row],[CashbackAmount]],$W$31:$W$33,$X$31:$X$33,"",-1)</f>
        <v>Medium</v>
      </c>
    </row>
    <row r="5604" spans="1:22" x14ac:dyDescent="0.3">
      <c r="A5604" s="5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6">
        <v>172.87</v>
      </c>
      <c r="U5604" s="6" t="str">
        <f>_xlfn.XLOOKUP(Tablo2[[#This Row],[Tenure]],$W$23:$W$26,$X$23:$X$26,"",-1)</f>
        <v>0-6 Months</v>
      </c>
      <c r="V5604" s="1" t="str">
        <f>_xlfn.XLOOKUP(Tablo2[[#This Row],[CashbackAmount]],$W$31:$W$33,$X$31:$X$33,"",-1)</f>
        <v>Medium</v>
      </c>
    </row>
    <row r="5605" spans="1:22" x14ac:dyDescent="0.3">
      <c r="A5605" s="5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>
        <v>15</v>
      </c>
      <c r="Q5605" s="1">
        <v>1</v>
      </c>
      <c r="R5605" s="1">
        <v>5</v>
      </c>
      <c r="S5605" s="1">
        <v>15</v>
      </c>
      <c r="T5605" s="6">
        <v>313.8</v>
      </c>
      <c r="U5605" s="6" t="str">
        <f>_xlfn.XLOOKUP(Tablo2[[#This Row],[Tenure]],$W$23:$W$26,$X$23:$X$26,"",-1)</f>
        <v>13-24 Months</v>
      </c>
      <c r="V5605" s="1" t="str">
        <f>_xlfn.XLOOKUP(Tablo2[[#This Row],[CashbackAmount]],$W$31:$W$33,$X$31:$X$33,"",-1)</f>
        <v>High</v>
      </c>
    </row>
    <row r="5606" spans="1:22" x14ac:dyDescent="0.3">
      <c r="A5606" s="5">
        <v>55605</v>
      </c>
      <c r="B5606" s="1">
        <v>1</v>
      </c>
      <c r="C5606" s="1">
        <v>20</v>
      </c>
      <c r="D5606" s="1" t="s">
        <v>62</v>
      </c>
      <c r="E5606" s="1">
        <v>1</v>
      </c>
      <c r="F5606" s="1">
        <v>14</v>
      </c>
      <c r="G5606" s="1" t="s">
        <v>60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6">
        <v>148.38999999999999</v>
      </c>
      <c r="U5606" s="6" t="str">
        <f>_xlfn.XLOOKUP(Tablo2[[#This Row],[Tenure]],$W$23:$W$26,$X$23:$X$26,"",-1)</f>
        <v>13-24 Months</v>
      </c>
      <c r="V5606" s="1" t="str">
        <f>_xlfn.XLOOKUP(Tablo2[[#This Row],[CashbackAmount]],$W$31:$W$33,$X$31:$X$33,"",-1)</f>
        <v>Low</v>
      </c>
    </row>
    <row r="5607" spans="1:22" x14ac:dyDescent="0.3">
      <c r="A5607" s="5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6">
        <v>260.7</v>
      </c>
      <c r="U5607" s="6" t="str">
        <f>_xlfn.XLOOKUP(Tablo2[[#This Row],[Tenure]],$W$23:$W$26,$X$23:$X$26,"",-1)</f>
        <v>13-24 Months</v>
      </c>
      <c r="V5607" s="1" t="str">
        <f>_xlfn.XLOOKUP(Tablo2[[#This Row],[CashbackAmount]],$W$31:$W$33,$X$31:$X$33,"",-1)</f>
        <v>High</v>
      </c>
    </row>
    <row r="5608" spans="1:22" x14ac:dyDescent="0.3">
      <c r="A5608" s="5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6">
        <v>192.12</v>
      </c>
      <c r="U5608" s="6" t="str">
        <f>_xlfn.XLOOKUP(Tablo2[[#This Row],[Tenure]],$W$23:$W$26,$X$23:$X$26,"",-1)</f>
        <v>7-12 Months</v>
      </c>
      <c r="V5608" s="1" t="str">
        <f>_xlfn.XLOOKUP(Tablo2[[#This Row],[CashbackAmount]],$W$31:$W$33,$X$31:$X$33,"",-1)</f>
        <v>Medium</v>
      </c>
    </row>
    <row r="5609" spans="1:22" x14ac:dyDescent="0.3">
      <c r="A5609" s="5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6">
        <v>179.06</v>
      </c>
      <c r="U5609" s="6" t="str">
        <f>_xlfn.XLOOKUP(Tablo2[[#This Row],[Tenure]],$W$23:$W$26,$X$23:$X$26,"",-1)</f>
        <v>7-12 Months</v>
      </c>
      <c r="V5609" s="1" t="str">
        <f>_xlfn.XLOOKUP(Tablo2[[#This Row],[CashbackAmount]],$W$31:$W$33,$X$31:$X$33,"",-1)</f>
        <v>Medium</v>
      </c>
    </row>
    <row r="5610" spans="1:22" x14ac:dyDescent="0.3">
      <c r="A5610" s="5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>
        <v>3</v>
      </c>
      <c r="T5610" s="6">
        <v>214.38</v>
      </c>
      <c r="U5610" s="6" t="str">
        <f>_xlfn.XLOOKUP(Tablo2[[#This Row],[Tenure]],$W$23:$W$26,$X$23:$X$26,"",-1)</f>
        <v>13-24 Months</v>
      </c>
      <c r="V5610" s="1" t="str">
        <f>_xlfn.XLOOKUP(Tablo2[[#This Row],[CashbackAmount]],$W$31:$W$33,$X$31:$X$33,"",-1)</f>
        <v>Medium</v>
      </c>
    </row>
    <row r="5611" spans="1:22" x14ac:dyDescent="0.3">
      <c r="A5611" s="5">
        <v>55610</v>
      </c>
      <c r="B5611" s="1">
        <v>0</v>
      </c>
      <c r="C5611" s="1">
        <v>6</v>
      </c>
      <c r="D5611" s="1" t="s">
        <v>62</v>
      </c>
      <c r="E5611" s="1">
        <v>1</v>
      </c>
      <c r="F5611" s="1">
        <v>9</v>
      </c>
      <c r="G5611" s="1" t="s">
        <v>60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6">
        <v>149.38999999999999</v>
      </c>
      <c r="U5611" s="6" t="str">
        <f>_xlfn.XLOOKUP(Tablo2[[#This Row],[Tenure]],$W$23:$W$26,$X$23:$X$26,"",-1)</f>
        <v>0-6 Months</v>
      </c>
      <c r="V5611" s="1" t="str">
        <f>_xlfn.XLOOKUP(Tablo2[[#This Row],[CashbackAmount]],$W$31:$W$33,$X$31:$X$33,"",-1)</f>
        <v>Low</v>
      </c>
    </row>
    <row r="5612" spans="1:22" x14ac:dyDescent="0.3">
      <c r="A5612" s="5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>
        <v>3</v>
      </c>
      <c r="T5612" s="6">
        <v>213.37</v>
      </c>
      <c r="U5612" s="6" t="str">
        <f>_xlfn.XLOOKUP(Tablo2[[#This Row],[Tenure]],$W$23:$W$26,$X$23:$X$26,"",-1)</f>
        <v>7-12 Months</v>
      </c>
      <c r="V5612" s="1" t="str">
        <f>_xlfn.XLOOKUP(Tablo2[[#This Row],[CashbackAmount]],$W$31:$W$33,$X$31:$X$33,"",-1)</f>
        <v>Medium</v>
      </c>
    </row>
    <row r="5613" spans="1:22" x14ac:dyDescent="0.3">
      <c r="A5613" s="5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6">
        <v>178.43</v>
      </c>
      <c r="U5613" s="6" t="str">
        <f>_xlfn.XLOOKUP(Tablo2[[#This Row],[Tenure]],$W$23:$W$26,$X$23:$X$26,"",-1)</f>
        <v>7-12 Months</v>
      </c>
      <c r="V5613" s="1" t="str">
        <f>_xlfn.XLOOKUP(Tablo2[[#This Row],[CashbackAmount]],$W$31:$W$33,$X$31:$X$33,"",-1)</f>
        <v>Medium</v>
      </c>
    </row>
    <row r="5614" spans="1:22" x14ac:dyDescent="0.3">
      <c r="A5614" s="5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6">
        <v>192.28</v>
      </c>
      <c r="U5614" s="6" t="str">
        <f>_xlfn.XLOOKUP(Tablo2[[#This Row],[Tenure]],$W$23:$W$26,$X$23:$X$26,"",-1)</f>
        <v>13-24 Months</v>
      </c>
      <c r="V5614" s="1" t="str">
        <f>_xlfn.XLOOKUP(Tablo2[[#This Row],[CashbackAmount]],$W$31:$W$33,$X$31:$X$33,"",-1)</f>
        <v>Medium</v>
      </c>
    </row>
    <row r="5615" spans="1:22" x14ac:dyDescent="0.3">
      <c r="A5615" s="5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6">
        <v>191.52</v>
      </c>
      <c r="U5615" s="6" t="str">
        <f>_xlfn.XLOOKUP(Tablo2[[#This Row],[Tenure]],$W$23:$W$26,$X$23:$X$26,"",-1)</f>
        <v>7-12 Months</v>
      </c>
      <c r="V5615" s="1" t="str">
        <f>_xlfn.XLOOKUP(Tablo2[[#This Row],[CashbackAmount]],$W$31:$W$33,$X$31:$X$33,"",-1)</f>
        <v>Medium</v>
      </c>
    </row>
    <row r="5616" spans="1:22" x14ac:dyDescent="0.3">
      <c r="A5616" s="5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6">
        <v>173.5</v>
      </c>
      <c r="U5616" s="6" t="str">
        <f>_xlfn.XLOOKUP(Tablo2[[#This Row],[Tenure]],$W$23:$W$26,$X$23:$X$26,"",-1)</f>
        <v>13-24 Months</v>
      </c>
      <c r="V5616" s="1" t="str">
        <f>_xlfn.XLOOKUP(Tablo2[[#This Row],[CashbackAmount]],$W$31:$W$33,$X$31:$X$33,"",-1)</f>
        <v>Medium</v>
      </c>
    </row>
    <row r="5617" spans="1:22" x14ac:dyDescent="0.3">
      <c r="A5617" s="5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6">
        <v>153.09</v>
      </c>
      <c r="U5617" s="6" t="str">
        <f>_xlfn.XLOOKUP(Tablo2[[#This Row],[Tenure]],$W$23:$W$26,$X$23:$X$26,"",-1)</f>
        <v>13-24 Months</v>
      </c>
      <c r="V5617" s="1" t="str">
        <f>_xlfn.XLOOKUP(Tablo2[[#This Row],[CashbackAmount]],$W$31:$W$33,$X$31:$X$33,"",-1)</f>
        <v>Medium</v>
      </c>
    </row>
    <row r="5618" spans="1:22" x14ac:dyDescent="0.3">
      <c r="A5618" s="5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6">
        <v>181.89</v>
      </c>
      <c r="U5618" s="6" t="str">
        <f>_xlfn.XLOOKUP(Tablo2[[#This Row],[Tenure]],$W$23:$W$26,$X$23:$X$26,"",-1)</f>
        <v>7-12 Months</v>
      </c>
      <c r="V5618" s="1" t="str">
        <f>_xlfn.XLOOKUP(Tablo2[[#This Row],[CashbackAmount]],$W$31:$W$33,$X$31:$X$33,"",-1)</f>
        <v>Medium</v>
      </c>
    </row>
    <row r="5619" spans="1:22" x14ac:dyDescent="0.3">
      <c r="A5619" s="5">
        <v>55618</v>
      </c>
      <c r="B5619" s="1">
        <v>0</v>
      </c>
      <c r="C5619" s="1">
        <v>14</v>
      </c>
      <c r="D5619" s="1" t="s">
        <v>62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6">
        <v>145.01</v>
      </c>
      <c r="U5619" s="6" t="str">
        <f>_xlfn.XLOOKUP(Tablo2[[#This Row],[Tenure]],$W$23:$W$26,$X$23:$X$26,"",-1)</f>
        <v>13-24 Months</v>
      </c>
      <c r="V5619" s="1" t="str">
        <f>_xlfn.XLOOKUP(Tablo2[[#This Row],[CashbackAmount]],$W$31:$W$33,$X$31:$X$33,"",-1)</f>
        <v>Low</v>
      </c>
    </row>
    <row r="5620" spans="1:22" x14ac:dyDescent="0.3">
      <c r="A5620" s="5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6">
        <v>154.77000000000001</v>
      </c>
      <c r="U5620" s="6" t="str">
        <f>_xlfn.XLOOKUP(Tablo2[[#This Row],[Tenure]],$W$23:$W$26,$X$23:$X$26,"",-1)</f>
        <v>7-12 Months</v>
      </c>
      <c r="V5620" s="1" t="str">
        <f>_xlfn.XLOOKUP(Tablo2[[#This Row],[CashbackAmount]],$W$31:$W$33,$X$31:$X$33,"",-1)</f>
        <v>Medium</v>
      </c>
    </row>
    <row r="5621" spans="1:22" x14ac:dyDescent="0.3">
      <c r="A5621" s="5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6">
        <v>165.25</v>
      </c>
      <c r="U5621" s="6" t="str">
        <f>_xlfn.XLOOKUP(Tablo2[[#This Row],[Tenure]],$W$23:$W$26,$X$23:$X$26,"",-1)</f>
        <v>0-6 Months</v>
      </c>
      <c r="V5621" s="1" t="str">
        <f>_xlfn.XLOOKUP(Tablo2[[#This Row],[CashbackAmount]],$W$31:$W$33,$X$31:$X$33,"",-1)</f>
        <v>Medium</v>
      </c>
    </row>
    <row r="5622" spans="1:22" x14ac:dyDescent="0.3">
      <c r="A5622" s="5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6">
        <v>162.85</v>
      </c>
      <c r="U5622" s="6" t="str">
        <f>_xlfn.XLOOKUP(Tablo2[[#This Row],[Tenure]],$W$23:$W$26,$X$23:$X$26,"",-1)</f>
        <v>0-6 Months</v>
      </c>
      <c r="V5622" s="1" t="str">
        <f>_xlfn.XLOOKUP(Tablo2[[#This Row],[CashbackAmount]],$W$31:$W$33,$X$31:$X$33,"",-1)</f>
        <v>Medium</v>
      </c>
    </row>
    <row r="5623" spans="1:22" x14ac:dyDescent="0.3">
      <c r="A5623" s="5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>
        <v>2</v>
      </c>
      <c r="S5623" s="1">
        <v>1</v>
      </c>
      <c r="T5623" s="6">
        <v>233.54000000000002</v>
      </c>
      <c r="U5623" s="6" t="str">
        <f>_xlfn.XLOOKUP(Tablo2[[#This Row],[Tenure]],$W$23:$W$26,$X$23:$X$26,"",-1)</f>
        <v>13-24 Months</v>
      </c>
      <c r="V5623" s="1" t="str">
        <f>_xlfn.XLOOKUP(Tablo2[[#This Row],[CashbackAmount]],$W$31:$W$33,$X$31:$X$33,"",-1)</f>
        <v>Medium</v>
      </c>
    </row>
    <row r="5624" spans="1:22" x14ac:dyDescent="0.3">
      <c r="A5624" s="5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>
        <v>2</v>
      </c>
      <c r="S5624" s="1">
        <v>7</v>
      </c>
      <c r="T5624" s="6">
        <v>245.31</v>
      </c>
      <c r="U5624" s="6" t="str">
        <f>_xlfn.XLOOKUP(Tablo2[[#This Row],[Tenure]],$W$23:$W$26,$X$23:$X$26,"",-1)</f>
        <v>13-24 Months</v>
      </c>
      <c r="V5624" s="1" t="str">
        <f>_xlfn.XLOOKUP(Tablo2[[#This Row],[CashbackAmount]],$W$31:$W$33,$X$31:$X$33,"",-1)</f>
        <v>Medium</v>
      </c>
    </row>
    <row r="5625" spans="1:22" x14ac:dyDescent="0.3">
      <c r="A5625" s="5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>
        <v>3</v>
      </c>
      <c r="T5625" s="6">
        <v>224.36</v>
      </c>
      <c r="U5625" s="6" t="str">
        <f>_xlfn.XLOOKUP(Tablo2[[#This Row],[Tenure]],$W$23:$W$26,$X$23:$X$26,"",-1)</f>
        <v>0-6 Months</v>
      </c>
      <c r="V5625" s="1" t="str">
        <f>_xlfn.XLOOKUP(Tablo2[[#This Row],[CashbackAmount]],$W$31:$W$33,$X$31:$X$33,"",-1)</f>
        <v>Medium</v>
      </c>
    </row>
    <row r="5626" spans="1:22" x14ac:dyDescent="0.3">
      <c r="A5626" s="5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6">
        <v>154.66</v>
      </c>
      <c r="U5626" s="6" t="str">
        <f>_xlfn.XLOOKUP(Tablo2[[#This Row],[Tenure]],$W$23:$W$26,$X$23:$X$26,"",-1)</f>
        <v>0-6 Months</v>
      </c>
      <c r="V5626" s="1" t="str">
        <f>_xlfn.XLOOKUP(Tablo2[[#This Row],[CashbackAmount]],$W$31:$W$33,$X$31:$X$33,"",-1)</f>
        <v>Medium</v>
      </c>
    </row>
    <row r="5627" spans="1:22" x14ac:dyDescent="0.3">
      <c r="A5627" s="5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6">
        <v>150.71</v>
      </c>
      <c r="U5627" s="6" t="str">
        <f>_xlfn.XLOOKUP(Tablo2[[#This Row],[Tenure]],$W$23:$W$26,$X$23:$X$26,"",-1)</f>
        <v>7-12 Months</v>
      </c>
      <c r="V5627" s="1" t="str">
        <f>_xlfn.XLOOKUP(Tablo2[[#This Row],[CashbackAmount]],$W$31:$W$33,$X$31:$X$33,"",-1)</f>
        <v>Medium</v>
      </c>
    </row>
    <row r="5628" spans="1:22" x14ac:dyDescent="0.3">
      <c r="A5628" s="5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>
        <v>3</v>
      </c>
      <c r="T5628" s="6">
        <v>224.91</v>
      </c>
      <c r="U5628" s="6" t="str">
        <f>_xlfn.XLOOKUP(Tablo2[[#This Row],[Tenure]],$W$23:$W$26,$X$23:$X$26,"",-1)</f>
        <v>13-24 Months</v>
      </c>
      <c r="V5628" s="1" t="str">
        <f>_xlfn.XLOOKUP(Tablo2[[#This Row],[CashbackAmount]],$W$31:$W$33,$X$31:$X$33,"",-1)</f>
        <v>Medium</v>
      </c>
    </row>
    <row r="5629" spans="1:22" x14ac:dyDescent="0.3">
      <c r="A5629" s="5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6">
        <v>186.42</v>
      </c>
      <c r="U5629" s="6" t="str">
        <f>_xlfn.XLOOKUP(Tablo2[[#This Row],[Tenure]],$W$23:$W$26,$X$23:$X$26,"",-1)</f>
        <v>0-6 Months</v>
      </c>
      <c r="V5629" s="1" t="str">
        <f>_xlfn.XLOOKUP(Tablo2[[#This Row],[CashbackAmount]],$W$31:$W$33,$X$31:$X$33,"",-1)</f>
        <v>Medium</v>
      </c>
    </row>
    <row r="5630" spans="1:22" x14ac:dyDescent="0.3">
      <c r="A5630" s="5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6">
        <v>178.9</v>
      </c>
      <c r="U5630" s="6" t="str">
        <f>_xlfn.XLOOKUP(Tablo2[[#This Row],[Tenure]],$W$23:$W$26,$X$23:$X$26,"",-1)</f>
        <v>13-24 Months</v>
      </c>
      <c r="V5630" s="1" t="str">
        <f>_xlfn.XLOOKUP(Tablo2[[#This Row],[CashbackAmount]],$W$31:$W$33,$X$31:$X$33,"",-1)</f>
        <v>Medium</v>
      </c>
    </row>
    <row r="5631" spans="1:22" x14ac:dyDescent="0.3">
      <c r="A5631" s="10">
        <v>55630</v>
      </c>
      <c r="B5631" s="11">
        <v>0</v>
      </c>
      <c r="C5631" s="11">
        <v>8</v>
      </c>
      <c r="D5631" s="11" t="s">
        <v>21</v>
      </c>
      <c r="E5631" s="11">
        <v>1</v>
      </c>
      <c r="F5631" s="11">
        <v>15</v>
      </c>
      <c r="G5631" s="11" t="s">
        <v>31</v>
      </c>
      <c r="H5631" s="11" t="s">
        <v>4</v>
      </c>
      <c r="I5631" s="11">
        <v>3</v>
      </c>
      <c r="J5631" s="11">
        <v>2</v>
      </c>
      <c r="K5631" s="11" t="s">
        <v>22</v>
      </c>
      <c r="L5631" s="11">
        <v>3</v>
      </c>
      <c r="M5631" s="11" t="s">
        <v>5</v>
      </c>
      <c r="N5631" s="11">
        <v>4</v>
      </c>
      <c r="O5631" s="11">
        <v>0</v>
      </c>
      <c r="P5631" s="11">
        <v>13</v>
      </c>
      <c r="Q5631" s="11">
        <v>2</v>
      </c>
      <c r="R5631" s="11">
        <v>2</v>
      </c>
      <c r="S5631" s="11">
        <v>3</v>
      </c>
      <c r="T5631" s="12">
        <v>169.04</v>
      </c>
      <c r="U5631" s="12" t="str">
        <f>_xlfn.XLOOKUP(Tablo2[[#This Row],[Tenure]],$W$23:$W$26,$X$23:$X$26,"",-1)</f>
        <v>7-12 Months</v>
      </c>
      <c r="V5631" s="11" t="str">
        <f>_xlfn.XLOOKUP(Tablo2[[#This Row],[CashbackAmount]],$W$31:$W$33,$X$31:$X$33,"",-1)</f>
        <v>Medium</v>
      </c>
    </row>
  </sheetData>
  <mergeCells count="2">
    <mergeCell ref="W21:X21"/>
    <mergeCell ref="W29:X29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9E96-5A12-40DC-9382-3211A56938D2}">
  <dimension ref="A1:C16"/>
  <sheetViews>
    <sheetView workbookViewId="0">
      <selection activeCell="D24" sqref="D24"/>
    </sheetView>
  </sheetViews>
  <sheetFormatPr defaultRowHeight="14.4" x14ac:dyDescent="0.3"/>
  <cols>
    <col min="1" max="1" width="23.6640625" customWidth="1"/>
    <col min="2" max="2" width="8.77734375" bestFit="1" customWidth="1"/>
    <col min="3" max="3" width="9.21875" bestFit="1" customWidth="1"/>
  </cols>
  <sheetData>
    <row r="1" spans="1:3" x14ac:dyDescent="0.3">
      <c r="A1" t="s">
        <v>78</v>
      </c>
    </row>
    <row r="3" spans="1:3" x14ac:dyDescent="0.3">
      <c r="A3" s="17" t="s">
        <v>79</v>
      </c>
    </row>
    <row r="4" spans="1:3" x14ac:dyDescent="0.3">
      <c r="A4" t="s">
        <v>80</v>
      </c>
      <c r="B4">
        <f>COUNTA(Tablo2[Cashback_Segment])</f>
        <v>5630</v>
      </c>
    </row>
    <row r="5" spans="1:3" x14ac:dyDescent="0.3">
      <c r="A5" t="s">
        <v>81</v>
      </c>
      <c r="B5">
        <f>COUNTIF(Tablo2[Churn],1)</f>
        <v>948</v>
      </c>
    </row>
    <row r="6" spans="1:3" x14ac:dyDescent="0.3">
      <c r="A6" t="s">
        <v>82</v>
      </c>
      <c r="B6">
        <f>COUNTIF(Tablo2[Churn],0)</f>
        <v>4682</v>
      </c>
    </row>
    <row r="7" spans="1:3" x14ac:dyDescent="0.3">
      <c r="A7" t="s">
        <v>83</v>
      </c>
      <c r="B7" s="19">
        <f>B5/B4</f>
        <v>0.16838365896980462</v>
      </c>
    </row>
    <row r="8" spans="1:3" x14ac:dyDescent="0.3">
      <c r="A8" t="s">
        <v>84</v>
      </c>
      <c r="B8" s="19">
        <f>B6/B4</f>
        <v>0.83161634103019533</v>
      </c>
    </row>
    <row r="10" spans="1:3" x14ac:dyDescent="0.3">
      <c r="A10" s="17" t="s">
        <v>85</v>
      </c>
      <c r="B10" s="20" t="s">
        <v>92</v>
      </c>
      <c r="C10" s="20" t="s">
        <v>93</v>
      </c>
    </row>
    <row r="11" spans="1:3" x14ac:dyDescent="0.3">
      <c r="A11" t="s">
        <v>87</v>
      </c>
      <c r="B11" s="21">
        <f>AVERAGEIF(Tablo2[Churn],1,Tablo2[Tenure])</f>
        <v>3.859704641350211</v>
      </c>
      <c r="C11" s="21">
        <f>AVERAGEIF(Tablo2[Churn],0,Tablo2[Tenure])</f>
        <v>11.404527979495942</v>
      </c>
    </row>
    <row r="12" spans="1:3" x14ac:dyDescent="0.3">
      <c r="A12" t="s">
        <v>86</v>
      </c>
      <c r="B12" s="21">
        <f>AVERAGEIF(Tablo2[Churn],1,Tablo2[SatisfactionScore])</f>
        <v>3.390295358649789</v>
      </c>
      <c r="C12" s="21">
        <f>AVERAGEIF(Tablo2[Churn],0,Tablo2[SatisfactionScore])</f>
        <v>3.0012815036309268</v>
      </c>
    </row>
    <row r="13" spans="1:3" x14ac:dyDescent="0.3">
      <c r="A13" t="s">
        <v>88</v>
      </c>
      <c r="B13" s="21">
        <f>AVERAGEIF(Tablo2[Churn],1,Tablo2[CashbackAmount])</f>
        <v>160.37092827004236</v>
      </c>
      <c r="C13" s="21">
        <f>AVERAGEIF(Tablo2[Churn],0,Tablo2[CashbackAmount])</f>
        <v>180.63520290474142</v>
      </c>
    </row>
    <row r="14" spans="1:3" x14ac:dyDescent="0.3">
      <c r="A14" t="s">
        <v>89</v>
      </c>
      <c r="B14" s="21">
        <f>AVERAGEIF(Tablo2[Churn],1,Tablo2[OrderCount])</f>
        <v>2.8080168776371308</v>
      </c>
      <c r="C14" s="21">
        <f>AVERAGEIF(Tablo2[Churn],0,Tablo2[OrderCount])</f>
        <v>2.9929517300299016</v>
      </c>
    </row>
    <row r="15" spans="1:3" x14ac:dyDescent="0.3">
      <c r="A15" t="s">
        <v>90</v>
      </c>
      <c r="B15" s="19">
        <f>AVERAGEIF(Tablo2[Churn],1,Tablo2[Complain])</f>
        <v>0.53586497890295359</v>
      </c>
      <c r="C15" s="19">
        <f>AVERAGEIF(Tablo2[Churn],0,Tablo2[Complain])</f>
        <v>0.23408799658265697</v>
      </c>
    </row>
    <row r="16" spans="1:3" x14ac:dyDescent="0.3">
      <c r="A16" t="s">
        <v>91</v>
      </c>
      <c r="B16" s="21">
        <f>AVERAGEIF(Tablo2[Churn],1,Tablo2[DaySinceLastOrder])</f>
        <v>3.2225738396624473</v>
      </c>
      <c r="C16" s="21">
        <f>AVERAGEIF(Tablo2[Churn],0,Tablo2[DaySinceLastOrder])</f>
        <v>4.7097394275950446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0B93-5B7D-41E3-9BEF-F044F85F6E9E}">
  <dimension ref="A1:K41"/>
  <sheetViews>
    <sheetView zoomScale="93" zoomScaleNormal="93" workbookViewId="0">
      <selection activeCell="F27" sqref="F27"/>
    </sheetView>
  </sheetViews>
  <sheetFormatPr defaultRowHeight="14.4" x14ac:dyDescent="0.3"/>
  <cols>
    <col min="1" max="1" width="18.77734375" bestFit="1" customWidth="1"/>
    <col min="2" max="2" width="8.21875" bestFit="1" customWidth="1"/>
    <col min="3" max="3" width="10.77734375" bestFit="1" customWidth="1"/>
    <col min="4" max="4" width="12.6640625" customWidth="1"/>
    <col min="6" max="6" width="15.44140625" bestFit="1" customWidth="1"/>
    <col min="7" max="11" width="7.88671875" customWidth="1"/>
  </cols>
  <sheetData>
    <row r="1" spans="1:4" x14ac:dyDescent="0.3">
      <c r="A1" s="22" t="s">
        <v>73</v>
      </c>
      <c r="B1" t="s">
        <v>92</v>
      </c>
      <c r="C1" t="s">
        <v>95</v>
      </c>
      <c r="D1" s="23" t="s">
        <v>83</v>
      </c>
    </row>
    <row r="2" spans="1:4" x14ac:dyDescent="0.3">
      <c r="A2" t="s">
        <v>67</v>
      </c>
      <c r="B2">
        <v>697</v>
      </c>
      <c r="C2">
        <v>2150</v>
      </c>
      <c r="D2" s="18">
        <f>B2/C2</f>
        <v>0.32418604651162791</v>
      </c>
    </row>
    <row r="3" spans="1:4" x14ac:dyDescent="0.3">
      <c r="A3" t="s">
        <v>68</v>
      </c>
      <c r="B3">
        <v>156</v>
      </c>
      <c r="C3">
        <v>1584</v>
      </c>
      <c r="D3" s="18">
        <f t="shared" ref="D3:D6" si="0">B3/C3</f>
        <v>9.8484848484848481E-2</v>
      </c>
    </row>
    <row r="4" spans="1:4" x14ac:dyDescent="0.3">
      <c r="A4" t="s">
        <v>69</v>
      </c>
      <c r="B4">
        <v>95</v>
      </c>
      <c r="C4">
        <v>1467</v>
      </c>
      <c r="D4" s="18">
        <f t="shared" si="0"/>
        <v>6.4758009543285616E-2</v>
      </c>
    </row>
    <row r="5" spans="1:4" x14ac:dyDescent="0.3">
      <c r="A5" t="s">
        <v>70</v>
      </c>
      <c r="B5">
        <v>0</v>
      </c>
      <c r="C5">
        <v>429</v>
      </c>
      <c r="D5" s="18">
        <f t="shared" si="0"/>
        <v>0</v>
      </c>
    </row>
    <row r="6" spans="1:4" x14ac:dyDescent="0.3">
      <c r="A6" t="s">
        <v>94</v>
      </c>
      <c r="B6">
        <v>948</v>
      </c>
      <c r="C6">
        <v>5630</v>
      </c>
      <c r="D6" s="24">
        <f t="shared" si="0"/>
        <v>0.16838365896980462</v>
      </c>
    </row>
    <row r="9" spans="1:4" x14ac:dyDescent="0.3">
      <c r="A9" s="22" t="s">
        <v>15</v>
      </c>
      <c r="B9" t="s">
        <v>92</v>
      </c>
      <c r="C9" t="s">
        <v>95</v>
      </c>
      <c r="D9" s="23" t="s">
        <v>83</v>
      </c>
    </row>
    <row r="10" spans="1:4" x14ac:dyDescent="0.3">
      <c r="A10">
        <v>0</v>
      </c>
      <c r="B10">
        <v>440</v>
      </c>
      <c r="C10">
        <v>4026</v>
      </c>
      <c r="D10" s="18">
        <f>B10/C10</f>
        <v>0.10928961748633879</v>
      </c>
    </row>
    <row r="11" spans="1:4" x14ac:dyDescent="0.3">
      <c r="A11">
        <v>1</v>
      </c>
      <c r="B11">
        <v>508</v>
      </c>
      <c r="C11">
        <v>1604</v>
      </c>
      <c r="D11" s="18">
        <f>B11/C11</f>
        <v>0.3167082294264339</v>
      </c>
    </row>
    <row r="12" spans="1:4" x14ac:dyDescent="0.3">
      <c r="A12" t="s">
        <v>94</v>
      </c>
      <c r="B12">
        <v>948</v>
      </c>
      <c r="C12">
        <v>5630</v>
      </c>
      <c r="D12" s="24">
        <f t="shared" ref="D12" si="1">B12/C12</f>
        <v>0.16838365896980462</v>
      </c>
    </row>
    <row r="15" spans="1:4" x14ac:dyDescent="0.3">
      <c r="A15" s="22" t="s">
        <v>77</v>
      </c>
      <c r="B15" t="s">
        <v>92</v>
      </c>
      <c r="C15" t="s">
        <v>95</v>
      </c>
      <c r="D15" s="23" t="s">
        <v>83</v>
      </c>
    </row>
    <row r="16" spans="1:4" x14ac:dyDescent="0.3">
      <c r="A16" t="s">
        <v>76</v>
      </c>
      <c r="B16">
        <v>30</v>
      </c>
      <c r="C16">
        <v>618</v>
      </c>
      <c r="D16" s="18">
        <f>B16/C16</f>
        <v>4.8543689320388349E-2</v>
      </c>
    </row>
    <row r="17" spans="1:11" x14ac:dyDescent="0.3">
      <c r="A17" t="s">
        <v>75</v>
      </c>
      <c r="B17">
        <v>438</v>
      </c>
      <c r="C17">
        <v>3136</v>
      </c>
      <c r="D17" s="18">
        <f>B17/C17</f>
        <v>0.13966836734693877</v>
      </c>
    </row>
    <row r="18" spans="1:11" x14ac:dyDescent="0.3">
      <c r="A18" t="s">
        <v>74</v>
      </c>
      <c r="B18">
        <v>480</v>
      </c>
      <c r="C18">
        <v>1876</v>
      </c>
      <c r="D18" s="18">
        <f>B18/C18</f>
        <v>0.25586353944562901</v>
      </c>
      <c r="G18" s="32"/>
      <c r="H18" s="32"/>
      <c r="I18" s="32"/>
      <c r="J18" s="32"/>
      <c r="K18" s="32"/>
    </row>
    <row r="19" spans="1:11" x14ac:dyDescent="0.3">
      <c r="A19" t="s">
        <v>94</v>
      </c>
      <c r="B19">
        <v>948</v>
      </c>
      <c r="C19">
        <v>5630</v>
      </c>
      <c r="D19" s="24">
        <f t="shared" ref="D19" si="2">B19/C19</f>
        <v>0.16838365896980462</v>
      </c>
    </row>
    <row r="22" spans="1:11" x14ac:dyDescent="0.3">
      <c r="A22" s="22" t="s">
        <v>9</v>
      </c>
      <c r="B22" t="s">
        <v>92</v>
      </c>
      <c r="C22" t="s">
        <v>95</v>
      </c>
      <c r="D22" s="23" t="s">
        <v>83</v>
      </c>
    </row>
    <row r="23" spans="1:11" x14ac:dyDescent="0.3">
      <c r="A23" t="s">
        <v>21</v>
      </c>
      <c r="B23">
        <v>348</v>
      </c>
      <c r="C23">
        <v>2765</v>
      </c>
      <c r="D23" s="18">
        <f>B23/C23</f>
        <v>0.12585895117540688</v>
      </c>
    </row>
    <row r="24" spans="1:11" x14ac:dyDescent="0.3">
      <c r="A24" t="s">
        <v>11</v>
      </c>
      <c r="B24">
        <v>324</v>
      </c>
      <c r="C24">
        <v>1634</v>
      </c>
      <c r="D24" s="18">
        <f>B24/C24</f>
        <v>0.19828641370869032</v>
      </c>
    </row>
    <row r="25" spans="1:11" x14ac:dyDescent="0.3">
      <c r="A25" t="s">
        <v>62</v>
      </c>
      <c r="B25">
        <v>276</v>
      </c>
      <c r="C25">
        <v>1231</v>
      </c>
      <c r="D25" s="18">
        <f>B25/C25</f>
        <v>0.22420796100731114</v>
      </c>
    </row>
    <row r="26" spans="1:11" x14ac:dyDescent="0.3">
      <c r="A26" t="s">
        <v>94</v>
      </c>
      <c r="B26">
        <v>948</v>
      </c>
      <c r="C26">
        <v>5630</v>
      </c>
      <c r="D26" s="24">
        <f t="shared" ref="D26" si="3">B26/C26</f>
        <v>0.16838365896980462</v>
      </c>
    </row>
    <row r="29" spans="1:11" x14ac:dyDescent="0.3">
      <c r="A29" s="22" t="s">
        <v>1</v>
      </c>
      <c r="B29" t="s">
        <v>92</v>
      </c>
      <c r="C29" t="s">
        <v>95</v>
      </c>
      <c r="D29" s="23" t="s">
        <v>83</v>
      </c>
    </row>
    <row r="30" spans="1:11" x14ac:dyDescent="0.3">
      <c r="A30" t="s">
        <v>63</v>
      </c>
      <c r="B30">
        <v>124</v>
      </c>
      <c r="C30">
        <v>848</v>
      </c>
      <c r="D30" s="18">
        <f>B30/C30</f>
        <v>0.14622641509433962</v>
      </c>
    </row>
    <row r="31" spans="1:11" x14ac:dyDescent="0.3">
      <c r="A31" t="s">
        <v>5</v>
      </c>
      <c r="B31">
        <v>344</v>
      </c>
      <c r="C31">
        <v>2986</v>
      </c>
      <c r="D31" s="18">
        <f>B31/C31</f>
        <v>0.11520428667113194</v>
      </c>
    </row>
    <row r="32" spans="1:11" x14ac:dyDescent="0.3">
      <c r="A32" t="s">
        <v>3</v>
      </c>
      <c r="B32">
        <v>480</v>
      </c>
      <c r="C32">
        <v>1796</v>
      </c>
      <c r="D32" s="18">
        <f>B32/C32</f>
        <v>0.267260579064588</v>
      </c>
    </row>
    <row r="35" spans="1:4" x14ac:dyDescent="0.3">
      <c r="A35" s="22" t="s">
        <v>19</v>
      </c>
      <c r="B35" t="s">
        <v>92</v>
      </c>
      <c r="C35" t="s">
        <v>95</v>
      </c>
      <c r="D35" s="23" t="s">
        <v>83</v>
      </c>
    </row>
    <row r="36" spans="1:4" x14ac:dyDescent="0.3">
      <c r="A36" t="s">
        <v>23</v>
      </c>
      <c r="B36">
        <v>128</v>
      </c>
      <c r="C36">
        <v>826</v>
      </c>
      <c r="D36" s="18">
        <f>B36/C36</f>
        <v>0.15496368038740921</v>
      </c>
    </row>
    <row r="37" spans="1:4" x14ac:dyDescent="0.3">
      <c r="A37" t="s">
        <v>20</v>
      </c>
      <c r="B37">
        <v>20</v>
      </c>
      <c r="C37">
        <v>410</v>
      </c>
      <c r="D37" s="18">
        <f>B37/C37</f>
        <v>4.878048780487805E-2</v>
      </c>
    </row>
    <row r="38" spans="1:4" x14ac:dyDescent="0.3">
      <c r="A38" t="s">
        <v>22</v>
      </c>
      <c r="B38">
        <v>210</v>
      </c>
      <c r="C38">
        <v>2050</v>
      </c>
      <c r="D38" s="18">
        <f>B38/C38</f>
        <v>0.1024390243902439</v>
      </c>
    </row>
    <row r="39" spans="1:4" x14ac:dyDescent="0.3">
      <c r="A39" t="s">
        <v>10</v>
      </c>
      <c r="B39">
        <v>220</v>
      </c>
      <c r="C39">
        <v>809</v>
      </c>
      <c r="D39" s="18">
        <f t="shared" ref="D39:D41" si="4">B39/C39</f>
        <v>0.27194066749072932</v>
      </c>
    </row>
    <row r="40" spans="1:4" x14ac:dyDescent="0.3">
      <c r="A40" t="s">
        <v>21</v>
      </c>
      <c r="B40">
        <v>350</v>
      </c>
      <c r="C40">
        <v>1271</v>
      </c>
      <c r="D40" s="18">
        <f t="shared" si="4"/>
        <v>0.27537372147915029</v>
      </c>
    </row>
    <row r="41" spans="1:4" x14ac:dyDescent="0.3">
      <c r="A41" t="s">
        <v>24</v>
      </c>
      <c r="B41">
        <v>20</v>
      </c>
      <c r="C41">
        <v>264</v>
      </c>
      <c r="D41" s="18">
        <f t="shared" si="4"/>
        <v>7.575757575757576E-2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0F2E-C2C2-4495-BFCC-2A78A0BEC1B5}">
  <sheetPr>
    <tabColor rgb="FF1F3864"/>
  </sheetPr>
  <dimension ref="B2:R35"/>
  <sheetViews>
    <sheetView zoomScale="58" zoomScaleNormal="58" workbookViewId="0">
      <selection activeCell="T22" sqref="T22"/>
    </sheetView>
  </sheetViews>
  <sheetFormatPr defaultRowHeight="14.4" x14ac:dyDescent="0.3"/>
  <cols>
    <col min="1" max="1" width="15.88671875" style="25" customWidth="1"/>
    <col min="2" max="6" width="14.77734375" style="25" customWidth="1"/>
    <col min="7" max="7" width="7.33203125" style="25" customWidth="1"/>
    <col min="8" max="12" width="14.77734375" style="25" customWidth="1"/>
    <col min="13" max="13" width="7.6640625" style="25" customWidth="1"/>
    <col min="14" max="17" width="14.77734375" style="25" customWidth="1"/>
    <col min="18" max="18" width="13.44140625" style="25" customWidth="1"/>
    <col min="19" max="19" width="14.77734375" style="25" customWidth="1"/>
    <col min="20" max="20" width="15.109375" style="25" customWidth="1"/>
    <col min="21" max="16384" width="8.88671875" style="25"/>
  </cols>
  <sheetData>
    <row r="2" spans="2:18" ht="25.8" x14ac:dyDescent="0.5">
      <c r="B2" s="44" t="s">
        <v>96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</row>
    <row r="4" spans="2:18" ht="14.4" customHeight="1" x14ac:dyDescent="0.3">
      <c r="B4" s="46">
        <f>'Summary Stats'!B7</f>
        <v>0.16838365896980462</v>
      </c>
      <c r="C4" s="46"/>
      <c r="D4" s="46"/>
      <c r="E4" s="46"/>
      <c r="F4" s="46"/>
      <c r="H4" s="48">
        <f>'Summary Stats'!B4</f>
        <v>5630</v>
      </c>
      <c r="I4" s="48"/>
      <c r="J4" s="48"/>
      <c r="K4" s="48"/>
      <c r="L4" s="48"/>
      <c r="N4" s="51">
        <f>'Summary Stats'!B5</f>
        <v>948</v>
      </c>
      <c r="O4" s="52"/>
      <c r="P4" s="52"/>
      <c r="Q4" s="52"/>
      <c r="R4" s="52"/>
    </row>
    <row r="5" spans="2:18" ht="14.4" customHeight="1" x14ac:dyDescent="0.3">
      <c r="B5" s="46"/>
      <c r="C5" s="46"/>
      <c r="D5" s="46"/>
      <c r="E5" s="46"/>
      <c r="F5" s="46"/>
      <c r="H5" s="48"/>
      <c r="I5" s="48"/>
      <c r="J5" s="48"/>
      <c r="K5" s="48"/>
      <c r="L5" s="48"/>
      <c r="N5" s="52"/>
      <c r="O5" s="52"/>
      <c r="P5" s="52"/>
      <c r="Q5" s="52"/>
      <c r="R5" s="52"/>
    </row>
    <row r="6" spans="2:18" ht="14.4" customHeight="1" x14ac:dyDescent="0.3">
      <c r="B6" s="46"/>
      <c r="C6" s="46"/>
      <c r="D6" s="46"/>
      <c r="E6" s="46"/>
      <c r="F6" s="46"/>
      <c r="H6" s="48"/>
      <c r="I6" s="48"/>
      <c r="J6" s="48"/>
      <c r="K6" s="48"/>
      <c r="L6" s="48"/>
      <c r="N6" s="52"/>
      <c r="O6" s="52"/>
      <c r="P6" s="52"/>
      <c r="Q6" s="52"/>
      <c r="R6" s="52"/>
    </row>
    <row r="7" spans="2:18" ht="21" x14ac:dyDescent="0.4">
      <c r="B7" s="47" t="s">
        <v>97</v>
      </c>
      <c r="C7" s="47"/>
      <c r="D7" s="47"/>
      <c r="E7" s="47"/>
      <c r="F7" s="47"/>
      <c r="H7" s="49" t="s">
        <v>98</v>
      </c>
      <c r="I7" s="50"/>
      <c r="J7" s="50"/>
      <c r="K7" s="50"/>
      <c r="L7" s="50"/>
      <c r="N7" s="53" t="s">
        <v>99</v>
      </c>
      <c r="O7" s="54"/>
      <c r="P7" s="54"/>
      <c r="Q7" s="54"/>
      <c r="R7" s="54"/>
    </row>
    <row r="9" spans="2:18" x14ac:dyDescent="0.3">
      <c r="B9" s="26" t="s">
        <v>100</v>
      </c>
      <c r="C9" s="17" t="s">
        <v>83</v>
      </c>
      <c r="H9" s="26" t="s">
        <v>15</v>
      </c>
      <c r="I9" s="17" t="s">
        <v>83</v>
      </c>
    </row>
    <row r="10" spans="2:18" x14ac:dyDescent="0.3">
      <c r="B10" t="s">
        <v>67</v>
      </c>
      <c r="C10" s="28">
        <f>_xlfn.XLOOKUP(B10,'Pivot Analysis'!A2:A5,'Pivot Analysis'!D2:D5,"0")</f>
        <v>0.32418604651162791</v>
      </c>
      <c r="H10" t="s">
        <v>101</v>
      </c>
      <c r="I10" s="28">
        <f>_xlfn.XLOOKUP(0,'Pivot Analysis'!A10:A11,'Pivot Analysis'!D10:D11,0)</f>
        <v>0.10928961748633879</v>
      </c>
    </row>
    <row r="11" spans="2:18" x14ac:dyDescent="0.3">
      <c r="B11" t="s">
        <v>68</v>
      </c>
      <c r="C11" s="28">
        <f>_xlfn.XLOOKUP(B11,'Pivot Analysis'!A3:A6,'Pivot Analysis'!D3:D6,"0")</f>
        <v>9.8484848484848481E-2</v>
      </c>
      <c r="H11" t="s">
        <v>15</v>
      </c>
      <c r="I11" s="28">
        <f>_xlfn.XLOOKUP(1,'Pivot Analysis'!A11:A12,'Pivot Analysis'!D11:D12,0)</f>
        <v>0.3167082294264339</v>
      </c>
    </row>
    <row r="12" spans="2:18" x14ac:dyDescent="0.3">
      <c r="B12" t="s">
        <v>69</v>
      </c>
      <c r="C12" s="28">
        <f>_xlfn.XLOOKUP(B12,'Pivot Analysis'!A4:A7,'Pivot Analysis'!D4:D7,"0")</f>
        <v>6.4758009543285616E-2</v>
      </c>
    </row>
    <row r="13" spans="2:18" x14ac:dyDescent="0.3">
      <c r="B13" t="s">
        <v>70</v>
      </c>
      <c r="C13" s="28">
        <f>_xlfn.XLOOKUP(B13,'Pivot Analysis'!A5:A8,'Pivot Analysis'!D5:D8,"0")</f>
        <v>0</v>
      </c>
    </row>
    <row r="31" spans="2:9" x14ac:dyDescent="0.3">
      <c r="H31" s="17" t="s">
        <v>103</v>
      </c>
      <c r="I31" s="17" t="s">
        <v>83</v>
      </c>
    </row>
    <row r="32" spans="2:9" x14ac:dyDescent="0.3">
      <c r="B32" s="26" t="s">
        <v>102</v>
      </c>
      <c r="C32" s="26" t="s">
        <v>83</v>
      </c>
      <c r="D32" s="30"/>
      <c r="H32" s="27" t="s">
        <v>5</v>
      </c>
      <c r="I32" s="29">
        <f>_xlfn.XLOOKUP(H32,'Pivot Analysis'!$A$30:$A$32,'Pivot Analysis'!$D$30:$D$32,0)</f>
        <v>0.11520428667113194</v>
      </c>
    </row>
    <row r="33" spans="2:9" x14ac:dyDescent="0.3">
      <c r="B33" s="27" t="s">
        <v>76</v>
      </c>
      <c r="C33" s="29">
        <f>_xlfn.XLOOKUP(B33,'Pivot Analysis'!A16:A18,'Pivot Analysis'!D16:D18,0)</f>
        <v>4.8543689320388349E-2</v>
      </c>
      <c r="D33" s="31"/>
      <c r="H33" s="27" t="s">
        <v>63</v>
      </c>
      <c r="I33" s="29">
        <f>_xlfn.XLOOKUP(H33,'Pivot Analysis'!$A$30:$A$32,'Pivot Analysis'!$D$30:$D$32,0)</f>
        <v>0.14622641509433962</v>
      </c>
    </row>
    <row r="34" spans="2:9" x14ac:dyDescent="0.3">
      <c r="B34" s="27" t="s">
        <v>75</v>
      </c>
      <c r="C34" s="29">
        <f>_xlfn.XLOOKUP(B34,'Pivot Analysis'!A17:A19,'Pivot Analysis'!D17:D19,0)</f>
        <v>0.13966836734693877</v>
      </c>
      <c r="D34" s="31"/>
      <c r="H34" s="27" t="s">
        <v>3</v>
      </c>
      <c r="I34" s="29">
        <f>_xlfn.XLOOKUP(H34,'Pivot Analysis'!$A$30:$A$32,'Pivot Analysis'!$D$30:$D$32,0)</f>
        <v>0.267260579064588</v>
      </c>
    </row>
    <row r="35" spans="2:9" x14ac:dyDescent="0.3">
      <c r="B35" s="27" t="s">
        <v>74</v>
      </c>
      <c r="C35" s="29">
        <f>_xlfn.XLOOKUP(Dashboard!B35,'Pivot Analysis'!A16:A18,'Pivot Analysis'!D16:D18,0)</f>
        <v>0.25586353944562901</v>
      </c>
      <c r="D35" s="31"/>
    </row>
  </sheetData>
  <mergeCells count="7">
    <mergeCell ref="B2:R2"/>
    <mergeCell ref="B4:F6"/>
    <mergeCell ref="B7:F7"/>
    <mergeCell ref="H4:L6"/>
    <mergeCell ref="H7:L7"/>
    <mergeCell ref="N4:R6"/>
    <mergeCell ref="N7:R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CCA8-B17A-42EB-B1E3-51DEF98F7433}">
  <dimension ref="A1:L17"/>
  <sheetViews>
    <sheetView workbookViewId="0">
      <selection activeCell="D14" sqref="D14"/>
    </sheetView>
  </sheetViews>
  <sheetFormatPr defaultRowHeight="14.4" x14ac:dyDescent="0.3"/>
  <cols>
    <col min="1" max="1" width="16.88671875" customWidth="1"/>
    <col min="2" max="2" width="17.5546875" customWidth="1"/>
    <col min="3" max="3" width="28.77734375" customWidth="1"/>
    <col min="5" max="5" width="10" customWidth="1"/>
    <col min="6" max="6" width="5.88671875" customWidth="1"/>
  </cols>
  <sheetData>
    <row r="1" spans="1:12" x14ac:dyDescent="0.3">
      <c r="A1" t="s">
        <v>125</v>
      </c>
    </row>
    <row r="3" spans="1:12" x14ac:dyDescent="0.3">
      <c r="A3" s="34" t="s">
        <v>104</v>
      </c>
      <c r="B3" s="34" t="s">
        <v>105</v>
      </c>
      <c r="C3" s="34" t="s">
        <v>106</v>
      </c>
    </row>
    <row r="4" spans="1:12" s="36" customFormat="1" ht="57.6" x14ac:dyDescent="0.3">
      <c r="A4" s="35" t="s">
        <v>107</v>
      </c>
      <c r="B4" s="35" t="s">
        <v>126</v>
      </c>
      <c r="C4" s="35" t="s">
        <v>127</v>
      </c>
    </row>
    <row r="5" spans="1:12" s="33" customFormat="1" ht="57.6" x14ac:dyDescent="0.3">
      <c r="A5" s="33" t="s">
        <v>108</v>
      </c>
      <c r="B5" s="33" t="s">
        <v>109</v>
      </c>
      <c r="C5" s="33" t="s">
        <v>110</v>
      </c>
    </row>
    <row r="6" spans="1:12" s="33" customFormat="1" ht="57.6" x14ac:dyDescent="0.3">
      <c r="A6" s="35" t="s">
        <v>111</v>
      </c>
      <c r="B6" s="35" t="s">
        <v>112</v>
      </c>
      <c r="C6" s="35" t="s">
        <v>113</v>
      </c>
    </row>
    <row r="7" spans="1:12" s="33" customFormat="1" ht="57.6" x14ac:dyDescent="0.3">
      <c r="A7" s="33" t="s">
        <v>114</v>
      </c>
      <c r="B7" s="33" t="s">
        <v>115</v>
      </c>
      <c r="C7" s="33" t="s">
        <v>116</v>
      </c>
    </row>
    <row r="8" spans="1:12" s="33" customFormat="1" ht="43.2" x14ac:dyDescent="0.3">
      <c r="A8" s="35" t="s">
        <v>117</v>
      </c>
      <c r="B8" s="35" t="s">
        <v>118</v>
      </c>
      <c r="C8" s="35" t="s">
        <v>119</v>
      </c>
    </row>
    <row r="9" spans="1:12" s="33" customFormat="1" ht="57.6" x14ac:dyDescent="0.3">
      <c r="A9" s="33" t="s">
        <v>120</v>
      </c>
      <c r="B9" s="33" t="s">
        <v>121</v>
      </c>
      <c r="C9" s="33" t="s">
        <v>122</v>
      </c>
    </row>
    <row r="10" spans="1:12" x14ac:dyDescent="0.3">
      <c r="E10" s="38" t="s">
        <v>123</v>
      </c>
      <c r="F10" s="39"/>
    </row>
    <row r="11" spans="1:12" x14ac:dyDescent="0.3">
      <c r="E11" s="37"/>
      <c r="F11" s="37"/>
      <c r="G11" s="37"/>
      <c r="H11" s="37"/>
      <c r="I11" s="37"/>
      <c r="J11" s="37"/>
      <c r="K11" s="37"/>
      <c r="L11" s="37"/>
    </row>
    <row r="12" spans="1:12" s="37" customFormat="1" x14ac:dyDescent="0.3">
      <c r="E12"/>
      <c r="F12"/>
      <c r="G12"/>
      <c r="H12"/>
      <c r="I12"/>
      <c r="J12"/>
      <c r="K12"/>
      <c r="L12"/>
    </row>
    <row r="17" spans="5:5" x14ac:dyDescent="0.3">
      <c r="E17" s="38" t="s">
        <v>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7</vt:i4>
      </vt:variant>
      <vt:variant>
        <vt:lpstr>Adlandırılmış Aralıklar</vt:lpstr>
      </vt:variant>
      <vt:variant>
        <vt:i4>1</vt:i4>
      </vt:variant>
    </vt:vector>
  </HeadingPairs>
  <TitlesOfParts>
    <vt:vector size="8" baseType="lpstr">
      <vt:lpstr>Data Dict</vt:lpstr>
      <vt:lpstr>Raw Data</vt:lpstr>
      <vt:lpstr>Cleaned Data</vt:lpstr>
      <vt:lpstr>Summary Stats</vt:lpstr>
      <vt:lpstr>Pivot Analysis</vt:lpstr>
      <vt:lpstr>Dashboard</vt:lpstr>
      <vt:lpstr>Insights</vt:lpstr>
      <vt:lpstr>EcommData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Sahire Necim</cp:lastModifiedBy>
  <dcterms:created xsi:type="dcterms:W3CDTF">2020-03-22T11:17:28Z</dcterms:created>
  <dcterms:modified xsi:type="dcterms:W3CDTF">2026-04-10T08:53:06Z</dcterms:modified>
</cp:coreProperties>
</file>